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 defaultThemeVersion="124226"/>
  <xr:revisionPtr revIDLastSave="0" documentId="13_ncr:1_{85FFA2B7-C53B-47A9-B0FF-136E8A4FE445}" xr6:coauthVersionLast="45" xr6:coauthVersionMax="45" xr10:uidLastSave="{00000000-0000-0000-0000-000000000000}"/>
  <bookViews>
    <workbookView xWindow="2085" yWindow="0" windowWidth="12705" windowHeight="16200" tabRatio="869" activeTab="2" xr2:uid="{00000000-000D-0000-FFFF-FFFF00000000}"/>
  </bookViews>
  <sheets>
    <sheet name="Legend" sheetId="2" r:id="rId1"/>
    <sheet name="Menu" sheetId="4" r:id="rId2"/>
    <sheet name="Inflation" sheetId="9" r:id="rId3"/>
    <sheet name="Project List - RP" sheetId="23" r:id="rId4"/>
    <sheet name="Project List - AER DD" sheetId="24" r:id="rId5"/>
    <sheet name="AER DD percentage reductor" sheetId="25" r:id="rId6"/>
    <sheet name="Project List - RRP" sheetId="18" r:id="rId7"/>
    <sheet name="Project List Volumes" sheetId="21" r:id="rId8"/>
    <sheet name="Historical Expenditure" sheetId="5" r:id="rId9"/>
    <sheet name="Historical Volumes" sheetId="11" r:id="rId10"/>
    <sheet name="Forecast Expenditure" sheetId="6" r:id="rId11"/>
    <sheet name="Forecast Volumes" sheetId="22" r:id="rId12"/>
    <sheet name="Direct Capex" sheetId="16" r:id="rId13"/>
  </sheets>
  <definedNames>
    <definedName name="_xlnm._FilterDatabase" localSheetId="4" hidden="1">'Project List - AER DD'!$B$8:$O$93</definedName>
    <definedName name="_xlnm._FilterDatabase" localSheetId="3" hidden="1">'Project List - RP'!$B$8:$O$93</definedName>
    <definedName name="_xlnm._FilterDatabase" localSheetId="6" hidden="1">'Project List - RRP'!$B$8:$O$93</definedName>
    <definedName name="_xlnm._FilterDatabase" localSheetId="7" hidden="1">'Project List Volumes'!$B$8:$O$93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6" l="1"/>
  <c r="A1" i="22"/>
  <c r="A1" i="6"/>
  <c r="A1" i="11"/>
  <c r="A1" i="5"/>
  <c r="A1" i="21"/>
  <c r="A1" i="18"/>
  <c r="A1" i="24"/>
  <c r="A1" i="23"/>
  <c r="A1" i="9"/>
  <c r="T39" i="22" l="1"/>
  <c r="T40" i="22"/>
  <c r="T41" i="22"/>
  <c r="T42" i="22"/>
  <c r="T43" i="22"/>
  <c r="T44" i="22"/>
  <c r="T45" i="22"/>
  <c r="T46" i="22"/>
  <c r="T47" i="22"/>
  <c r="T48" i="22"/>
  <c r="T49" i="22"/>
  <c r="T50" i="22"/>
  <c r="T51" i="22"/>
  <c r="T52" i="22"/>
  <c r="T53" i="22"/>
  <c r="T54" i="22"/>
  <c r="T55" i="22"/>
  <c r="T56" i="22"/>
  <c r="T57" i="22"/>
  <c r="T58" i="22"/>
  <c r="T59" i="22"/>
  <c r="T60" i="22"/>
  <c r="T61" i="22"/>
  <c r="T62" i="22"/>
  <c r="T63" i="22"/>
  <c r="T64" i="22"/>
  <c r="T65" i="22"/>
  <c r="T66" i="22"/>
  <c r="T69" i="22"/>
  <c r="T70" i="22"/>
  <c r="T71" i="22"/>
  <c r="T72" i="22"/>
  <c r="T74" i="22"/>
  <c r="T75" i="22"/>
  <c r="T76" i="22"/>
  <c r="T17" i="22"/>
  <c r="T18" i="22"/>
  <c r="T19" i="22"/>
  <c r="T20" i="22"/>
  <c r="T21" i="22"/>
  <c r="T22" i="22"/>
  <c r="T23" i="22"/>
  <c r="T24" i="22"/>
  <c r="T25" i="22"/>
  <c r="T26" i="22"/>
  <c r="T27" i="22"/>
  <c r="T28" i="22"/>
  <c r="T29" i="22"/>
  <c r="T30" i="22"/>
  <c r="T31" i="22"/>
  <c r="T32" i="22"/>
  <c r="T33" i="22"/>
  <c r="T34" i="22"/>
  <c r="T35" i="22"/>
  <c r="T36" i="22"/>
  <c r="T37" i="22"/>
  <c r="T38" i="22"/>
  <c r="T9" i="22"/>
  <c r="T10" i="22"/>
  <c r="T11" i="22"/>
  <c r="T12" i="22"/>
  <c r="T13" i="22"/>
  <c r="T14" i="22"/>
  <c r="T15" i="22"/>
  <c r="T16" i="22"/>
  <c r="T8" i="22"/>
  <c r="G30" i="25" l="1"/>
  <c r="D29" i="25" l="1"/>
  <c r="D31" i="25" s="1"/>
  <c r="I93" i="24"/>
  <c r="H93" i="24"/>
  <c r="O92" i="24"/>
  <c r="G92" i="24"/>
  <c r="O91" i="24"/>
  <c r="G91" i="24"/>
  <c r="O90" i="24"/>
  <c r="G90" i="24"/>
  <c r="O89" i="24"/>
  <c r="G89" i="24"/>
  <c r="O88" i="24"/>
  <c r="G88" i="24"/>
  <c r="O87" i="24"/>
  <c r="G87" i="24"/>
  <c r="O86" i="24"/>
  <c r="G86" i="24"/>
  <c r="O85" i="24"/>
  <c r="G85" i="24"/>
  <c r="O84" i="24"/>
  <c r="G84" i="24"/>
  <c r="O83" i="24"/>
  <c r="G83" i="24"/>
  <c r="O82" i="24"/>
  <c r="G82" i="24"/>
  <c r="O81" i="24"/>
  <c r="G81" i="24"/>
  <c r="O80" i="24"/>
  <c r="G80" i="24"/>
  <c r="O79" i="24"/>
  <c r="G79" i="24"/>
  <c r="O78" i="24"/>
  <c r="G78" i="24"/>
  <c r="O77" i="24"/>
  <c r="G77" i="24"/>
  <c r="O76" i="24"/>
  <c r="G76" i="24"/>
  <c r="O75" i="24"/>
  <c r="G75" i="24"/>
  <c r="O74" i="24"/>
  <c r="G74" i="24"/>
  <c r="O73" i="24"/>
  <c r="G73" i="24"/>
  <c r="O72" i="24"/>
  <c r="G72" i="24"/>
  <c r="O71" i="24"/>
  <c r="G71" i="24"/>
  <c r="O70" i="24"/>
  <c r="G70" i="24"/>
  <c r="O69" i="24"/>
  <c r="G69" i="24"/>
  <c r="O68" i="24"/>
  <c r="G68" i="24"/>
  <c r="O67" i="24"/>
  <c r="G67" i="24"/>
  <c r="O66" i="24"/>
  <c r="G66" i="24"/>
  <c r="O65" i="24"/>
  <c r="G65" i="24"/>
  <c r="O64" i="24"/>
  <c r="G64" i="24"/>
  <c r="O63" i="24"/>
  <c r="G63" i="24"/>
  <c r="O62" i="24"/>
  <c r="G62" i="24"/>
  <c r="O61" i="24"/>
  <c r="G61" i="24"/>
  <c r="O60" i="24"/>
  <c r="G60" i="24"/>
  <c r="O59" i="24"/>
  <c r="G59" i="24"/>
  <c r="O58" i="24"/>
  <c r="G58" i="24"/>
  <c r="O57" i="24"/>
  <c r="G57" i="24"/>
  <c r="O56" i="24"/>
  <c r="G56" i="24"/>
  <c r="O55" i="24"/>
  <c r="G55" i="24"/>
  <c r="O54" i="24"/>
  <c r="G54" i="24"/>
  <c r="O53" i="24"/>
  <c r="G53" i="24"/>
  <c r="O52" i="24"/>
  <c r="G52" i="24"/>
  <c r="O51" i="24"/>
  <c r="G51" i="24"/>
  <c r="O50" i="24"/>
  <c r="G50" i="24"/>
  <c r="O49" i="24"/>
  <c r="G49" i="24"/>
  <c r="O48" i="24"/>
  <c r="G48" i="24"/>
  <c r="O47" i="24"/>
  <c r="G47" i="24"/>
  <c r="O46" i="24"/>
  <c r="G46" i="24"/>
  <c r="O45" i="24"/>
  <c r="G45" i="24"/>
  <c r="O44" i="24"/>
  <c r="G44" i="24"/>
  <c r="O43" i="24"/>
  <c r="G43" i="24"/>
  <c r="O42" i="24"/>
  <c r="G42" i="24"/>
  <c r="O41" i="24"/>
  <c r="G41" i="24"/>
  <c r="O40" i="24"/>
  <c r="G40" i="24"/>
  <c r="O39" i="24"/>
  <c r="G39" i="24"/>
  <c r="O38" i="24"/>
  <c r="G38" i="24"/>
  <c r="O37" i="24"/>
  <c r="G37" i="24"/>
  <c r="O36" i="24"/>
  <c r="G36" i="24"/>
  <c r="O35" i="24"/>
  <c r="G35" i="24"/>
  <c r="O34" i="24"/>
  <c r="G34" i="24"/>
  <c r="O33" i="24"/>
  <c r="G33" i="24"/>
  <c r="O32" i="24"/>
  <c r="G32" i="24"/>
  <c r="O31" i="24"/>
  <c r="G31" i="24"/>
  <c r="O30" i="24"/>
  <c r="G30" i="24"/>
  <c r="O29" i="24"/>
  <c r="G29" i="24"/>
  <c r="O28" i="24"/>
  <c r="G28" i="24"/>
  <c r="O27" i="24"/>
  <c r="G27" i="24"/>
  <c r="O26" i="24"/>
  <c r="G26" i="24"/>
  <c r="O25" i="24"/>
  <c r="G25" i="24"/>
  <c r="O24" i="24"/>
  <c r="G24" i="24"/>
  <c r="O23" i="24"/>
  <c r="G23" i="24"/>
  <c r="O22" i="24"/>
  <c r="G22" i="24"/>
  <c r="O21" i="24"/>
  <c r="G21" i="24"/>
  <c r="O20" i="24"/>
  <c r="G20" i="24"/>
  <c r="O19" i="24"/>
  <c r="G19" i="24"/>
  <c r="O18" i="24"/>
  <c r="G18" i="24"/>
  <c r="O17" i="24"/>
  <c r="G17" i="24"/>
  <c r="O16" i="24"/>
  <c r="G16" i="24"/>
  <c r="O15" i="24"/>
  <c r="G15" i="24"/>
  <c r="O14" i="24"/>
  <c r="G14" i="24"/>
  <c r="O13" i="24"/>
  <c r="G13" i="24"/>
  <c r="O12" i="24"/>
  <c r="G12" i="24"/>
  <c r="O11" i="24"/>
  <c r="G11" i="24"/>
  <c r="O10" i="24"/>
  <c r="G10" i="24"/>
  <c r="O9" i="24"/>
  <c r="N93" i="24"/>
  <c r="M93" i="24"/>
  <c r="L93" i="24"/>
  <c r="K93" i="24"/>
  <c r="J93" i="24"/>
  <c r="G9" i="24"/>
  <c r="H7" i="24"/>
  <c r="A2" i="24"/>
  <c r="G29" i="25" l="1"/>
  <c r="D34" i="25"/>
  <c r="G31" i="25"/>
  <c r="D36" i="25" s="1"/>
  <c r="M4" i="18" s="1"/>
  <c r="O93" i="24"/>
  <c r="K9" i="18" l="1"/>
  <c r="L9" i="18"/>
  <c r="M9" i="18"/>
  <c r="N9" i="18"/>
  <c r="J9" i="18"/>
  <c r="K79" i="18"/>
  <c r="L79" i="18"/>
  <c r="M79" i="18"/>
  <c r="N79" i="18"/>
  <c r="J79" i="18"/>
  <c r="K74" i="18"/>
  <c r="L74" i="18"/>
  <c r="M74" i="18"/>
  <c r="N74" i="18"/>
  <c r="J74" i="18"/>
  <c r="K44" i="18"/>
  <c r="L44" i="18"/>
  <c r="M44" i="18"/>
  <c r="N44" i="18"/>
  <c r="J44" i="18"/>
  <c r="N38" i="18"/>
  <c r="M38" i="18"/>
  <c r="L38" i="18"/>
  <c r="K38" i="18"/>
  <c r="J38" i="18"/>
  <c r="K36" i="18"/>
  <c r="L36" i="18"/>
  <c r="M36" i="18"/>
  <c r="N36" i="18"/>
  <c r="J36" i="18"/>
  <c r="K20" i="18"/>
  <c r="L20" i="18"/>
  <c r="M20" i="18"/>
  <c r="N20" i="18"/>
  <c r="J20" i="18"/>
  <c r="J16" i="18"/>
  <c r="K16" i="18"/>
  <c r="L16" i="18"/>
  <c r="M16" i="18"/>
  <c r="N16" i="18"/>
  <c r="K15" i="18"/>
  <c r="L15" i="18"/>
  <c r="M15" i="18"/>
  <c r="N15" i="18"/>
  <c r="J15" i="18"/>
  <c r="N93" i="23"/>
  <c r="M93" i="23"/>
  <c r="L93" i="23"/>
  <c r="K93" i="23"/>
  <c r="J93" i="23"/>
  <c r="I93" i="23"/>
  <c r="H93" i="23"/>
  <c r="O92" i="23"/>
  <c r="G92" i="23"/>
  <c r="O91" i="23"/>
  <c r="G91" i="23"/>
  <c r="O90" i="23"/>
  <c r="G90" i="23"/>
  <c r="O89" i="23"/>
  <c r="G89" i="23"/>
  <c r="O88" i="23"/>
  <c r="G88" i="23"/>
  <c r="O87" i="23"/>
  <c r="G87" i="23"/>
  <c r="O86" i="23"/>
  <c r="G86" i="23"/>
  <c r="O85" i="23"/>
  <c r="G85" i="23"/>
  <c r="O84" i="23"/>
  <c r="G84" i="23"/>
  <c r="O83" i="23"/>
  <c r="G83" i="23"/>
  <c r="O82" i="23"/>
  <c r="G82" i="23"/>
  <c r="O81" i="23"/>
  <c r="G81" i="23"/>
  <c r="O80" i="23"/>
  <c r="G80" i="23"/>
  <c r="O79" i="23"/>
  <c r="G79" i="23"/>
  <c r="O78" i="23"/>
  <c r="G78" i="23"/>
  <c r="O77" i="23"/>
  <c r="G77" i="23"/>
  <c r="O76" i="23"/>
  <c r="G76" i="23"/>
  <c r="O75" i="23"/>
  <c r="G75" i="23"/>
  <c r="O74" i="23"/>
  <c r="G74" i="23"/>
  <c r="O73" i="23"/>
  <c r="G73" i="23"/>
  <c r="O72" i="23"/>
  <c r="G72" i="23"/>
  <c r="O71" i="23"/>
  <c r="G71" i="23"/>
  <c r="O70" i="23"/>
  <c r="G70" i="23"/>
  <c r="O69" i="23"/>
  <c r="G69" i="23"/>
  <c r="O68" i="23"/>
  <c r="G68" i="23"/>
  <c r="O67" i="23"/>
  <c r="G67" i="23"/>
  <c r="O66" i="23"/>
  <c r="G66" i="23"/>
  <c r="O65" i="23"/>
  <c r="G65" i="23"/>
  <c r="O64" i="23"/>
  <c r="G64" i="23"/>
  <c r="O63" i="23"/>
  <c r="G63" i="23"/>
  <c r="O62" i="23"/>
  <c r="G62" i="23"/>
  <c r="O61" i="23"/>
  <c r="G61" i="23"/>
  <c r="O60" i="23"/>
  <c r="G60" i="23"/>
  <c r="O59" i="23"/>
  <c r="G59" i="23"/>
  <c r="O58" i="23"/>
  <c r="G58" i="23"/>
  <c r="O57" i="23"/>
  <c r="G57" i="23"/>
  <c r="O56" i="23"/>
  <c r="G56" i="23"/>
  <c r="O55" i="23"/>
  <c r="G55" i="23"/>
  <c r="O54" i="23"/>
  <c r="G54" i="23"/>
  <c r="O53" i="23"/>
  <c r="G53" i="23"/>
  <c r="O52" i="23"/>
  <c r="G52" i="23"/>
  <c r="O51" i="23"/>
  <c r="G51" i="23"/>
  <c r="O50" i="23"/>
  <c r="G50" i="23"/>
  <c r="O49" i="23"/>
  <c r="G49" i="23"/>
  <c r="O48" i="23"/>
  <c r="G48" i="23"/>
  <c r="O47" i="23"/>
  <c r="G47" i="23"/>
  <c r="O46" i="23"/>
  <c r="G46" i="23"/>
  <c r="O45" i="23"/>
  <c r="G45" i="23"/>
  <c r="O44" i="23"/>
  <c r="G44" i="23"/>
  <c r="O43" i="23"/>
  <c r="G43" i="23"/>
  <c r="O42" i="23"/>
  <c r="G42" i="23"/>
  <c r="O41" i="23"/>
  <c r="G41" i="23"/>
  <c r="O40" i="23"/>
  <c r="G40" i="23"/>
  <c r="O39" i="23"/>
  <c r="G39" i="23"/>
  <c r="O38" i="23"/>
  <c r="G38" i="23"/>
  <c r="O37" i="23"/>
  <c r="G37" i="23"/>
  <c r="O36" i="23"/>
  <c r="G36" i="23"/>
  <c r="O35" i="23"/>
  <c r="G35" i="23"/>
  <c r="O34" i="23"/>
  <c r="G34" i="23"/>
  <c r="O33" i="23"/>
  <c r="G33" i="23"/>
  <c r="O32" i="23"/>
  <c r="G32" i="23"/>
  <c r="O31" i="23"/>
  <c r="G31" i="23"/>
  <c r="O30" i="23"/>
  <c r="G30" i="23"/>
  <c r="O29" i="23"/>
  <c r="G29" i="23"/>
  <c r="O28" i="23"/>
  <c r="G28" i="23"/>
  <c r="O27" i="23"/>
  <c r="G27" i="23"/>
  <c r="O26" i="23"/>
  <c r="G26" i="23"/>
  <c r="O25" i="23"/>
  <c r="G25" i="23"/>
  <c r="O24" i="23"/>
  <c r="G24" i="23"/>
  <c r="O23" i="23"/>
  <c r="G23" i="23"/>
  <c r="O22" i="23"/>
  <c r="G22" i="23"/>
  <c r="O21" i="23"/>
  <c r="G21" i="23"/>
  <c r="O20" i="23"/>
  <c r="G20" i="23"/>
  <c r="O19" i="23"/>
  <c r="G19" i="23"/>
  <c r="O18" i="23"/>
  <c r="G18" i="23"/>
  <c r="O17" i="23"/>
  <c r="G17" i="23"/>
  <c r="O16" i="23"/>
  <c r="G16" i="23"/>
  <c r="O15" i="23"/>
  <c r="G15" i="23"/>
  <c r="O14" i="23"/>
  <c r="G14" i="23"/>
  <c r="O13" i="23"/>
  <c r="G13" i="23"/>
  <c r="O12" i="23"/>
  <c r="G12" i="23"/>
  <c r="O11" i="23"/>
  <c r="G11" i="23"/>
  <c r="O10" i="23"/>
  <c r="G10" i="23"/>
  <c r="O9" i="23"/>
  <c r="G9" i="23"/>
  <c r="H7" i="23"/>
  <c r="A2" i="23"/>
  <c r="O93" i="23" l="1"/>
  <c r="E60" i="21" l="1"/>
  <c r="F60" i="21"/>
  <c r="E61" i="21"/>
  <c r="F61" i="21"/>
  <c r="E62" i="21"/>
  <c r="F62" i="21"/>
  <c r="E63" i="21"/>
  <c r="F63" i="21"/>
  <c r="E64" i="21"/>
  <c r="F64" i="21"/>
  <c r="E65" i="21"/>
  <c r="F65" i="21"/>
  <c r="E66" i="21"/>
  <c r="F66" i="21"/>
  <c r="E67" i="21"/>
  <c r="F67" i="21"/>
  <c r="E68" i="21"/>
  <c r="F68" i="21"/>
  <c r="F70" i="21"/>
  <c r="E70" i="21"/>
  <c r="F71" i="21"/>
  <c r="E71" i="21"/>
  <c r="F72" i="21"/>
  <c r="E72" i="21"/>
  <c r="G72" i="21" s="1"/>
  <c r="F73" i="21"/>
  <c r="E73" i="21"/>
  <c r="E91" i="21"/>
  <c r="F91" i="21"/>
  <c r="G60" i="18"/>
  <c r="G61" i="18"/>
  <c r="G62" i="18"/>
  <c r="G63" i="18"/>
  <c r="G64" i="18"/>
  <c r="G65" i="18"/>
  <c r="G66" i="18"/>
  <c r="G67" i="18"/>
  <c r="G68" i="18"/>
  <c r="G70" i="18"/>
  <c r="G71" i="18"/>
  <c r="G72" i="18"/>
  <c r="G73" i="18"/>
  <c r="G91" i="18"/>
  <c r="C7" i="9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9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2" i="18"/>
  <c r="I93" i="21"/>
  <c r="J93" i="21"/>
  <c r="K93" i="21"/>
  <c r="L93" i="21"/>
  <c r="M93" i="21"/>
  <c r="N93" i="21"/>
  <c r="H93" i="21"/>
  <c r="O91" i="21"/>
  <c r="O92" i="21"/>
  <c r="O14" i="18"/>
  <c r="O9" i="18"/>
  <c r="O10" i="18"/>
  <c r="O11" i="18"/>
  <c r="O12" i="18"/>
  <c r="O13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62" i="18"/>
  <c r="O63" i="18"/>
  <c r="O64" i="18"/>
  <c r="O65" i="18"/>
  <c r="O66" i="18"/>
  <c r="O67" i="18"/>
  <c r="O68" i="18"/>
  <c r="O69" i="18"/>
  <c r="O70" i="18"/>
  <c r="O71" i="18"/>
  <c r="O72" i="18"/>
  <c r="O73" i="18"/>
  <c r="O74" i="18"/>
  <c r="O75" i="18"/>
  <c r="O76" i="18"/>
  <c r="O77" i="18"/>
  <c r="O78" i="18"/>
  <c r="O79" i="18"/>
  <c r="O80" i="18"/>
  <c r="O81" i="18"/>
  <c r="O82" i="18"/>
  <c r="O83" i="18"/>
  <c r="O84" i="18"/>
  <c r="O85" i="18"/>
  <c r="O86" i="18"/>
  <c r="O87" i="18"/>
  <c r="O88" i="18"/>
  <c r="O89" i="18"/>
  <c r="O90" i="18"/>
  <c r="O91" i="18"/>
  <c r="O92" i="18"/>
  <c r="O10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43" i="21"/>
  <c r="O44" i="21"/>
  <c r="O45" i="21"/>
  <c r="O46" i="21"/>
  <c r="O47" i="21"/>
  <c r="O48" i="21"/>
  <c r="O49" i="21"/>
  <c r="O50" i="21"/>
  <c r="O51" i="21"/>
  <c r="O52" i="21"/>
  <c r="O53" i="21"/>
  <c r="O54" i="21"/>
  <c r="O55" i="21"/>
  <c r="O56" i="21"/>
  <c r="O57" i="21"/>
  <c r="O58" i="21"/>
  <c r="O59" i="21"/>
  <c r="O60" i="21"/>
  <c r="O61" i="21"/>
  <c r="O62" i="21"/>
  <c r="O63" i="21"/>
  <c r="O64" i="21"/>
  <c r="O65" i="21"/>
  <c r="O66" i="21"/>
  <c r="O67" i="21"/>
  <c r="O68" i="21"/>
  <c r="O69" i="21"/>
  <c r="O70" i="21"/>
  <c r="O71" i="21"/>
  <c r="O72" i="21"/>
  <c r="O73" i="21"/>
  <c r="O74" i="21"/>
  <c r="O75" i="21"/>
  <c r="O76" i="21"/>
  <c r="O77" i="21"/>
  <c r="O78" i="21"/>
  <c r="O79" i="21"/>
  <c r="O80" i="21"/>
  <c r="O81" i="21"/>
  <c r="O82" i="21"/>
  <c r="O83" i="21"/>
  <c r="O84" i="21"/>
  <c r="O85" i="21"/>
  <c r="O86" i="21"/>
  <c r="O87" i="21"/>
  <c r="O88" i="21"/>
  <c r="O89" i="21"/>
  <c r="O90" i="21"/>
  <c r="O9" i="21"/>
  <c r="G9" i="22"/>
  <c r="H9" i="22"/>
  <c r="I9" i="22"/>
  <c r="J9" i="22"/>
  <c r="K9" i="22"/>
  <c r="G10" i="22"/>
  <c r="H10" i="22"/>
  <c r="I10" i="22"/>
  <c r="J10" i="22"/>
  <c r="K10" i="22"/>
  <c r="G11" i="22"/>
  <c r="H11" i="22"/>
  <c r="I11" i="22"/>
  <c r="J11" i="22"/>
  <c r="K11" i="22"/>
  <c r="G12" i="22"/>
  <c r="H12" i="22"/>
  <c r="I12" i="22"/>
  <c r="J12" i="22"/>
  <c r="K12" i="22"/>
  <c r="G13" i="22"/>
  <c r="H13" i="22"/>
  <c r="I13" i="22"/>
  <c r="J13" i="22"/>
  <c r="K13" i="22"/>
  <c r="G14" i="22"/>
  <c r="H14" i="22"/>
  <c r="I14" i="22"/>
  <c r="J14" i="22"/>
  <c r="K14" i="22"/>
  <c r="G15" i="22"/>
  <c r="H15" i="22"/>
  <c r="I15" i="22"/>
  <c r="J15" i="22"/>
  <c r="K15" i="22"/>
  <c r="G16" i="22"/>
  <c r="H16" i="22"/>
  <c r="I16" i="22"/>
  <c r="J16" i="22"/>
  <c r="K16" i="22"/>
  <c r="G17" i="22"/>
  <c r="H17" i="22"/>
  <c r="I17" i="22"/>
  <c r="J17" i="22"/>
  <c r="K17" i="22"/>
  <c r="G18" i="22"/>
  <c r="H18" i="22"/>
  <c r="I18" i="22"/>
  <c r="J18" i="22"/>
  <c r="K18" i="22"/>
  <c r="G19" i="22"/>
  <c r="H19" i="22"/>
  <c r="I19" i="22"/>
  <c r="J19" i="22"/>
  <c r="K19" i="22"/>
  <c r="G20" i="22"/>
  <c r="H20" i="22"/>
  <c r="I20" i="22"/>
  <c r="J20" i="22"/>
  <c r="K20" i="22"/>
  <c r="G21" i="22"/>
  <c r="H21" i="22"/>
  <c r="I21" i="22"/>
  <c r="J21" i="22"/>
  <c r="K21" i="22"/>
  <c r="G22" i="22"/>
  <c r="H22" i="22"/>
  <c r="I22" i="22"/>
  <c r="J22" i="22"/>
  <c r="K22" i="22"/>
  <c r="G23" i="22"/>
  <c r="H23" i="22"/>
  <c r="I23" i="22"/>
  <c r="J23" i="22"/>
  <c r="K23" i="22"/>
  <c r="G24" i="22"/>
  <c r="H24" i="22"/>
  <c r="I24" i="22"/>
  <c r="J24" i="22"/>
  <c r="K24" i="22"/>
  <c r="G25" i="22"/>
  <c r="H25" i="22"/>
  <c r="I25" i="22"/>
  <c r="J25" i="22"/>
  <c r="K25" i="22"/>
  <c r="G26" i="22"/>
  <c r="H26" i="22"/>
  <c r="I26" i="22"/>
  <c r="J26" i="22"/>
  <c r="K26" i="22"/>
  <c r="G27" i="22"/>
  <c r="H27" i="22"/>
  <c r="I27" i="22"/>
  <c r="J27" i="22"/>
  <c r="K27" i="22"/>
  <c r="G28" i="22"/>
  <c r="H28" i="22"/>
  <c r="I28" i="22"/>
  <c r="J28" i="22"/>
  <c r="K28" i="22"/>
  <c r="G29" i="22"/>
  <c r="H29" i="22"/>
  <c r="I29" i="22"/>
  <c r="J29" i="22"/>
  <c r="K29" i="22"/>
  <c r="G30" i="22"/>
  <c r="H30" i="22"/>
  <c r="I30" i="22"/>
  <c r="J30" i="22"/>
  <c r="K30" i="22"/>
  <c r="G31" i="22"/>
  <c r="H31" i="22"/>
  <c r="I31" i="22"/>
  <c r="J31" i="22"/>
  <c r="K31" i="22"/>
  <c r="G32" i="22"/>
  <c r="H32" i="22"/>
  <c r="I32" i="22"/>
  <c r="J32" i="22"/>
  <c r="K32" i="22"/>
  <c r="G33" i="22"/>
  <c r="H33" i="22"/>
  <c r="I33" i="22"/>
  <c r="J33" i="22"/>
  <c r="K33" i="22"/>
  <c r="G34" i="22"/>
  <c r="H34" i="22"/>
  <c r="I34" i="22"/>
  <c r="J34" i="22"/>
  <c r="K34" i="22"/>
  <c r="G35" i="22"/>
  <c r="H35" i="22"/>
  <c r="I35" i="22"/>
  <c r="J35" i="22"/>
  <c r="K35" i="22"/>
  <c r="G36" i="22"/>
  <c r="H36" i="22"/>
  <c r="I36" i="22"/>
  <c r="J36" i="22"/>
  <c r="K36" i="22"/>
  <c r="G37" i="22"/>
  <c r="H37" i="22"/>
  <c r="I37" i="22"/>
  <c r="J37" i="22"/>
  <c r="K37" i="22"/>
  <c r="G38" i="22"/>
  <c r="H38" i="22"/>
  <c r="I38" i="22"/>
  <c r="J38" i="22"/>
  <c r="K38" i="22"/>
  <c r="G39" i="22"/>
  <c r="H39" i="22"/>
  <c r="I39" i="22"/>
  <c r="J39" i="22"/>
  <c r="K39" i="22"/>
  <c r="G40" i="22"/>
  <c r="H40" i="22"/>
  <c r="I40" i="22"/>
  <c r="J40" i="22"/>
  <c r="K40" i="22"/>
  <c r="G41" i="22"/>
  <c r="H41" i="22"/>
  <c r="I41" i="22"/>
  <c r="J41" i="22"/>
  <c r="K41" i="22"/>
  <c r="G42" i="22"/>
  <c r="H42" i="22"/>
  <c r="I42" i="22"/>
  <c r="J42" i="22"/>
  <c r="K42" i="22"/>
  <c r="G43" i="22"/>
  <c r="H43" i="22"/>
  <c r="I43" i="22"/>
  <c r="J43" i="22"/>
  <c r="K43" i="22"/>
  <c r="G44" i="22"/>
  <c r="H44" i="22"/>
  <c r="I44" i="22"/>
  <c r="J44" i="22"/>
  <c r="K44" i="22"/>
  <c r="G45" i="22"/>
  <c r="H45" i="22"/>
  <c r="I45" i="22"/>
  <c r="J45" i="22"/>
  <c r="K45" i="22"/>
  <c r="G46" i="22"/>
  <c r="H46" i="22"/>
  <c r="I46" i="22"/>
  <c r="J46" i="22"/>
  <c r="K46" i="22"/>
  <c r="G47" i="22"/>
  <c r="H47" i="22"/>
  <c r="I47" i="22"/>
  <c r="J47" i="22"/>
  <c r="K47" i="22"/>
  <c r="G48" i="22"/>
  <c r="H48" i="22"/>
  <c r="I48" i="22"/>
  <c r="J48" i="22"/>
  <c r="K48" i="22"/>
  <c r="G49" i="22"/>
  <c r="H49" i="22"/>
  <c r="I49" i="22"/>
  <c r="J49" i="22"/>
  <c r="K49" i="22"/>
  <c r="G50" i="22"/>
  <c r="H50" i="22"/>
  <c r="I50" i="22"/>
  <c r="J50" i="22"/>
  <c r="K50" i="22"/>
  <c r="G51" i="22"/>
  <c r="H51" i="22"/>
  <c r="I51" i="22"/>
  <c r="J51" i="22"/>
  <c r="K51" i="22"/>
  <c r="G52" i="22"/>
  <c r="H52" i="22"/>
  <c r="I52" i="22"/>
  <c r="J52" i="22"/>
  <c r="K52" i="22"/>
  <c r="G53" i="22"/>
  <c r="H53" i="22"/>
  <c r="I53" i="22"/>
  <c r="J53" i="22"/>
  <c r="K53" i="22"/>
  <c r="G54" i="22"/>
  <c r="H54" i="22"/>
  <c r="I54" i="22"/>
  <c r="J54" i="22"/>
  <c r="K54" i="22"/>
  <c r="G55" i="22"/>
  <c r="H55" i="22"/>
  <c r="I55" i="22"/>
  <c r="J55" i="22"/>
  <c r="K55" i="22"/>
  <c r="G56" i="22"/>
  <c r="H56" i="22"/>
  <c r="I56" i="22"/>
  <c r="J56" i="22"/>
  <c r="K56" i="22"/>
  <c r="G57" i="22"/>
  <c r="H57" i="22"/>
  <c r="I57" i="22"/>
  <c r="J57" i="22"/>
  <c r="K57" i="22"/>
  <c r="G58" i="22"/>
  <c r="H58" i="22"/>
  <c r="I58" i="22"/>
  <c r="J58" i="22"/>
  <c r="K58" i="22"/>
  <c r="G59" i="22"/>
  <c r="H59" i="22"/>
  <c r="I59" i="22"/>
  <c r="J59" i="22"/>
  <c r="K59" i="22"/>
  <c r="G60" i="22"/>
  <c r="H60" i="22"/>
  <c r="I60" i="22"/>
  <c r="J60" i="22"/>
  <c r="K60" i="22"/>
  <c r="G61" i="22"/>
  <c r="H61" i="22"/>
  <c r="I61" i="22"/>
  <c r="J61" i="22"/>
  <c r="K61" i="22"/>
  <c r="G62" i="22"/>
  <c r="H62" i="22"/>
  <c r="I62" i="22"/>
  <c r="J62" i="22"/>
  <c r="K62" i="22"/>
  <c r="G63" i="22"/>
  <c r="H63" i="22"/>
  <c r="I63" i="22"/>
  <c r="J63" i="22"/>
  <c r="K63" i="22"/>
  <c r="G64" i="22"/>
  <c r="H64" i="22"/>
  <c r="I64" i="22"/>
  <c r="J64" i="22"/>
  <c r="K64" i="22"/>
  <c r="G65" i="22"/>
  <c r="H65" i="22"/>
  <c r="I65" i="22"/>
  <c r="J65" i="22"/>
  <c r="K65" i="22"/>
  <c r="G66" i="22"/>
  <c r="H66" i="22"/>
  <c r="I66" i="22"/>
  <c r="J66" i="22"/>
  <c r="K66" i="22"/>
  <c r="G8" i="22"/>
  <c r="H8" i="22"/>
  <c r="I8" i="22"/>
  <c r="J8" i="22"/>
  <c r="K8" i="22"/>
  <c r="F92" i="21"/>
  <c r="E92" i="21"/>
  <c r="D92" i="21"/>
  <c r="C92" i="21"/>
  <c r="B92" i="21"/>
  <c r="D91" i="21"/>
  <c r="C91" i="21"/>
  <c r="B91" i="21"/>
  <c r="F90" i="21"/>
  <c r="E90" i="21"/>
  <c r="D90" i="21"/>
  <c r="C90" i="21"/>
  <c r="B90" i="21"/>
  <c r="F89" i="21"/>
  <c r="E89" i="21"/>
  <c r="G89" i="21" s="1"/>
  <c r="D89" i="21"/>
  <c r="C89" i="21"/>
  <c r="B89" i="21"/>
  <c r="F88" i="21"/>
  <c r="G88" i="21" s="1"/>
  <c r="E88" i="21"/>
  <c r="D88" i="21"/>
  <c r="C88" i="21"/>
  <c r="B88" i="21"/>
  <c r="F87" i="21"/>
  <c r="E87" i="21"/>
  <c r="D87" i="21"/>
  <c r="C87" i="21"/>
  <c r="B87" i="21"/>
  <c r="F86" i="21"/>
  <c r="E86" i="21"/>
  <c r="D86" i="21"/>
  <c r="C86" i="21"/>
  <c r="B86" i="21"/>
  <c r="F85" i="21"/>
  <c r="E85" i="21"/>
  <c r="G85" i="21" s="1"/>
  <c r="D85" i="21"/>
  <c r="C85" i="21"/>
  <c r="B85" i="21"/>
  <c r="F84" i="21"/>
  <c r="G84" i="21" s="1"/>
  <c r="E84" i="21"/>
  <c r="D84" i="21"/>
  <c r="C84" i="21"/>
  <c r="B84" i="21"/>
  <c r="F83" i="21"/>
  <c r="E83" i="21"/>
  <c r="D83" i="21"/>
  <c r="C83" i="21"/>
  <c r="B83" i="21"/>
  <c r="F82" i="21"/>
  <c r="E82" i="21"/>
  <c r="D82" i="21"/>
  <c r="C82" i="21"/>
  <c r="B82" i="21"/>
  <c r="F81" i="21"/>
  <c r="E81" i="21"/>
  <c r="G81" i="21" s="1"/>
  <c r="D81" i="21"/>
  <c r="C81" i="21"/>
  <c r="B81" i="21"/>
  <c r="F80" i="21"/>
  <c r="G80" i="21" s="1"/>
  <c r="E80" i="21"/>
  <c r="D80" i="21"/>
  <c r="C80" i="21"/>
  <c r="B80" i="21"/>
  <c r="F79" i="21"/>
  <c r="E79" i="21"/>
  <c r="D79" i="21"/>
  <c r="C79" i="21"/>
  <c r="B79" i="21"/>
  <c r="F78" i="21"/>
  <c r="E78" i="21"/>
  <c r="D78" i="21"/>
  <c r="C78" i="21"/>
  <c r="B78" i="21"/>
  <c r="F77" i="21"/>
  <c r="E77" i="21"/>
  <c r="G77" i="21" s="1"/>
  <c r="D77" i="21"/>
  <c r="C77" i="21"/>
  <c r="B77" i="21"/>
  <c r="F76" i="21"/>
  <c r="G76" i="21" s="1"/>
  <c r="E76" i="21"/>
  <c r="D76" i="21"/>
  <c r="C76" i="21"/>
  <c r="B76" i="21"/>
  <c r="F75" i="21"/>
  <c r="E75" i="21"/>
  <c r="D75" i="21"/>
  <c r="C75" i="21"/>
  <c r="B75" i="21"/>
  <c r="F74" i="21"/>
  <c r="E74" i="21"/>
  <c r="D74" i="21"/>
  <c r="C74" i="21"/>
  <c r="B74" i="21"/>
  <c r="D73" i="21"/>
  <c r="C73" i="21"/>
  <c r="B73" i="21"/>
  <c r="D72" i="21"/>
  <c r="C72" i="21"/>
  <c r="B72" i="21"/>
  <c r="D71" i="21"/>
  <c r="C71" i="21"/>
  <c r="B71" i="21"/>
  <c r="D70" i="21"/>
  <c r="C70" i="21"/>
  <c r="B70" i="21"/>
  <c r="F69" i="21"/>
  <c r="E69" i="21"/>
  <c r="D69" i="21"/>
  <c r="C69" i="21"/>
  <c r="B69" i="21"/>
  <c r="D68" i="21"/>
  <c r="C68" i="21"/>
  <c r="B68" i="21"/>
  <c r="D67" i="21"/>
  <c r="C67" i="21"/>
  <c r="B67" i="21"/>
  <c r="D66" i="21"/>
  <c r="C66" i="21"/>
  <c r="B66" i="21"/>
  <c r="D65" i="21"/>
  <c r="C65" i="21"/>
  <c r="B65" i="21"/>
  <c r="D64" i="21"/>
  <c r="C64" i="21"/>
  <c r="B64" i="21"/>
  <c r="D63" i="21"/>
  <c r="C63" i="21"/>
  <c r="B63" i="21"/>
  <c r="D62" i="21"/>
  <c r="C62" i="21"/>
  <c r="B62" i="21"/>
  <c r="D61" i="21"/>
  <c r="C61" i="21"/>
  <c r="B61" i="21"/>
  <c r="D60" i="21"/>
  <c r="C60" i="21"/>
  <c r="B60" i="21"/>
  <c r="F59" i="21"/>
  <c r="E59" i="21"/>
  <c r="G59" i="21" s="1"/>
  <c r="D59" i="21"/>
  <c r="C59" i="21"/>
  <c r="B59" i="21"/>
  <c r="F58" i="21"/>
  <c r="G58" i="21" s="1"/>
  <c r="E58" i="21"/>
  <c r="D58" i="21"/>
  <c r="C58" i="21"/>
  <c r="B58" i="21"/>
  <c r="F57" i="21"/>
  <c r="E57" i="21"/>
  <c r="D57" i="21"/>
  <c r="C57" i="21"/>
  <c r="B57" i="21"/>
  <c r="F56" i="21"/>
  <c r="E56" i="21"/>
  <c r="D56" i="21"/>
  <c r="C56" i="21"/>
  <c r="B56" i="21"/>
  <c r="F55" i="21"/>
  <c r="E55" i="21"/>
  <c r="G55" i="21" s="1"/>
  <c r="D55" i="21"/>
  <c r="C55" i="21"/>
  <c r="B55" i="21"/>
  <c r="F54" i="21"/>
  <c r="G54" i="21" s="1"/>
  <c r="E54" i="21"/>
  <c r="D54" i="21"/>
  <c r="C54" i="21"/>
  <c r="B54" i="21"/>
  <c r="F53" i="21"/>
  <c r="E53" i="21"/>
  <c r="D53" i="21"/>
  <c r="C53" i="21"/>
  <c r="B53" i="21"/>
  <c r="F52" i="21"/>
  <c r="E52" i="21"/>
  <c r="D52" i="21"/>
  <c r="C52" i="21"/>
  <c r="B52" i="21"/>
  <c r="F51" i="21"/>
  <c r="E51" i="21"/>
  <c r="G51" i="21" s="1"/>
  <c r="D51" i="21"/>
  <c r="C51" i="21"/>
  <c r="B51" i="21"/>
  <c r="F50" i="21"/>
  <c r="G50" i="21" s="1"/>
  <c r="E50" i="21"/>
  <c r="D50" i="21"/>
  <c r="C50" i="21"/>
  <c r="B50" i="21"/>
  <c r="F49" i="21"/>
  <c r="E49" i="21"/>
  <c r="D49" i="21"/>
  <c r="C49" i="21"/>
  <c r="B49" i="21"/>
  <c r="F48" i="21"/>
  <c r="E48" i="21"/>
  <c r="D48" i="21"/>
  <c r="C48" i="21"/>
  <c r="B48" i="21"/>
  <c r="F47" i="21"/>
  <c r="E47" i="21"/>
  <c r="D47" i="21"/>
  <c r="C47" i="21"/>
  <c r="B47" i="21"/>
  <c r="F46" i="21"/>
  <c r="E46" i="21"/>
  <c r="D46" i="21"/>
  <c r="C46" i="21"/>
  <c r="B46" i="21"/>
  <c r="F45" i="21"/>
  <c r="E45" i="21"/>
  <c r="D45" i="21"/>
  <c r="C45" i="21"/>
  <c r="B45" i="21"/>
  <c r="F44" i="21"/>
  <c r="E44" i="21"/>
  <c r="D44" i="21"/>
  <c r="C44" i="21"/>
  <c r="B44" i="21"/>
  <c r="F43" i="21"/>
  <c r="E43" i="21"/>
  <c r="G43" i="21" s="1"/>
  <c r="D43" i="21"/>
  <c r="C43" i="21"/>
  <c r="B43" i="21"/>
  <c r="F42" i="21"/>
  <c r="E42" i="21"/>
  <c r="D42" i="21"/>
  <c r="C42" i="21"/>
  <c r="B42" i="21"/>
  <c r="F41" i="21"/>
  <c r="E41" i="21"/>
  <c r="D41" i="21"/>
  <c r="C41" i="21"/>
  <c r="B41" i="21"/>
  <c r="F40" i="21"/>
  <c r="E40" i="21"/>
  <c r="D40" i="21"/>
  <c r="C40" i="21"/>
  <c r="B40" i="21"/>
  <c r="F39" i="21"/>
  <c r="E39" i="21"/>
  <c r="G39" i="21" s="1"/>
  <c r="D39" i="21"/>
  <c r="C39" i="21"/>
  <c r="B39" i="21"/>
  <c r="F38" i="21"/>
  <c r="G38" i="21" s="1"/>
  <c r="E38" i="21"/>
  <c r="D38" i="21"/>
  <c r="C38" i="21"/>
  <c r="B38" i="21"/>
  <c r="F37" i="21"/>
  <c r="E37" i="21"/>
  <c r="D37" i="21"/>
  <c r="C37" i="21"/>
  <c r="B37" i="21"/>
  <c r="F36" i="21"/>
  <c r="E36" i="21"/>
  <c r="D36" i="21"/>
  <c r="C36" i="21"/>
  <c r="B36" i="21"/>
  <c r="F35" i="21"/>
  <c r="E35" i="21"/>
  <c r="D35" i="21"/>
  <c r="C35" i="21"/>
  <c r="B35" i="21"/>
  <c r="F34" i="21"/>
  <c r="G34" i="21" s="1"/>
  <c r="E34" i="21"/>
  <c r="D34" i="21"/>
  <c r="C34" i="21"/>
  <c r="B34" i="21"/>
  <c r="F33" i="21"/>
  <c r="E33" i="21"/>
  <c r="D33" i="21"/>
  <c r="C33" i="21"/>
  <c r="B33" i="21"/>
  <c r="F32" i="21"/>
  <c r="E32" i="21"/>
  <c r="D32" i="21"/>
  <c r="C32" i="21"/>
  <c r="B32" i="21"/>
  <c r="F31" i="21"/>
  <c r="E31" i="21"/>
  <c r="G31" i="21" s="1"/>
  <c r="D31" i="21"/>
  <c r="C31" i="21"/>
  <c r="B31" i="21"/>
  <c r="F30" i="21"/>
  <c r="G30" i="21" s="1"/>
  <c r="E30" i="21"/>
  <c r="D30" i="21"/>
  <c r="C30" i="21"/>
  <c r="B30" i="21"/>
  <c r="F29" i="21"/>
  <c r="E29" i="21"/>
  <c r="D29" i="21"/>
  <c r="C29" i="21"/>
  <c r="B29" i="21"/>
  <c r="F28" i="21"/>
  <c r="E28" i="21"/>
  <c r="D28" i="21"/>
  <c r="C28" i="21"/>
  <c r="B28" i="21"/>
  <c r="F27" i="21"/>
  <c r="E27" i="21"/>
  <c r="G27" i="21" s="1"/>
  <c r="D27" i="21"/>
  <c r="C27" i="21"/>
  <c r="B27" i="21"/>
  <c r="F26" i="21"/>
  <c r="G26" i="21" s="1"/>
  <c r="E26" i="21"/>
  <c r="D26" i="21"/>
  <c r="C26" i="21"/>
  <c r="B26" i="21"/>
  <c r="F25" i="21"/>
  <c r="E25" i="21"/>
  <c r="D25" i="21"/>
  <c r="C25" i="21"/>
  <c r="B25" i="21"/>
  <c r="F24" i="21"/>
  <c r="E24" i="21"/>
  <c r="D24" i="21"/>
  <c r="C24" i="21"/>
  <c r="B24" i="21"/>
  <c r="F23" i="21"/>
  <c r="E23" i="21"/>
  <c r="G23" i="21" s="1"/>
  <c r="D23" i="21"/>
  <c r="C23" i="21"/>
  <c r="B23" i="21"/>
  <c r="F22" i="21"/>
  <c r="E22" i="21"/>
  <c r="D22" i="21"/>
  <c r="C22" i="21"/>
  <c r="B22" i="21"/>
  <c r="F21" i="21"/>
  <c r="E21" i="21"/>
  <c r="D21" i="21"/>
  <c r="C21" i="21"/>
  <c r="B21" i="21"/>
  <c r="F20" i="21"/>
  <c r="E20" i="21"/>
  <c r="D20" i="21"/>
  <c r="C20" i="21"/>
  <c r="B20" i="21"/>
  <c r="F19" i="21"/>
  <c r="E19" i="21"/>
  <c r="D19" i="21"/>
  <c r="C19" i="21"/>
  <c r="B19" i="21"/>
  <c r="F18" i="21"/>
  <c r="G18" i="21" s="1"/>
  <c r="E18" i="21"/>
  <c r="D18" i="21"/>
  <c r="C18" i="21"/>
  <c r="B18" i="21"/>
  <c r="F17" i="21"/>
  <c r="E17" i="21"/>
  <c r="D17" i="21"/>
  <c r="C17" i="21"/>
  <c r="B17" i="21"/>
  <c r="F16" i="21"/>
  <c r="E16" i="21"/>
  <c r="D16" i="21"/>
  <c r="C16" i="21"/>
  <c r="B16" i="21"/>
  <c r="F15" i="21"/>
  <c r="E15" i="21"/>
  <c r="D15" i="21"/>
  <c r="C15" i="21"/>
  <c r="B15" i="21"/>
  <c r="F14" i="21"/>
  <c r="G14" i="21" s="1"/>
  <c r="E14" i="21"/>
  <c r="D14" i="21"/>
  <c r="C14" i="21"/>
  <c r="B14" i="21"/>
  <c r="F13" i="21"/>
  <c r="E13" i="21"/>
  <c r="D13" i="21"/>
  <c r="C13" i="21"/>
  <c r="B13" i="21"/>
  <c r="F12" i="21"/>
  <c r="E12" i="21"/>
  <c r="D12" i="21"/>
  <c r="C12" i="21"/>
  <c r="B12" i="21"/>
  <c r="F11" i="21"/>
  <c r="E11" i="21"/>
  <c r="D11" i="21"/>
  <c r="C11" i="21"/>
  <c r="B11" i="21"/>
  <c r="F10" i="21"/>
  <c r="G10" i="21" s="1"/>
  <c r="E10" i="21"/>
  <c r="D10" i="21"/>
  <c r="C10" i="21"/>
  <c r="B10" i="21"/>
  <c r="F9" i="21"/>
  <c r="E9" i="21"/>
  <c r="D9" i="21"/>
  <c r="C9" i="21"/>
  <c r="B9" i="21"/>
  <c r="A2" i="22"/>
  <c r="G69" i="21"/>
  <c r="G42" i="21"/>
  <c r="A2" i="21"/>
  <c r="H7" i="18"/>
  <c r="A2" i="18"/>
  <c r="I93" i="18"/>
  <c r="N93" i="18"/>
  <c r="H93" i="18"/>
  <c r="K93" i="18"/>
  <c r="L93" i="18"/>
  <c r="M93" i="18"/>
  <c r="J93" i="18"/>
  <c r="A2" i="16"/>
  <c r="K69" i="11"/>
  <c r="K83" i="5"/>
  <c r="K15" i="5"/>
  <c r="D69" i="11"/>
  <c r="E69" i="11"/>
  <c r="D83" i="5"/>
  <c r="E83" i="5"/>
  <c r="D15" i="5"/>
  <c r="E15" i="5"/>
  <c r="I69" i="11"/>
  <c r="H69" i="11"/>
  <c r="G69" i="11"/>
  <c r="F69" i="11"/>
  <c r="A2" i="11"/>
  <c r="J69" i="11"/>
  <c r="G83" i="5"/>
  <c r="H83" i="5"/>
  <c r="I83" i="5"/>
  <c r="F83" i="5"/>
  <c r="J83" i="5"/>
  <c r="F15" i="5"/>
  <c r="G15" i="5"/>
  <c r="J15" i="5"/>
  <c r="B10" i="9"/>
  <c r="D8" i="9"/>
  <c r="E8" i="9" s="1"/>
  <c r="A2" i="9"/>
  <c r="I15" i="5"/>
  <c r="H15" i="5"/>
  <c r="H16" i="5" s="1"/>
  <c r="A2" i="6"/>
  <c r="A2" i="5"/>
  <c r="A2" i="4"/>
  <c r="G68" i="21" l="1"/>
  <c r="G20" i="21"/>
  <c r="G32" i="21"/>
  <c r="G44" i="21"/>
  <c r="G56" i="21"/>
  <c r="G74" i="21"/>
  <c r="G82" i="21"/>
  <c r="G86" i="21"/>
  <c r="G90" i="21"/>
  <c r="G92" i="21"/>
  <c r="I67" i="22"/>
  <c r="I68" i="22" s="1"/>
  <c r="G17" i="21"/>
  <c r="G16" i="5"/>
  <c r="I16" i="5"/>
  <c r="K16" i="5"/>
  <c r="G22" i="21"/>
  <c r="G46" i="21"/>
  <c r="G70" i="21"/>
  <c r="G67" i="21"/>
  <c r="G11" i="21"/>
  <c r="G19" i="21"/>
  <c r="G24" i="21"/>
  <c r="G35" i="21"/>
  <c r="G40" i="21"/>
  <c r="G47" i="21"/>
  <c r="G9" i="21"/>
  <c r="G21" i="21"/>
  <c r="G33" i="21"/>
  <c r="G45" i="21"/>
  <c r="G57" i="21"/>
  <c r="G79" i="21"/>
  <c r="G83" i="21"/>
  <c r="G87" i="21"/>
  <c r="H67" i="22"/>
  <c r="H68" i="22" s="1"/>
  <c r="G67" i="22"/>
  <c r="G68" i="22" s="1"/>
  <c r="G16" i="21"/>
  <c r="G28" i="21"/>
  <c r="G15" i="21"/>
  <c r="G13" i="21"/>
  <c r="G25" i="21"/>
  <c r="G37" i="21"/>
  <c r="G49" i="21"/>
  <c r="G78" i="21"/>
  <c r="G12" i="21"/>
  <c r="G29" i="21"/>
  <c r="G36" i="21"/>
  <c r="G41" i="21"/>
  <c r="G48" i="21"/>
  <c r="G53" i="21"/>
  <c r="G75" i="21"/>
  <c r="G61" i="21"/>
  <c r="G66" i="21"/>
  <c r="G52" i="21"/>
  <c r="G63" i="21"/>
  <c r="E7" i="9"/>
  <c r="F8" i="9"/>
  <c r="D7" i="9"/>
  <c r="G91" i="21"/>
  <c r="G64" i="21"/>
  <c r="G62" i="21"/>
  <c r="J16" i="5"/>
  <c r="K2" i="5" s="1"/>
  <c r="J7" i="4" s="1"/>
  <c r="G73" i="21"/>
  <c r="G60" i="21"/>
  <c r="J67" i="22"/>
  <c r="J68" i="22" s="1"/>
  <c r="G71" i="21"/>
  <c r="G65" i="21"/>
  <c r="K31" i="6"/>
  <c r="J9" i="6"/>
  <c r="K20" i="6"/>
  <c r="K57" i="6"/>
  <c r="O93" i="18"/>
  <c r="O93" i="21"/>
  <c r="K67" i="22"/>
  <c r="K68" i="22" s="1"/>
  <c r="K48" i="6"/>
  <c r="K59" i="6"/>
  <c r="K43" i="6"/>
  <c r="K21" i="6"/>
  <c r="K15" i="6"/>
  <c r="K12" i="6"/>
  <c r="K66" i="6"/>
  <c r="K60" i="6"/>
  <c r="K41" i="6"/>
  <c r="K22" i="6"/>
  <c r="K19" i="6"/>
  <c r="K13" i="6"/>
  <c r="K8" i="6"/>
  <c r="K63" i="6"/>
  <c r="K61" i="6"/>
  <c r="K50" i="6"/>
  <c r="K17" i="6"/>
  <c r="K65" i="6"/>
  <c r="K54" i="6"/>
  <c r="K52" i="6"/>
  <c r="K45" i="6"/>
  <c r="K30" i="6"/>
  <c r="K23" i="6"/>
  <c r="K53" i="6"/>
  <c r="K42" i="6"/>
  <c r="K56" i="6"/>
  <c r="K34" i="6"/>
  <c r="K25" i="6"/>
  <c r="K14" i="6"/>
  <c r="K64" i="6"/>
  <c r="K58" i="6"/>
  <c r="K49" i="6"/>
  <c r="K38" i="6"/>
  <c r="K36" i="6"/>
  <c r="K29" i="6"/>
  <c r="K27" i="6"/>
  <c r="K46" i="6"/>
  <c r="K26" i="6"/>
  <c r="K33" i="6"/>
  <c r="K55" i="6"/>
  <c r="J55" i="6"/>
  <c r="J31" i="6"/>
  <c r="J19" i="6"/>
  <c r="J44" i="6"/>
  <c r="J32" i="6"/>
  <c r="J52" i="6"/>
  <c r="J46" i="6"/>
  <c r="J10" i="6"/>
  <c r="J66" i="6"/>
  <c r="J42" i="6"/>
  <c r="J30" i="6"/>
  <c r="J57" i="6"/>
  <c r="J39" i="6"/>
  <c r="J11" i="6"/>
  <c r="J51" i="6"/>
  <c r="J17" i="6"/>
  <c r="J27" i="6"/>
  <c r="M19" i="22" l="1"/>
  <c r="M66" i="22"/>
  <c r="L66" i="22"/>
  <c r="R66" i="22"/>
  <c r="N66" i="22"/>
  <c r="O66" i="22"/>
  <c r="P66" i="22"/>
  <c r="Q66" i="22"/>
  <c r="N18" i="22"/>
  <c r="L23" i="22"/>
  <c r="M22" i="22"/>
  <c r="L37" i="22"/>
  <c r="M52" i="22"/>
  <c r="Q64" i="22"/>
  <c r="M43" i="22"/>
  <c r="L14" i="22"/>
  <c r="O54" i="22"/>
  <c r="O55" i="22"/>
  <c r="O56" i="22"/>
  <c r="O57" i="22"/>
  <c r="O58" i="22"/>
  <c r="O59" i="22"/>
  <c r="O60" i="22"/>
  <c r="O61" i="22"/>
  <c r="O62" i="22"/>
  <c r="O63" i="22"/>
  <c r="N54" i="22"/>
  <c r="N58" i="22"/>
  <c r="N62" i="22"/>
  <c r="N59" i="22"/>
  <c r="Q54" i="22"/>
  <c r="Q55" i="22"/>
  <c r="Q56" i="22"/>
  <c r="Q57" i="22"/>
  <c r="Q58" i="22"/>
  <c r="Q59" i="22"/>
  <c r="Q60" i="22"/>
  <c r="Q61" i="22"/>
  <c r="Q62" i="22"/>
  <c r="Q63" i="22"/>
  <c r="R54" i="22"/>
  <c r="R55" i="22"/>
  <c r="R56" i="22"/>
  <c r="R57" i="22"/>
  <c r="R58" i="22"/>
  <c r="R59" i="22"/>
  <c r="R60" i="22"/>
  <c r="R61" i="22"/>
  <c r="R62" i="22"/>
  <c r="R63" i="22"/>
  <c r="N56" i="22"/>
  <c r="N60" i="22"/>
  <c r="N44" i="22"/>
  <c r="N57" i="22"/>
  <c r="N61" i="22"/>
  <c r="P54" i="22"/>
  <c r="P55" i="22"/>
  <c r="P56" i="22"/>
  <c r="P57" i="22"/>
  <c r="P58" i="22"/>
  <c r="P59" i="22"/>
  <c r="P60" i="22"/>
  <c r="P61" i="22"/>
  <c r="P62" i="22"/>
  <c r="P63" i="22"/>
  <c r="N55" i="22"/>
  <c r="N63" i="22"/>
  <c r="N17" i="22"/>
  <c r="P41" i="22"/>
  <c r="O8" i="22"/>
  <c r="O24" i="22"/>
  <c r="L11" i="22"/>
  <c r="L13" i="22"/>
  <c r="M17" i="22"/>
  <c r="M27" i="22"/>
  <c r="L17" i="22"/>
  <c r="M38" i="22"/>
  <c r="L9" i="22"/>
  <c r="L21" i="22"/>
  <c r="L35" i="22"/>
  <c r="L60" i="22"/>
  <c r="M49" i="22"/>
  <c r="M63" i="22"/>
  <c r="L54" i="22"/>
  <c r="N25" i="22"/>
  <c r="M13" i="22"/>
  <c r="O16" i="22"/>
  <c r="N26" i="22"/>
  <c r="M16" i="22"/>
  <c r="Q14" i="22"/>
  <c r="P25" i="22"/>
  <c r="R31" i="22"/>
  <c r="L43" i="22"/>
  <c r="N9" i="22"/>
  <c r="M20" i="22"/>
  <c r="L30" i="22"/>
  <c r="P21" i="22"/>
  <c r="O43" i="22"/>
  <c r="P9" i="22"/>
  <c r="Q31" i="22"/>
  <c r="L25" i="22"/>
  <c r="L61" i="22"/>
  <c r="L27" i="22"/>
  <c r="L45" i="22"/>
  <c r="M54" i="22"/>
  <c r="L29" i="22"/>
  <c r="M33" i="22"/>
  <c r="M31" i="22"/>
  <c r="L38" i="22"/>
  <c r="N41" i="22"/>
  <c r="O32" i="22"/>
  <c r="N42" i="22"/>
  <c r="P36" i="22"/>
  <c r="O35" i="22"/>
  <c r="Q30" i="22"/>
  <c r="M46" i="22"/>
  <c r="L22" i="22"/>
  <c r="M51" i="22"/>
  <c r="L15" i="22"/>
  <c r="M30" i="22"/>
  <c r="L51" i="22"/>
  <c r="M35" i="22"/>
  <c r="M60" i="22"/>
  <c r="L19" i="22"/>
  <c r="L31" i="22"/>
  <c r="L53" i="22"/>
  <c r="M36" i="22"/>
  <c r="M47" i="22"/>
  <c r="L46" i="22"/>
  <c r="N33" i="22"/>
  <c r="P16" i="22"/>
  <c r="N34" i="22"/>
  <c r="P20" i="22"/>
  <c r="O27" i="22"/>
  <c r="Q22" i="22"/>
  <c r="Q38" i="22"/>
  <c r="R23" i="22"/>
  <c r="P32" i="22"/>
  <c r="O40" i="22"/>
  <c r="P37" i="22"/>
  <c r="N10" i="22"/>
  <c r="M8" i="22"/>
  <c r="O19" i="22"/>
  <c r="O11" i="22"/>
  <c r="L59" i="22"/>
  <c r="R30" i="22"/>
  <c r="R65" i="22"/>
  <c r="Q35" i="22"/>
  <c r="R17" i="22"/>
  <c r="R25" i="22"/>
  <c r="R33" i="22"/>
  <c r="R41" i="22"/>
  <c r="Q8" i="22"/>
  <c r="Q16" i="22"/>
  <c r="Q24" i="22"/>
  <c r="Q32" i="22"/>
  <c r="Q40" i="22"/>
  <c r="P14" i="22"/>
  <c r="P30" i="22"/>
  <c r="O13" i="22"/>
  <c r="O21" i="22"/>
  <c r="O29" i="22"/>
  <c r="O37" i="22"/>
  <c r="M10" i="22"/>
  <c r="Q65" i="22"/>
  <c r="P23" i="22"/>
  <c r="P39" i="22"/>
  <c r="O64" i="22"/>
  <c r="N12" i="22"/>
  <c r="N20" i="22"/>
  <c r="N28" i="22"/>
  <c r="N36" i="22"/>
  <c r="P10" i="22"/>
  <c r="P26" i="22"/>
  <c r="P42" i="22"/>
  <c r="O10" i="22"/>
  <c r="O18" i="22"/>
  <c r="O26" i="22"/>
  <c r="O34" i="22"/>
  <c r="O42" i="22"/>
  <c r="N65" i="22"/>
  <c r="M15" i="22"/>
  <c r="P19" i="22"/>
  <c r="P35" i="22"/>
  <c r="N11" i="22"/>
  <c r="N19" i="22"/>
  <c r="N27" i="22"/>
  <c r="N35" i="22"/>
  <c r="N43" i="22"/>
  <c r="L62" i="22"/>
  <c r="L52" i="22"/>
  <c r="L44" i="22"/>
  <c r="L36" i="22"/>
  <c r="L28" i="22"/>
  <c r="L20" i="22"/>
  <c r="L12" i="22"/>
  <c r="M58" i="22"/>
  <c r="M42" i="22"/>
  <c r="M26" i="22"/>
  <c r="M65" i="22"/>
  <c r="M32" i="22"/>
  <c r="R38" i="22"/>
  <c r="Q15" i="22"/>
  <c r="Q39" i="22"/>
  <c r="R9" i="22"/>
  <c r="R19" i="22"/>
  <c r="R27" i="22"/>
  <c r="R35" i="22"/>
  <c r="R43" i="22"/>
  <c r="Q10" i="22"/>
  <c r="Q18" i="22"/>
  <c r="Q26" i="22"/>
  <c r="Q34" i="22"/>
  <c r="Q42" i="22"/>
  <c r="P17" i="22"/>
  <c r="P33" i="22"/>
  <c r="P65" i="22"/>
  <c r="O15" i="22"/>
  <c r="O23" i="22"/>
  <c r="O31" i="22"/>
  <c r="O39" i="22"/>
  <c r="N64" i="22"/>
  <c r="M12" i="22"/>
  <c r="P12" i="22"/>
  <c r="P28" i="22"/>
  <c r="P44" i="22"/>
  <c r="N14" i="22"/>
  <c r="N22" i="22"/>
  <c r="N30" i="22"/>
  <c r="N38" i="22"/>
  <c r="P13" i="22"/>
  <c r="P29" i="22"/>
  <c r="P64" i="22"/>
  <c r="O12" i="22"/>
  <c r="O20" i="22"/>
  <c r="O28" i="22"/>
  <c r="O36" i="22"/>
  <c r="O44" i="22"/>
  <c r="M9" i="22"/>
  <c r="P8" i="22"/>
  <c r="P24" i="22"/>
  <c r="P40" i="22"/>
  <c r="N13" i="22"/>
  <c r="N21" i="22"/>
  <c r="N29" i="22"/>
  <c r="N37" i="22"/>
  <c r="M61" i="22"/>
  <c r="L58" i="22"/>
  <c r="L50" i="22"/>
  <c r="L42" i="22"/>
  <c r="L34" i="22"/>
  <c r="L26" i="22"/>
  <c r="L18" i="22"/>
  <c r="L10" i="22"/>
  <c r="M55" i="22"/>
  <c r="M39" i="22"/>
  <c r="M23" i="22"/>
  <c r="M62" i="22"/>
  <c r="M44" i="22"/>
  <c r="M28" i="22"/>
  <c r="L57" i="22"/>
  <c r="L49" i="22"/>
  <c r="L41" i="22"/>
  <c r="L33" i="22"/>
  <c r="R14" i="22"/>
  <c r="Q23" i="22"/>
  <c r="Q43" i="22"/>
  <c r="R11" i="22"/>
  <c r="R21" i="22"/>
  <c r="R29" i="22"/>
  <c r="R37" i="22"/>
  <c r="R64" i="22"/>
  <c r="Q12" i="22"/>
  <c r="Q20" i="22"/>
  <c r="Q28" i="22"/>
  <c r="Q36" i="22"/>
  <c r="Q44" i="22"/>
  <c r="P22" i="22"/>
  <c r="P38" i="22"/>
  <c r="O9" i="22"/>
  <c r="O17" i="22"/>
  <c r="O25" i="22"/>
  <c r="O33" i="22"/>
  <c r="O41" i="22"/>
  <c r="M14" i="22"/>
  <c r="P15" i="22"/>
  <c r="P31" i="22"/>
  <c r="N8" i="22"/>
  <c r="N16" i="22"/>
  <c r="N24" i="22"/>
  <c r="N32" i="22"/>
  <c r="N40" i="22"/>
  <c r="P18" i="22"/>
  <c r="P34" i="22"/>
  <c r="O14" i="22"/>
  <c r="O22" i="22"/>
  <c r="O30" i="22"/>
  <c r="O38" i="22"/>
  <c r="M11" i="22"/>
  <c r="P11" i="22"/>
  <c r="P27" i="22"/>
  <c r="P43" i="22"/>
  <c r="O65" i="22"/>
  <c r="N15" i="22"/>
  <c r="N23" i="22"/>
  <c r="N31" i="22"/>
  <c r="N39" i="22"/>
  <c r="M64" i="22"/>
  <c r="L56" i="22"/>
  <c r="L48" i="22"/>
  <c r="L40" i="22"/>
  <c r="L32" i="22"/>
  <c r="L24" i="22"/>
  <c r="L16" i="22"/>
  <c r="L8" i="22"/>
  <c r="M50" i="22"/>
  <c r="M34" i="22"/>
  <c r="M18" i="22"/>
  <c r="L64" i="22"/>
  <c r="M57" i="22"/>
  <c r="M41" i="22"/>
  <c r="M25" i="22"/>
  <c r="L55" i="22"/>
  <c r="L47" i="22"/>
  <c r="L39" i="22"/>
  <c r="R15" i="22"/>
  <c r="R39" i="22"/>
  <c r="R22" i="22"/>
  <c r="M48" i="22"/>
  <c r="M59" i="22"/>
  <c r="Q37" i="22"/>
  <c r="Q29" i="22"/>
  <c r="Q21" i="22"/>
  <c r="Q13" i="22"/>
  <c r="R44" i="22"/>
  <c r="R36" i="22"/>
  <c r="R28" i="22"/>
  <c r="R20" i="22"/>
  <c r="R12" i="22"/>
  <c r="M21" i="22"/>
  <c r="M37" i="22"/>
  <c r="M53" i="22"/>
  <c r="L63" i="22"/>
  <c r="Q27" i="22"/>
  <c r="Q19" i="22"/>
  <c r="Q11" i="22"/>
  <c r="R42" i="22"/>
  <c r="R34" i="22"/>
  <c r="R26" i="22"/>
  <c r="R18" i="22"/>
  <c r="R10" i="22"/>
  <c r="M24" i="22"/>
  <c r="M40" i="22"/>
  <c r="M56" i="22"/>
  <c r="L65" i="22"/>
  <c r="J35" i="6"/>
  <c r="J29" i="6"/>
  <c r="J12" i="6"/>
  <c r="J48" i="6"/>
  <c r="J28" i="6"/>
  <c r="J64" i="6"/>
  <c r="J56" i="6"/>
  <c r="J37" i="6"/>
  <c r="J45" i="6"/>
  <c r="F7" i="9"/>
  <c r="G8" i="9"/>
  <c r="R13" i="22"/>
  <c r="Q41" i="22"/>
  <c r="Q33" i="22"/>
  <c r="Q25" i="22"/>
  <c r="Q17" i="22"/>
  <c r="Q9" i="22"/>
  <c r="R40" i="22"/>
  <c r="R32" i="22"/>
  <c r="R24" i="22"/>
  <c r="R16" i="22"/>
  <c r="R8" i="22"/>
  <c r="M29" i="22"/>
  <c r="M45" i="22"/>
  <c r="J33" i="6"/>
  <c r="J47" i="6"/>
  <c r="J18" i="6"/>
  <c r="J54" i="6"/>
  <c r="J40" i="6"/>
  <c r="J26" i="6"/>
  <c r="J62" i="6"/>
  <c r="J43" i="6"/>
  <c r="J63" i="6"/>
  <c r="J41" i="6"/>
  <c r="J53" i="6"/>
  <c r="J21" i="6"/>
  <c r="J36" i="6"/>
  <c r="J16" i="6"/>
  <c r="J20" i="6"/>
  <c r="J8" i="6"/>
  <c r="K35" i="6"/>
  <c r="K51" i="6"/>
  <c r="K47" i="6"/>
  <c r="K32" i="6"/>
  <c r="K37" i="6"/>
  <c r="K16" i="6"/>
  <c r="K9" i="6"/>
  <c r="K62" i="6"/>
  <c r="K11" i="6"/>
  <c r="K40" i="6"/>
  <c r="K39" i="6"/>
  <c r="K28" i="6"/>
  <c r="K10" i="6"/>
  <c r="K44" i="6"/>
  <c r="K18" i="6"/>
  <c r="K24" i="6"/>
  <c r="J23" i="6"/>
  <c r="J22" i="6"/>
  <c r="J58" i="6"/>
  <c r="J38" i="6"/>
  <c r="J13" i="6"/>
  <c r="J49" i="6"/>
  <c r="J59" i="6"/>
  <c r="J15" i="6"/>
  <c r="J65" i="6"/>
  <c r="J24" i="6"/>
  <c r="J60" i="6"/>
  <c r="J34" i="6"/>
  <c r="J14" i="6"/>
  <c r="J50" i="6"/>
  <c r="J25" i="6"/>
  <c r="J61" i="6"/>
  <c r="R58" i="6"/>
  <c r="Q60" i="6"/>
  <c r="P62" i="6"/>
  <c r="R8" i="6"/>
  <c r="R11" i="6"/>
  <c r="R14" i="6"/>
  <c r="R17" i="6"/>
  <c r="R20" i="6"/>
  <c r="R23" i="6"/>
  <c r="R26" i="6"/>
  <c r="R29" i="6"/>
  <c r="R32" i="6"/>
  <c r="R35" i="6"/>
  <c r="R38" i="6"/>
  <c r="R41" i="6"/>
  <c r="R44" i="6"/>
  <c r="R47" i="6"/>
  <c r="R50" i="6"/>
  <c r="R53" i="6"/>
  <c r="R56" i="6"/>
  <c r="R64" i="6"/>
  <c r="R59" i="6"/>
  <c r="Q9" i="6"/>
  <c r="Q12" i="6"/>
  <c r="Q15" i="6"/>
  <c r="Q18" i="6"/>
  <c r="Q21" i="6"/>
  <c r="Q24" i="6"/>
  <c r="Q27" i="6"/>
  <c r="Q30" i="6"/>
  <c r="Q33" i="6"/>
  <c r="R9" i="6"/>
  <c r="R12" i="6"/>
  <c r="R15" i="6"/>
  <c r="R18" i="6"/>
  <c r="R21" i="6"/>
  <c r="R24" i="6"/>
  <c r="R27" i="6"/>
  <c r="R30" i="6"/>
  <c r="R33" i="6"/>
  <c r="R36" i="6"/>
  <c r="R39" i="6"/>
  <c r="R42" i="6"/>
  <c r="R45" i="6"/>
  <c r="R48" i="6"/>
  <c r="R51" i="6"/>
  <c r="R54" i="6"/>
  <c r="R57" i="6"/>
  <c r="R65" i="6"/>
  <c r="R61" i="6"/>
  <c r="Q10" i="6"/>
  <c r="Q13" i="6"/>
  <c r="Q16" i="6"/>
  <c r="Q19" i="6"/>
  <c r="Q22" i="6"/>
  <c r="Q25" i="6"/>
  <c r="Q28" i="6"/>
  <c r="Q31" i="6"/>
  <c r="Q34" i="6"/>
  <c r="Q37" i="6"/>
  <c r="Q40" i="6"/>
  <c r="Q43" i="6"/>
  <c r="Q46" i="6"/>
  <c r="Q49" i="6"/>
  <c r="Q52" i="6"/>
  <c r="Q55" i="6"/>
  <c r="Q63" i="6"/>
  <c r="Q66" i="6"/>
  <c r="P8" i="6"/>
  <c r="P11" i="6"/>
  <c r="R10" i="6"/>
  <c r="R13" i="6"/>
  <c r="R16" i="6"/>
  <c r="R19" i="6"/>
  <c r="R22" i="6"/>
  <c r="R25" i="6"/>
  <c r="R28" i="6"/>
  <c r="R31" i="6"/>
  <c r="R34" i="6"/>
  <c r="R37" i="6"/>
  <c r="R40" i="6"/>
  <c r="R43" i="6"/>
  <c r="R46" i="6"/>
  <c r="R49" i="6"/>
  <c r="R52" i="6"/>
  <c r="R55" i="6"/>
  <c r="R63" i="6"/>
  <c r="R66" i="6"/>
  <c r="Q8" i="6"/>
  <c r="Q11" i="6"/>
  <c r="Q14" i="6"/>
  <c r="Q17" i="6"/>
  <c r="Q20" i="6"/>
  <c r="Q23" i="6"/>
  <c r="Q26" i="6"/>
  <c r="Q29" i="6"/>
  <c r="Q32" i="6"/>
  <c r="Q35" i="6"/>
  <c r="Q38" i="6"/>
  <c r="Q41" i="6"/>
  <c r="Q44" i="6"/>
  <c r="Q47" i="6"/>
  <c r="Q50" i="6"/>
  <c r="Q53" i="6"/>
  <c r="Q56" i="6"/>
  <c r="Q64" i="6"/>
  <c r="Q59" i="6"/>
  <c r="P9" i="6"/>
  <c r="P12" i="6"/>
  <c r="P15" i="6"/>
  <c r="P18" i="6"/>
  <c r="P21" i="6"/>
  <c r="P24" i="6"/>
  <c r="P27" i="6"/>
  <c r="P30" i="6"/>
  <c r="P33" i="6"/>
  <c r="P36" i="6"/>
  <c r="P39" i="6"/>
  <c r="P42" i="6"/>
  <c r="P45" i="6"/>
  <c r="P48" i="6"/>
  <c r="P51" i="6"/>
  <c r="P54" i="6"/>
  <c r="P57" i="6"/>
  <c r="P65" i="6"/>
  <c r="P61" i="6"/>
  <c r="O10" i="6"/>
  <c r="O13" i="6"/>
  <c r="O16" i="6"/>
  <c r="O19" i="6"/>
  <c r="O22" i="6"/>
  <c r="O25" i="6"/>
  <c r="O28" i="6"/>
  <c r="Q39" i="6"/>
  <c r="Q45" i="6"/>
  <c r="Q51" i="6"/>
  <c r="Q57" i="6"/>
  <c r="Q61" i="6"/>
  <c r="P13" i="6"/>
  <c r="P17" i="6"/>
  <c r="P22" i="6"/>
  <c r="P26" i="6"/>
  <c r="P31" i="6"/>
  <c r="P35" i="6"/>
  <c r="P40" i="6"/>
  <c r="P44" i="6"/>
  <c r="P49" i="6"/>
  <c r="P53" i="6"/>
  <c r="P63" i="6"/>
  <c r="P59" i="6"/>
  <c r="O11" i="6"/>
  <c r="O15" i="6"/>
  <c r="O20" i="6"/>
  <c r="O24" i="6"/>
  <c r="O31" i="6"/>
  <c r="O34" i="6"/>
  <c r="O37" i="6"/>
  <c r="O40" i="6"/>
  <c r="O43" i="6"/>
  <c r="O46" i="6"/>
  <c r="O49" i="6"/>
  <c r="O52" i="6"/>
  <c r="O55" i="6"/>
  <c r="O63" i="6"/>
  <c r="O66" i="6"/>
  <c r="N58" i="6"/>
  <c r="M60" i="6"/>
  <c r="L62" i="6"/>
  <c r="G91" i="16"/>
  <c r="H90" i="16"/>
  <c r="I89" i="16"/>
  <c r="J88" i="16"/>
  <c r="K87" i="16"/>
  <c r="L86" i="16"/>
  <c r="F86" i="16"/>
  <c r="G85" i="16"/>
  <c r="H84" i="16"/>
  <c r="I83" i="16"/>
  <c r="J82" i="16"/>
  <c r="K81" i="16"/>
  <c r="L80" i="16"/>
  <c r="F80" i="16"/>
  <c r="G79" i="16"/>
  <c r="H78" i="16"/>
  <c r="I77" i="16"/>
  <c r="J76" i="16"/>
  <c r="K75" i="16"/>
  <c r="L74" i="16"/>
  <c r="F74" i="16"/>
  <c r="R60" i="6"/>
  <c r="Q62" i="6"/>
  <c r="P60" i="6"/>
  <c r="O58" i="6"/>
  <c r="N8" i="6"/>
  <c r="N11" i="6"/>
  <c r="N14" i="6"/>
  <c r="N17" i="6"/>
  <c r="N20" i="6"/>
  <c r="N23" i="6"/>
  <c r="N26" i="6"/>
  <c r="N29" i="6"/>
  <c r="N32" i="6"/>
  <c r="N35" i="6"/>
  <c r="N38" i="6"/>
  <c r="N41" i="6"/>
  <c r="N44" i="6"/>
  <c r="N47" i="6"/>
  <c r="N50" i="6"/>
  <c r="N53" i="6"/>
  <c r="N56" i="6"/>
  <c r="N64" i="6"/>
  <c r="N59" i="6"/>
  <c r="M9" i="6"/>
  <c r="M12" i="6"/>
  <c r="M15" i="6"/>
  <c r="R62" i="6"/>
  <c r="P14" i="6"/>
  <c r="P19" i="6"/>
  <c r="P23" i="6"/>
  <c r="P28" i="6"/>
  <c r="P32" i="6"/>
  <c r="P37" i="6"/>
  <c r="P41" i="6"/>
  <c r="P46" i="6"/>
  <c r="P50" i="6"/>
  <c r="P55" i="6"/>
  <c r="P64" i="6"/>
  <c r="O8" i="6"/>
  <c r="O12" i="6"/>
  <c r="O17" i="6"/>
  <c r="O21" i="6"/>
  <c r="O29" i="6"/>
  <c r="O32" i="6"/>
  <c r="O35" i="6"/>
  <c r="O38" i="6"/>
  <c r="O41" i="6"/>
  <c r="O44" i="6"/>
  <c r="O47" i="6"/>
  <c r="O50" i="6"/>
  <c r="O53" i="6"/>
  <c r="O56" i="6"/>
  <c r="O64" i="6"/>
  <c r="O59" i="6"/>
  <c r="N60" i="6"/>
  <c r="M62" i="6"/>
  <c r="Q58" i="6"/>
  <c r="Q48" i="6"/>
  <c r="P10" i="6"/>
  <c r="N9" i="6"/>
  <c r="N15" i="6"/>
  <c r="N21" i="6"/>
  <c r="N27" i="6"/>
  <c r="N33" i="6"/>
  <c r="N39" i="6"/>
  <c r="N45" i="6"/>
  <c r="N51" i="6"/>
  <c r="N57" i="6"/>
  <c r="N61" i="6"/>
  <c r="M13" i="6"/>
  <c r="M18" i="6"/>
  <c r="M27" i="6"/>
  <c r="M36" i="6"/>
  <c r="M45" i="6"/>
  <c r="M54" i="6"/>
  <c r="M61" i="6"/>
  <c r="L15" i="6"/>
  <c r="L19" i="6"/>
  <c r="L26" i="6"/>
  <c r="L33" i="6"/>
  <c r="L37" i="6"/>
  <c r="L44" i="6"/>
  <c r="L51" i="6"/>
  <c r="L55" i="6"/>
  <c r="L59" i="6"/>
  <c r="I91" i="16"/>
  <c r="I90" i="16"/>
  <c r="H89" i="16"/>
  <c r="H88" i="16"/>
  <c r="H87" i="16"/>
  <c r="H86" i="16"/>
  <c r="H85" i="16"/>
  <c r="G84" i="16"/>
  <c r="G83" i="16"/>
  <c r="G82" i="16"/>
  <c r="G81" i="16"/>
  <c r="G80" i="16"/>
  <c r="F79" i="16"/>
  <c r="F78" i="16"/>
  <c r="F77" i="16"/>
  <c r="F76" i="16"/>
  <c r="F75" i="16"/>
  <c r="L73" i="16"/>
  <c r="F73" i="16"/>
  <c r="G72" i="16"/>
  <c r="H71" i="16"/>
  <c r="I70" i="16"/>
  <c r="J69" i="16"/>
  <c r="K68" i="16"/>
  <c r="L67" i="16"/>
  <c r="F67" i="16"/>
  <c r="G66" i="16"/>
  <c r="H65" i="16"/>
  <c r="I64" i="16"/>
  <c r="J63" i="16"/>
  <c r="K62" i="16"/>
  <c r="L61" i="16"/>
  <c r="F61" i="16"/>
  <c r="G60" i="16"/>
  <c r="H59" i="16"/>
  <c r="I58" i="16"/>
  <c r="J57" i="16"/>
  <c r="K56" i="16"/>
  <c r="L55" i="16"/>
  <c r="F55" i="16"/>
  <c r="G54" i="16"/>
  <c r="H53" i="16"/>
  <c r="I52" i="16"/>
  <c r="J51" i="16"/>
  <c r="K50" i="16"/>
  <c r="L49" i="16"/>
  <c r="F49" i="16"/>
  <c r="G48" i="16"/>
  <c r="H47" i="16"/>
  <c r="I46" i="16"/>
  <c r="J45" i="16"/>
  <c r="J44" i="16"/>
  <c r="K43" i="16"/>
  <c r="L42" i="16"/>
  <c r="F42" i="16"/>
  <c r="G41" i="16"/>
  <c r="H40" i="16"/>
  <c r="I39" i="16"/>
  <c r="J38" i="16"/>
  <c r="K37" i="16"/>
  <c r="L36" i="16"/>
  <c r="F36" i="16"/>
  <c r="G35" i="16"/>
  <c r="H34" i="16"/>
  <c r="I33" i="16"/>
  <c r="J32" i="16"/>
  <c r="K31" i="16"/>
  <c r="L30" i="16"/>
  <c r="F30" i="16"/>
  <c r="G29" i="16"/>
  <c r="H28" i="16"/>
  <c r="I27" i="16"/>
  <c r="J26" i="16"/>
  <c r="K25" i="16"/>
  <c r="L24" i="16"/>
  <c r="F24" i="16"/>
  <c r="G23" i="16"/>
  <c r="H22" i="16"/>
  <c r="I21" i="16"/>
  <c r="J20" i="16"/>
  <c r="K19" i="16"/>
  <c r="L18" i="16"/>
  <c r="F18" i="16"/>
  <c r="G17" i="16"/>
  <c r="H16" i="16"/>
  <c r="I15" i="16"/>
  <c r="J14" i="16"/>
  <c r="K13" i="16"/>
  <c r="L12" i="16"/>
  <c r="F12" i="16"/>
  <c r="G11" i="16"/>
  <c r="H10" i="16"/>
  <c r="I9" i="16"/>
  <c r="J8" i="16"/>
  <c r="P25" i="6"/>
  <c r="P38" i="6"/>
  <c r="P52" i="6"/>
  <c r="P66" i="6"/>
  <c r="O14" i="6"/>
  <c r="O23" i="6"/>
  <c r="O30" i="6"/>
  <c r="O36" i="6"/>
  <c r="O42" i="6"/>
  <c r="O48" i="6"/>
  <c r="O54" i="6"/>
  <c r="O65" i="6"/>
  <c r="N62" i="6"/>
  <c r="M19" i="6"/>
  <c r="M23" i="6"/>
  <c r="M28" i="6"/>
  <c r="M32" i="6"/>
  <c r="M37" i="6"/>
  <c r="M41" i="6"/>
  <c r="M46" i="6"/>
  <c r="M50" i="6"/>
  <c r="M55" i="6"/>
  <c r="M64" i="6"/>
  <c r="L8" i="6"/>
  <c r="L12" i="6"/>
  <c r="L16" i="6"/>
  <c r="L23" i="6"/>
  <c r="L30" i="6"/>
  <c r="L34" i="6"/>
  <c r="L41" i="6"/>
  <c r="L48" i="6"/>
  <c r="L52" i="6"/>
  <c r="L64" i="6"/>
  <c r="L60" i="6"/>
  <c r="H91" i="16"/>
  <c r="G90" i="16"/>
  <c r="G89" i="16"/>
  <c r="G88" i="16"/>
  <c r="G87" i="16"/>
  <c r="G86" i="16"/>
  <c r="F85" i="16"/>
  <c r="F84" i="16"/>
  <c r="F83" i="16"/>
  <c r="F82" i="16"/>
  <c r="F81" i="16"/>
  <c r="L79" i="16"/>
  <c r="L78" i="16"/>
  <c r="L77" i="16"/>
  <c r="L76" i="16"/>
  <c r="L75" i="16"/>
  <c r="K74" i="16"/>
  <c r="K73" i="16"/>
  <c r="L72" i="16"/>
  <c r="F72" i="16"/>
  <c r="G71" i="16"/>
  <c r="H70" i="16"/>
  <c r="I69" i="16"/>
  <c r="J68" i="16"/>
  <c r="K67" i="16"/>
  <c r="L66" i="16"/>
  <c r="F66" i="16"/>
  <c r="G65" i="16"/>
  <c r="H64" i="16"/>
  <c r="I63" i="16"/>
  <c r="Q36" i="6"/>
  <c r="Q54" i="6"/>
  <c r="P58" i="6"/>
  <c r="N10" i="6"/>
  <c r="N16" i="6"/>
  <c r="N22" i="6"/>
  <c r="N28" i="6"/>
  <c r="N34" i="6"/>
  <c r="N40" i="6"/>
  <c r="N46" i="6"/>
  <c r="N52" i="6"/>
  <c r="N63" i="6"/>
  <c r="M8" i="6"/>
  <c r="M14" i="6"/>
  <c r="M24" i="6"/>
  <c r="M33" i="6"/>
  <c r="M42" i="6"/>
  <c r="M51" i="6"/>
  <c r="M65" i="6"/>
  <c r="L13" i="6"/>
  <c r="L20" i="6"/>
  <c r="L27" i="6"/>
  <c r="L31" i="6"/>
  <c r="L38" i="6"/>
  <c r="L45" i="6"/>
  <c r="L49" i="6"/>
  <c r="L56" i="6"/>
  <c r="L61" i="6"/>
  <c r="F91" i="16"/>
  <c r="F90" i="16"/>
  <c r="F89" i="16"/>
  <c r="F88" i="16"/>
  <c r="F87" i="16"/>
  <c r="L85" i="16"/>
  <c r="L84" i="16"/>
  <c r="L83" i="16"/>
  <c r="L82" i="16"/>
  <c r="L81" i="16"/>
  <c r="K80" i="16"/>
  <c r="K79" i="16"/>
  <c r="K78" i="16"/>
  <c r="K77" i="16"/>
  <c r="K76" i="16"/>
  <c r="J75" i="16"/>
  <c r="J74" i="16"/>
  <c r="J73" i="16"/>
  <c r="K72" i="16"/>
  <c r="L71" i="16"/>
  <c r="F71" i="16"/>
  <c r="G70" i="16"/>
  <c r="H69" i="16"/>
  <c r="I68" i="16"/>
  <c r="J67" i="16"/>
  <c r="K66" i="16"/>
  <c r="L65" i="16"/>
  <c r="F65" i="16"/>
  <c r="G64" i="16"/>
  <c r="H63" i="16"/>
  <c r="I62" i="16"/>
  <c r="J61" i="16"/>
  <c r="K60" i="16"/>
  <c r="L59" i="16"/>
  <c r="F59" i="16"/>
  <c r="G58" i="16"/>
  <c r="H57" i="16"/>
  <c r="I56" i="16"/>
  <c r="J55" i="16"/>
  <c r="K54" i="16"/>
  <c r="L53" i="16"/>
  <c r="F53" i="16"/>
  <c r="G52" i="16"/>
  <c r="H51" i="16"/>
  <c r="I50" i="16"/>
  <c r="P20" i="6"/>
  <c r="P34" i="6"/>
  <c r="P47" i="6"/>
  <c r="O27" i="6"/>
  <c r="O62" i="6"/>
  <c r="N13" i="6"/>
  <c r="N19" i="6"/>
  <c r="N25" i="6"/>
  <c r="N31" i="6"/>
  <c r="N37" i="6"/>
  <c r="N43" i="6"/>
  <c r="N49" i="6"/>
  <c r="N55" i="6"/>
  <c r="N66" i="6"/>
  <c r="M11" i="6"/>
  <c r="M17" i="6"/>
  <c r="M22" i="6"/>
  <c r="M26" i="6"/>
  <c r="M31" i="6"/>
  <c r="M35" i="6"/>
  <c r="M40" i="6"/>
  <c r="M44" i="6"/>
  <c r="M49" i="6"/>
  <c r="M53" i="6"/>
  <c r="M63" i="6"/>
  <c r="M59" i="6"/>
  <c r="L11" i="6"/>
  <c r="L18" i="6"/>
  <c r="L22" i="6"/>
  <c r="L29" i="6"/>
  <c r="L36" i="6"/>
  <c r="L40" i="6"/>
  <c r="L47" i="6"/>
  <c r="L54" i="6"/>
  <c r="L63" i="6"/>
  <c r="L58" i="6"/>
  <c r="J91" i="16"/>
  <c r="J90" i="16"/>
  <c r="J89" i="16"/>
  <c r="I88" i="16"/>
  <c r="I87" i="16"/>
  <c r="I86" i="16"/>
  <c r="I85" i="16"/>
  <c r="I84" i="16"/>
  <c r="H83" i="16"/>
  <c r="H82" i="16"/>
  <c r="H81" i="16"/>
  <c r="P56" i="6"/>
  <c r="O45" i="6"/>
  <c r="O61" i="6"/>
  <c r="M21" i="6"/>
  <c r="M48" i="6"/>
  <c r="M58" i="6"/>
  <c r="L39" i="6"/>
  <c r="L50" i="6"/>
  <c r="L66" i="6"/>
  <c r="K89" i="16"/>
  <c r="J86" i="16"/>
  <c r="J83" i="16"/>
  <c r="I80" i="16"/>
  <c r="I78" i="16"/>
  <c r="H76" i="16"/>
  <c r="H74" i="16"/>
  <c r="I72" i="16"/>
  <c r="K70" i="16"/>
  <c r="F69" i="16"/>
  <c r="H67" i="16"/>
  <c r="J65" i="16"/>
  <c r="L63" i="16"/>
  <c r="H62" i="16"/>
  <c r="G61" i="16"/>
  <c r="K59" i="16"/>
  <c r="J58" i="16"/>
  <c r="G57" i="16"/>
  <c r="F56" i="16"/>
  <c r="J54" i="16"/>
  <c r="I53" i="16"/>
  <c r="F52" i="16"/>
  <c r="L50" i="16"/>
  <c r="J49" i="16"/>
  <c r="J48" i="16"/>
  <c r="J47" i="16"/>
  <c r="J46" i="16"/>
  <c r="I45" i="16"/>
  <c r="H44" i="16"/>
  <c r="H43" i="16"/>
  <c r="H42" i="16"/>
  <c r="H41" i="16"/>
  <c r="G40" i="16"/>
  <c r="G39" i="16"/>
  <c r="G38" i="16"/>
  <c r="G37" i="16"/>
  <c r="G36" i="16"/>
  <c r="F35" i="16"/>
  <c r="F34" i="16"/>
  <c r="F33" i="16"/>
  <c r="F32" i="16"/>
  <c r="F31" i="16"/>
  <c r="L29" i="16"/>
  <c r="L28" i="16"/>
  <c r="L27" i="16"/>
  <c r="L26" i="16"/>
  <c r="L25" i="16"/>
  <c r="K24" i="16"/>
  <c r="K23" i="16"/>
  <c r="K22" i="16"/>
  <c r="K21" i="16"/>
  <c r="K20" i="16"/>
  <c r="J19" i="16"/>
  <c r="J18" i="16"/>
  <c r="J17" i="16"/>
  <c r="J16" i="16"/>
  <c r="J15" i="16"/>
  <c r="I14" i="16"/>
  <c r="I13" i="16"/>
  <c r="I12" i="16"/>
  <c r="I11" i="16"/>
  <c r="I10" i="16"/>
  <c r="H9" i="16"/>
  <c r="H8" i="16"/>
  <c r="P29" i="6"/>
  <c r="N12" i="6"/>
  <c r="N30" i="6"/>
  <c r="N48" i="6"/>
  <c r="M10" i="6"/>
  <c r="M25" i="6"/>
  <c r="M38" i="6"/>
  <c r="M52" i="6"/>
  <c r="L9" i="6"/>
  <c r="L42" i="6"/>
  <c r="L53" i="6"/>
  <c r="L91" i="16"/>
  <c r="L88" i="16"/>
  <c r="K85" i="16"/>
  <c r="K82" i="16"/>
  <c r="H80" i="16"/>
  <c r="G78" i="16"/>
  <c r="G76" i="16"/>
  <c r="G74" i="16"/>
  <c r="H72" i="16"/>
  <c r="J70" i="16"/>
  <c r="L68" i="16"/>
  <c r="G67" i="16"/>
  <c r="I65" i="16"/>
  <c r="K63" i="16"/>
  <c r="G62" i="16"/>
  <c r="L60" i="16"/>
  <c r="J59" i="16"/>
  <c r="H58" i="16"/>
  <c r="F57" i="16"/>
  <c r="K55" i="16"/>
  <c r="I54" i="16"/>
  <c r="G53" i="16"/>
  <c r="L51" i="16"/>
  <c r="J50" i="16"/>
  <c r="I49" i="16"/>
  <c r="I48" i="16"/>
  <c r="I47" i="16"/>
  <c r="H46" i="16"/>
  <c r="H45" i="16"/>
  <c r="G44" i="16"/>
  <c r="G43" i="16"/>
  <c r="G42" i="16"/>
  <c r="F41" i="16"/>
  <c r="F40" i="16"/>
  <c r="F39" i="16"/>
  <c r="F38" i="16"/>
  <c r="F37" i="16"/>
  <c r="L35" i="16"/>
  <c r="L34" i="16"/>
  <c r="L33" i="16"/>
  <c r="L32" i="16"/>
  <c r="L31" i="16"/>
  <c r="K30" i="16"/>
  <c r="K29" i="16"/>
  <c r="K28" i="16"/>
  <c r="K27" i="16"/>
  <c r="K26" i="16"/>
  <c r="J25" i="16"/>
  <c r="J24" i="16"/>
  <c r="J23" i="16"/>
  <c r="J22" i="16"/>
  <c r="J21" i="16"/>
  <c r="I20" i="16"/>
  <c r="I19" i="16"/>
  <c r="I18" i="16"/>
  <c r="I17" i="16"/>
  <c r="I16" i="16"/>
  <c r="H15" i="16"/>
  <c r="H14" i="16"/>
  <c r="H13" i="16"/>
  <c r="H12" i="16"/>
  <c r="H11" i="16"/>
  <c r="G10" i="16"/>
  <c r="G9" i="16"/>
  <c r="G8" i="16"/>
  <c r="F15" i="16"/>
  <c r="Q65" i="6"/>
  <c r="O18" i="6"/>
  <c r="O39" i="6"/>
  <c r="O57" i="6"/>
  <c r="M57" i="6"/>
  <c r="Q42" i="6"/>
  <c r="O9" i="6"/>
  <c r="O33" i="6"/>
  <c r="O51" i="6"/>
  <c r="M39" i="6"/>
  <c r="L10" i="6"/>
  <c r="L21" i="6"/>
  <c r="L32" i="6"/>
  <c r="L43" i="6"/>
  <c r="K91" i="16"/>
  <c r="K88" i="16"/>
  <c r="J85" i="16"/>
  <c r="I82" i="16"/>
  <c r="J79" i="16"/>
  <c r="J77" i="16"/>
  <c r="I75" i="16"/>
  <c r="I73" i="16"/>
  <c r="K71" i="16"/>
  <c r="F70" i="16"/>
  <c r="H68" i="16"/>
  <c r="J66" i="16"/>
  <c r="L64" i="16"/>
  <c r="G63" i="16"/>
  <c r="F62" i="16"/>
  <c r="J60" i="16"/>
  <c r="I59" i="16"/>
  <c r="F58" i="16"/>
  <c r="L56" i="16"/>
  <c r="I55" i="16"/>
  <c r="H54" i="16"/>
  <c r="L52" i="16"/>
  <c r="K51" i="16"/>
  <c r="H50" i="16"/>
  <c r="H49" i="16"/>
  <c r="H48" i="16"/>
  <c r="G47" i="16"/>
  <c r="G46" i="16"/>
  <c r="G45" i="16"/>
  <c r="F44" i="16"/>
  <c r="F43" i="16"/>
  <c r="L41" i="16"/>
  <c r="L40" i="16"/>
  <c r="L39" i="16"/>
  <c r="L38" i="16"/>
  <c r="L37" i="16"/>
  <c r="K36" i="16"/>
  <c r="K35" i="16"/>
  <c r="K34" i="16"/>
  <c r="K33" i="16"/>
  <c r="K32" i="16"/>
  <c r="J31" i="16"/>
  <c r="J30" i="16"/>
  <c r="J29" i="16"/>
  <c r="J28" i="16"/>
  <c r="J27" i="16"/>
  <c r="I26" i="16"/>
  <c r="I25" i="16"/>
  <c r="I24" i="16"/>
  <c r="I23" i="16"/>
  <c r="I22" i="16"/>
  <c r="H21" i="16"/>
  <c r="H20" i="16"/>
  <c r="H19" i="16"/>
  <c r="H18" i="16"/>
  <c r="H17" i="16"/>
  <c r="G16" i="16"/>
  <c r="G15" i="16"/>
  <c r="G14" i="16"/>
  <c r="G13" i="16"/>
  <c r="G12" i="16"/>
  <c r="F11" i="16"/>
  <c r="F10" i="16"/>
  <c r="F9" i="16"/>
  <c r="F8" i="16"/>
  <c r="G19" i="16"/>
  <c r="P43" i="6"/>
  <c r="N18" i="6"/>
  <c r="N36" i="6"/>
  <c r="N54" i="6"/>
  <c r="M16" i="6"/>
  <c r="M29" i="6"/>
  <c r="M43" i="6"/>
  <c r="M56" i="6"/>
  <c r="L24" i="6"/>
  <c r="L35" i="6"/>
  <c r="L46" i="6"/>
  <c r="L90" i="16"/>
  <c r="L87" i="16"/>
  <c r="K84" i="16"/>
  <c r="J81" i="16"/>
  <c r="I79" i="16"/>
  <c r="H77" i="16"/>
  <c r="H75" i="16"/>
  <c r="H73" i="16"/>
  <c r="J71" i="16"/>
  <c r="L69" i="16"/>
  <c r="G68" i="16"/>
  <c r="I66" i="16"/>
  <c r="K64" i="16"/>
  <c r="F63" i="16"/>
  <c r="K61" i="16"/>
  <c r="I60" i="16"/>
  <c r="G59" i="16"/>
  <c r="L57" i="16"/>
  <c r="J56" i="16"/>
  <c r="H55" i="16"/>
  <c r="F54" i="16"/>
  <c r="K52" i="16"/>
  <c r="I51" i="16"/>
  <c r="G50" i="16"/>
  <c r="G49" i="16"/>
  <c r="F48" i="16"/>
  <c r="F47" i="16"/>
  <c r="F46" i="16"/>
  <c r="L44" i="16"/>
  <c r="L43" i="16"/>
  <c r="K42" i="16"/>
  <c r="K41" i="16"/>
  <c r="K40" i="16"/>
  <c r="K39" i="16"/>
  <c r="K38" i="16"/>
  <c r="J37" i="16"/>
  <c r="J36" i="16"/>
  <c r="J35" i="16"/>
  <c r="J34" i="16"/>
  <c r="J33" i="16"/>
  <c r="I32" i="16"/>
  <c r="I31" i="16"/>
  <c r="I30" i="16"/>
  <c r="I29" i="16"/>
  <c r="I28" i="16"/>
  <c r="H27" i="16"/>
  <c r="H26" i="16"/>
  <c r="H25" i="16"/>
  <c r="H24" i="16"/>
  <c r="H23" i="16"/>
  <c r="G22" i="16"/>
  <c r="G21" i="16"/>
  <c r="G20" i="16"/>
  <c r="G18" i="16"/>
  <c r="F17" i="16"/>
  <c r="F16" i="16"/>
  <c r="F14" i="16"/>
  <c r="F13" i="16"/>
  <c r="L11" i="16"/>
  <c r="L10" i="16"/>
  <c r="L9" i="16"/>
  <c r="L8" i="16"/>
  <c r="F45" i="16"/>
  <c r="M30" i="6"/>
  <c r="P16" i="6"/>
  <c r="O26" i="6"/>
  <c r="O60" i="6"/>
  <c r="N24" i="6"/>
  <c r="N42" i="6"/>
  <c r="N65" i="6"/>
  <c r="M20" i="6"/>
  <c r="M34" i="6"/>
  <c r="M47" i="6"/>
  <c r="M66" i="6"/>
  <c r="L17" i="6"/>
  <c r="L28" i="6"/>
  <c r="L65" i="6"/>
  <c r="L89" i="16"/>
  <c r="K86" i="16"/>
  <c r="K83" i="16"/>
  <c r="J80" i="16"/>
  <c r="J78" i="16"/>
  <c r="I76" i="16"/>
  <c r="I74" i="16"/>
  <c r="J72" i="16"/>
  <c r="L70" i="16"/>
  <c r="G69" i="16"/>
  <c r="I67" i="16"/>
  <c r="K65" i="16"/>
  <c r="F64" i="16"/>
  <c r="J62" i="16"/>
  <c r="H61" i="16"/>
  <c r="F60" i="16"/>
  <c r="K58" i="16"/>
  <c r="I57" i="16"/>
  <c r="G56" i="16"/>
  <c r="L54" i="16"/>
  <c r="J53" i="16"/>
  <c r="H52" i="16"/>
  <c r="F51" i="16"/>
  <c r="K49" i="16"/>
  <c r="K48" i="16"/>
  <c r="K47" i="16"/>
  <c r="K46" i="16"/>
  <c r="K45" i="16"/>
  <c r="I44" i="16"/>
  <c r="I43" i="16"/>
  <c r="I42" i="16"/>
  <c r="I41" i="16"/>
  <c r="I40" i="16"/>
  <c r="H39" i="16"/>
  <c r="H38" i="16"/>
  <c r="H37" i="16"/>
  <c r="H36" i="16"/>
  <c r="H35" i="16"/>
  <c r="G34" i="16"/>
  <c r="G33" i="16"/>
  <c r="G32" i="16"/>
  <c r="G31" i="16"/>
  <c r="G30" i="16"/>
  <c r="F29" i="16"/>
  <c r="F28" i="16"/>
  <c r="F27" i="16"/>
  <c r="F26" i="16"/>
  <c r="F25" i="16"/>
  <c r="L23" i="16"/>
  <c r="L22" i="16"/>
  <c r="L21" i="16"/>
  <c r="L20" i="16"/>
  <c r="L19" i="16"/>
  <c r="K18" i="16"/>
  <c r="K17" i="16"/>
  <c r="K16" i="16"/>
  <c r="K15" i="16"/>
  <c r="K14" i="16"/>
  <c r="J13" i="16"/>
  <c r="J12" i="16"/>
  <c r="J11" i="16"/>
  <c r="J10" i="16"/>
  <c r="J9" i="16"/>
  <c r="I8" i="16"/>
  <c r="K90" i="16"/>
  <c r="G75" i="16"/>
  <c r="J64" i="16"/>
  <c r="H56" i="16"/>
  <c r="L48" i="16"/>
  <c r="J42" i="16"/>
  <c r="I36" i="16"/>
  <c r="H30" i="16"/>
  <c r="G24" i="16"/>
  <c r="L17" i="16"/>
  <c r="K11" i="16"/>
  <c r="L14" i="6"/>
  <c r="J87" i="16"/>
  <c r="G73" i="16"/>
  <c r="L62" i="16"/>
  <c r="G55" i="16"/>
  <c r="L47" i="16"/>
  <c r="J41" i="16"/>
  <c r="I35" i="16"/>
  <c r="H29" i="16"/>
  <c r="F23" i="16"/>
  <c r="L16" i="16"/>
  <c r="K10" i="16"/>
  <c r="F22" i="16"/>
  <c r="L25" i="6"/>
  <c r="J84" i="16"/>
  <c r="I71" i="16"/>
  <c r="I61" i="16"/>
  <c r="K53" i="16"/>
  <c r="L46" i="16"/>
  <c r="J40" i="16"/>
  <c r="I34" i="16"/>
  <c r="G28" i="16"/>
  <c r="L15" i="16"/>
  <c r="K9" i="16"/>
  <c r="I81" i="16"/>
  <c r="K69" i="16"/>
  <c r="H60" i="16"/>
  <c r="J52" i="16"/>
  <c r="L45" i="16"/>
  <c r="J39" i="16"/>
  <c r="H33" i="16"/>
  <c r="G27" i="16"/>
  <c r="F21" i="16"/>
  <c r="L14" i="16"/>
  <c r="K8" i="16"/>
  <c r="H79" i="16"/>
  <c r="F68" i="16"/>
  <c r="L58" i="16"/>
  <c r="G51" i="16"/>
  <c r="K44" i="16"/>
  <c r="I38" i="16"/>
  <c r="H32" i="16"/>
  <c r="G26" i="16"/>
  <c r="F20" i="16"/>
  <c r="L13" i="16"/>
  <c r="L57" i="6"/>
  <c r="G77" i="16"/>
  <c r="H66" i="16"/>
  <c r="K57" i="16"/>
  <c r="F50" i="16"/>
  <c r="J43" i="16"/>
  <c r="I37" i="16"/>
  <c r="H31" i="16"/>
  <c r="G25" i="16"/>
  <c r="F19" i="16"/>
  <c r="K12" i="16"/>
  <c r="L67" i="22" l="1"/>
  <c r="P67" i="22"/>
  <c r="R67" i="22"/>
  <c r="N67" i="22"/>
  <c r="O67" i="22"/>
  <c r="M67" i="22"/>
  <c r="Q67" i="22"/>
  <c r="H8" i="9"/>
  <c r="G7" i="9"/>
  <c r="K67" i="6"/>
  <c r="K68" i="6" s="1"/>
  <c r="I55" i="6"/>
  <c r="J67" i="6"/>
  <c r="J68" i="6" s="1"/>
  <c r="I25" i="6"/>
  <c r="I41" i="6"/>
  <c r="I20" i="6"/>
  <c r="Q67" i="6"/>
  <c r="N67" i="6"/>
  <c r="R67" i="6"/>
  <c r="M67" i="6"/>
  <c r="L67" i="6"/>
  <c r="P67" i="6"/>
  <c r="O67" i="6"/>
  <c r="I16" i="6" l="1"/>
  <c r="I62" i="6"/>
  <c r="I56" i="6"/>
  <c r="I18" i="6"/>
  <c r="I23" i="6"/>
  <c r="I8" i="6"/>
  <c r="I46" i="6"/>
  <c r="I44" i="6"/>
  <c r="I21" i="6"/>
  <c r="I63" i="6"/>
  <c r="I8" i="9"/>
  <c r="H7" i="9"/>
  <c r="I26" i="6"/>
  <c r="I34" i="6"/>
  <c r="I24" i="6"/>
  <c r="I58" i="6"/>
  <c r="I10" i="6"/>
  <c r="I22" i="6"/>
  <c r="I45" i="6"/>
  <c r="I54" i="6"/>
  <c r="I19" i="6"/>
  <c r="I57" i="6"/>
  <c r="I40" i="6"/>
  <c r="I36" i="6"/>
  <c r="I66" i="6"/>
  <c r="I43" i="6"/>
  <c r="I48" i="6"/>
  <c r="I37" i="6"/>
  <c r="I27" i="6"/>
  <c r="I65" i="6"/>
  <c r="I13" i="6"/>
  <c r="I60" i="6"/>
  <c r="I51" i="6"/>
  <c r="I61" i="6"/>
  <c r="I9" i="6"/>
  <c r="I47" i="6"/>
  <c r="I39" i="6"/>
  <c r="I29" i="6"/>
  <c r="I14" i="6"/>
  <c r="I32" i="6"/>
  <c r="I64" i="6"/>
  <c r="I15" i="6"/>
  <c r="I28" i="6"/>
  <c r="I59" i="6"/>
  <c r="I49" i="6"/>
  <c r="I50" i="6"/>
  <c r="I30" i="6"/>
  <c r="I52" i="6"/>
  <c r="I11" i="6"/>
  <c r="I42" i="6"/>
  <c r="I12" i="6"/>
  <c r="I38" i="6"/>
  <c r="I17" i="6"/>
  <c r="I35" i="6"/>
  <c r="I31" i="6"/>
  <c r="I53" i="6"/>
  <c r="I33" i="6"/>
  <c r="L2" i="16"/>
  <c r="G13" i="4" s="1"/>
  <c r="H61" i="6"/>
  <c r="H45" i="6"/>
  <c r="H42" i="6"/>
  <c r="H23" i="6"/>
  <c r="H20" i="6"/>
  <c r="H17" i="6"/>
  <c r="H14" i="6"/>
  <c r="H11" i="6"/>
  <c r="H8" i="6"/>
  <c r="H62" i="6"/>
  <c r="H43" i="6"/>
  <c r="H21" i="6"/>
  <c r="H18" i="6"/>
  <c r="H15" i="6"/>
  <c r="H12" i="6"/>
  <c r="H55" i="6"/>
  <c r="H46" i="6"/>
  <c r="H44" i="6"/>
  <c r="H33" i="6"/>
  <c r="H24" i="6"/>
  <c r="H22" i="6"/>
  <c r="H13" i="6"/>
  <c r="H59" i="6"/>
  <c r="H57" i="6"/>
  <c r="H50" i="6"/>
  <c r="H48" i="6"/>
  <c r="H37" i="6"/>
  <c r="H35" i="6"/>
  <c r="H28" i="6"/>
  <c r="H26" i="6"/>
  <c r="H60" i="6"/>
  <c r="H58" i="6"/>
  <c r="H49" i="6"/>
  <c r="H65" i="6"/>
  <c r="H63" i="6"/>
  <c r="H52" i="6"/>
  <c r="H39" i="6"/>
  <c r="H30" i="6"/>
  <c r="H19" i="6"/>
  <c r="H10" i="6"/>
  <c r="H56" i="6"/>
  <c r="H54" i="6"/>
  <c r="H47" i="6"/>
  <c r="H41" i="6"/>
  <c r="H34" i="6"/>
  <c r="H32" i="6"/>
  <c r="H25" i="6"/>
  <c r="H29" i="6"/>
  <c r="H9" i="6"/>
  <c r="H27" i="6"/>
  <c r="H66" i="6"/>
  <c r="H53" i="6"/>
  <c r="H40" i="6"/>
  <c r="H64" i="6"/>
  <c r="H51" i="6"/>
  <c r="H38" i="6"/>
  <c r="H31" i="6"/>
  <c r="H36" i="6"/>
  <c r="H16" i="6"/>
  <c r="G92" i="16"/>
  <c r="M68" i="6"/>
  <c r="K92" i="16"/>
  <c r="Q68" i="6"/>
  <c r="L68" i="6"/>
  <c r="F92" i="16"/>
  <c r="R68" i="6"/>
  <c r="L92" i="16"/>
  <c r="O68" i="6"/>
  <c r="I92" i="16"/>
  <c r="N68" i="6"/>
  <c r="H92" i="16"/>
  <c r="P68" i="6"/>
  <c r="J92" i="16"/>
  <c r="I67" i="6" l="1"/>
  <c r="I68" i="6" s="1"/>
  <c r="I7" i="9"/>
  <c r="J8" i="9"/>
  <c r="G64" i="6"/>
  <c r="G57" i="6"/>
  <c r="G54" i="6"/>
  <c r="G51" i="6"/>
  <c r="G48" i="6"/>
  <c r="G41" i="6"/>
  <c r="G38" i="6"/>
  <c r="G35" i="6"/>
  <c r="G32" i="6"/>
  <c r="G29" i="6"/>
  <c r="G26" i="6"/>
  <c r="F11" i="6"/>
  <c r="F17" i="6"/>
  <c r="F23" i="6"/>
  <c r="F29" i="6"/>
  <c r="F35" i="6"/>
  <c r="F41" i="6"/>
  <c r="F47" i="6"/>
  <c r="F53" i="6"/>
  <c r="F59" i="6"/>
  <c r="F65" i="6"/>
  <c r="G65" i="6"/>
  <c r="G58" i="6"/>
  <c r="G55" i="6"/>
  <c r="G52" i="6"/>
  <c r="G49" i="6"/>
  <c r="G46" i="6"/>
  <c r="G39" i="6"/>
  <c r="G36" i="6"/>
  <c r="G33" i="6"/>
  <c r="G30" i="6"/>
  <c r="G27" i="6"/>
  <c r="G24" i="6"/>
  <c r="F13" i="6"/>
  <c r="F19" i="6"/>
  <c r="F25" i="6"/>
  <c r="F31" i="6"/>
  <c r="F37" i="6"/>
  <c r="F43" i="6"/>
  <c r="F49" i="6"/>
  <c r="F55" i="6"/>
  <c r="F61" i="6"/>
  <c r="G66" i="6"/>
  <c r="G53" i="6"/>
  <c r="G42" i="6"/>
  <c r="G40" i="6"/>
  <c r="G31" i="6"/>
  <c r="G20" i="6"/>
  <c r="G11" i="6"/>
  <c r="G9" i="6"/>
  <c r="F12" i="6"/>
  <c r="F21" i="6"/>
  <c r="F30" i="6"/>
  <c r="F39" i="6"/>
  <c r="F48" i="6"/>
  <c r="F57" i="6"/>
  <c r="F66" i="6"/>
  <c r="F44" i="22"/>
  <c r="F37" i="22"/>
  <c r="F32" i="22"/>
  <c r="F30" i="22"/>
  <c r="F28" i="22"/>
  <c r="F26" i="22"/>
  <c r="F24" i="22"/>
  <c r="F22" i="22"/>
  <c r="F20" i="22"/>
  <c r="F18" i="22"/>
  <c r="F16" i="22"/>
  <c r="F14" i="22"/>
  <c r="F12" i="22"/>
  <c r="F10" i="22"/>
  <c r="F8" i="22"/>
  <c r="F51" i="22"/>
  <c r="G44" i="6"/>
  <c r="G22" i="6"/>
  <c r="G15" i="6"/>
  <c r="G13" i="6"/>
  <c r="F14" i="6"/>
  <c r="F22" i="6"/>
  <c r="F32" i="6"/>
  <c r="F40" i="6"/>
  <c r="F50" i="6"/>
  <c r="F58" i="6"/>
  <c r="F64" i="22"/>
  <c r="F61" i="22"/>
  <c r="F58" i="22"/>
  <c r="F55" i="22"/>
  <c r="F52" i="22"/>
  <c r="F49" i="22"/>
  <c r="F46" i="22"/>
  <c r="F39" i="22"/>
  <c r="F34" i="22"/>
  <c r="F25" i="22"/>
  <c r="G56" i="6"/>
  <c r="G47" i="6"/>
  <c r="G45" i="6"/>
  <c r="G61" i="6"/>
  <c r="G59" i="6"/>
  <c r="G50" i="6"/>
  <c r="G37" i="6"/>
  <c r="G28" i="6"/>
  <c r="G17" i="6"/>
  <c r="G8" i="6"/>
  <c r="F15" i="6"/>
  <c r="F24" i="6"/>
  <c r="F33" i="6"/>
  <c r="F42" i="6"/>
  <c r="F51" i="6"/>
  <c r="F60" i="6"/>
  <c r="F41" i="22"/>
  <c r="F36" i="22"/>
  <c r="F27" i="22"/>
  <c r="G63" i="6"/>
  <c r="G43" i="6"/>
  <c r="G21" i="6"/>
  <c r="G19" i="6"/>
  <c r="G12" i="6"/>
  <c r="G10" i="6"/>
  <c r="F8" i="6"/>
  <c r="F16" i="6"/>
  <c r="F26" i="6"/>
  <c r="F34" i="6"/>
  <c r="F44" i="6"/>
  <c r="F52" i="6"/>
  <c r="F62" i="6"/>
  <c r="F66" i="22"/>
  <c r="F63" i="22"/>
  <c r="F60" i="22"/>
  <c r="F57" i="22"/>
  <c r="F54" i="22"/>
  <c r="F48" i="22"/>
  <c r="F43" i="22"/>
  <c r="F38" i="22"/>
  <c r="F31" i="22"/>
  <c r="F29" i="22"/>
  <c r="F23" i="22"/>
  <c r="F21" i="22"/>
  <c r="F19" i="22"/>
  <c r="F17" i="22"/>
  <c r="F15" i="22"/>
  <c r="F13" i="22"/>
  <c r="F11" i="22"/>
  <c r="F9" i="22"/>
  <c r="F10" i="6"/>
  <c r="F38" i="6"/>
  <c r="F64" i="6"/>
  <c r="F59" i="22"/>
  <c r="F50" i="22"/>
  <c r="F42" i="22"/>
  <c r="F35" i="22"/>
  <c r="F45" i="22"/>
  <c r="G60" i="6"/>
  <c r="G16" i="6"/>
  <c r="F28" i="6"/>
  <c r="F56" i="6"/>
  <c r="F62" i="22"/>
  <c r="F53" i="22"/>
  <c r="G14" i="6"/>
  <c r="F36" i="6"/>
  <c r="G25" i="6"/>
  <c r="F18" i="6"/>
  <c r="F45" i="6"/>
  <c r="F40" i="22"/>
  <c r="F33" i="22"/>
  <c r="G18" i="6"/>
  <c r="F20" i="6"/>
  <c r="F46" i="6"/>
  <c r="F65" i="22"/>
  <c r="F56" i="22"/>
  <c r="F47" i="22"/>
  <c r="G62" i="6"/>
  <c r="G23" i="6"/>
  <c r="F27" i="6"/>
  <c r="F54" i="6"/>
  <c r="G34" i="6"/>
  <c r="F9" i="6"/>
  <c r="F63" i="6"/>
  <c r="H67" i="6"/>
  <c r="H68" i="6" s="1"/>
  <c r="J7" i="9" l="1"/>
  <c r="K8" i="9"/>
  <c r="F67" i="22"/>
  <c r="F68" i="22" s="1"/>
  <c r="E20" i="6"/>
  <c r="E40" i="6"/>
  <c r="E58" i="6"/>
  <c r="E8" i="6"/>
  <c r="E28" i="6"/>
  <c r="E46" i="6"/>
  <c r="E64" i="6"/>
  <c r="E65" i="22"/>
  <c r="E63" i="22"/>
  <c r="E61" i="22"/>
  <c r="E59" i="22"/>
  <c r="E57" i="22"/>
  <c r="E55" i="22"/>
  <c r="E53" i="22"/>
  <c r="E51" i="22"/>
  <c r="E49" i="22"/>
  <c r="E47" i="22"/>
  <c r="E45" i="22"/>
  <c r="E43" i="22"/>
  <c r="E41" i="22"/>
  <c r="E39" i="22"/>
  <c r="E37" i="22"/>
  <c r="E35" i="22"/>
  <c r="E33" i="22"/>
  <c r="E34" i="6"/>
  <c r="E62" i="6"/>
  <c r="E62" i="22"/>
  <c r="E56" i="22"/>
  <c r="E50" i="22"/>
  <c r="E42" i="22"/>
  <c r="E10" i="6"/>
  <c r="E38" i="6"/>
  <c r="E44" i="22"/>
  <c r="E32" i="22"/>
  <c r="E30" i="22"/>
  <c r="E28" i="22"/>
  <c r="E26" i="22"/>
  <c r="E24" i="22"/>
  <c r="E22" i="22"/>
  <c r="E20" i="22"/>
  <c r="E18" i="22"/>
  <c r="E16" i="22"/>
  <c r="E14" i="22"/>
  <c r="E12" i="22"/>
  <c r="E10" i="22"/>
  <c r="E8" i="22"/>
  <c r="E14" i="6"/>
  <c r="E44" i="6"/>
  <c r="E64" i="22"/>
  <c r="E58" i="22"/>
  <c r="E52" i="22"/>
  <c r="E46" i="22"/>
  <c r="E34" i="22"/>
  <c r="E16" i="6"/>
  <c r="E50" i="6"/>
  <c r="E36" i="22"/>
  <c r="E56" i="6"/>
  <c r="E60" i="22"/>
  <c r="E29" i="22"/>
  <c r="E17" i="22"/>
  <c r="E11" i="22"/>
  <c r="E26" i="6"/>
  <c r="E66" i="22"/>
  <c r="E48" i="22"/>
  <c r="E27" i="22"/>
  <c r="E21" i="22"/>
  <c r="E15" i="22"/>
  <c r="E9" i="22"/>
  <c r="E32" i="6"/>
  <c r="E40" i="22"/>
  <c r="E52" i="6"/>
  <c r="E54" i="22"/>
  <c r="E38" i="22"/>
  <c r="E31" i="22"/>
  <c r="E25" i="22"/>
  <c r="E19" i="22"/>
  <c r="E13" i="22"/>
  <c r="E23" i="22"/>
  <c r="E42" i="6"/>
  <c r="E19" i="6"/>
  <c r="E55" i="6"/>
  <c r="E33" i="6"/>
  <c r="E11" i="6"/>
  <c r="E47" i="6"/>
  <c r="E51" i="6"/>
  <c r="E12" i="6"/>
  <c r="E48" i="6"/>
  <c r="E25" i="6"/>
  <c r="E61" i="6"/>
  <c r="E39" i="6"/>
  <c r="E17" i="6"/>
  <c r="E53" i="6"/>
  <c r="E29" i="6"/>
  <c r="E30" i="6"/>
  <c r="E18" i="6"/>
  <c r="E54" i="6"/>
  <c r="E31" i="6"/>
  <c r="E9" i="6"/>
  <c r="E45" i="6"/>
  <c r="E23" i="6"/>
  <c r="E59" i="6"/>
  <c r="E24" i="6"/>
  <c r="E60" i="6"/>
  <c r="E37" i="6"/>
  <c r="E15" i="6"/>
  <c r="E65" i="6"/>
  <c r="E66" i="6"/>
  <c r="E43" i="6"/>
  <c r="E21" i="6"/>
  <c r="E57" i="6"/>
  <c r="E35" i="6"/>
  <c r="E36" i="6"/>
  <c r="E13" i="6"/>
  <c r="E49" i="6"/>
  <c r="E27" i="6"/>
  <c r="E63" i="6"/>
  <c r="E41" i="6"/>
  <c r="E22" i="6"/>
  <c r="F67" i="6"/>
  <c r="F68" i="6" s="1"/>
  <c r="G67" i="6"/>
  <c r="G68" i="6" s="1"/>
  <c r="L8" i="9" l="1"/>
  <c r="K7" i="9"/>
  <c r="E67" i="6"/>
  <c r="E68" i="6" s="1"/>
  <c r="D11" i="6"/>
  <c r="D17" i="6"/>
  <c r="D23" i="6"/>
  <c r="D29" i="6"/>
  <c r="D35" i="6"/>
  <c r="D41" i="6"/>
  <c r="D47" i="6"/>
  <c r="D53" i="6"/>
  <c r="D59" i="6"/>
  <c r="D65" i="6"/>
  <c r="D66" i="22"/>
  <c r="D64" i="22"/>
  <c r="D62" i="22"/>
  <c r="D60" i="22"/>
  <c r="D58" i="22"/>
  <c r="D56" i="22"/>
  <c r="D54" i="22"/>
  <c r="D52" i="22"/>
  <c r="D50" i="22"/>
  <c r="D48" i="22"/>
  <c r="D13" i="6"/>
  <c r="D19" i="6"/>
  <c r="D25" i="6"/>
  <c r="D31" i="6"/>
  <c r="D37" i="6"/>
  <c r="D43" i="6"/>
  <c r="D49" i="6"/>
  <c r="D55" i="6"/>
  <c r="D61" i="6"/>
  <c r="D15" i="6"/>
  <c r="D24" i="6"/>
  <c r="D33" i="6"/>
  <c r="D42" i="6"/>
  <c r="D51" i="6"/>
  <c r="D60" i="6"/>
  <c r="D65" i="22"/>
  <c r="D59" i="22"/>
  <c r="D53" i="22"/>
  <c r="D47" i="22"/>
  <c r="D40" i="22"/>
  <c r="D35" i="22"/>
  <c r="D8" i="6"/>
  <c r="D16" i="6"/>
  <c r="D26" i="6"/>
  <c r="D34" i="6"/>
  <c r="D44" i="6"/>
  <c r="D52" i="6"/>
  <c r="D62" i="6"/>
  <c r="D42" i="22"/>
  <c r="D37" i="22"/>
  <c r="D9" i="6"/>
  <c r="D18" i="6"/>
  <c r="D27" i="6"/>
  <c r="D36" i="6"/>
  <c r="D45" i="6"/>
  <c r="D54" i="6"/>
  <c r="D63" i="6"/>
  <c r="D61" i="22"/>
  <c r="D55" i="22"/>
  <c r="D49" i="22"/>
  <c r="D44" i="22"/>
  <c r="D39" i="22"/>
  <c r="D32" i="22"/>
  <c r="D30" i="22"/>
  <c r="D28" i="22"/>
  <c r="D26" i="22"/>
  <c r="D24" i="22"/>
  <c r="D22" i="22"/>
  <c r="D20" i="22"/>
  <c r="D18" i="22"/>
  <c r="D16" i="22"/>
  <c r="D14" i="22"/>
  <c r="D12" i="22"/>
  <c r="D10" i="22"/>
  <c r="D8" i="22"/>
  <c r="D10" i="6"/>
  <c r="D20" i="6"/>
  <c r="D28" i="6"/>
  <c r="D38" i="6"/>
  <c r="D46" i="6"/>
  <c r="D56" i="6"/>
  <c r="D64" i="6"/>
  <c r="D46" i="22"/>
  <c r="D41" i="22"/>
  <c r="D34" i="22"/>
  <c r="D14" i="6"/>
  <c r="D40" i="6"/>
  <c r="D29" i="22"/>
  <c r="D23" i="22"/>
  <c r="D17" i="22"/>
  <c r="D11" i="22"/>
  <c r="D32" i="6"/>
  <c r="D58" i="6"/>
  <c r="D45" i="22"/>
  <c r="D38" i="22"/>
  <c r="D31" i="22"/>
  <c r="D25" i="22"/>
  <c r="D19" i="22"/>
  <c r="D13" i="22"/>
  <c r="D12" i="6"/>
  <c r="D66" i="6"/>
  <c r="D51" i="22"/>
  <c r="D43" i="22"/>
  <c r="D36" i="22"/>
  <c r="D21" i="6"/>
  <c r="D48" i="6"/>
  <c r="D57" i="22"/>
  <c r="D63" i="22"/>
  <c r="D22" i="6"/>
  <c r="D50" i="6"/>
  <c r="D33" i="22"/>
  <c r="D27" i="22"/>
  <c r="D21" i="22"/>
  <c r="D15" i="22"/>
  <c r="D9" i="22"/>
  <c r="D30" i="6"/>
  <c r="D57" i="6"/>
  <c r="D39" i="6"/>
  <c r="E67" i="22"/>
  <c r="E68" i="22" s="1"/>
  <c r="M8" i="9" l="1"/>
  <c r="M7" i="9" s="1"/>
  <c r="L7" i="9"/>
  <c r="D67" i="22"/>
  <c r="D68" i="22" s="1"/>
  <c r="R2" i="22" s="1"/>
  <c r="D14" i="4" s="1"/>
  <c r="D67" i="6"/>
  <c r="D68" i="6" s="1"/>
  <c r="R2" i="6" s="1"/>
  <c r="D13" i="4" s="1"/>
</calcChain>
</file>

<file path=xl/sharedStrings.xml><?xml version="1.0" encoding="utf-8"?>
<sst xmlns="http://schemas.openxmlformats.org/spreadsheetml/2006/main" count="1785" uniqueCount="448">
  <si>
    <t>Comment</t>
  </si>
  <si>
    <t>Style legend</t>
  </si>
  <si>
    <t>Style</t>
  </si>
  <si>
    <t>Design</t>
  </si>
  <si>
    <t>Header1</t>
  </si>
  <si>
    <t>Header2</t>
  </si>
  <si>
    <t>Header3</t>
  </si>
  <si>
    <t>Header4</t>
  </si>
  <si>
    <t>Base_Input</t>
  </si>
  <si>
    <t>A model input that should not be changed to protect the integrity of the model</t>
  </si>
  <si>
    <t>Empty_Cell</t>
  </si>
  <si>
    <t>A cell that is left intentionally blank to avoid the risk of error</t>
  </si>
  <si>
    <t>InSheet_calc</t>
  </si>
  <si>
    <t>A link within the worksheet or an interim calculation step</t>
  </si>
  <si>
    <t xml:space="preserve">OffSheet </t>
  </si>
  <si>
    <t>A link to another worksheet to minimise the number of inter-worksheet references</t>
  </si>
  <si>
    <t>Line_SubTotal</t>
  </si>
  <si>
    <t>The sum of elements in the table immediately above</t>
  </si>
  <si>
    <t>Line_Total</t>
  </si>
  <si>
    <t xml:space="preserve">The sum of elements above, including sub-totals </t>
  </si>
  <si>
    <t>Unit / Info</t>
  </si>
  <si>
    <t>AUD millions</t>
  </si>
  <si>
    <t>Explanatory text showing helpful information or the units/dimensions of the calculations</t>
  </si>
  <si>
    <t>Line_Summary</t>
  </si>
  <si>
    <t>The SUM() of everything in the row</t>
  </si>
  <si>
    <t>Table_Header</t>
  </si>
  <si>
    <t>Qtr</t>
  </si>
  <si>
    <t xml:space="preserve">Header of a table or of an off-sheet reference </t>
  </si>
  <si>
    <t>Flag</t>
  </si>
  <si>
    <t>Binary flag - set up as a 'Style' and updated with conditional formatting</t>
  </si>
  <si>
    <t>Check_Cell</t>
  </si>
  <si>
    <t>Check figures add up to the correct amount</t>
  </si>
  <si>
    <t>Header 1A</t>
  </si>
  <si>
    <t>Control</t>
  </si>
  <si>
    <t>User Inputs</t>
  </si>
  <si>
    <t>Base Inputs</t>
  </si>
  <si>
    <t>Calculations</t>
  </si>
  <si>
    <t>Outputs/Export</t>
  </si>
  <si>
    <t>Legend</t>
  </si>
  <si>
    <t>Menu</t>
  </si>
  <si>
    <t>Sheet Check</t>
  </si>
  <si>
    <t>A user driven input for actual figures</t>
  </si>
  <si>
    <t>A user driven input for forcast figures</t>
  </si>
  <si>
    <t>User_Input_Actual</t>
  </si>
  <si>
    <t>User_Input_Forecast</t>
  </si>
  <si>
    <t>Historical Expenditure by Function Code</t>
  </si>
  <si>
    <t>Function Code</t>
  </si>
  <si>
    <t>Totals</t>
  </si>
  <si>
    <t>Description</t>
  </si>
  <si>
    <t>Historical Expenditure</t>
  </si>
  <si>
    <t>Base Year</t>
  </si>
  <si>
    <t>Year</t>
  </si>
  <si>
    <t>Inflation</t>
  </si>
  <si>
    <t>Forecast Expenditure</t>
  </si>
  <si>
    <t>Direct Capex by Function Code</t>
  </si>
  <si>
    <t>Forecast</t>
  </si>
  <si>
    <t>Rural Projects &lt; 50KVA</t>
  </si>
  <si>
    <t>Urban Projects &lt; 50KVA</t>
  </si>
  <si>
    <t>Medium Density SubDivision</t>
  </si>
  <si>
    <t>Business Supply &gt; 50KVA &lt; 200KVA</t>
  </si>
  <si>
    <t>Business Supply &gt; 200KVA</t>
  </si>
  <si>
    <t>HV Connections</t>
  </si>
  <si>
    <t>Business SubDivisions</t>
  </si>
  <si>
    <t>U/G Service Pits Ex O/H Supply</t>
  </si>
  <si>
    <t>Low Density SubDivisions</t>
  </si>
  <si>
    <t>High Density Residential/Business</t>
  </si>
  <si>
    <t>New Connection Meter Acc.</t>
  </si>
  <si>
    <t>New Connection Meter IMRO</t>
  </si>
  <si>
    <t>New Conn. Service/Materials</t>
  </si>
  <si>
    <t>New Conn. Servicing Labour</t>
  </si>
  <si>
    <t>Recoverable Works</t>
  </si>
  <si>
    <t>CO Generation Projects</t>
  </si>
  <si>
    <t>Energy Efficient Public Lighting - New</t>
  </si>
  <si>
    <t>Public Lighting - New</t>
  </si>
  <si>
    <t>Docklands</t>
  </si>
  <si>
    <t>Major Generation Projects</t>
  </si>
  <si>
    <t>New Conn. Meter Install Acc.</t>
  </si>
  <si>
    <t>New Conn. Meter Install MRIM</t>
  </si>
  <si>
    <t>New Conn. Meter AMI</t>
  </si>
  <si>
    <t>New Conn. Meter Install AMI</t>
  </si>
  <si>
    <t>ACS services</t>
  </si>
  <si>
    <t>Consolidated line maintenance</t>
  </si>
  <si>
    <t>Replacement accumulation meter</t>
  </si>
  <si>
    <t>Replacement MRIM meter</t>
  </si>
  <si>
    <t>Replacement AMI meter &amp; transformers</t>
  </si>
  <si>
    <t>Rollout AMI meter</t>
  </si>
  <si>
    <t>Rollout AMI meter install</t>
  </si>
  <si>
    <t>Replacement Meter Install AMI</t>
  </si>
  <si>
    <t>Replacement Meter &amp; Install IMRO</t>
  </si>
  <si>
    <t>Maintenance Related Fault Capital</t>
  </si>
  <si>
    <t>Public Lighting - Replacement</t>
  </si>
  <si>
    <t>Fault Related Capital</t>
  </si>
  <si>
    <t xml:space="preserve">Conductor Clearance </t>
  </si>
  <si>
    <t xml:space="preserve">HV Switch Replacement </t>
  </si>
  <si>
    <t>Transformer Replacement</t>
  </si>
  <si>
    <t>HV Fuse Unit &amp; Surge Divert. Repl.</t>
  </si>
  <si>
    <t>Recoverable Works - Asset Damage</t>
  </si>
  <si>
    <t>Pole Life Extension - Treatment</t>
  </si>
  <si>
    <t>Pole Replacement</t>
  </si>
  <si>
    <t>Pole Life Extension - Staking</t>
  </si>
  <si>
    <t>OH/UG Line Replacement</t>
  </si>
  <si>
    <t>Replacements Meter &amp; Install Acc</t>
  </si>
  <si>
    <t>Neutral Screen Services</t>
  </si>
  <si>
    <t>Servicing Replacement</t>
  </si>
  <si>
    <t>Bird Cover Replacement</t>
  </si>
  <si>
    <t>Cross-arm Replacement</t>
  </si>
  <si>
    <t>ZSS - Major Plant Replacement</t>
  </si>
  <si>
    <t>Zone SubStation Plant Replacement</t>
  </si>
  <si>
    <t xml:space="preserve">Safety Compliance </t>
  </si>
  <si>
    <t>TV Interference Replacement Capital</t>
  </si>
  <si>
    <t>Augmentation Lines</t>
  </si>
  <si>
    <t>Augmentation of Zone SubStation</t>
  </si>
  <si>
    <t>Network Development - Augment Dist.</t>
  </si>
  <si>
    <t>Environment Management'</t>
  </si>
  <si>
    <t>Bushfire Mitigation Augmentation</t>
  </si>
  <si>
    <t>LV Com. Multi Earth (CMEN)</t>
  </si>
  <si>
    <t>Reliability Improvement - Automation</t>
  </si>
  <si>
    <t>VBRC</t>
  </si>
  <si>
    <t>Zone SubStation Automation</t>
  </si>
  <si>
    <t>Augmentation Connection Assets</t>
  </si>
  <si>
    <t>SWER Augmentation</t>
  </si>
  <si>
    <t>Supply Reliability Improvement Scheme</t>
  </si>
  <si>
    <t>Pole Fire Mitigation</t>
  </si>
  <si>
    <t>Metering Communications</t>
  </si>
  <si>
    <t>Communications installation</t>
  </si>
  <si>
    <t>CBD Security Supply</t>
  </si>
  <si>
    <t>Computers</t>
  </si>
  <si>
    <t>IT Metering Data Services</t>
  </si>
  <si>
    <t>General Equipment</t>
  </si>
  <si>
    <t>General Equipment-AMI</t>
  </si>
  <si>
    <t>Office Furniture</t>
  </si>
  <si>
    <t>Office Furniture-AMI</t>
  </si>
  <si>
    <t>Property</t>
  </si>
  <si>
    <t>Property-AMI</t>
  </si>
  <si>
    <t>Motor Vehicles</t>
  </si>
  <si>
    <t>Motor Vehicles-AMI</t>
  </si>
  <si>
    <t>Intellectual Property</t>
  </si>
  <si>
    <t>Communications</t>
  </si>
  <si>
    <t>Testing &amp; Laboratory</t>
  </si>
  <si>
    <t>HV Switch Replacement</t>
  </si>
  <si>
    <t>Transformer &amp; Substation Replacement</t>
  </si>
  <si>
    <t>UG Asset Replacement-Planned</t>
  </si>
  <si>
    <t>Unplanned Asset Replacement</t>
  </si>
  <si>
    <t>Zone Sub Plant Replacement</t>
  </si>
  <si>
    <t>Project List by Function Code</t>
  </si>
  <si>
    <t>Name (Project Title) or (Programme Name)</t>
  </si>
  <si>
    <t>Project Location</t>
  </si>
  <si>
    <t>RIN Asset Group</t>
  </si>
  <si>
    <t>Other</t>
  </si>
  <si>
    <t>Ground Type Substation Transformer Replacement</t>
  </si>
  <si>
    <t>Control Cable Duct Replacement</t>
  </si>
  <si>
    <t>MLN</t>
  </si>
  <si>
    <t>22kV Circuit Breaker Replacement</t>
  </si>
  <si>
    <t>22kV Insulator Replacement (3 Phase Groups)</t>
  </si>
  <si>
    <t>22kV Isolator Replacement  (3 Phase Groups)</t>
  </si>
  <si>
    <t>66kV HPVA Disconnect Switch Refurbishment</t>
  </si>
  <si>
    <t>66kV Transformer Bushing Replacement</t>
  </si>
  <si>
    <t>Flexibile (Portable) Zone Substation Earths Replacement</t>
  </si>
  <si>
    <t>Transformer Refurbishment</t>
  </si>
  <si>
    <t>Station Service Transformers Replacement</t>
  </si>
  <si>
    <t>22kV Circuit Breaker Bushing Replacement / CB Refurb</t>
  </si>
  <si>
    <t xml:space="preserve">66kV Circuit Breaker Replacement </t>
  </si>
  <si>
    <t>WBL T2</t>
  </si>
  <si>
    <t>Instrument Transformer Replacement CTs and VTs</t>
  </si>
  <si>
    <t>Transformer Monitoring (WTI and OTI Replacement)</t>
  </si>
  <si>
    <t>IWD Regulator</t>
  </si>
  <si>
    <t>Emergency Plant Strategy (2017 Initiative)</t>
  </si>
  <si>
    <t>EMG</t>
  </si>
  <si>
    <t>TRG T3</t>
  </si>
  <si>
    <t>CME 14</t>
  </si>
  <si>
    <t>CME 21</t>
  </si>
  <si>
    <t>CDN</t>
  </si>
  <si>
    <t>WPD</t>
  </si>
  <si>
    <t>RVL T1</t>
  </si>
  <si>
    <t>RVL T2</t>
  </si>
  <si>
    <t>ASSET GROUP</t>
  </si>
  <si>
    <t>ASSET CATEGORY</t>
  </si>
  <si>
    <t>UNDERGROUND CABLES BY:</t>
  </si>
  <si>
    <t>˂ = 1 kV</t>
  </si>
  <si>
    <t>Highest operating voltage</t>
  </si>
  <si>
    <t>&gt; 1 kV &amp; &lt; = 11 kV</t>
  </si>
  <si>
    <t>&gt; 11 kV &amp; &lt; = 22 kV</t>
  </si>
  <si>
    <t>&gt; 22 kV &amp; &lt; = 33 kV</t>
  </si>
  <si>
    <t>&gt; 33 kV &amp; &lt; = 66 kV</t>
  </si>
  <si>
    <t>&gt; 66 kV &amp; &lt; = 132 kV</t>
  </si>
  <si>
    <t>&gt;  132 kV</t>
  </si>
  <si>
    <t>TRANSFORMERS BY:</t>
  </si>
  <si>
    <t>Pole Mounted ; &lt; = 22kV ;  &lt; = 60 kVA ; Single Phase</t>
  </si>
  <si>
    <t>Mounting type; Highest operating voltage; Ampere rating; Number of phases (at LV)</t>
  </si>
  <si>
    <t>Pole Mounted ; &lt; = 22kV ;  &gt; 60 kVA and &lt; = 600 kVA ; Single Phase</t>
  </si>
  <si>
    <t>Pole Mounted ; &lt; = 22kV ;  &gt; 600 kVA ; Single Phase</t>
  </si>
  <si>
    <t>Pole Mounted ; &lt; = 22kV ;  &lt; = 60 kVA  ; Multiple Phase</t>
  </si>
  <si>
    <t>Pole Mounted ; &lt; = 22kV ;  &gt; 60 kVA and &lt; = 600 kVA  ; Multiple Phase</t>
  </si>
  <si>
    <t>Pole Mounted ; &lt; = 22kV ;  &gt; 600 kVA  ; Multiple Phase</t>
  </si>
  <si>
    <t>Kiosk Mounted ; &lt; = 22kV ;  &lt; = 60 kVA ; Single Phase</t>
  </si>
  <si>
    <t>Kiosk Mounted ; &lt; = 22kV ;  &gt; 60 kVA and &lt; = 600 kVA ; Single Phase</t>
  </si>
  <si>
    <t>Kiosk Mounted ; &lt; = 22kV ;  &gt; 600 kVA ; Single Phase</t>
  </si>
  <si>
    <t>Kiosk Mounted ; &lt; = 22kV ;  &lt; = 60 kVA  ; Multiple Phase</t>
  </si>
  <si>
    <t>Kiosk Mounted ; &lt; = 22kV ;  &gt; 60 kVA and &lt; = 600 kVA  ; Multiple Phase</t>
  </si>
  <si>
    <t>Kiosk Mounted ; &lt; = 22kV ;  &gt; 600 kVA  ; Multiple Phase</t>
  </si>
  <si>
    <t>Ground Outdoor / Indoor Chamber Mounted; ˂ 22 kV ;  &lt; = 60 kVA ; Single Phase</t>
  </si>
  <si>
    <t>Ground Outdoor / Indoor Chamber Mounted; ˂  22 kV ;  &gt; 60 kVA  and &lt; = 600 kVA ; Single Phase</t>
  </si>
  <si>
    <t>Ground Outdoor / Indoor Chamber Mounted; ˂  22 kV ;  &gt;  600 kVA ; Single Phase</t>
  </si>
  <si>
    <t>Ground Outdoor / Indoor Chamber Mounted; ˂  22 kV ;  &lt; = 60 kVA ; Multiple Phase</t>
  </si>
  <si>
    <t>Ground Outdoor / Indoor Chamber Mounted; ˂  22 kV ;  &gt; 60 kVA  and &lt; = 600 kVA ; Multiple Phase</t>
  </si>
  <si>
    <t>Ground Outdoor / Indoor Chamber Mounted; ˂  22 kV ;  &gt;  600 kVA ; Multiple Phase</t>
  </si>
  <si>
    <t>Ground Outdoor / Indoor Chamber Mounted; &gt; = 22 kV &amp; &lt; = 33 kV ;  &lt; = 15 MVA</t>
  </si>
  <si>
    <t>Ground Outdoor / Indoor Chamber Mounted; &gt; = 22 kV &amp; &lt; = 33 kV ;  &gt; 15 MVA and &lt; = 40 MVA</t>
  </si>
  <si>
    <t>Ground Outdoor / Indoor Chamber Mounted; &gt; = 22 kV &amp; &lt; = 33 kV ;  &gt; 40 MVA</t>
  </si>
  <si>
    <t>Ground Outdoor / Indoor Chamber Mounted; &gt; 33 kV &amp; &lt; = 66 kV ;  &lt; = 15 MVA</t>
  </si>
  <si>
    <t>Ground Outdoor / Indoor Chamber Mounted; &gt; 33 kV &amp; &lt; = 66 kV ;  &gt; 15 MVA and &lt; = 40 MVA</t>
  </si>
  <si>
    <t>Ground Outdoor / Indoor Chamber Mounted; &gt; 33 kV &amp; &lt; = 66 kV ;  &gt; 40 MVA</t>
  </si>
  <si>
    <t>Ground Outdoor / Indoor Chamber Mounted; &gt; 66 kV &amp; &lt; = 132 kV ;  &lt; = 100 MVA</t>
  </si>
  <si>
    <t>Ground Outdoor / Indoor Chamber Mounted; &gt; 66 kV &amp; &lt; = 132 kV ;  &gt; 100 MVA</t>
  </si>
  <si>
    <t>Ground Outdoor / Indoor Chamber Mounted; &gt; 132 kV ;  &lt; = 100 MVA</t>
  </si>
  <si>
    <t>Ground Outdoor / Indoor Chamber Mounted; &gt; 132 kV ;  &gt; 100 MVA</t>
  </si>
  <si>
    <t>SWITCHGEAR BY:</t>
  </si>
  <si>
    <t>˂ = 11 kV ;  FUSE</t>
  </si>
  <si>
    <t>Highest operating voltage; Switch function</t>
  </si>
  <si>
    <t>˂ = 11 kV  ; Switch</t>
  </si>
  <si>
    <t>˂ = 11 kV ;  Circuit Breaker</t>
  </si>
  <si>
    <t>&gt; 11 kV &amp; &lt; = 22 kV  ; Switch</t>
  </si>
  <si>
    <t>&gt; 11 kV &amp; &lt; = 22 kV  ; Circuit Breaker</t>
  </si>
  <si>
    <t>&gt; 22 kV &amp; &lt; = 33 kV ; Switch</t>
  </si>
  <si>
    <t>&gt; 22 kV &amp; &lt; = 33 kV ; Circuit Breaker</t>
  </si>
  <si>
    <t>&gt; 33 kV &amp; &lt; = 66 kV ; Switch</t>
  </si>
  <si>
    <t>&gt; 33 kV &amp; &lt; = 66 kV ; Circuit Breaker</t>
  </si>
  <si>
    <t>&gt; 66 kV &amp; &lt; = 132 kV ; Switch</t>
  </si>
  <si>
    <t>&gt; 66 kV &amp; &lt; = 132 kV  ; Circuit Breaker</t>
  </si>
  <si>
    <t>&gt; 132 kV ; Switch</t>
  </si>
  <si>
    <t>&gt; 132 kV ; Circuit Breaker</t>
  </si>
  <si>
    <t>˂ = 1 KV ; CIRCUIT BREAKER</t>
  </si>
  <si>
    <t>&gt; 1 kV &amp; ˂ = 11 KV ; ISOLATORS, EARTHING SWITCH</t>
  </si>
  <si>
    <t>&gt; 11 KV &amp; &lt; = 22 KV  ; ISOLATORS, EARTHING SWITCH</t>
  </si>
  <si>
    <t>&gt; 33kV &amp; &lt;=66kV ; ISOLATORS, EARTHING SWITCH</t>
  </si>
  <si>
    <t>HV FUSES AND SURGE DIVERTERS</t>
  </si>
  <si>
    <t>OTHER BY:</t>
  </si>
  <si>
    <t>RECOVERABLE WORK - FAULTS</t>
  </si>
  <si>
    <t>DNSP defined</t>
  </si>
  <si>
    <t>MAJOR ZONE SUBSTATION REPLACEMENT WORKS</t>
  </si>
  <si>
    <t>PLANT AND STATIONS MISCELLANEOUS</t>
  </si>
  <si>
    <t>Source: Project List</t>
  </si>
  <si>
    <t>Historical Expenditure by RIN Category (Repex Table 2.2)</t>
  </si>
  <si>
    <t>Historical Volumes by RIN Category (Repex Table 2.2)</t>
  </si>
  <si>
    <t>Historical Volumes</t>
  </si>
  <si>
    <t xml:space="preserve">Low Gas RMU Replacement </t>
  </si>
  <si>
    <t>COBURNS-HIGH No.1</t>
  </si>
  <si>
    <t>BARNES-COMBEN</t>
  </si>
  <si>
    <t>BAN VT (EE)</t>
  </si>
  <si>
    <t>22kV Capacitor Bank Step Switch replacement</t>
  </si>
  <si>
    <t>WBL T3</t>
  </si>
  <si>
    <t>Total</t>
  </si>
  <si>
    <t>Unplanned Line Maintenance</t>
  </si>
  <si>
    <t>Erskine Falls Rd</t>
  </si>
  <si>
    <t>Camp-Doonan No2</t>
  </si>
  <si>
    <t xml:space="preserve">Deakin-Eighth </t>
  </si>
  <si>
    <t>Shillidays-Eighth</t>
  </si>
  <si>
    <t>0's</t>
  </si>
  <si>
    <t>End of Sheet</t>
  </si>
  <si>
    <t>Glendale-Heaths</t>
  </si>
  <si>
    <t>Lucan-Base Hospital RMU (+ Cable)</t>
  </si>
  <si>
    <t>St Albans 275-Gilmour</t>
  </si>
  <si>
    <t>Kiosk Substation Replacement (Condition)</t>
  </si>
  <si>
    <t>Apollo Bay College</t>
  </si>
  <si>
    <t>Service-Hampshire</t>
  </si>
  <si>
    <t>HV UG Cable Replacement</t>
  </si>
  <si>
    <t>(blank)</t>
  </si>
  <si>
    <t>BMH No2 Trans</t>
  </si>
  <si>
    <t>FNS No1, No2 &amp; No3 Trans</t>
  </si>
  <si>
    <t>GL No1 &amp; No2 Trans</t>
  </si>
  <si>
    <t>NKA No1, No2 &amp; No3 Trans</t>
  </si>
  <si>
    <t>OYN No1 &amp; No2 Trans</t>
  </si>
  <si>
    <t>PLD No1 Trans</t>
  </si>
  <si>
    <t>RVL No3 Trans</t>
  </si>
  <si>
    <t>STL No3 Trans</t>
  </si>
  <si>
    <t>Bund Gravel Enhancement</t>
  </si>
  <si>
    <t>BMH, CDN, FNS, GL, HSM, NKA, OYN, PLD, RVL, STL</t>
  </si>
  <si>
    <t>Control Room Fire Risk Reduction</t>
  </si>
  <si>
    <t>CDN,GL, NKA, PLD, RVL</t>
  </si>
  <si>
    <t>CVT Replacement Porcelain Bushing risk</t>
  </si>
  <si>
    <t>Fire Wall</t>
  </si>
  <si>
    <t>HSM No1-No2 Trans</t>
  </si>
  <si>
    <t>HSM No2-No3 Trans</t>
  </si>
  <si>
    <t>NKA No2-No3 Trans</t>
  </si>
  <si>
    <t>STL No3 Trans-Control</t>
  </si>
  <si>
    <t>AL</t>
  </si>
  <si>
    <t>GCY</t>
  </si>
  <si>
    <t>CLC4</t>
  </si>
  <si>
    <t>CLC6</t>
  </si>
  <si>
    <t>CRO CB A</t>
  </si>
  <si>
    <t>Low Gas Switches (OH) Replacement</t>
  </si>
  <si>
    <t>Outdoor HV ABS Replacement</t>
  </si>
  <si>
    <t>Outdoor HV ABS Replacement (CRO tagged interrupters)</t>
  </si>
  <si>
    <t>Outdoor HV ABS Replacement (Non-Geveas)</t>
  </si>
  <si>
    <t>Indoor Substation Transformer Replacement</t>
  </si>
  <si>
    <t>Kiosk Substation Replacement (Rust)</t>
  </si>
  <si>
    <t>LV UG Cables Planned Replacement</t>
  </si>
  <si>
    <t>Underground Pillar/Pit Replacement</t>
  </si>
  <si>
    <t>Unplanned Plant Replacement</t>
  </si>
  <si>
    <t>22kV Disconnect Switch Replacement</t>
  </si>
  <si>
    <t>ACR Replacement 22kV THREE PHASE</t>
  </si>
  <si>
    <t>CVT Voltage Monitoring</t>
  </si>
  <si>
    <t>Surge Arrester Replacement</t>
  </si>
  <si>
    <t>Regulator Replacement</t>
  </si>
  <si>
    <t>Operator / Maintainer Safety (Access Platforms)</t>
  </si>
  <si>
    <t>Zone Substation Barriers, Signs and Chains</t>
  </si>
  <si>
    <t>All Zone Substations</t>
  </si>
  <si>
    <t>HV ABS Replacement (Indoor substations) incl Calor EMAG, Gardy, A MEC, K MEC</t>
  </si>
  <si>
    <t>KRT 1, KRT 2</t>
  </si>
  <si>
    <t>RIN Asset Category</t>
  </si>
  <si>
    <t>RIN Category</t>
  </si>
  <si>
    <t>Switchgear</t>
  </si>
  <si>
    <t>Transformers</t>
  </si>
  <si>
    <t>UGCables</t>
  </si>
  <si>
    <t>&gt; 11 KV &amp; &lt; = 22 KV  ; LOAD BREAK SWITCH</t>
  </si>
  <si>
    <t>GROUND OUTDOOR / INDOOR CHAMBER MOUNTED ; ˂  22 KV ;  &gt; 60 KVA  AND &lt; = 600 KVA ; MULTIPLE PHASE</t>
  </si>
  <si>
    <t>KIOSK MOUNTED ; &lt; = 22KV ;  &gt; 60 KVA AND &lt; = 600 KVA  ; MULTIPLE PHASE</t>
  </si>
  <si>
    <t>&gt; 11 KV &amp; &lt; = 22 KV</t>
  </si>
  <si>
    <t>Pillar / Pit</t>
  </si>
  <si>
    <t>POLE MOUNTED ; &lt; = 22KV ;  &lt; = 60 KVA ; SINGLE PHASE</t>
  </si>
  <si>
    <t>˂ = 1 KV</t>
  </si>
  <si>
    <t>Residual</t>
  </si>
  <si>
    <t>Circuit Breaker Refurbishment</t>
  </si>
  <si>
    <t>&gt; 11 KV &amp; &lt; = 22 KV  ; LINKS</t>
  </si>
  <si>
    <t>ACR</t>
  </si>
  <si>
    <t>Zone Substation Major Building / Property / Facilities</t>
  </si>
  <si>
    <t>Instrument Transformer</t>
  </si>
  <si>
    <t>Surge Diverter</t>
  </si>
  <si>
    <t>GROUND OUTDOOR / INDOOR CHAMBER MOUNTED ; &gt; 33 KV &amp; &lt; = 66 KV ;  &gt; 15 MVA AND &lt; = 40 MVA</t>
  </si>
  <si>
    <t>&gt; 11 KV &amp; &lt; = 22 KV  ; CIRCUIT BREAKER</t>
  </si>
  <si>
    <t>&gt; 33 KV &amp; &lt; = 66 KV ; CIRCUIT BREAKER</t>
  </si>
  <si>
    <t>Regulator</t>
  </si>
  <si>
    <t>Mapped Category</t>
  </si>
  <si>
    <t>UGCables - &gt; 1 kV &amp; &lt; = 11 kV</t>
  </si>
  <si>
    <t>UGCables - &gt; 22 kV &amp; &lt; = 33 kV</t>
  </si>
  <si>
    <t>UGCables - &gt; 33 kV &amp; &lt; = 66 kV</t>
  </si>
  <si>
    <t>UGCables - &gt; 66 kV &amp; &lt; = 132 kV</t>
  </si>
  <si>
    <t>UGCables - &gt; 132 kV</t>
  </si>
  <si>
    <t>UGCables - Other</t>
  </si>
  <si>
    <t>Switchgear - ˂ = 1 kV ; CIRCUIT BREAKER</t>
  </si>
  <si>
    <t>Switchgear - &gt; 1 kV &amp; &lt; = 11 kV ; CIRCUIT BREAKER</t>
  </si>
  <si>
    <t>Other - Zone Substation Major Building / Property / Facilities</t>
  </si>
  <si>
    <t>Other - Pillar / Pit</t>
  </si>
  <si>
    <t>Other - Instrument Transformer</t>
  </si>
  <si>
    <t>Other - Transformer Refurbishment</t>
  </si>
  <si>
    <t>Other - Residual</t>
  </si>
  <si>
    <t>Switchgear - &gt; 11 KV &amp; &lt; = 22 KV  ; LOAD BREAK SWITCH</t>
  </si>
  <si>
    <t>Switchgear - &gt; 1 kV &amp; ˂ = 11 KV ; LOAD BREAK SWITCH</t>
  </si>
  <si>
    <t>Transformers - GROUND OUTDOOR / INDOOR CHAMBER MOUNTED ; ˂  22 KV ;  &gt; 60 KVA  AND &lt; = 600 KVA ; MULTIPLE PHASE</t>
  </si>
  <si>
    <t>Transformers - KIOSK MOUNTED ; &lt; = 22KV ;  &gt; 60 KVA AND &lt; = 600 KVA  ; MULTIPLE PHASE</t>
  </si>
  <si>
    <t>UGCables - &gt; 11 KV &amp; &lt; = 22 KV</t>
  </si>
  <si>
    <t xml:space="preserve"> - </t>
  </si>
  <si>
    <t>Transformers - POLE MOUNTED ; &lt; = 22KV ;  &lt; = 60 KVA ; SINGLE PHASE</t>
  </si>
  <si>
    <t>UGCables - ˂ = 1 KV</t>
  </si>
  <si>
    <t>Other - Circuit Breaker Refurbishment</t>
  </si>
  <si>
    <t>Switchgear - &gt; 11 KV &amp; &lt; = 22 KV  ; LINKS</t>
  </si>
  <si>
    <t>Other - ACR</t>
  </si>
  <si>
    <t>Other - Surge Diverter</t>
  </si>
  <si>
    <t>Transformers - GROUND OUTDOOR / INDOOR CHAMBER MOUNTED ; &gt; 33 KV &amp; &lt; = 66 KV ;  &gt; 15 MVA AND &lt; = 40 MVA</t>
  </si>
  <si>
    <t>Switchgear - &gt; 11 KV &amp; &lt; = 22 KV  ; CIRCUIT BREAKER</t>
  </si>
  <si>
    <t>Switchgear - &gt; 33 KV &amp; &lt; = 66 KV ; CIRCUIT BREAKER</t>
  </si>
  <si>
    <t>Other - Regulator</t>
  </si>
  <si>
    <t>2019/20</t>
  </si>
  <si>
    <t>2020/21</t>
  </si>
  <si>
    <t>2021/22</t>
  </si>
  <si>
    <t>2022/23</t>
  </si>
  <si>
    <t>2023/24</t>
  </si>
  <si>
    <t>2024/25</t>
  </si>
  <si>
    <t>2025/26</t>
  </si>
  <si>
    <t>Project List Volumes</t>
  </si>
  <si>
    <t>Forecast Volumes</t>
  </si>
  <si>
    <t>$'000 2021</t>
  </si>
  <si>
    <t>Pole Type Substation Transformer Replacement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</si>
  <si>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</si>
  <si>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</si>
  <si>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</si>
  <si>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</si>
  <si>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</si>
  <si>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</si>
  <si>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</si>
  <si>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</si>
  <si>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Forecast Expenditure by RIN Category (Repex Table 2.2)</t>
  </si>
  <si>
    <t>Forecast Volumes by RIN Category (Repex Table 2.2)</t>
  </si>
  <si>
    <t>$ 2021</t>
  </si>
  <si>
    <t>$Nominal</t>
  </si>
  <si>
    <t>2021/22-26 Total</t>
  </si>
  <si>
    <t>Multiple</t>
  </si>
  <si>
    <t>Multiple Transformer 1</t>
  </si>
  <si>
    <t>Direct Capex</t>
  </si>
  <si>
    <t>2021-2026 total</t>
  </si>
  <si>
    <t>Inflation Rates and Conversion factor to June 2021</t>
  </si>
  <si>
    <t>Check</t>
  </si>
  <si>
    <t>Financial year</t>
  </si>
  <si>
    <t>AER substitute for switchgear</t>
  </si>
  <si>
    <t>AER draft decision</t>
  </si>
  <si>
    <t>RRP change</t>
  </si>
  <si>
    <t>AER adjustments</t>
  </si>
  <si>
    <t>AER Draft decision</t>
  </si>
  <si>
    <t>Powercor - Database - extract - nominal</t>
  </si>
  <si>
    <t>Powercor - switchgear - $2021</t>
  </si>
  <si>
    <t>Asset Group</t>
  </si>
  <si>
    <t>Asset Category</t>
  </si>
  <si>
    <t>CY2015</t>
  </si>
  <si>
    <t>CY2016</t>
  </si>
  <si>
    <t>CY2017</t>
  </si>
  <si>
    <t>CY2018</t>
  </si>
  <si>
    <t>CY2019</t>
  </si>
  <si>
    <t>switchgear by: highest operating voltage; switch function</t>
  </si>
  <si>
    <t>˂ = 11 kv ; circuit breaker</t>
  </si>
  <si>
    <t>˂ = 11 kv ; fuse</t>
  </si>
  <si>
    <t>˂ = 11 kv ; switch</t>
  </si>
  <si>
    <t>&gt; 11 kv &amp; &lt; = 22 kv ; circuit breaker</t>
  </si>
  <si>
    <t>&gt; 11 kv &amp; &lt; = 22 kv ; isolators, earthing switch</t>
  </si>
  <si>
    <t>&gt; 11 kv &amp; &lt; = 22 kv ; switch</t>
  </si>
  <si>
    <t>&gt; 132 kv ; circuit breaker</t>
  </si>
  <si>
    <t>&gt; 132 kv ; switch</t>
  </si>
  <si>
    <t>&gt; 22 kv &amp; &lt; = 33 kv ; circuit breaker</t>
  </si>
  <si>
    <t>&gt; 22 kv &amp; &lt; = 33 kv ; switch</t>
  </si>
  <si>
    <t>&gt; 33 kv &amp; &lt; = 66 kv ; circuit breaker</t>
  </si>
  <si>
    <t>&gt; 33 kv &amp; &lt; = 66 kv ; switch</t>
  </si>
  <si>
    <t>&gt; 33 kv &amp; &lt; ≈ 66 kv ; isolators, earthing switch</t>
  </si>
  <si>
    <t>&gt; 66 kv &amp; &lt; = 132 kv ; circuit breaker</t>
  </si>
  <si>
    <t>&gt; 66 kv &amp; &lt; = 132 kv ; switch</t>
  </si>
  <si>
    <t>hv fuses and surge diverters</t>
  </si>
  <si>
    <t>not coded</t>
  </si>
  <si>
    <t>other</t>
  </si>
  <si>
    <t>AER draft decision modelling</t>
  </si>
  <si>
    <t>PAL RRP</t>
  </si>
  <si>
    <t>Repex</t>
  </si>
  <si>
    <t>Forecast - modelled switchgear - $2021</t>
  </si>
  <si>
    <t>Excludes "other"</t>
  </si>
  <si>
    <t>Excludes "other" and "CRO-tagged"</t>
  </si>
  <si>
    <t>Substitute estimate - $2021</t>
  </si>
  <si>
    <t>Fault repex - substitute estimate - $2021</t>
  </si>
  <si>
    <t>Substitute estimate  for modelled switchgear (excluding faults) $2021</t>
  </si>
  <si>
    <t>Excludes "faults"</t>
  </si>
  <si>
    <t>Check reconciliation</t>
  </si>
  <si>
    <t>Percentage reductor applied in MOD 4.09</t>
  </si>
  <si>
    <t>Revised percentage reductor applied in RRP MOD 4.09</t>
  </si>
  <si>
    <t>AER draft decision applied percentage reduction to expenditure; volume forecast not representative</t>
  </si>
  <si>
    <t>AER draft decision applied percentage reduction to expenditure; project list volume not representative</t>
  </si>
  <si>
    <t>AER draft decision applied percentage reduction to expenditure;  project list volume not representative</t>
  </si>
  <si>
    <t>Project List-RP</t>
  </si>
  <si>
    <t>Project List-AER DD</t>
  </si>
  <si>
    <t>AER DD percentage reductor</t>
  </si>
  <si>
    <t>Project List-RRP</t>
  </si>
  <si>
    <t>Revised substitute for switchgear</t>
  </si>
  <si>
    <t>Powercor - Plant and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</si>
</sst>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$&quot;#,##0;[Red]\-&quot;$&quot;#,##0"/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_-* #,##0_-;* \(#,##0\)_-;_-* &quot;-&quot;??_-;_-@_-"/>
    <numFmt numFmtId="166" formatCode="#,##0_);\(#,##0\);\-\-_)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&quot;$&quot;#,##0.00_);[Red]\(&quot;$&quot;#,##0.00\)"/>
    <numFmt numFmtId="171" formatCode="&quot;$&quot;#,##0_);[Red]\(&quot;$&quot;#,##0\)"/>
    <numFmt numFmtId="172" formatCode="_(* #,##0.00_);_(* \(#,##0.00\);_(* &quot;-&quot;??_);_(@_)"/>
    <numFmt numFmtId="173" formatCode="_-&quot;$&quot;* #,##0_-;\-&quot;$&quot;* #,##0_-;_-&quot;$&quot;* &quot;-&quot;??_-;_-@_-"/>
    <numFmt numFmtId="174" formatCode="0.0%"/>
  </numFmts>
  <fonts count="35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3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b/>
      <sz val="18"/>
      <color rgb="FFED1C24"/>
      <name val="Arial"/>
      <family val="2"/>
    </font>
    <font>
      <b/>
      <sz val="11"/>
      <color theme="1"/>
      <name val="Arial"/>
      <family val="2"/>
    </font>
    <font>
      <b/>
      <sz val="14"/>
      <color indexed="9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i/>
      <sz val="11"/>
      <color rgb="FF586577"/>
      <name val="Arial"/>
      <family val="2"/>
    </font>
    <font>
      <sz val="11"/>
      <color rgb="FF586577"/>
      <name val="Arial"/>
      <family val="2"/>
    </font>
    <font>
      <i/>
      <sz val="10"/>
      <color theme="0" tint="-0.499984740745262"/>
      <name val="Arial"/>
      <family val="2"/>
    </font>
    <font>
      <b/>
      <sz val="12"/>
      <color indexed="9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Verdana"/>
      <family val="2"/>
    </font>
    <font>
      <sz val="12"/>
      <color theme="10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0"/>
      <color rgb="FF00B050"/>
      <name val="Verdana"/>
      <family val="2"/>
    </font>
    <font>
      <sz val="10"/>
      <color theme="1"/>
      <name val="Verdana"/>
      <family val="2"/>
    </font>
    <font>
      <sz val="12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theme="0" tint="-0.34998626667073579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rgb="FFFFFF00"/>
      </patternFill>
    </fill>
  </fills>
  <borders count="31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indexed="64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indexed="64"/>
      </top>
      <bottom/>
      <diagonal/>
    </border>
  </borders>
  <cellStyleXfs count="30">
    <xf numFmtId="0" fontId="0" fillId="0" borderId="0"/>
    <xf numFmtId="0" fontId="6" fillId="0" borderId="0"/>
    <xf numFmtId="0" fontId="2" fillId="2" borderId="1" applyNumberFormat="0" applyAlignment="0">
      <alignment horizontal="right"/>
      <protection locked="0"/>
    </xf>
    <xf numFmtId="164" fontId="3" fillId="0" borderId="0" applyFont="0" applyFill="0" applyBorder="0" applyAlignment="0" applyProtection="0"/>
    <xf numFmtId="165" fontId="4" fillId="3" borderId="2" applyAlignment="0"/>
    <xf numFmtId="0" fontId="15" fillId="0" borderId="0" applyNumberFormat="0"/>
    <xf numFmtId="0" fontId="5" fillId="0" borderId="3" applyNumberFormat="0" applyAlignment="0"/>
    <xf numFmtId="0" fontId="3" fillId="0" borderId="4" applyNumberFormat="0" applyFont="0" applyFill="0" applyAlignment="0"/>
    <xf numFmtId="0" fontId="5" fillId="4" borderId="3" applyNumberFormat="0" applyAlignment="0"/>
    <xf numFmtId="0" fontId="3" fillId="0" borderId="8" applyNumberFormat="0" applyFont="0" applyFill="0" applyAlignment="0"/>
    <xf numFmtId="0" fontId="2" fillId="5" borderId="3" applyNumberFormat="0" applyProtection="0"/>
    <xf numFmtId="0" fontId="5" fillId="0" borderId="0"/>
    <xf numFmtId="0" fontId="6" fillId="1" borderId="0"/>
    <xf numFmtId="0" fontId="7" fillId="6" borderId="5" applyNumberFormat="0" applyAlignment="0"/>
    <xf numFmtId="0" fontId="8" fillId="7" borderId="3" applyNumberFormat="0">
      <alignment horizontal="centerContinuous" vertical="center" wrapText="1"/>
    </xf>
    <xf numFmtId="0" fontId="9" fillId="6" borderId="6" applyNumberFormat="0" applyAlignment="0"/>
    <xf numFmtId="0" fontId="18" fillId="0" borderId="0" applyNumberFormat="0"/>
    <xf numFmtId="0" fontId="13" fillId="10" borderId="0"/>
    <xf numFmtId="0" fontId="14" fillId="0" borderId="0"/>
    <xf numFmtId="166" fontId="12" fillId="13" borderId="0"/>
    <xf numFmtId="166" fontId="19" fillId="13" borderId="0"/>
    <xf numFmtId="0" fontId="22" fillId="0" borderId="0" applyNumberFormat="0" applyFill="0" applyBorder="0" applyAlignment="0" applyProtection="0"/>
    <xf numFmtId="3" fontId="2" fillId="16" borderId="1" applyAlignment="0">
      <alignment horizontal="right"/>
      <protection locked="0"/>
    </xf>
    <xf numFmtId="43" fontId="28" fillId="0" borderId="0" applyFont="0" applyFill="0" applyBorder="0" applyAlignment="0" applyProtection="0"/>
    <xf numFmtId="0" fontId="30" fillId="0" borderId="0"/>
    <xf numFmtId="9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2">
    <xf numFmtId="0" fontId="0" fillId="0" borderId="0" xfId="0"/>
    <xf numFmtId="0" fontId="0" fillId="8" borderId="0" xfId="0" applyFill="1"/>
    <xf numFmtId="0" fontId="10" fillId="8" borderId="0" xfId="12" applyFont="1" applyFill="1"/>
    <xf numFmtId="0" fontId="6" fillId="8" borderId="0" xfId="12" applyFill="1"/>
    <xf numFmtId="0" fontId="11" fillId="8" borderId="7" xfId="12" applyFont="1" applyFill="1" applyBorder="1"/>
    <xf numFmtId="0" fontId="6" fillId="8" borderId="7" xfId="12" applyFill="1" applyBorder="1"/>
    <xf numFmtId="0" fontId="2" fillId="2" borderId="1" xfId="2" applyNumberFormat="1">
      <alignment horizontal="right"/>
      <protection locked="0"/>
    </xf>
    <xf numFmtId="0" fontId="16" fillId="8" borderId="0" xfId="16" applyFont="1" applyFill="1"/>
    <xf numFmtId="0" fontId="5" fillId="6" borderId="6" xfId="15" applyFont="1"/>
    <xf numFmtId="0" fontId="6" fillId="9" borderId="2" xfId="12" applyFill="1" applyBorder="1"/>
    <xf numFmtId="0" fontId="17" fillId="8" borderId="0" xfId="12" applyFont="1" applyFill="1"/>
    <xf numFmtId="0" fontId="5" fillId="8" borderId="3" xfId="6" applyFont="1" applyFill="1"/>
    <xf numFmtId="0" fontId="7" fillId="6" borderId="5" xfId="13"/>
    <xf numFmtId="0" fontId="6" fillId="0" borderId="4" xfId="7" applyFont="1"/>
    <xf numFmtId="0" fontId="6" fillId="0" borderId="8" xfId="9" applyFont="1"/>
    <xf numFmtId="0" fontId="18" fillId="0" borderId="0" xfId="16" applyFont="1"/>
    <xf numFmtId="0" fontId="5" fillId="4" borderId="3" xfId="8"/>
    <xf numFmtId="0" fontId="8" fillId="7" borderId="3" xfId="14">
      <alignment horizontal="centerContinuous" vertical="center" wrapText="1"/>
    </xf>
    <xf numFmtId="165" fontId="4" fillId="3" borderId="2" xfId="4"/>
    <xf numFmtId="0" fontId="2" fillId="5" borderId="3" xfId="10"/>
    <xf numFmtId="0" fontId="5" fillId="0" borderId="0" xfId="11"/>
    <xf numFmtId="0" fontId="15" fillId="0" borderId="0" xfId="5"/>
    <xf numFmtId="0" fontId="13" fillId="10" borderId="0" xfId="17"/>
    <xf numFmtId="0" fontId="14" fillId="0" borderId="0" xfId="18"/>
    <xf numFmtId="166" fontId="12" fillId="13" borderId="0" xfId="19"/>
    <xf numFmtId="0" fontId="5" fillId="8" borderId="0" xfId="11" applyFill="1"/>
    <xf numFmtId="166" fontId="19" fillId="13" borderId="0" xfId="20"/>
    <xf numFmtId="0" fontId="23" fillId="6" borderId="3" xfId="21" applyFont="1" applyFill="1" applyBorder="1" applyAlignment="1">
      <alignment horizontal="center" vertical="center"/>
    </xf>
    <xf numFmtId="0" fontId="24" fillId="8" borderId="0" xfId="0" applyFont="1" applyFill="1"/>
    <xf numFmtId="0" fontId="25" fillId="8" borderId="0" xfId="0" applyFont="1" applyFill="1"/>
    <xf numFmtId="166" fontId="19" fillId="13" borderId="0" xfId="20" applyAlignment="1">
      <alignment horizontal="right"/>
    </xf>
    <xf numFmtId="0" fontId="27" fillId="8" borderId="0" xfId="0" applyFont="1" applyFill="1"/>
    <xf numFmtId="3" fontId="2" fillId="16" borderId="1" xfId="22">
      <alignment horizontal="right"/>
      <protection locked="0"/>
    </xf>
    <xf numFmtId="166" fontId="12" fillId="13" borderId="0" xfId="19" applyFont="1"/>
    <xf numFmtId="0" fontId="29" fillId="6" borderId="3" xfId="21" applyFont="1" applyFill="1" applyBorder="1" applyAlignment="1">
      <alignment horizontal="center" vertical="center"/>
    </xf>
    <xf numFmtId="0" fontId="6" fillId="0" borderId="0" xfId="0" applyFont="1"/>
    <xf numFmtId="166" fontId="19" fillId="13" borderId="0" xfId="20" applyFont="1"/>
    <xf numFmtId="0" fontId="5" fillId="8" borderId="0" xfId="11" applyFont="1" applyFill="1"/>
    <xf numFmtId="0" fontId="13" fillId="8" borderId="0" xfId="18" applyFont="1" applyFill="1"/>
    <xf numFmtId="0" fontId="6" fillId="8" borderId="0" xfId="0" applyFont="1" applyFill="1"/>
    <xf numFmtId="0" fontId="18" fillId="8" borderId="0" xfId="16" applyFill="1"/>
    <xf numFmtId="0" fontId="5" fillId="8" borderId="3" xfId="11" applyFont="1" applyFill="1" applyBorder="1" applyAlignment="1">
      <alignment horizontal="center"/>
    </xf>
    <xf numFmtId="0" fontId="5" fillId="8" borderId="3" xfId="11" applyFont="1" applyFill="1" applyBorder="1"/>
    <xf numFmtId="43" fontId="5" fillId="8" borderId="0" xfId="11" applyNumberFormat="1" applyFont="1" applyFill="1"/>
    <xf numFmtId="0" fontId="5" fillId="4" borderId="3" xfId="8" applyAlignment="1">
      <alignment horizontal="right"/>
    </xf>
    <xf numFmtId="167" fontId="5" fillId="4" borderId="3" xfId="8" applyNumberFormat="1"/>
    <xf numFmtId="0" fontId="8" fillId="7" borderId="3" xfId="14" applyAlignment="1">
      <alignment horizontal="left" vertical="center" wrapText="1"/>
    </xf>
    <xf numFmtId="0" fontId="14" fillId="0" borderId="0" xfId="18" applyAlignment="1">
      <alignment horizontal="left"/>
    </xf>
    <xf numFmtId="0" fontId="2" fillId="2" borderId="1" xfId="2" applyAlignment="1">
      <alignment horizontal="center"/>
      <protection locked="0"/>
    </xf>
    <xf numFmtId="0" fontId="0" fillId="8" borderId="13" xfId="0" applyFill="1" applyBorder="1"/>
    <xf numFmtId="0" fontId="0" fillId="8" borderId="3" xfId="0" applyFill="1" applyBorder="1" applyAlignment="1">
      <alignment horizontal="center"/>
    </xf>
    <xf numFmtId="0" fontId="0" fillId="8" borderId="3" xfId="0" applyFill="1" applyBorder="1"/>
    <xf numFmtId="167" fontId="2" fillId="2" borderId="1" xfId="2" applyNumberFormat="1" applyAlignment="1">
      <protection locked="0"/>
    </xf>
    <xf numFmtId="166" fontId="19" fillId="13" borderId="0" xfId="20" applyAlignment="1">
      <alignment horizontal="center"/>
    </xf>
    <xf numFmtId="166" fontId="12" fillId="13" borderId="0" xfId="19" applyAlignment="1">
      <alignment horizontal="center"/>
    </xf>
    <xf numFmtId="0" fontId="0" fillId="8" borderId="0" xfId="0" applyFill="1"/>
    <xf numFmtId="0" fontId="13" fillId="0" borderId="0" xfId="18" applyFont="1"/>
    <xf numFmtId="0" fontId="6" fillId="8" borderId="0" xfId="0" applyFont="1" applyFill="1"/>
    <xf numFmtId="0" fontId="2" fillId="2" borderId="1" xfId="2" applyAlignment="1">
      <alignment horizontal="center"/>
      <protection locked="0"/>
    </xf>
    <xf numFmtId="0" fontId="5" fillId="8" borderId="0" xfId="11" applyFill="1" applyAlignment="1">
      <alignment horizontal="center"/>
    </xf>
    <xf numFmtId="0" fontId="0" fillId="0" borderId="0" xfId="0" applyAlignment="1">
      <alignment horizontal="center"/>
    </xf>
    <xf numFmtId="0" fontId="0" fillId="8" borderId="0" xfId="0" applyFill="1" applyAlignment="1">
      <alignment horizontal="center"/>
    </xf>
    <xf numFmtId="0" fontId="13" fillId="8" borderId="0" xfId="18" applyFont="1" applyFill="1"/>
    <xf numFmtId="0" fontId="6" fillId="8" borderId="0" xfId="0" applyFont="1" applyFill="1"/>
    <xf numFmtId="0" fontId="22" fillId="8" borderId="0" xfId="21" applyFill="1"/>
    <xf numFmtId="0" fontId="8" fillId="7" borderId="3" xfId="14">
      <alignment horizontal="centerContinuous" vertical="center" wrapText="1"/>
    </xf>
    <xf numFmtId="0" fontId="6" fillId="8" borderId="0" xfId="0" applyFont="1" applyFill="1"/>
    <xf numFmtId="43" fontId="5" fillId="8" borderId="0" xfId="11" applyNumberFormat="1" applyFont="1" applyFill="1"/>
    <xf numFmtId="0" fontId="5" fillId="4" borderId="3" xfId="8" applyAlignment="1">
      <alignment horizontal="right"/>
    </xf>
    <xf numFmtId="167" fontId="5" fillId="4" borderId="3" xfId="8" applyNumberFormat="1"/>
    <xf numFmtId="167" fontId="2" fillId="2" borderId="1" xfId="2" applyNumberFormat="1" applyAlignment="1">
      <protection locked="0"/>
    </xf>
    <xf numFmtId="0" fontId="6" fillId="8" borderId="3" xfId="0" applyFont="1" applyFill="1" applyBorder="1"/>
    <xf numFmtId="0" fontId="6" fillId="8" borderId="11" xfId="0" applyFont="1" applyFill="1" applyBorder="1"/>
    <xf numFmtId="0" fontId="8" fillId="7" borderId="12" xfId="14" applyBorder="1">
      <alignment horizontal="centerContinuous" vertical="center" wrapText="1"/>
    </xf>
    <xf numFmtId="0" fontId="6" fillId="8" borderId="12" xfId="0" applyFont="1" applyFill="1" applyBorder="1" applyAlignment="1">
      <alignment wrapText="1"/>
    </xf>
    <xf numFmtId="0" fontId="6" fillId="8" borderId="14" xfId="0" applyFont="1" applyFill="1" applyBorder="1"/>
    <xf numFmtId="0" fontId="6" fillId="8" borderId="13" xfId="0" applyFont="1" applyFill="1" applyBorder="1"/>
    <xf numFmtId="0" fontId="6" fillId="8" borderId="11" xfId="0" applyFont="1" applyFill="1" applyBorder="1" applyAlignment="1">
      <alignment vertical="top"/>
    </xf>
    <xf numFmtId="0" fontId="6" fillId="8" borderId="12" xfId="0" applyFont="1" applyFill="1" applyBorder="1"/>
    <xf numFmtId="0" fontId="5" fillId="8" borderId="14" xfId="0" applyFont="1" applyFill="1" applyBorder="1" applyAlignment="1">
      <alignment horizontal="left" vertical="top" wrapText="1"/>
    </xf>
    <xf numFmtId="0" fontId="5" fillId="8" borderId="13" xfId="0" applyFont="1" applyFill="1" applyBorder="1" applyAlignment="1">
      <alignment horizontal="left" vertical="top" wrapText="1"/>
    </xf>
    <xf numFmtId="0" fontId="5" fillId="8" borderId="12" xfId="0" applyFont="1" applyFill="1" applyBorder="1" applyAlignment="1">
      <alignment vertical="top" wrapText="1"/>
    </xf>
    <xf numFmtId="0" fontId="18" fillId="0" borderId="0" xfId="16"/>
    <xf numFmtId="0" fontId="0" fillId="8" borderId="0" xfId="0" applyFill="1"/>
    <xf numFmtId="0" fontId="5" fillId="8" borderId="0" xfId="11" applyFont="1" applyFill="1"/>
    <xf numFmtId="0" fontId="5" fillId="8" borderId="3" xfId="11" applyFont="1" applyFill="1" applyBorder="1" applyAlignment="1">
      <alignment horizontal="center"/>
    </xf>
    <xf numFmtId="0" fontId="5" fillId="8" borderId="3" xfId="11" applyFont="1" applyFill="1" applyBorder="1"/>
    <xf numFmtId="0" fontId="13" fillId="8" borderId="0" xfId="18" applyFont="1" applyFill="1"/>
    <xf numFmtId="0" fontId="18" fillId="8" borderId="0" xfId="16" applyFill="1"/>
    <xf numFmtId="0" fontId="0" fillId="8" borderId="0" xfId="0" applyFill="1"/>
    <xf numFmtId="0" fontId="8" fillId="7" borderId="3" xfId="14">
      <alignment horizontal="centerContinuous" vertical="center" wrapText="1"/>
    </xf>
    <xf numFmtId="0" fontId="5" fillId="8" borderId="0" xfId="11" applyFill="1"/>
    <xf numFmtId="166" fontId="26" fillId="5" borderId="3" xfId="10" applyNumberFormat="1" applyFont="1" applyAlignment="1">
      <alignment horizontal="center"/>
    </xf>
    <xf numFmtId="0" fontId="6" fillId="8" borderId="0" xfId="0" applyFont="1" applyFill="1"/>
    <xf numFmtId="0" fontId="5" fillId="4" borderId="3" xfId="8" applyAlignment="1">
      <alignment horizontal="right"/>
    </xf>
    <xf numFmtId="167" fontId="5" fillId="4" borderId="3" xfId="8" applyNumberFormat="1"/>
    <xf numFmtId="167" fontId="7" fillId="6" borderId="5" xfId="13" applyNumberFormat="1" applyAlignment="1"/>
    <xf numFmtId="0" fontId="6" fillId="8" borderId="3" xfId="0" applyFont="1" applyFill="1" applyBorder="1"/>
    <xf numFmtId="0" fontId="6" fillId="8" borderId="11" xfId="0" applyFont="1" applyFill="1" applyBorder="1"/>
    <xf numFmtId="0" fontId="8" fillId="7" borderId="12" xfId="14" applyBorder="1">
      <alignment horizontal="centerContinuous" vertical="center" wrapText="1"/>
    </xf>
    <xf numFmtId="0" fontId="6" fillId="8" borderId="12" xfId="0" applyFont="1" applyFill="1" applyBorder="1" applyAlignment="1">
      <alignment wrapText="1"/>
    </xf>
    <xf numFmtId="0" fontId="6" fillId="8" borderId="14" xfId="0" applyFont="1" applyFill="1" applyBorder="1"/>
    <xf numFmtId="0" fontId="6" fillId="8" borderId="13" xfId="0" applyFont="1" applyFill="1" applyBorder="1"/>
    <xf numFmtId="0" fontId="6" fillId="8" borderId="11" xfId="0" applyFont="1" applyFill="1" applyBorder="1" applyAlignment="1">
      <alignment vertical="top"/>
    </xf>
    <xf numFmtId="0" fontId="6" fillId="8" borderId="12" xfId="0" applyFont="1" applyFill="1" applyBorder="1"/>
    <xf numFmtId="0" fontId="5" fillId="8" borderId="13" xfId="0" applyFont="1" applyFill="1" applyBorder="1" applyAlignment="1">
      <alignment horizontal="left" vertical="top" wrapText="1"/>
    </xf>
    <xf numFmtId="0" fontId="5" fillId="8" borderId="12" xfId="0" applyFont="1" applyFill="1" applyBorder="1" applyAlignment="1">
      <alignment vertical="top" wrapText="1"/>
    </xf>
    <xf numFmtId="0" fontId="5" fillId="8" borderId="14" xfId="0" applyFont="1" applyFill="1" applyBorder="1" applyAlignment="1">
      <alignment horizontal="left" vertical="top" wrapText="1"/>
    </xf>
    <xf numFmtId="168" fontId="2" fillId="2" borderId="1" xfId="2" applyNumberFormat="1" applyAlignment="1">
      <protection locked="0"/>
    </xf>
    <xf numFmtId="0" fontId="0" fillId="0" borderId="0" xfId="0"/>
    <xf numFmtId="167" fontId="0" fillId="8" borderId="0" xfId="0" applyNumberFormat="1" applyFill="1"/>
    <xf numFmtId="8" fontId="0" fillId="8" borderId="0" xfId="0" applyNumberFormat="1" applyFill="1"/>
    <xf numFmtId="6" fontId="0" fillId="8" borderId="0" xfId="0" applyNumberFormat="1" applyFill="1"/>
    <xf numFmtId="43" fontId="6" fillId="8" borderId="0" xfId="0" applyNumberFormat="1" applyFont="1" applyFill="1"/>
    <xf numFmtId="8" fontId="5" fillId="8" borderId="0" xfId="11" applyNumberFormat="1" applyFont="1" applyFill="1"/>
    <xf numFmtId="0" fontId="24" fillId="8" borderId="0" xfId="0" applyFont="1" applyFill="1" applyAlignment="1"/>
    <xf numFmtId="167" fontId="6" fillId="8" borderId="0" xfId="0" applyNumberFormat="1" applyFont="1" applyFill="1"/>
    <xf numFmtId="0" fontId="5" fillId="4" borderId="3" xfId="8" applyAlignment="1">
      <alignment horizontal="center"/>
    </xf>
    <xf numFmtId="167" fontId="5" fillId="4" borderId="3" xfId="8" applyNumberFormat="1" applyAlignment="1">
      <alignment horizontal="center"/>
    </xf>
    <xf numFmtId="0" fontId="5" fillId="0" borderId="3" xfId="6" applyAlignment="1">
      <alignment horizontal="left"/>
    </xf>
    <xf numFmtId="166" fontId="12" fillId="13" borderId="0" xfId="19" applyAlignment="1">
      <alignment horizontal="left"/>
    </xf>
    <xf numFmtId="166" fontId="19" fillId="13" borderId="0" xfId="20" applyAlignment="1">
      <alignment horizontal="left"/>
    </xf>
    <xf numFmtId="0" fontId="5" fillId="8" borderId="0" xfId="11" applyFill="1" applyAlignment="1">
      <alignment horizontal="left"/>
    </xf>
    <xf numFmtId="0" fontId="5" fillId="4" borderId="3" xfId="8" applyAlignment="1">
      <alignment horizontal="left"/>
    </xf>
    <xf numFmtId="0" fontId="0" fillId="8" borderId="0" xfId="0" applyFill="1" applyAlignment="1">
      <alignment horizontal="left"/>
    </xf>
    <xf numFmtId="0" fontId="0" fillId="0" borderId="0" xfId="0" applyAlignment="1">
      <alignment horizontal="left"/>
    </xf>
    <xf numFmtId="0" fontId="8" fillId="7" borderId="3" xfId="14" applyAlignment="1">
      <alignment vertical="center" wrapText="1"/>
    </xf>
    <xf numFmtId="0" fontId="8" fillId="7" borderId="3" xfId="14" applyBorder="1">
      <alignment horizontal="centerContinuous" vertical="center" wrapText="1"/>
    </xf>
    <xf numFmtId="167" fontId="5" fillId="0" borderId="3" xfId="6" applyNumberFormat="1"/>
    <xf numFmtId="0" fontId="5" fillId="8" borderId="14" xfId="0" applyFont="1" applyFill="1" applyBorder="1" applyAlignment="1">
      <alignment horizontal="left" vertical="top" wrapText="1"/>
    </xf>
    <xf numFmtId="0" fontId="8" fillId="7" borderId="3" xfId="14" applyAlignment="1">
      <alignment horizontal="center" vertical="center" wrapText="1"/>
    </xf>
    <xf numFmtId="0" fontId="7" fillId="6" borderId="5" xfId="13" applyAlignment="1">
      <alignment horizontal="center"/>
    </xf>
    <xf numFmtId="0" fontId="7" fillId="6" borderId="5" xfId="13" applyAlignment="1">
      <alignment horizontal="left"/>
    </xf>
    <xf numFmtId="167" fontId="2" fillId="5" borderId="3" xfId="10" applyNumberFormat="1"/>
    <xf numFmtId="167" fontId="5" fillId="8" borderId="0" xfId="23" applyNumberFormat="1" applyFont="1" applyFill="1"/>
    <xf numFmtId="0" fontId="5" fillId="8" borderId="14" xfId="0" applyFont="1" applyFill="1" applyBorder="1" applyAlignment="1">
      <alignment horizontal="left" vertical="top" wrapText="1"/>
    </xf>
    <xf numFmtId="0" fontId="8" fillId="7" borderId="3" xfId="14" applyAlignment="1">
      <alignment horizontal="center" vertical="center" wrapText="1"/>
    </xf>
    <xf numFmtId="0" fontId="2" fillId="2" borderId="1" xfId="2" applyAlignment="1">
      <alignment horizontal="left"/>
      <protection locked="0"/>
    </xf>
    <xf numFmtId="0" fontId="24" fillId="8" borderId="0" xfId="0" applyFont="1" applyFill="1" applyAlignment="1">
      <alignment horizontal="center"/>
    </xf>
    <xf numFmtId="167" fontId="5" fillId="8" borderId="0" xfId="11" applyNumberFormat="1" applyFont="1" applyFill="1"/>
    <xf numFmtId="0" fontId="6" fillId="1" borderId="3" xfId="12" applyBorder="1"/>
    <xf numFmtId="168" fontId="2" fillId="2" borderId="15" xfId="2" applyNumberFormat="1" applyBorder="1" applyAlignment="1">
      <protection locked="0"/>
    </xf>
    <xf numFmtId="167" fontId="2" fillId="2" borderId="15" xfId="2" applyNumberFormat="1" applyBorder="1" applyAlignment="1">
      <protection locked="0"/>
    </xf>
    <xf numFmtId="167" fontId="5" fillId="8" borderId="0" xfId="11" applyNumberFormat="1" applyFill="1"/>
    <xf numFmtId="43" fontId="6" fillId="1" borderId="3" xfId="23" applyFont="1" applyFill="1" applyBorder="1"/>
    <xf numFmtId="43" fontId="0" fillId="17" borderId="3" xfId="23" applyFont="1" applyFill="1" applyBorder="1"/>
    <xf numFmtId="167" fontId="7" fillId="18" borderId="5" xfId="23" applyNumberFormat="1" applyFont="1" applyFill="1" applyBorder="1"/>
    <xf numFmtId="0" fontId="2" fillId="2" borderId="1" xfId="2" applyFill="1" applyAlignment="1">
      <alignment horizontal="center"/>
      <protection locked="0"/>
    </xf>
    <xf numFmtId="0" fontId="0" fillId="19" borderId="13" xfId="0" applyFill="1" applyBorder="1" applyAlignment="1">
      <alignment horizontal="center"/>
    </xf>
    <xf numFmtId="167" fontId="2" fillId="2" borderId="1" xfId="2" applyNumberFormat="1" applyFill="1" applyAlignment="1">
      <protection locked="0"/>
    </xf>
    <xf numFmtId="167" fontId="2" fillId="20" borderId="3" xfId="10" applyNumberFormat="1" applyFill="1"/>
    <xf numFmtId="167" fontId="5" fillId="21" borderId="3" xfId="8" applyNumberFormat="1" applyFill="1"/>
    <xf numFmtId="167" fontId="5" fillId="0" borderId="3" xfId="6" applyNumberFormat="1" applyFill="1"/>
    <xf numFmtId="167" fontId="7" fillId="18" borderId="5" xfId="13" applyNumberFormat="1" applyFill="1" applyAlignment="1"/>
    <xf numFmtId="166" fontId="26" fillId="20" borderId="3" xfId="10" applyNumberFormat="1" applyFont="1" applyFill="1" applyAlignment="1">
      <alignment horizontal="center"/>
    </xf>
    <xf numFmtId="166" fontId="19" fillId="13" borderId="0" xfId="20" applyFill="1"/>
    <xf numFmtId="0" fontId="5" fillId="0" borderId="3" xfId="6" applyFill="1" applyAlignment="1">
      <alignment horizontal="left"/>
    </xf>
    <xf numFmtId="168" fontId="2" fillId="2" borderId="1" xfId="2" applyNumberFormat="1" applyFill="1" applyAlignment="1">
      <protection locked="0"/>
    </xf>
    <xf numFmtId="10" fontId="2" fillId="0" borderId="1" xfId="2" applyNumberFormat="1" applyFill="1" applyAlignment="1">
      <alignment horizontal="center"/>
      <protection locked="0"/>
    </xf>
    <xf numFmtId="0" fontId="0" fillId="2" borderId="3" xfId="0" applyFill="1" applyBorder="1"/>
    <xf numFmtId="0" fontId="5" fillId="22" borderId="0" xfId="11" applyFill="1"/>
    <xf numFmtId="8" fontId="0" fillId="22" borderId="0" xfId="0" applyNumberFormat="1" applyFill="1"/>
    <xf numFmtId="0" fontId="0" fillId="22" borderId="0" xfId="0" applyFill="1"/>
    <xf numFmtId="0" fontId="5" fillId="23" borderId="0" xfId="11" applyFill="1"/>
    <xf numFmtId="8" fontId="0" fillId="23" borderId="0" xfId="0" applyNumberFormat="1" applyFill="1"/>
    <xf numFmtId="0" fontId="0" fillId="23" borderId="0" xfId="0" applyFill="1"/>
    <xf numFmtId="0" fontId="5" fillId="24" borderId="0" xfId="11" applyFill="1"/>
    <xf numFmtId="8" fontId="0" fillId="24" borderId="0" xfId="0" applyNumberFormat="1" applyFill="1"/>
    <xf numFmtId="0" fontId="0" fillId="24" borderId="0" xfId="0" applyFill="1"/>
    <xf numFmtId="0" fontId="5" fillId="22" borderId="3" xfId="11" applyFill="1" applyBorder="1"/>
    <xf numFmtId="8" fontId="0" fillId="22" borderId="3" xfId="0" applyNumberFormat="1" applyFill="1" applyBorder="1"/>
    <xf numFmtId="0" fontId="0" fillId="22" borderId="3" xfId="0" applyFill="1" applyBorder="1"/>
    <xf numFmtId="170" fontId="0" fillId="8" borderId="0" xfId="0" applyNumberFormat="1" applyFill="1"/>
    <xf numFmtId="167" fontId="2" fillId="13" borderId="1" xfId="2" applyNumberFormat="1" applyFill="1" applyAlignment="1">
      <protection locked="0"/>
    </xf>
    <xf numFmtId="171" fontId="0" fillId="8" borderId="0" xfId="0" applyNumberFormat="1" applyFill="1"/>
    <xf numFmtId="0" fontId="5" fillId="23" borderId="3" xfId="11" applyFill="1" applyBorder="1"/>
    <xf numFmtId="8" fontId="0" fillId="23" borderId="3" xfId="0" applyNumberFormat="1" applyFill="1" applyBorder="1"/>
    <xf numFmtId="0" fontId="0" fillId="23" borderId="3" xfId="0" applyFill="1" applyBorder="1"/>
    <xf numFmtId="0" fontId="5" fillId="0" borderId="0" xfId="11" applyFill="1"/>
    <xf numFmtId="0" fontId="0" fillId="0" borderId="0" xfId="0" applyFill="1"/>
    <xf numFmtId="0" fontId="0" fillId="13" borderId="0" xfId="0" applyFill="1"/>
    <xf numFmtId="9" fontId="0" fillId="13" borderId="0" xfId="0" applyNumberFormat="1" applyFill="1"/>
    <xf numFmtId="167" fontId="5" fillId="25" borderId="3" xfId="6" applyNumberFormat="1" applyFill="1"/>
    <xf numFmtId="167" fontId="5" fillId="26" borderId="3" xfId="6" applyNumberFormat="1" applyFill="1"/>
    <xf numFmtId="3" fontId="5" fillId="13" borderId="3" xfId="11" applyNumberFormat="1" applyFill="1" applyBorder="1" applyAlignment="1">
      <alignment wrapText="1"/>
    </xf>
    <xf numFmtId="9" fontId="5" fillId="26" borderId="3" xfId="25" applyFont="1" applyFill="1" applyBorder="1"/>
    <xf numFmtId="0" fontId="31" fillId="0" borderId="0" xfId="27" applyFont="1"/>
    <xf numFmtId="0" fontId="31" fillId="0" borderId="3" xfId="27" applyFont="1" applyBorder="1"/>
    <xf numFmtId="41" fontId="32" fillId="0" borderId="3" xfId="27" applyNumberFormat="1" applyFont="1" applyBorder="1"/>
    <xf numFmtId="41" fontId="31" fillId="0" borderId="3" xfId="28" applyNumberFormat="1" applyFont="1" applyBorder="1"/>
    <xf numFmtId="41" fontId="31" fillId="0" borderId="3" xfId="28" applyNumberFormat="1" applyFont="1" applyFill="1" applyBorder="1"/>
    <xf numFmtId="0" fontId="32" fillId="0" borderId="0" xfId="27" applyFont="1"/>
    <xf numFmtId="44" fontId="32" fillId="0" borderId="0" xfId="27" applyNumberFormat="1" applyFont="1"/>
    <xf numFmtId="41" fontId="32" fillId="0" borderId="0" xfId="27" applyNumberFormat="1" applyFont="1"/>
    <xf numFmtId="41" fontId="31" fillId="0" borderId="0" xfId="27" applyNumberFormat="1" applyFont="1"/>
    <xf numFmtId="41" fontId="31" fillId="0" borderId="0" xfId="27" applyNumberFormat="1" applyFont="1" applyFill="1"/>
    <xf numFmtId="0" fontId="31" fillId="0" borderId="0" xfId="27" applyFont="1" applyFill="1"/>
    <xf numFmtId="0" fontId="32" fillId="27" borderId="9" xfId="27" applyFont="1" applyFill="1" applyBorder="1"/>
    <xf numFmtId="0" fontId="32" fillId="27" borderId="11" xfId="27" applyFont="1" applyFill="1" applyBorder="1"/>
    <xf numFmtId="0" fontId="32" fillId="27" borderId="3" xfId="27" applyFont="1" applyFill="1" applyBorder="1" applyAlignment="1">
      <alignment horizontal="right" indent="1"/>
    </xf>
    <xf numFmtId="41" fontId="32" fillId="0" borderId="0" xfId="27" applyNumberFormat="1" applyFont="1" applyBorder="1"/>
    <xf numFmtId="0" fontId="31" fillId="0" borderId="9" xfId="27" applyFont="1" applyBorder="1"/>
    <xf numFmtId="0" fontId="31" fillId="0" borderId="11" xfId="27" applyFont="1" applyBorder="1"/>
    <xf numFmtId="173" fontId="31" fillId="0" borderId="3" xfId="28" applyNumberFormat="1" applyFont="1" applyBorder="1"/>
    <xf numFmtId="41" fontId="31" fillId="0" borderId="0" xfId="27" applyNumberFormat="1" applyFont="1" applyBorder="1"/>
    <xf numFmtId="173" fontId="31" fillId="0" borderId="3" xfId="27" applyNumberFormat="1" applyFont="1" applyBorder="1"/>
    <xf numFmtId="0" fontId="31" fillId="0" borderId="9" xfId="27" applyFont="1" applyFill="1" applyBorder="1"/>
    <xf numFmtId="0" fontId="31" fillId="0" borderId="11" xfId="27" applyFont="1" applyFill="1" applyBorder="1"/>
    <xf numFmtId="9" fontId="31" fillId="0" borderId="3" xfId="29" applyNumberFormat="1" applyFont="1" applyFill="1" applyBorder="1" applyAlignment="1">
      <alignment horizontal="right" indent="1"/>
    </xf>
    <xf numFmtId="174" fontId="31" fillId="0" borderId="0" xfId="29" applyNumberFormat="1" applyFont="1" applyFill="1"/>
    <xf numFmtId="0" fontId="31" fillId="26" borderId="0" xfId="27" applyFont="1" applyFill="1"/>
    <xf numFmtId="174" fontId="31" fillId="26" borderId="0" xfId="29" applyNumberFormat="1" applyFont="1" applyFill="1"/>
    <xf numFmtId="41" fontId="31" fillId="26" borderId="3" xfId="27" applyNumberFormat="1" applyFont="1" applyFill="1" applyBorder="1"/>
    <xf numFmtId="41" fontId="31" fillId="26" borderId="3" xfId="27" applyNumberFormat="1" applyFont="1" applyFill="1" applyBorder="1" applyAlignment="1">
      <alignment horizontal="left" indent="1"/>
    </xf>
    <xf numFmtId="0" fontId="24" fillId="8" borderId="3" xfId="0" applyFont="1" applyFill="1" applyBorder="1"/>
    <xf numFmtId="0" fontId="24" fillId="8" borderId="3" xfId="0" applyFont="1" applyFill="1" applyBorder="1" applyAlignment="1"/>
    <xf numFmtId="41" fontId="31" fillId="25" borderId="3" xfId="27" applyNumberFormat="1" applyFont="1" applyFill="1" applyBorder="1"/>
    <xf numFmtId="167" fontId="34" fillId="0" borderId="0" xfId="6" applyNumberFormat="1" applyFont="1" applyFill="1" applyBorder="1" applyAlignment="1">
      <alignment horizontal="right"/>
    </xf>
    <xf numFmtId="166" fontId="5" fillId="25" borderId="0" xfId="19" applyFont="1" applyFill="1"/>
    <xf numFmtId="166" fontId="5" fillId="26" borderId="0" xfId="19" applyFont="1" applyFill="1"/>
    <xf numFmtId="169" fontId="2" fillId="25" borderId="1" xfId="2" applyNumberFormat="1" applyFill="1" applyAlignment="1">
      <alignment horizontal="center"/>
      <protection locked="0"/>
    </xf>
    <xf numFmtId="0" fontId="24" fillId="8" borderId="3" xfId="21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/>
    </xf>
    <xf numFmtId="0" fontId="20" fillId="13" borderId="3" xfId="0" applyFont="1" applyFill="1" applyBorder="1" applyAlignment="1">
      <alignment horizontal="center"/>
    </xf>
    <xf numFmtId="0" fontId="21" fillId="14" borderId="0" xfId="0" applyFont="1" applyFill="1" applyAlignment="1">
      <alignment horizontal="center"/>
    </xf>
    <xf numFmtId="0" fontId="20" fillId="11" borderId="3" xfId="0" applyFont="1" applyFill="1" applyBorder="1" applyAlignment="1">
      <alignment horizontal="center"/>
    </xf>
    <xf numFmtId="0" fontId="20" fillId="12" borderId="3" xfId="0" applyFont="1" applyFill="1" applyBorder="1" applyAlignment="1">
      <alignment horizontal="center"/>
    </xf>
    <xf numFmtId="0" fontId="20" fillId="8" borderId="3" xfId="0" applyFont="1" applyFill="1" applyBorder="1" applyAlignment="1">
      <alignment horizontal="left"/>
    </xf>
    <xf numFmtId="0" fontId="8" fillId="7" borderId="9" xfId="14" applyNumberFormat="1" applyBorder="1" applyAlignment="1">
      <alignment horizontal="center" vertical="center" wrapText="1"/>
    </xf>
    <xf numFmtId="0" fontId="8" fillId="7" borderId="10" xfId="14" applyNumberFormat="1" applyBorder="1" applyAlignment="1">
      <alignment horizontal="center" vertical="center" wrapText="1"/>
    </xf>
    <xf numFmtId="0" fontId="8" fillId="7" borderId="11" xfId="14" applyNumberFormat="1" applyBorder="1" applyAlignment="1">
      <alignment horizontal="center" vertical="center" wrapText="1"/>
    </xf>
    <xf numFmtId="0" fontId="33" fillId="7" borderId="9" xfId="27" applyFont="1" applyFill="1" applyBorder="1" applyAlignment="1">
      <alignment horizontal="center"/>
    </xf>
    <xf numFmtId="0" fontId="33" fillId="7" borderId="10" xfId="27" applyFont="1" applyFill="1" applyBorder="1" applyAlignment="1">
      <alignment horizontal="center"/>
    </xf>
    <xf numFmtId="0" fontId="33" fillId="7" borderId="11" xfId="27" applyFont="1" applyFill="1" applyBorder="1" applyAlignment="1">
      <alignment horizontal="center"/>
    </xf>
    <xf numFmtId="0" fontId="33" fillId="7" borderId="9" xfId="27" applyFont="1" applyFill="1" applyBorder="1" applyAlignment="1">
      <alignment horizontal="left" indent="1"/>
    </xf>
    <xf numFmtId="0" fontId="33" fillId="7" borderId="10" xfId="27" applyFont="1" applyFill="1" applyBorder="1" applyAlignment="1">
      <alignment horizontal="left" indent="1"/>
    </xf>
    <xf numFmtId="0" fontId="33" fillId="7" borderId="11" xfId="27" applyFont="1" applyFill="1" applyBorder="1" applyAlignment="1">
      <alignment horizontal="left" indent="1"/>
    </xf>
    <xf numFmtId="0" fontId="6" fillId="28" borderId="0" xfId="12" applyFill="1" applyBorder="1" applyAlignment="1">
      <alignment horizontal="center" vertical="center" wrapText="1"/>
    </xf>
    <xf numFmtId="0" fontId="6" fillId="28" borderId="19" xfId="12" applyFill="1" applyBorder="1" applyAlignment="1">
      <alignment horizontal="center" vertical="center" wrapText="1"/>
    </xf>
    <xf numFmtId="0" fontId="6" fillId="28" borderId="23" xfId="12" applyFill="1" applyBorder="1" applyAlignment="1">
      <alignment horizontal="center" vertical="center" wrapText="1"/>
    </xf>
    <xf numFmtId="0" fontId="6" fillId="28" borderId="24" xfId="12" applyFill="1" applyBorder="1" applyAlignment="1">
      <alignment horizontal="center" vertical="center" wrapText="1"/>
    </xf>
    <xf numFmtId="0" fontId="6" fillId="28" borderId="25" xfId="12" applyFill="1" applyBorder="1" applyAlignment="1">
      <alignment horizontal="center" vertical="center" wrapText="1"/>
    </xf>
    <xf numFmtId="0" fontId="6" fillId="28" borderId="26" xfId="12" applyFill="1" applyBorder="1" applyAlignment="1">
      <alignment horizontal="center" vertical="center" wrapText="1"/>
    </xf>
    <xf numFmtId="0" fontId="6" fillId="28" borderId="27" xfId="12" applyFill="1" applyBorder="1" applyAlignment="1">
      <alignment horizontal="center" vertical="center" wrapText="1"/>
    </xf>
    <xf numFmtId="0" fontId="6" fillId="28" borderId="29" xfId="12" applyFill="1" applyBorder="1" applyAlignment="1">
      <alignment horizontal="center" vertical="center" wrapText="1"/>
    </xf>
    <xf numFmtId="0" fontId="6" fillId="28" borderId="28" xfId="12" applyFill="1" applyBorder="1" applyAlignment="1">
      <alignment horizontal="center" vertical="center" wrapText="1"/>
    </xf>
    <xf numFmtId="0" fontId="6" fillId="28" borderId="30" xfId="12" applyFill="1" applyBorder="1" applyAlignment="1">
      <alignment horizontal="center" vertical="center" wrapText="1"/>
    </xf>
    <xf numFmtId="0" fontId="6" fillId="28" borderId="4" xfId="12" applyFill="1" applyBorder="1" applyAlignment="1">
      <alignment horizontal="center" vertical="center" wrapText="1"/>
    </xf>
    <xf numFmtId="0" fontId="6" fillId="28" borderId="17" xfId="12" applyFill="1" applyBorder="1" applyAlignment="1">
      <alignment horizontal="center" vertical="center" wrapText="1"/>
    </xf>
    <xf numFmtId="0" fontId="6" fillId="28" borderId="16" xfId="12" applyFill="1" applyBorder="1" applyAlignment="1">
      <alignment horizontal="center" vertical="center" wrapText="1"/>
    </xf>
    <xf numFmtId="0" fontId="6" fillId="28" borderId="18" xfId="12" applyFill="1" applyBorder="1" applyAlignment="1">
      <alignment horizontal="center" vertical="center" wrapText="1"/>
    </xf>
    <xf numFmtId="0" fontId="6" fillId="28" borderId="20" xfId="12" applyFill="1" applyBorder="1" applyAlignment="1">
      <alignment horizontal="center" vertical="center" wrapText="1"/>
    </xf>
    <xf numFmtId="0" fontId="6" fillId="28" borderId="21" xfId="12" applyFill="1" applyBorder="1" applyAlignment="1">
      <alignment horizontal="center" vertical="center" wrapText="1"/>
    </xf>
    <xf numFmtId="0" fontId="6" fillId="28" borderId="22" xfId="12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left" vertical="top" wrapText="1"/>
    </xf>
    <xf numFmtId="0" fontId="5" fillId="8" borderId="14" xfId="0" applyFont="1" applyFill="1" applyBorder="1" applyAlignment="1">
      <alignment horizontal="left" vertical="top" wrapText="1"/>
    </xf>
    <xf numFmtId="0" fontId="8" fillId="7" borderId="3" xfId="14" applyBorder="1" applyAlignment="1">
      <alignment horizontal="center" vertical="center" wrapText="1"/>
    </xf>
    <xf numFmtId="0" fontId="8" fillId="7" borderId="9" xfId="14" applyBorder="1" applyAlignment="1">
      <alignment horizontal="center" vertical="center" wrapText="1"/>
    </xf>
    <xf numFmtId="0" fontId="8" fillId="7" borderId="10" xfId="14" applyBorder="1" applyAlignment="1">
      <alignment horizontal="center" vertical="center" wrapText="1"/>
    </xf>
    <xf numFmtId="0" fontId="8" fillId="7" borderId="11" xfId="14" applyBorder="1" applyAlignment="1">
      <alignment horizontal="center" vertical="center" wrapText="1"/>
    </xf>
    <xf numFmtId="0" fontId="8" fillId="7" borderId="12" xfId="14" applyBorder="1" applyAlignment="1">
      <alignment horizontal="center" vertical="center" wrapText="1"/>
    </xf>
    <xf numFmtId="0" fontId="8" fillId="7" borderId="13" xfId="14" applyBorder="1" applyAlignment="1">
      <alignment horizontal="center" vertical="center" wrapText="1"/>
    </xf>
  </cellXfs>
  <cellStyles count="30">
    <cellStyle name="Base_Input" xfId="15" xr:uid="{00000000-0005-0000-0000-000000000000}"/>
    <cellStyle name="Check_Cell" xfId="10" xr:uid="{00000000-0005-0000-0000-000001000000}"/>
    <cellStyle name="Comma" xfId="23" builtinId="3"/>
    <cellStyle name="Comma [0] 2" xfId="3" xr:uid="{00000000-0005-0000-0000-000003000000}"/>
    <cellStyle name="Comma 12 2 2" xfId="26" xr:uid="{00000000-0005-0000-0000-000004000000}"/>
    <cellStyle name="Currency 2" xfId="28" xr:uid="{00000000-0005-0000-0000-000005000000}"/>
    <cellStyle name="Empty_Cell" xfId="12" xr:uid="{00000000-0005-0000-0000-000006000000}"/>
    <cellStyle name="Explanatory Text" xfId="1" builtinId="53" customBuiltin="1"/>
    <cellStyle name="Flag" xfId="4" xr:uid="{00000000-0005-0000-0000-000008000000}"/>
    <cellStyle name="Header1" xfId="19" xr:uid="{00000000-0005-0000-0000-000009000000}"/>
    <cellStyle name="Header1A" xfId="20" xr:uid="{00000000-0005-0000-0000-00000A000000}"/>
    <cellStyle name="Header2" xfId="17" xr:uid="{00000000-0005-0000-0000-00000B000000}"/>
    <cellStyle name="Header3" xfId="5" xr:uid="{00000000-0005-0000-0000-00000C000000}"/>
    <cellStyle name="Header4" xfId="18" xr:uid="{00000000-0005-0000-0000-00000D000000}"/>
    <cellStyle name="Hyperlink" xfId="21" builtinId="8"/>
    <cellStyle name="Insheet" xfId="6" xr:uid="{00000000-0005-0000-0000-00000F000000}"/>
    <cellStyle name="Line_SubTotal" xfId="7" xr:uid="{00000000-0005-0000-0000-000010000000}"/>
    <cellStyle name="Line_Summary" xfId="8" xr:uid="{00000000-0005-0000-0000-000011000000}"/>
    <cellStyle name="Line_Total" xfId="9" xr:uid="{00000000-0005-0000-0000-000012000000}"/>
    <cellStyle name="Normal" xfId="0" builtinId="0" customBuiltin="1"/>
    <cellStyle name="Normal 10" xfId="11" xr:uid="{00000000-0005-0000-0000-000014000000}"/>
    <cellStyle name="Normal 119" xfId="24" xr:uid="{00000000-0005-0000-0000-000015000000}"/>
    <cellStyle name="Normal 2" xfId="27" xr:uid="{00000000-0005-0000-0000-000016000000}"/>
    <cellStyle name="Offsheet" xfId="13" xr:uid="{00000000-0005-0000-0000-000017000000}"/>
    <cellStyle name="Percent" xfId="25" builtinId="5"/>
    <cellStyle name="Percent 2" xfId="29" xr:uid="{00000000-0005-0000-0000-000019000000}"/>
    <cellStyle name="Table_Heading" xfId="14" xr:uid="{00000000-0005-0000-0000-00001A000000}"/>
    <cellStyle name="Unit" xfId="16" xr:uid="{00000000-0005-0000-0000-00001B000000}"/>
    <cellStyle name="User_Input_Actual" xfId="2" xr:uid="{00000000-0005-0000-0000-00001C000000}"/>
    <cellStyle name="User_Input_Forecast" xfId="22" xr:uid="{00000000-0005-0000-0000-00001D000000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mruColors>
      <color rgb="FF66FF33"/>
      <color rgb="FFFFFF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1</xdr:row>
      <xdr:rowOff>0</xdr:rowOff>
    </xdr:from>
    <xdr:to>
      <xdr:col>5</xdr:col>
      <xdr:colOff>676276</xdr:colOff>
      <xdr:row>2</xdr:row>
      <xdr:rowOff>104776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161925"/>
          <a:ext cx="1114426" cy="400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</sheetPr>
  <dimension ref="A1:N58"/>
  <sheetViews>
    <sheetView showGridLines="0" zoomScale="80" zoomScaleNormal="80" workbookViewId="0"/>
  </sheetViews>
  <sheetFormatPr defaultColWidth="0" defaultRowHeight="12.75" zeroHeight="1" x14ac:dyDescent="0.2"/>
  <cols>
    <col min="1" max="1" width="4.375" customWidth="1"/>
    <col min="2" max="2" width="11.875" customWidth="1"/>
    <col min="3" max="3" width="4" customWidth="1"/>
    <col min="4" max="4" width="11.625" customWidth="1"/>
    <col min="5" max="5" width="3.375" customWidth="1"/>
    <col min="6" max="14" width="9" customWidth="1"/>
    <col min="15" max="16384" width="9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x14ac:dyDescent="0.35">
      <c r="A2" s="1"/>
      <c r="B2" s="2" t="s">
        <v>1</v>
      </c>
      <c r="C2" s="3"/>
      <c r="D2" s="3"/>
      <c r="E2" s="3"/>
      <c r="F2" s="3"/>
      <c r="G2" s="1"/>
      <c r="H2" s="27" t="s">
        <v>39</v>
      </c>
      <c r="I2" s="1"/>
      <c r="J2" s="1"/>
      <c r="K2" s="1"/>
      <c r="L2" s="1"/>
      <c r="M2" s="1"/>
      <c r="N2" s="1"/>
    </row>
    <row r="3" spans="1:14" x14ac:dyDescent="0.2">
      <c r="A3" s="1"/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</row>
    <row r="5" spans="1:14" x14ac:dyDescent="0.2">
      <c r="A5" s="1"/>
      <c r="B5" s="3"/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</row>
    <row r="6" spans="1:14" ht="15.75" thickBot="1" x14ac:dyDescent="0.3">
      <c r="A6" s="1"/>
      <c r="B6" s="4" t="s">
        <v>2</v>
      </c>
      <c r="C6" s="5"/>
      <c r="D6" s="4" t="s">
        <v>3</v>
      </c>
      <c r="E6" s="5"/>
      <c r="F6" s="4" t="s">
        <v>0</v>
      </c>
      <c r="G6" s="1"/>
      <c r="H6" s="1"/>
      <c r="I6" s="1"/>
      <c r="J6" s="1"/>
      <c r="K6" s="1"/>
      <c r="L6" s="1"/>
      <c r="M6" s="1"/>
      <c r="N6" s="1"/>
    </row>
    <row r="7" spans="1:14" x14ac:dyDescent="0.2">
      <c r="A7" s="1"/>
      <c r="B7" s="3"/>
      <c r="C7" s="3"/>
      <c r="D7" s="3"/>
      <c r="E7" s="3"/>
      <c r="F7" s="3"/>
      <c r="G7" s="1"/>
      <c r="H7" s="1"/>
      <c r="I7" s="1"/>
      <c r="J7" s="1"/>
      <c r="K7" s="1"/>
      <c r="L7" s="1"/>
      <c r="M7" s="1"/>
      <c r="N7" s="1"/>
    </row>
    <row r="8" spans="1:14" ht="18" x14ac:dyDescent="0.25">
      <c r="A8" s="1"/>
      <c r="B8" s="3" t="s">
        <v>4</v>
      </c>
      <c r="C8" s="3"/>
      <c r="D8" s="24" t="s">
        <v>4</v>
      </c>
      <c r="E8" s="3"/>
      <c r="F8" s="3"/>
      <c r="G8" s="1"/>
      <c r="H8" s="1"/>
      <c r="I8" s="1"/>
      <c r="J8" s="1"/>
      <c r="K8" s="1"/>
      <c r="L8" s="1"/>
      <c r="M8" s="1"/>
      <c r="N8" s="1"/>
    </row>
    <row r="9" spans="1:14" x14ac:dyDescent="0.2">
      <c r="A9" s="1"/>
      <c r="B9" s="3"/>
      <c r="C9" s="3"/>
      <c r="D9" s="25"/>
      <c r="E9" s="3"/>
      <c r="F9" s="3"/>
      <c r="G9" s="1"/>
      <c r="H9" s="1"/>
      <c r="I9" s="1"/>
      <c r="J9" s="1"/>
      <c r="K9" s="1"/>
      <c r="L9" s="1"/>
      <c r="M9" s="1"/>
      <c r="N9" s="1"/>
    </row>
    <row r="10" spans="1:14" ht="15.75" x14ac:dyDescent="0.25">
      <c r="A10" s="1"/>
      <c r="B10" s="3" t="s">
        <v>32</v>
      </c>
      <c r="C10" s="3"/>
      <c r="D10" s="26" t="s">
        <v>32</v>
      </c>
      <c r="E10" s="3"/>
      <c r="F10" s="3"/>
      <c r="G10" s="1"/>
      <c r="H10" s="1"/>
      <c r="I10" s="1"/>
      <c r="J10" s="1"/>
      <c r="K10" s="1"/>
      <c r="L10" s="1"/>
      <c r="M10" s="1"/>
      <c r="N10" s="1"/>
    </row>
    <row r="11" spans="1:14" x14ac:dyDescent="0.2">
      <c r="A11" s="1"/>
      <c r="B11" s="3"/>
      <c r="C11" s="3"/>
      <c r="D11" s="25"/>
      <c r="E11" s="3"/>
      <c r="F11" s="3"/>
      <c r="G11" s="1"/>
      <c r="H11" s="1"/>
      <c r="I11" s="1"/>
      <c r="J11" s="1"/>
      <c r="K11" s="1"/>
      <c r="L11" s="1"/>
      <c r="M11" s="1"/>
      <c r="N11" s="1"/>
    </row>
    <row r="12" spans="1:14" x14ac:dyDescent="0.2">
      <c r="A12" s="1"/>
      <c r="B12" s="3" t="s">
        <v>5</v>
      </c>
      <c r="C12" s="3"/>
      <c r="D12" s="22" t="s">
        <v>5</v>
      </c>
      <c r="E12" s="3"/>
      <c r="F12" s="3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1"/>
      <c r="B13" s="3"/>
      <c r="C13" s="3"/>
      <c r="D13" s="25"/>
      <c r="E13" s="3"/>
      <c r="F13" s="3"/>
      <c r="G13" s="1"/>
      <c r="H13" s="1"/>
      <c r="I13" s="1"/>
      <c r="J13" s="1"/>
      <c r="K13" s="1"/>
      <c r="L13" s="1"/>
      <c r="M13" s="1"/>
      <c r="N13" s="1"/>
    </row>
    <row r="14" spans="1:14" x14ac:dyDescent="0.2">
      <c r="A14" s="1"/>
      <c r="B14" s="3" t="s">
        <v>6</v>
      </c>
      <c r="C14" s="3"/>
      <c r="D14" s="21" t="s">
        <v>6</v>
      </c>
      <c r="E14" s="3"/>
      <c r="F14" s="3"/>
      <c r="G14" s="1"/>
      <c r="H14" s="1"/>
      <c r="I14" s="1"/>
      <c r="J14" s="1"/>
      <c r="K14" s="1"/>
      <c r="L14" s="1"/>
      <c r="M14" s="1"/>
      <c r="N14" s="1"/>
    </row>
    <row r="15" spans="1:14" x14ac:dyDescent="0.2">
      <c r="A15" s="1"/>
      <c r="B15" s="3"/>
      <c r="C15" s="3"/>
      <c r="D15" s="25"/>
      <c r="E15" s="3"/>
      <c r="F15" s="3"/>
      <c r="G15" s="1"/>
      <c r="H15" s="1"/>
      <c r="I15" s="1"/>
      <c r="J15" s="1"/>
      <c r="K15" s="1"/>
      <c r="L15" s="1"/>
      <c r="M15" s="1"/>
      <c r="N15" s="1"/>
    </row>
    <row r="16" spans="1:14" x14ac:dyDescent="0.2">
      <c r="A16" s="1"/>
      <c r="B16" s="3" t="s">
        <v>7</v>
      </c>
      <c r="C16" s="3"/>
      <c r="D16" s="23" t="s">
        <v>7</v>
      </c>
      <c r="E16" s="3"/>
      <c r="F16" s="3"/>
      <c r="G16" s="1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3"/>
      <c r="C17" s="3"/>
      <c r="D17" s="25"/>
      <c r="E17" s="3"/>
      <c r="F17" s="3"/>
      <c r="G17" s="1"/>
      <c r="H17" s="1"/>
      <c r="I17" s="1"/>
      <c r="J17" s="1"/>
      <c r="K17" s="1"/>
      <c r="L17" s="1"/>
      <c r="M17" s="1"/>
      <c r="N17" s="1"/>
    </row>
    <row r="18" spans="1:14" ht="14.25" x14ac:dyDescent="0.2">
      <c r="A18" s="1"/>
      <c r="B18" s="3" t="s">
        <v>43</v>
      </c>
      <c r="C18" s="3"/>
      <c r="D18" s="6">
        <v>100</v>
      </c>
      <c r="E18" s="3"/>
      <c r="F18" s="7" t="s">
        <v>41</v>
      </c>
      <c r="G18" s="1"/>
      <c r="H18" s="1"/>
      <c r="I18" s="1"/>
      <c r="J18" s="1"/>
      <c r="K18" s="1"/>
      <c r="L18" s="1"/>
      <c r="M18" s="1"/>
      <c r="N18" s="1"/>
    </row>
    <row r="19" spans="1:14" ht="14.25" x14ac:dyDescent="0.2">
      <c r="A19" s="1"/>
      <c r="B19" s="3"/>
      <c r="C19" s="3"/>
      <c r="D19" s="20"/>
      <c r="E19" s="3"/>
      <c r="F19" s="7"/>
      <c r="G19" s="1"/>
      <c r="H19" s="1"/>
      <c r="I19" s="1"/>
      <c r="J19" s="1"/>
      <c r="K19" s="1"/>
      <c r="L19" s="1"/>
      <c r="M19" s="1"/>
      <c r="N19" s="1"/>
    </row>
    <row r="20" spans="1:14" ht="14.25" x14ac:dyDescent="0.2">
      <c r="A20" s="1"/>
      <c r="B20" s="3" t="s">
        <v>44</v>
      </c>
      <c r="C20" s="3"/>
      <c r="D20" s="32">
        <v>100</v>
      </c>
      <c r="E20" s="3"/>
      <c r="F20" s="7" t="s">
        <v>42</v>
      </c>
      <c r="G20" s="1"/>
      <c r="H20" s="1"/>
      <c r="I20" s="1"/>
      <c r="J20" s="1"/>
      <c r="K20" s="1"/>
      <c r="L20" s="1"/>
      <c r="M20" s="1"/>
      <c r="N20" s="1"/>
    </row>
    <row r="21" spans="1:14" x14ac:dyDescent="0.2">
      <c r="A21" s="1"/>
      <c r="B21" s="3"/>
      <c r="C21" s="3"/>
      <c r="D21" s="20"/>
      <c r="E21" s="3"/>
      <c r="F21" s="3"/>
      <c r="G21" s="1"/>
      <c r="H21" s="1"/>
      <c r="I21" s="1"/>
      <c r="J21" s="1"/>
      <c r="K21" s="1"/>
      <c r="L21" s="1"/>
      <c r="M21" s="1"/>
      <c r="N21" s="1"/>
    </row>
    <row r="22" spans="1:14" ht="14.25" x14ac:dyDescent="0.2">
      <c r="A22" s="1"/>
      <c r="B22" s="3" t="s">
        <v>8</v>
      </c>
      <c r="C22" s="3"/>
      <c r="D22" s="8">
        <v>100</v>
      </c>
      <c r="E22" s="3"/>
      <c r="F22" s="7" t="s">
        <v>9</v>
      </c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3"/>
      <c r="C23" s="3"/>
      <c r="D23" s="20"/>
      <c r="E23" s="3"/>
      <c r="F23" s="3"/>
      <c r="G23" s="1"/>
      <c r="H23" s="1"/>
      <c r="I23" s="1"/>
      <c r="J23" s="1"/>
      <c r="K23" s="1"/>
      <c r="L23" s="1"/>
      <c r="M23" s="1"/>
      <c r="N23" s="1"/>
    </row>
    <row r="24" spans="1:14" ht="14.25" x14ac:dyDescent="0.2">
      <c r="A24" s="1"/>
      <c r="B24" s="3" t="s">
        <v>10</v>
      </c>
      <c r="C24" s="3"/>
      <c r="D24" s="9"/>
      <c r="E24" s="3"/>
      <c r="F24" s="7" t="s">
        <v>11</v>
      </c>
      <c r="G24" s="1"/>
      <c r="H24" s="1"/>
      <c r="I24" s="1"/>
      <c r="J24" s="1"/>
      <c r="K24" s="1"/>
      <c r="L24" s="1"/>
      <c r="M24" s="1"/>
      <c r="N24" s="1"/>
    </row>
    <row r="25" spans="1:14" ht="14.25" x14ac:dyDescent="0.2">
      <c r="A25" s="1"/>
      <c r="B25" s="3"/>
      <c r="C25" s="3"/>
      <c r="D25" s="20"/>
      <c r="E25" s="3"/>
      <c r="F25" s="10"/>
      <c r="G25" s="1"/>
      <c r="H25" s="1"/>
      <c r="I25" s="1"/>
      <c r="J25" s="1"/>
      <c r="K25" s="1"/>
      <c r="L25" s="1"/>
      <c r="M25" s="1"/>
      <c r="N25" s="1"/>
    </row>
    <row r="26" spans="1:14" ht="14.25" x14ac:dyDescent="0.2">
      <c r="A26" s="1"/>
      <c r="B26" s="3" t="s">
        <v>12</v>
      </c>
      <c r="C26" s="3"/>
      <c r="D26" s="11">
        <v>100</v>
      </c>
      <c r="E26" s="3"/>
      <c r="F26" s="7" t="s">
        <v>13</v>
      </c>
      <c r="G26" s="1"/>
      <c r="H26" s="1"/>
      <c r="I26" s="1"/>
      <c r="J26" s="1"/>
      <c r="K26" s="1"/>
      <c r="L26" s="1"/>
      <c r="M26" s="1"/>
      <c r="N26" s="1"/>
    </row>
    <row r="27" spans="1:14" ht="14.25" x14ac:dyDescent="0.2">
      <c r="A27" s="1"/>
      <c r="B27" s="3"/>
      <c r="C27" s="3"/>
      <c r="D27" s="20"/>
      <c r="E27" s="3"/>
      <c r="F27" s="10"/>
      <c r="G27" s="1"/>
      <c r="H27" s="1"/>
      <c r="I27" s="1"/>
      <c r="J27" s="1"/>
      <c r="K27" s="1"/>
      <c r="L27" s="1"/>
      <c r="M27" s="1"/>
      <c r="N27" s="1"/>
    </row>
    <row r="28" spans="1:14" ht="14.25" x14ac:dyDescent="0.2">
      <c r="A28" s="1"/>
      <c r="B28" s="3" t="s">
        <v>14</v>
      </c>
      <c r="C28" s="3"/>
      <c r="D28" s="12">
        <v>100</v>
      </c>
      <c r="E28" s="3"/>
      <c r="F28" s="7" t="s">
        <v>15</v>
      </c>
      <c r="G28" s="1"/>
      <c r="H28" s="1"/>
      <c r="I28" s="1"/>
      <c r="J28" s="1"/>
      <c r="K28" s="1"/>
      <c r="L28" s="1"/>
      <c r="M28" s="1"/>
      <c r="N28" s="1"/>
    </row>
    <row r="29" spans="1:14" ht="14.25" x14ac:dyDescent="0.2">
      <c r="A29" s="1"/>
      <c r="B29" s="3"/>
      <c r="C29" s="3"/>
      <c r="D29" s="20"/>
      <c r="E29" s="3"/>
      <c r="F29" s="10"/>
      <c r="G29" s="1"/>
      <c r="H29" s="1"/>
      <c r="I29" s="1"/>
      <c r="J29" s="1"/>
      <c r="K29" s="1"/>
      <c r="L29" s="1"/>
      <c r="M29" s="1"/>
      <c r="N29" s="1"/>
    </row>
    <row r="30" spans="1:14" ht="14.25" x14ac:dyDescent="0.2">
      <c r="A30" s="1"/>
      <c r="B30" s="3" t="s">
        <v>16</v>
      </c>
      <c r="C30" s="3"/>
      <c r="D30" s="13">
        <v>100</v>
      </c>
      <c r="E30" s="3"/>
      <c r="F30" s="7" t="s">
        <v>17</v>
      </c>
      <c r="G30" s="1"/>
      <c r="H30" s="1"/>
      <c r="I30" s="1"/>
      <c r="J30" s="1"/>
      <c r="K30" s="1"/>
      <c r="L30" s="1"/>
      <c r="M30" s="1"/>
      <c r="N30" s="1"/>
    </row>
    <row r="31" spans="1:14" ht="14.25" x14ac:dyDescent="0.2">
      <c r="A31" s="1"/>
      <c r="B31" s="3"/>
      <c r="C31" s="3"/>
      <c r="D31" s="25"/>
      <c r="E31" s="3"/>
      <c r="F31" s="10"/>
      <c r="G31" s="1"/>
      <c r="H31" s="1"/>
      <c r="I31" s="1"/>
      <c r="J31" s="1"/>
      <c r="K31" s="1"/>
      <c r="L31" s="1"/>
      <c r="M31" s="1"/>
      <c r="N31" s="1"/>
    </row>
    <row r="32" spans="1:14" ht="15" thickBot="1" x14ac:dyDescent="0.25">
      <c r="A32" s="1"/>
      <c r="B32" s="3" t="s">
        <v>18</v>
      </c>
      <c r="C32" s="3"/>
      <c r="D32" s="14">
        <v>100</v>
      </c>
      <c r="E32" s="3"/>
      <c r="F32" s="7" t="s">
        <v>19</v>
      </c>
      <c r="G32" s="1"/>
      <c r="H32" s="1"/>
      <c r="I32" s="1"/>
      <c r="J32" s="1"/>
      <c r="K32" s="1"/>
      <c r="L32" s="1"/>
      <c r="M32" s="1"/>
      <c r="N32" s="1"/>
    </row>
    <row r="33" spans="1:14" ht="15" thickTop="1" x14ac:dyDescent="0.2">
      <c r="A33" s="1"/>
      <c r="B33" s="3"/>
      <c r="C33" s="3"/>
      <c r="D33" s="25"/>
      <c r="E33" s="3"/>
      <c r="F33" s="10"/>
      <c r="G33" s="1"/>
      <c r="H33" s="1"/>
      <c r="I33" s="1"/>
      <c r="J33" s="1"/>
      <c r="K33" s="1"/>
      <c r="L33" s="1"/>
      <c r="M33" s="1"/>
      <c r="N33" s="1"/>
    </row>
    <row r="34" spans="1:14" ht="14.25" x14ac:dyDescent="0.2">
      <c r="A34" s="1"/>
      <c r="B34" s="3" t="s">
        <v>20</v>
      </c>
      <c r="C34" s="3"/>
      <c r="D34" s="15" t="s">
        <v>21</v>
      </c>
      <c r="E34" s="3"/>
      <c r="F34" s="7" t="s">
        <v>22</v>
      </c>
      <c r="G34" s="1"/>
      <c r="H34" s="1"/>
      <c r="I34" s="1"/>
      <c r="J34" s="1"/>
      <c r="K34" s="1"/>
      <c r="L34" s="1"/>
      <c r="M34" s="1"/>
      <c r="N34" s="1"/>
    </row>
    <row r="35" spans="1:14" ht="14.25" x14ac:dyDescent="0.2">
      <c r="A35" s="1"/>
      <c r="B35" s="3"/>
      <c r="C35" s="3"/>
      <c r="D35" s="25"/>
      <c r="E35" s="3"/>
      <c r="F35" s="10"/>
      <c r="G35" s="1"/>
      <c r="H35" s="1"/>
      <c r="I35" s="1"/>
      <c r="J35" s="1"/>
      <c r="K35" s="1"/>
      <c r="L35" s="1"/>
      <c r="M35" s="1"/>
      <c r="N35" s="1"/>
    </row>
    <row r="36" spans="1:14" ht="14.25" x14ac:dyDescent="0.2">
      <c r="A36" s="1"/>
      <c r="B36" s="3" t="s">
        <v>23</v>
      </c>
      <c r="C36" s="3"/>
      <c r="D36" s="16">
        <v>100</v>
      </c>
      <c r="E36" s="3"/>
      <c r="F36" s="7" t="s">
        <v>24</v>
      </c>
      <c r="G36" s="1"/>
      <c r="H36" s="1"/>
      <c r="I36" s="1"/>
      <c r="J36" s="1"/>
      <c r="K36" s="1"/>
      <c r="L36" s="1"/>
      <c r="M36" s="1"/>
      <c r="N36" s="1"/>
    </row>
    <row r="37" spans="1:14" ht="14.25" x14ac:dyDescent="0.2">
      <c r="A37" s="1"/>
      <c r="B37" s="3"/>
      <c r="C37" s="3"/>
      <c r="D37" s="20"/>
      <c r="E37" s="3"/>
      <c r="F37" s="10"/>
      <c r="G37" s="1"/>
      <c r="H37" s="1"/>
      <c r="I37" s="1"/>
      <c r="J37" s="1"/>
      <c r="K37" s="1"/>
      <c r="L37" s="1"/>
      <c r="M37" s="1"/>
      <c r="N37" s="1"/>
    </row>
    <row r="38" spans="1:14" ht="14.25" x14ac:dyDescent="0.2">
      <c r="A38" s="1"/>
      <c r="B38" s="3" t="s">
        <v>25</v>
      </c>
      <c r="C38" s="3"/>
      <c r="D38" s="17" t="s">
        <v>26</v>
      </c>
      <c r="E38" s="3"/>
      <c r="F38" s="7" t="s">
        <v>27</v>
      </c>
      <c r="G38" s="1"/>
      <c r="H38" s="1"/>
      <c r="I38" s="1"/>
      <c r="J38" s="1"/>
      <c r="K38" s="1"/>
      <c r="L38" s="1"/>
      <c r="M38" s="1"/>
      <c r="N38" s="1"/>
    </row>
    <row r="39" spans="1:14" ht="14.25" x14ac:dyDescent="0.2">
      <c r="A39" s="1"/>
      <c r="B39" s="3"/>
      <c r="C39" s="3"/>
      <c r="D39" s="20"/>
      <c r="E39" s="3"/>
      <c r="F39" s="10"/>
      <c r="G39" s="1"/>
      <c r="H39" s="1"/>
      <c r="I39" s="1"/>
      <c r="J39" s="1"/>
      <c r="K39" s="1"/>
      <c r="L39" s="1"/>
      <c r="M39" s="1"/>
      <c r="N39" s="1"/>
    </row>
    <row r="40" spans="1:14" ht="14.25" x14ac:dyDescent="0.2">
      <c r="A40" s="1"/>
      <c r="B40" s="3" t="s">
        <v>28</v>
      </c>
      <c r="C40" s="3"/>
      <c r="D40" s="18">
        <v>1</v>
      </c>
      <c r="E40" s="3"/>
      <c r="F40" s="7" t="s">
        <v>29</v>
      </c>
      <c r="G40" s="1"/>
      <c r="H40" s="1"/>
      <c r="I40" s="1"/>
      <c r="J40" s="1"/>
      <c r="K40" s="1"/>
      <c r="L40" s="1"/>
      <c r="M40" s="1"/>
      <c r="N40" s="1"/>
    </row>
    <row r="41" spans="1:14" ht="14.25" x14ac:dyDescent="0.2">
      <c r="A41" s="1"/>
      <c r="B41" s="3"/>
      <c r="C41" s="3"/>
      <c r="D41" s="20"/>
      <c r="E41" s="3"/>
      <c r="F41" s="7"/>
      <c r="G41" s="1"/>
      <c r="H41" s="1"/>
      <c r="I41" s="1"/>
      <c r="J41" s="1"/>
      <c r="K41" s="1"/>
      <c r="L41" s="1"/>
      <c r="M41" s="1"/>
      <c r="N41" s="1"/>
    </row>
    <row r="42" spans="1:14" ht="14.25" x14ac:dyDescent="0.2">
      <c r="A42" s="1"/>
      <c r="B42" s="3" t="s">
        <v>30</v>
      </c>
      <c r="C42" s="3"/>
      <c r="D42" s="19">
        <v>100</v>
      </c>
      <c r="E42" s="3"/>
      <c r="F42" s="7" t="s">
        <v>31</v>
      </c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25" x14ac:dyDescent="0.2">
      <c r="A44" s="1"/>
      <c r="B44" s="1"/>
      <c r="C44" s="1"/>
      <c r="D44" s="182">
        <v>100</v>
      </c>
      <c r="E44" s="89"/>
      <c r="F44" s="7" t="s">
        <v>394</v>
      </c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D45" s="109"/>
      <c r="E45" s="89"/>
      <c r="F45" s="89"/>
      <c r="G45" s="1"/>
      <c r="H45" s="1"/>
      <c r="I45" s="1"/>
      <c r="J45" s="1"/>
      <c r="K45" s="1"/>
      <c r="L45" s="1"/>
      <c r="M45" s="1"/>
      <c r="N45" s="1"/>
    </row>
    <row r="46" spans="1:14" ht="14.25" x14ac:dyDescent="0.2">
      <c r="A46" s="1"/>
      <c r="B46" s="1"/>
      <c r="C46" s="1"/>
      <c r="D46" s="183">
        <v>100</v>
      </c>
      <c r="E46" s="89"/>
      <c r="F46" s="7" t="s">
        <v>395</v>
      </c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89"/>
      <c r="E47" s="89"/>
      <c r="F47" s="89"/>
      <c r="G47" s="1"/>
      <c r="H47" s="1"/>
      <c r="I47" s="1"/>
      <c r="J47" s="1"/>
      <c r="K47" s="1"/>
      <c r="L47" s="1"/>
      <c r="M47" s="1"/>
      <c r="N47" s="1"/>
    </row>
    <row r="48" spans="1:14" ht="14.25" x14ac:dyDescent="0.2">
      <c r="A48" s="1"/>
      <c r="B48" s="1"/>
      <c r="C48" s="1"/>
      <c r="D48" s="184">
        <v>100</v>
      </c>
      <c r="E48" s="89"/>
      <c r="F48" s="7" t="s">
        <v>396</v>
      </c>
      <c r="G48" s="1"/>
      <c r="H48" s="1"/>
      <c r="I48" s="1"/>
      <c r="J48" s="1"/>
      <c r="K48" s="1"/>
      <c r="L48" s="1"/>
      <c r="M48" s="1"/>
      <c r="N48" s="1"/>
    </row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</sheetData>
  <hyperlinks>
    <hyperlink ref="H2" location="Menu!A1" display="Menu" xr:uid="{00000000-0004-0000-0000-000000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79998168889431442"/>
  </sheetPr>
  <dimension ref="A1:W85"/>
  <sheetViews>
    <sheetView zoomScaleNormal="100" workbookViewId="0"/>
  </sheetViews>
  <sheetFormatPr defaultColWidth="0" defaultRowHeight="12.75" zeroHeight="1" x14ac:dyDescent="0.2"/>
  <cols>
    <col min="1" max="1" width="3.625" style="35" customWidth="1"/>
    <col min="2" max="2" width="31.125" style="35" customWidth="1"/>
    <col min="3" max="3" width="73.375" style="35" customWidth="1"/>
    <col min="4" max="11" width="9.625" style="35" customWidth="1"/>
    <col min="12" max="12" width="3.625" style="35" customWidth="1"/>
    <col min="13" max="17" width="9.625" style="35" hidden="1" customWidth="1"/>
    <col min="18" max="23" width="0" style="35" hidden="1" customWidth="1"/>
    <col min="24" max="16384" width="9" style="35" hidden="1"/>
  </cols>
  <sheetData>
    <row r="1" spans="1:22" ht="18" x14ac:dyDescent="0.25">
      <c r="A1" s="24" t="str">
        <f>Menu!A1</f>
        <v>Powercor - Plant and stations</v>
      </c>
      <c r="B1" s="33"/>
      <c r="C1" s="33"/>
      <c r="D1" s="33"/>
      <c r="E1" s="33"/>
      <c r="F1" s="33"/>
      <c r="G1" s="33"/>
      <c r="H1" s="33"/>
      <c r="I1" s="33"/>
      <c r="J1" s="33"/>
      <c r="K1" s="34" t="s">
        <v>39</v>
      </c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ht="15.75" x14ac:dyDescent="0.25">
      <c r="A2" s="36" t="str">
        <f ca="1">RIGHT(CELL("filename", $A$1), LEN(CELL("filename", $A$1)) - SEARCH("]", CELL("filename", $A$1)))</f>
        <v>Historical Volumes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2" x14ac:dyDescent="0.2">
      <c r="A4" s="84"/>
      <c r="B4" s="87" t="s">
        <v>243</v>
      </c>
      <c r="C4" s="93"/>
      <c r="D4" s="93"/>
      <c r="E4" s="93"/>
      <c r="F4" s="93"/>
      <c r="G4" s="93"/>
      <c r="H4" s="93"/>
      <c r="I4" s="93"/>
      <c r="J4" s="93"/>
      <c r="K4" s="67"/>
      <c r="L4" s="67"/>
      <c r="M4" s="67"/>
      <c r="N4" s="67"/>
      <c r="O4" s="67"/>
      <c r="P4" s="67"/>
      <c r="Q4" s="67"/>
      <c r="R4" s="93"/>
      <c r="S4" s="93"/>
    </row>
    <row r="5" spans="1:22" x14ac:dyDescent="0.2">
      <c r="A5" s="84"/>
      <c r="B5" s="88"/>
      <c r="C5" s="93"/>
      <c r="D5" s="93"/>
      <c r="E5" s="93"/>
      <c r="F5" s="93"/>
      <c r="G5" s="93"/>
      <c r="H5" s="93"/>
      <c r="I5" s="93"/>
      <c r="J5" s="93"/>
      <c r="K5" s="67"/>
      <c r="L5" s="67"/>
      <c r="M5" s="67"/>
      <c r="N5" s="67"/>
      <c r="O5" s="67"/>
      <c r="P5" s="67"/>
      <c r="Q5" s="67"/>
      <c r="R5" s="93"/>
      <c r="S5" s="93"/>
    </row>
    <row r="6" spans="1:22" x14ac:dyDescent="0.2">
      <c r="A6" s="84"/>
      <c r="B6" s="64"/>
      <c r="C6" s="93"/>
      <c r="D6" s="93"/>
      <c r="E6" s="93"/>
      <c r="F6" s="93"/>
      <c r="G6" s="93"/>
      <c r="H6" s="93"/>
      <c r="I6" s="93"/>
      <c r="J6" s="93"/>
      <c r="K6" s="67"/>
      <c r="L6" s="67"/>
      <c r="M6" s="67"/>
      <c r="N6" s="67"/>
      <c r="O6" s="67"/>
      <c r="P6" s="67"/>
      <c r="Q6" s="67"/>
      <c r="R6" s="93"/>
      <c r="S6" s="93"/>
    </row>
    <row r="7" spans="1:22" x14ac:dyDescent="0.2">
      <c r="A7" s="84"/>
      <c r="B7" s="93"/>
      <c r="C7" s="93"/>
      <c r="D7" s="93"/>
      <c r="E7" s="93"/>
      <c r="F7" s="93"/>
      <c r="G7" s="93"/>
      <c r="H7" s="93"/>
      <c r="I7" s="93"/>
      <c r="J7" s="93"/>
      <c r="K7" s="67"/>
      <c r="L7" s="67"/>
      <c r="M7" s="67"/>
      <c r="N7" s="67"/>
      <c r="O7" s="67"/>
      <c r="P7" s="67"/>
      <c r="Q7" s="67"/>
      <c r="R7" s="93"/>
      <c r="S7" s="93"/>
    </row>
    <row r="8" spans="1:22" x14ac:dyDescent="0.2">
      <c r="A8" s="84"/>
      <c r="B8" s="93"/>
      <c r="C8" s="93"/>
      <c r="D8" s="256" t="s">
        <v>257</v>
      </c>
      <c r="E8" s="256"/>
      <c r="F8" s="256"/>
      <c r="G8" s="256"/>
      <c r="H8" s="256"/>
      <c r="I8" s="256"/>
      <c r="J8" s="256"/>
      <c r="K8" s="256"/>
      <c r="L8" s="67"/>
      <c r="M8" s="67"/>
      <c r="N8" s="67"/>
      <c r="O8" s="67"/>
      <c r="P8" s="67"/>
      <c r="Q8" s="67"/>
      <c r="R8" s="93"/>
      <c r="S8" s="93"/>
    </row>
    <row r="9" spans="1:22" x14ac:dyDescent="0.2">
      <c r="A9" s="84"/>
      <c r="B9" s="99" t="s">
        <v>175</v>
      </c>
      <c r="C9" s="90" t="s">
        <v>176</v>
      </c>
      <c r="D9" s="90" t="s">
        <v>373</v>
      </c>
      <c r="E9" s="90" t="s">
        <v>374</v>
      </c>
      <c r="F9" s="90" t="s">
        <v>375</v>
      </c>
      <c r="G9" s="90" t="s">
        <v>376</v>
      </c>
      <c r="H9" s="90" t="s">
        <v>377</v>
      </c>
      <c r="I9" s="90" t="s">
        <v>378</v>
      </c>
      <c r="J9" s="90" t="s">
        <v>379</v>
      </c>
      <c r="K9" s="90" t="s">
        <v>380</v>
      </c>
      <c r="L9" s="67"/>
      <c r="M9" s="67"/>
      <c r="N9" s="67"/>
      <c r="O9" s="67"/>
      <c r="P9" s="67"/>
      <c r="Q9" s="67"/>
      <c r="R9" s="93"/>
      <c r="S9" s="93"/>
    </row>
    <row r="10" spans="1:22" x14ac:dyDescent="0.2">
      <c r="A10" s="84"/>
      <c r="B10" s="100" t="s">
        <v>177</v>
      </c>
      <c r="C10" s="98" t="s">
        <v>178</v>
      </c>
      <c r="D10" s="140"/>
      <c r="E10" s="140"/>
      <c r="F10" s="140"/>
      <c r="G10" s="141">
        <v>6.8639999999999999</v>
      </c>
      <c r="H10" s="108">
        <v>0.83399999999999996</v>
      </c>
      <c r="I10" s="108">
        <v>0.64</v>
      </c>
      <c r="J10" s="108">
        <v>1.0529999999999999</v>
      </c>
      <c r="K10" s="70">
        <v>1.8010000000000002</v>
      </c>
      <c r="L10" s="67"/>
      <c r="M10" s="67"/>
      <c r="N10" s="67"/>
      <c r="O10" s="67"/>
      <c r="P10" s="67"/>
      <c r="Q10" s="67"/>
      <c r="R10" s="67"/>
      <c r="S10" s="93"/>
    </row>
    <row r="11" spans="1:22" x14ac:dyDescent="0.2">
      <c r="A11" s="84"/>
      <c r="B11" s="101" t="s">
        <v>179</v>
      </c>
      <c r="C11" s="98" t="s">
        <v>180</v>
      </c>
      <c r="D11" s="140"/>
      <c r="E11" s="140"/>
      <c r="F11" s="140"/>
      <c r="G11" s="141">
        <v>0</v>
      </c>
      <c r="H11" s="70">
        <v>0</v>
      </c>
      <c r="I11" s="70">
        <v>0</v>
      </c>
      <c r="J11" s="70">
        <v>0</v>
      </c>
      <c r="K11" s="70">
        <v>0</v>
      </c>
      <c r="L11" s="67"/>
      <c r="M11" s="84"/>
      <c r="N11" s="67"/>
      <c r="O11" s="67"/>
      <c r="P11" s="67"/>
      <c r="Q11" s="67"/>
      <c r="R11" s="93"/>
      <c r="S11" s="93"/>
    </row>
    <row r="12" spans="1:22" x14ac:dyDescent="0.2">
      <c r="A12" s="84"/>
      <c r="B12" s="101"/>
      <c r="C12" s="98" t="s">
        <v>181</v>
      </c>
      <c r="D12" s="140"/>
      <c r="E12" s="140"/>
      <c r="F12" s="140"/>
      <c r="G12" s="141">
        <v>8.9689999999999994</v>
      </c>
      <c r="H12" s="108">
        <v>9.5339999999999989</v>
      </c>
      <c r="I12" s="108">
        <v>3.1999999999999997</v>
      </c>
      <c r="J12" s="108">
        <v>1.6575</v>
      </c>
      <c r="K12" s="70">
        <v>2.4370000000000003</v>
      </c>
      <c r="L12" s="67"/>
      <c r="M12" s="93"/>
      <c r="N12" s="67"/>
      <c r="O12" s="67"/>
      <c r="P12" s="67"/>
      <c r="Q12" s="67"/>
      <c r="R12" s="93"/>
      <c r="S12" s="93"/>
    </row>
    <row r="13" spans="1:22" x14ac:dyDescent="0.2">
      <c r="A13" s="84"/>
      <c r="B13" s="101"/>
      <c r="C13" s="98" t="s">
        <v>182</v>
      </c>
      <c r="D13" s="140"/>
      <c r="E13" s="140"/>
      <c r="F13" s="140"/>
      <c r="G13" s="141">
        <v>0</v>
      </c>
      <c r="H13" s="70">
        <v>0</v>
      </c>
      <c r="I13" s="70">
        <v>0</v>
      </c>
      <c r="J13" s="70">
        <v>0</v>
      </c>
      <c r="K13" s="70">
        <v>0</v>
      </c>
      <c r="L13" s="67"/>
      <c r="M13" s="93"/>
      <c r="N13" s="67"/>
      <c r="O13" s="67"/>
      <c r="P13" s="67"/>
      <c r="Q13" s="67"/>
      <c r="R13" s="93"/>
      <c r="S13" s="93"/>
    </row>
    <row r="14" spans="1:22" x14ac:dyDescent="0.2">
      <c r="A14" s="93"/>
      <c r="B14" s="101"/>
      <c r="C14" s="98" t="s">
        <v>183</v>
      </c>
      <c r="D14" s="140"/>
      <c r="E14" s="140"/>
      <c r="F14" s="140"/>
      <c r="G14" s="141">
        <v>0.01</v>
      </c>
      <c r="H14" s="70">
        <v>0.01</v>
      </c>
      <c r="I14" s="70">
        <v>0</v>
      </c>
      <c r="J14" s="70">
        <v>0</v>
      </c>
      <c r="K14" s="70">
        <v>0.25</v>
      </c>
      <c r="L14" s="67"/>
      <c r="M14" s="93"/>
      <c r="N14" s="67"/>
      <c r="O14" s="67"/>
      <c r="P14" s="67"/>
      <c r="Q14" s="67"/>
      <c r="R14" s="93"/>
      <c r="S14" s="93"/>
    </row>
    <row r="15" spans="1:22" x14ac:dyDescent="0.2">
      <c r="A15" s="93"/>
      <c r="B15" s="101"/>
      <c r="C15" s="98" t="s">
        <v>184</v>
      </c>
      <c r="D15" s="140"/>
      <c r="E15" s="140"/>
      <c r="F15" s="140"/>
      <c r="G15" s="141">
        <v>0</v>
      </c>
      <c r="H15" s="70">
        <v>0</v>
      </c>
      <c r="I15" s="70">
        <v>0</v>
      </c>
      <c r="J15" s="70">
        <v>0</v>
      </c>
      <c r="K15" s="70">
        <v>0</v>
      </c>
      <c r="L15" s="67"/>
      <c r="M15" s="93"/>
      <c r="N15" s="67"/>
      <c r="O15" s="67"/>
      <c r="P15" s="67"/>
      <c r="Q15" s="67"/>
      <c r="R15" s="93"/>
      <c r="S15" s="93"/>
    </row>
    <row r="16" spans="1:22" x14ac:dyDescent="0.2">
      <c r="A16" s="93"/>
      <c r="B16" s="101"/>
      <c r="C16" s="98" t="s">
        <v>185</v>
      </c>
      <c r="D16" s="140"/>
      <c r="E16" s="140"/>
      <c r="F16" s="140"/>
      <c r="G16" s="141">
        <v>0</v>
      </c>
      <c r="H16" s="70">
        <v>0</v>
      </c>
      <c r="I16" s="70">
        <v>0</v>
      </c>
      <c r="J16" s="70">
        <v>0</v>
      </c>
      <c r="K16" s="70">
        <v>0</v>
      </c>
      <c r="L16" s="67"/>
      <c r="M16" s="93"/>
      <c r="N16" s="67"/>
      <c r="O16" s="67"/>
      <c r="P16" s="67"/>
      <c r="Q16" s="67"/>
      <c r="R16" s="93"/>
      <c r="S16" s="93"/>
    </row>
    <row r="17" spans="1:19" x14ac:dyDescent="0.2">
      <c r="A17" s="93"/>
      <c r="B17" s="101"/>
      <c r="C17" s="98" t="s">
        <v>148</v>
      </c>
      <c r="D17" s="140"/>
      <c r="E17" s="140"/>
      <c r="F17" s="140"/>
      <c r="G17" s="141">
        <v>0</v>
      </c>
      <c r="H17" s="70">
        <v>0</v>
      </c>
      <c r="I17" s="70">
        <v>0</v>
      </c>
      <c r="J17" s="70">
        <v>0</v>
      </c>
      <c r="K17" s="70">
        <v>0</v>
      </c>
      <c r="L17" s="67"/>
      <c r="M17" s="93"/>
      <c r="N17" s="67"/>
      <c r="O17" s="67"/>
      <c r="P17" s="67"/>
      <c r="Q17" s="67"/>
      <c r="R17" s="93"/>
      <c r="S17" s="93"/>
    </row>
    <row r="18" spans="1:19" x14ac:dyDescent="0.2">
      <c r="A18" s="93"/>
      <c r="B18" s="104" t="s">
        <v>186</v>
      </c>
      <c r="C18" s="98" t="s">
        <v>187</v>
      </c>
      <c r="D18" s="140"/>
      <c r="E18" s="140"/>
      <c r="F18" s="140"/>
      <c r="G18" s="141">
        <v>67</v>
      </c>
      <c r="H18" s="108">
        <v>12.5</v>
      </c>
      <c r="I18" s="108">
        <v>13</v>
      </c>
      <c r="J18" s="108">
        <v>19.5</v>
      </c>
      <c r="K18" s="70">
        <v>25.5</v>
      </c>
      <c r="L18" s="67"/>
      <c r="M18" s="93"/>
      <c r="N18" s="67"/>
      <c r="O18" s="67"/>
      <c r="P18" s="67"/>
      <c r="Q18" s="67"/>
      <c r="R18" s="93"/>
      <c r="S18" s="93"/>
    </row>
    <row r="19" spans="1:19" x14ac:dyDescent="0.2">
      <c r="A19" s="93"/>
      <c r="B19" s="255" t="s">
        <v>188</v>
      </c>
      <c r="C19" s="98" t="s">
        <v>189</v>
      </c>
      <c r="D19" s="140"/>
      <c r="E19" s="140"/>
      <c r="F19" s="140"/>
      <c r="G19" s="141">
        <v>10.5</v>
      </c>
      <c r="H19" s="108">
        <v>9.5</v>
      </c>
      <c r="I19" s="108">
        <v>1.5</v>
      </c>
      <c r="J19" s="108">
        <v>2</v>
      </c>
      <c r="K19" s="70">
        <v>2</v>
      </c>
      <c r="L19" s="67"/>
      <c r="M19" s="93"/>
      <c r="N19" s="67"/>
      <c r="O19" s="67"/>
      <c r="P19" s="67"/>
      <c r="Q19" s="67"/>
      <c r="R19" s="93"/>
      <c r="S19" s="93"/>
    </row>
    <row r="20" spans="1:19" x14ac:dyDescent="0.2">
      <c r="A20" s="93"/>
      <c r="B20" s="255"/>
      <c r="C20" s="103" t="s">
        <v>190</v>
      </c>
      <c r="D20" s="140"/>
      <c r="E20" s="140"/>
      <c r="F20" s="140"/>
      <c r="G20" s="141">
        <v>0</v>
      </c>
      <c r="H20" s="108">
        <v>0</v>
      </c>
      <c r="I20" s="70">
        <v>0</v>
      </c>
      <c r="J20" s="70">
        <v>0</v>
      </c>
      <c r="K20" s="70">
        <v>0</v>
      </c>
      <c r="L20" s="67"/>
      <c r="M20" s="93"/>
      <c r="N20" s="67"/>
      <c r="O20" s="67"/>
      <c r="P20" s="67"/>
      <c r="Q20" s="67"/>
      <c r="S20" s="93"/>
    </row>
    <row r="21" spans="1:19" x14ac:dyDescent="0.2">
      <c r="A21" s="93"/>
      <c r="B21" s="255"/>
      <c r="C21" s="103" t="s">
        <v>191</v>
      </c>
      <c r="D21" s="140"/>
      <c r="E21" s="140"/>
      <c r="F21" s="140"/>
      <c r="G21" s="141">
        <v>0</v>
      </c>
      <c r="H21" s="108">
        <v>0</v>
      </c>
      <c r="I21" s="70">
        <v>0</v>
      </c>
      <c r="J21" s="70">
        <v>0</v>
      </c>
      <c r="K21" s="70">
        <v>0</v>
      </c>
      <c r="L21" s="67"/>
      <c r="M21" s="93"/>
      <c r="N21" s="67"/>
      <c r="O21" s="67"/>
      <c r="P21" s="67"/>
      <c r="Q21" s="67"/>
      <c r="S21" s="93"/>
    </row>
    <row r="22" spans="1:19" x14ac:dyDescent="0.2">
      <c r="A22" s="93"/>
      <c r="B22" s="255"/>
      <c r="C22" s="98" t="s">
        <v>192</v>
      </c>
      <c r="D22" s="140"/>
      <c r="E22" s="140"/>
      <c r="F22" s="140"/>
      <c r="G22" s="141">
        <v>25</v>
      </c>
      <c r="H22" s="108">
        <v>3</v>
      </c>
      <c r="I22" s="108">
        <v>10</v>
      </c>
      <c r="J22" s="108">
        <v>18.5</v>
      </c>
      <c r="K22" s="70">
        <v>27.5</v>
      </c>
      <c r="L22" s="67"/>
      <c r="M22" s="93"/>
      <c r="N22" s="67"/>
      <c r="O22" s="67"/>
      <c r="P22" s="67"/>
      <c r="Q22" s="67"/>
      <c r="S22" s="93"/>
    </row>
    <row r="23" spans="1:19" x14ac:dyDescent="0.2">
      <c r="A23" s="93"/>
      <c r="B23" s="255"/>
      <c r="C23" s="98" t="s">
        <v>193</v>
      </c>
      <c r="D23" s="140"/>
      <c r="E23" s="140"/>
      <c r="F23" s="140"/>
      <c r="G23" s="141">
        <v>0</v>
      </c>
      <c r="H23" s="70">
        <v>0</v>
      </c>
      <c r="I23" s="70">
        <v>0</v>
      </c>
      <c r="J23" s="70">
        <v>0</v>
      </c>
      <c r="K23" s="70">
        <v>0</v>
      </c>
      <c r="L23" s="67"/>
      <c r="M23" s="93"/>
      <c r="N23" s="67"/>
      <c r="O23" s="67"/>
      <c r="P23" s="67"/>
      <c r="Q23" s="67"/>
      <c r="S23" s="93"/>
    </row>
    <row r="24" spans="1:19" x14ac:dyDescent="0.2">
      <c r="A24" s="93"/>
      <c r="B24" s="107"/>
      <c r="C24" s="98" t="s">
        <v>194</v>
      </c>
      <c r="D24" s="140"/>
      <c r="E24" s="140"/>
      <c r="F24" s="140"/>
      <c r="G24" s="141">
        <v>2</v>
      </c>
      <c r="H24" s="70">
        <v>0</v>
      </c>
      <c r="I24" s="70">
        <v>0</v>
      </c>
      <c r="J24" s="70">
        <v>0</v>
      </c>
      <c r="K24" s="70">
        <v>0</v>
      </c>
      <c r="L24" s="67"/>
      <c r="M24" s="93"/>
      <c r="N24" s="67"/>
      <c r="O24" s="67"/>
      <c r="P24" s="67"/>
      <c r="Q24" s="67"/>
      <c r="S24" s="93"/>
    </row>
    <row r="25" spans="1:19" x14ac:dyDescent="0.2">
      <c r="A25" s="93"/>
      <c r="B25" s="107"/>
      <c r="C25" s="98" t="s">
        <v>195</v>
      </c>
      <c r="D25" s="140"/>
      <c r="E25" s="140"/>
      <c r="F25" s="140"/>
      <c r="G25" s="141">
        <v>0</v>
      </c>
      <c r="H25" s="70">
        <v>0</v>
      </c>
      <c r="I25" s="70">
        <v>0</v>
      </c>
      <c r="J25" s="70">
        <v>0</v>
      </c>
      <c r="K25" s="70">
        <v>0</v>
      </c>
      <c r="L25" s="67"/>
      <c r="M25" s="93"/>
      <c r="N25" s="67"/>
      <c r="O25" s="67"/>
      <c r="P25" s="67"/>
      <c r="Q25" s="67"/>
      <c r="S25" s="93"/>
    </row>
    <row r="26" spans="1:19" x14ac:dyDescent="0.2">
      <c r="A26" s="93"/>
      <c r="B26" s="107"/>
      <c r="C26" s="98" t="s">
        <v>196</v>
      </c>
      <c r="D26" s="140"/>
      <c r="E26" s="140"/>
      <c r="F26" s="140"/>
      <c r="G26" s="141">
        <v>0</v>
      </c>
      <c r="H26" s="70">
        <v>0</v>
      </c>
      <c r="I26" s="70">
        <v>0</v>
      </c>
      <c r="J26" s="70">
        <v>0</v>
      </c>
      <c r="K26" s="70">
        <v>0</v>
      </c>
      <c r="L26" s="67"/>
      <c r="M26" s="93"/>
      <c r="N26" s="67"/>
      <c r="O26" s="67"/>
      <c r="P26" s="67"/>
      <c r="Q26" s="67"/>
      <c r="S26" s="93"/>
    </row>
    <row r="27" spans="1:19" x14ac:dyDescent="0.2">
      <c r="A27" s="93"/>
      <c r="B27" s="107"/>
      <c r="C27" s="98" t="s">
        <v>197</v>
      </c>
      <c r="D27" s="140"/>
      <c r="E27" s="140"/>
      <c r="F27" s="140"/>
      <c r="G27" s="141">
        <v>0</v>
      </c>
      <c r="H27" s="70">
        <v>0</v>
      </c>
      <c r="I27" s="70">
        <v>0</v>
      </c>
      <c r="J27" s="70">
        <v>0</v>
      </c>
      <c r="K27" s="70">
        <v>0</v>
      </c>
      <c r="L27" s="67"/>
      <c r="M27" s="93"/>
      <c r="N27" s="67"/>
      <c r="O27" s="67"/>
      <c r="P27" s="67"/>
      <c r="Q27" s="67"/>
      <c r="S27" s="93"/>
    </row>
    <row r="28" spans="1:19" x14ac:dyDescent="0.2">
      <c r="A28" s="93"/>
      <c r="B28" s="107"/>
      <c r="C28" s="98" t="s">
        <v>198</v>
      </c>
      <c r="D28" s="140"/>
      <c r="E28" s="140"/>
      <c r="F28" s="140"/>
      <c r="G28" s="141">
        <v>3.5</v>
      </c>
      <c r="H28" s="108">
        <v>2.5</v>
      </c>
      <c r="I28" s="108">
        <v>2.5</v>
      </c>
      <c r="J28" s="108">
        <v>4</v>
      </c>
      <c r="K28" s="70">
        <v>9.5</v>
      </c>
      <c r="L28" s="67"/>
      <c r="M28" s="93"/>
      <c r="N28" s="67"/>
      <c r="O28" s="67"/>
      <c r="P28" s="67"/>
      <c r="Q28" s="67"/>
      <c r="S28" s="93"/>
    </row>
    <row r="29" spans="1:19" x14ac:dyDescent="0.2">
      <c r="A29" s="93"/>
      <c r="B29" s="107"/>
      <c r="C29" s="98" t="s">
        <v>199</v>
      </c>
      <c r="D29" s="140"/>
      <c r="E29" s="140"/>
      <c r="F29" s="140"/>
      <c r="G29" s="141">
        <v>0.5</v>
      </c>
      <c r="H29" s="108">
        <v>2.5</v>
      </c>
      <c r="I29" s="70">
        <v>2</v>
      </c>
      <c r="J29" s="108">
        <v>2</v>
      </c>
      <c r="K29" s="70">
        <v>4.5</v>
      </c>
      <c r="L29" s="67"/>
      <c r="M29" s="93"/>
      <c r="N29" s="67"/>
      <c r="O29" s="67"/>
      <c r="P29" s="67"/>
      <c r="Q29" s="67"/>
      <c r="S29" s="93"/>
    </row>
    <row r="30" spans="1:19" x14ac:dyDescent="0.2">
      <c r="A30" s="93"/>
      <c r="B30" s="107"/>
      <c r="C30" s="98" t="s">
        <v>200</v>
      </c>
      <c r="D30" s="140"/>
      <c r="E30" s="140"/>
      <c r="F30" s="140"/>
      <c r="G30" s="141">
        <v>0</v>
      </c>
      <c r="H30" s="70">
        <v>0</v>
      </c>
      <c r="I30" s="70">
        <v>0</v>
      </c>
      <c r="J30" s="70">
        <v>0</v>
      </c>
      <c r="K30" s="70">
        <v>0</v>
      </c>
      <c r="L30" s="67"/>
      <c r="M30" s="93"/>
      <c r="N30" s="67"/>
      <c r="O30" s="67"/>
      <c r="P30" s="67"/>
      <c r="Q30" s="67"/>
      <c r="S30" s="93"/>
    </row>
    <row r="31" spans="1:19" x14ac:dyDescent="0.2">
      <c r="A31" s="93"/>
      <c r="B31" s="107"/>
      <c r="C31" s="98" t="s">
        <v>201</v>
      </c>
      <c r="D31" s="140"/>
      <c r="E31" s="140"/>
      <c r="F31" s="140"/>
      <c r="G31" s="141">
        <v>0</v>
      </c>
      <c r="H31" s="70">
        <v>0</v>
      </c>
      <c r="I31" s="70">
        <v>0</v>
      </c>
      <c r="J31" s="70">
        <v>0</v>
      </c>
      <c r="K31" s="70">
        <v>0</v>
      </c>
      <c r="L31" s="67"/>
      <c r="M31" s="93"/>
      <c r="N31" s="67"/>
      <c r="O31" s="67"/>
      <c r="P31" s="67"/>
      <c r="Q31" s="67"/>
      <c r="S31" s="93"/>
    </row>
    <row r="32" spans="1:19" x14ac:dyDescent="0.2">
      <c r="A32" s="93"/>
      <c r="B32" s="107"/>
      <c r="C32" s="98" t="s">
        <v>202</v>
      </c>
      <c r="D32" s="140"/>
      <c r="E32" s="140"/>
      <c r="F32" s="140"/>
      <c r="G32" s="141">
        <v>0</v>
      </c>
      <c r="H32" s="70">
        <v>0</v>
      </c>
      <c r="I32" s="70">
        <v>0</v>
      </c>
      <c r="J32" s="70">
        <v>0</v>
      </c>
      <c r="K32" s="70">
        <v>0</v>
      </c>
      <c r="L32" s="67"/>
      <c r="M32" s="93"/>
      <c r="N32" s="67"/>
      <c r="O32" s="67"/>
      <c r="P32" s="67"/>
      <c r="Q32" s="67"/>
      <c r="S32" s="93"/>
    </row>
    <row r="33" spans="1:19" x14ac:dyDescent="0.2">
      <c r="A33" s="93"/>
      <c r="B33" s="107"/>
      <c r="C33" s="98" t="s">
        <v>203</v>
      </c>
      <c r="D33" s="140"/>
      <c r="E33" s="140"/>
      <c r="F33" s="140"/>
      <c r="G33" s="141">
        <v>0</v>
      </c>
      <c r="H33" s="70">
        <v>0</v>
      </c>
      <c r="I33" s="70">
        <v>0</v>
      </c>
      <c r="J33" s="70">
        <v>0</v>
      </c>
      <c r="K33" s="70">
        <v>0</v>
      </c>
      <c r="L33" s="67"/>
      <c r="M33" s="93"/>
      <c r="N33" s="67"/>
      <c r="O33" s="67"/>
      <c r="P33" s="67"/>
      <c r="Q33" s="67"/>
      <c r="S33" s="93"/>
    </row>
    <row r="34" spans="1:19" x14ac:dyDescent="0.2">
      <c r="A34" s="93"/>
      <c r="B34" s="107"/>
      <c r="C34" s="98" t="s">
        <v>204</v>
      </c>
      <c r="D34" s="140"/>
      <c r="E34" s="140"/>
      <c r="F34" s="140"/>
      <c r="G34" s="141">
        <v>0.5</v>
      </c>
      <c r="H34" s="70">
        <v>0.5</v>
      </c>
      <c r="I34" s="70">
        <v>0</v>
      </c>
      <c r="J34" s="108">
        <v>0.5</v>
      </c>
      <c r="K34" s="70">
        <v>0.5</v>
      </c>
      <c r="L34" s="67"/>
      <c r="M34" s="93"/>
      <c r="N34" s="67"/>
      <c r="O34" s="67"/>
      <c r="P34" s="67"/>
      <c r="Q34" s="67"/>
      <c r="S34" s="93"/>
    </row>
    <row r="35" spans="1:19" x14ac:dyDescent="0.2">
      <c r="A35" s="93"/>
      <c r="B35" s="107"/>
      <c r="C35" s="98" t="s">
        <v>205</v>
      </c>
      <c r="D35" s="140"/>
      <c r="E35" s="140"/>
      <c r="F35" s="140"/>
      <c r="G35" s="141">
        <v>1</v>
      </c>
      <c r="H35" s="108">
        <v>1.5</v>
      </c>
      <c r="I35" s="108">
        <v>2</v>
      </c>
      <c r="J35" s="108">
        <v>2</v>
      </c>
      <c r="K35" s="70">
        <v>3</v>
      </c>
      <c r="L35" s="67"/>
      <c r="M35" s="93"/>
      <c r="N35" s="67"/>
      <c r="O35" s="67"/>
      <c r="P35" s="67"/>
      <c r="Q35" s="67"/>
      <c r="S35" s="93"/>
    </row>
    <row r="36" spans="1:19" x14ac:dyDescent="0.2">
      <c r="A36" s="93"/>
      <c r="B36" s="107"/>
      <c r="C36" s="98" t="s">
        <v>206</v>
      </c>
      <c r="D36" s="140"/>
      <c r="E36" s="140"/>
      <c r="F36" s="140"/>
      <c r="G36" s="141">
        <v>0</v>
      </c>
      <c r="H36" s="70">
        <v>0</v>
      </c>
      <c r="I36" s="70">
        <v>0</v>
      </c>
      <c r="J36" s="70">
        <v>0</v>
      </c>
      <c r="K36" s="70">
        <v>0</v>
      </c>
      <c r="L36" s="67"/>
      <c r="M36" s="93"/>
      <c r="N36" s="67"/>
      <c r="O36" s="67"/>
      <c r="P36" s="67"/>
      <c r="Q36" s="67"/>
      <c r="S36" s="93"/>
    </row>
    <row r="37" spans="1:19" x14ac:dyDescent="0.2">
      <c r="A37" s="93"/>
      <c r="B37" s="107"/>
      <c r="C37" s="98" t="s">
        <v>207</v>
      </c>
      <c r="D37" s="140"/>
      <c r="E37" s="140"/>
      <c r="F37" s="140"/>
      <c r="G37" s="141">
        <v>0</v>
      </c>
      <c r="H37" s="70">
        <v>0</v>
      </c>
      <c r="I37" s="70">
        <v>0</v>
      </c>
      <c r="J37" s="70">
        <v>0</v>
      </c>
      <c r="K37" s="70">
        <v>0</v>
      </c>
      <c r="L37" s="67"/>
      <c r="M37" s="93"/>
      <c r="N37" s="67"/>
      <c r="O37" s="67"/>
      <c r="P37" s="67"/>
      <c r="Q37" s="67"/>
      <c r="S37" s="93"/>
    </row>
    <row r="38" spans="1:19" x14ac:dyDescent="0.2">
      <c r="A38" s="93"/>
      <c r="B38" s="107"/>
      <c r="C38" s="98" t="s">
        <v>208</v>
      </c>
      <c r="D38" s="140"/>
      <c r="E38" s="140"/>
      <c r="F38" s="140"/>
      <c r="G38" s="141">
        <v>0</v>
      </c>
      <c r="H38" s="70">
        <v>0</v>
      </c>
      <c r="I38" s="70">
        <v>0</v>
      </c>
      <c r="J38" s="70">
        <v>0</v>
      </c>
      <c r="K38" s="70">
        <v>0</v>
      </c>
      <c r="L38" s="67"/>
      <c r="M38" s="93"/>
      <c r="N38" s="67"/>
      <c r="O38" s="67"/>
      <c r="P38" s="67"/>
      <c r="Q38" s="67"/>
      <c r="S38" s="93"/>
    </row>
    <row r="39" spans="1:19" x14ac:dyDescent="0.2">
      <c r="A39" s="93"/>
      <c r="B39" s="107"/>
      <c r="C39" s="98" t="s">
        <v>209</v>
      </c>
      <c r="D39" s="140"/>
      <c r="E39" s="140"/>
      <c r="F39" s="140"/>
      <c r="G39" s="141">
        <v>0.5</v>
      </c>
      <c r="H39" s="70">
        <v>0.5</v>
      </c>
      <c r="I39" s="70">
        <v>0</v>
      </c>
      <c r="J39" s="70">
        <v>0</v>
      </c>
      <c r="K39" s="70">
        <v>0</v>
      </c>
      <c r="L39" s="67"/>
      <c r="M39" s="93"/>
      <c r="N39" s="67"/>
      <c r="O39" s="67"/>
      <c r="P39" s="67"/>
      <c r="Q39" s="67"/>
      <c r="S39" s="93"/>
    </row>
    <row r="40" spans="1:19" x14ac:dyDescent="0.2">
      <c r="A40" s="93"/>
      <c r="B40" s="107"/>
      <c r="C40" s="98" t="s">
        <v>210</v>
      </c>
      <c r="D40" s="140"/>
      <c r="E40" s="140"/>
      <c r="F40" s="140"/>
      <c r="G40" s="141">
        <v>0.5</v>
      </c>
      <c r="H40" s="70">
        <v>0</v>
      </c>
      <c r="I40" s="108">
        <v>2</v>
      </c>
      <c r="J40" s="70">
        <v>2</v>
      </c>
      <c r="K40" s="70">
        <v>0.5</v>
      </c>
      <c r="L40" s="67"/>
      <c r="M40" s="93"/>
      <c r="N40" s="67"/>
      <c r="O40" s="67"/>
      <c r="P40" s="67"/>
      <c r="Q40" s="67"/>
      <c r="S40" s="93"/>
    </row>
    <row r="41" spans="1:19" x14ac:dyDescent="0.2">
      <c r="A41" s="93"/>
      <c r="B41" s="107"/>
      <c r="C41" s="98" t="s">
        <v>211</v>
      </c>
      <c r="D41" s="140"/>
      <c r="E41" s="140"/>
      <c r="F41" s="140"/>
      <c r="G41" s="141">
        <v>0</v>
      </c>
      <c r="H41" s="70">
        <v>0</v>
      </c>
      <c r="I41" s="70">
        <v>0</v>
      </c>
      <c r="J41" s="70">
        <v>0</v>
      </c>
      <c r="K41" s="70">
        <v>0</v>
      </c>
      <c r="L41" s="67"/>
      <c r="M41" s="93"/>
      <c r="N41" s="67"/>
      <c r="O41" s="67"/>
      <c r="P41" s="67"/>
      <c r="Q41" s="67"/>
      <c r="S41" s="93"/>
    </row>
    <row r="42" spans="1:19" x14ac:dyDescent="0.2">
      <c r="A42" s="93"/>
      <c r="B42" s="107"/>
      <c r="C42" s="98" t="s">
        <v>212</v>
      </c>
      <c r="D42" s="140"/>
      <c r="E42" s="140"/>
      <c r="F42" s="140"/>
      <c r="G42" s="141">
        <v>0</v>
      </c>
      <c r="H42" s="70">
        <v>0</v>
      </c>
      <c r="I42" s="70">
        <v>0</v>
      </c>
      <c r="J42" s="70">
        <v>0</v>
      </c>
      <c r="K42" s="70">
        <v>0</v>
      </c>
      <c r="L42" s="67"/>
      <c r="M42" s="93"/>
      <c r="N42" s="67"/>
      <c r="O42" s="67"/>
      <c r="P42" s="67"/>
      <c r="Q42" s="67"/>
      <c r="S42" s="93"/>
    </row>
    <row r="43" spans="1:19" x14ac:dyDescent="0.2">
      <c r="A43" s="93"/>
      <c r="B43" s="107"/>
      <c r="C43" s="98" t="s">
        <v>213</v>
      </c>
      <c r="D43" s="140"/>
      <c r="E43" s="140"/>
      <c r="F43" s="140"/>
      <c r="G43" s="141">
        <v>0</v>
      </c>
      <c r="H43" s="70">
        <v>0</v>
      </c>
      <c r="I43" s="70">
        <v>0</v>
      </c>
      <c r="J43" s="70">
        <v>0</v>
      </c>
      <c r="K43" s="70">
        <v>0</v>
      </c>
      <c r="L43" s="67"/>
      <c r="M43" s="93"/>
      <c r="N43" s="67"/>
      <c r="O43" s="67"/>
      <c r="P43" s="67"/>
      <c r="Q43" s="67"/>
      <c r="S43" s="93"/>
    </row>
    <row r="44" spans="1:19" x14ac:dyDescent="0.2">
      <c r="A44" s="93"/>
      <c r="B44" s="107"/>
      <c r="C44" s="98" t="s">
        <v>214</v>
      </c>
      <c r="D44" s="140"/>
      <c r="E44" s="140"/>
      <c r="F44" s="140"/>
      <c r="G44" s="141">
        <v>0</v>
      </c>
      <c r="H44" s="70">
        <v>0</v>
      </c>
      <c r="I44" s="70">
        <v>0</v>
      </c>
      <c r="J44" s="70">
        <v>0</v>
      </c>
      <c r="K44" s="70">
        <v>0</v>
      </c>
      <c r="L44" s="67"/>
      <c r="M44" s="93"/>
      <c r="N44" s="67"/>
      <c r="O44" s="67"/>
      <c r="P44" s="67"/>
      <c r="Q44" s="67"/>
      <c r="S44" s="93"/>
    </row>
    <row r="45" spans="1:19" x14ac:dyDescent="0.2">
      <c r="A45" s="93"/>
      <c r="B45" s="107"/>
      <c r="C45" s="98" t="s">
        <v>215</v>
      </c>
      <c r="D45" s="140"/>
      <c r="E45" s="140"/>
      <c r="F45" s="140"/>
      <c r="G45" s="141">
        <v>0</v>
      </c>
      <c r="H45" s="70">
        <v>0</v>
      </c>
      <c r="I45" s="70">
        <v>0</v>
      </c>
      <c r="J45" s="70">
        <v>0</v>
      </c>
      <c r="K45" s="70">
        <v>0</v>
      </c>
      <c r="L45" s="67"/>
      <c r="M45" s="93"/>
      <c r="N45" s="67"/>
      <c r="O45" s="67"/>
      <c r="P45" s="67"/>
      <c r="Q45" s="67"/>
      <c r="S45" s="93"/>
    </row>
    <row r="46" spans="1:19" x14ac:dyDescent="0.2">
      <c r="A46" s="93"/>
      <c r="B46" s="105"/>
      <c r="C46" s="98" t="s">
        <v>148</v>
      </c>
      <c r="D46" s="140"/>
      <c r="E46" s="140"/>
      <c r="F46" s="140"/>
      <c r="G46" s="141">
        <v>29</v>
      </c>
      <c r="H46" s="108">
        <v>6</v>
      </c>
      <c r="I46" s="108">
        <v>5.5</v>
      </c>
      <c r="J46" s="108">
        <v>4.5</v>
      </c>
      <c r="K46" s="70">
        <v>6.5</v>
      </c>
      <c r="L46" s="67"/>
      <c r="M46" s="93"/>
      <c r="N46" s="67"/>
      <c r="O46" s="67"/>
      <c r="P46" s="67"/>
      <c r="Q46" s="67"/>
      <c r="S46" s="93"/>
    </row>
    <row r="47" spans="1:19" x14ac:dyDescent="0.2">
      <c r="A47" s="93"/>
      <c r="B47" s="106" t="s">
        <v>216</v>
      </c>
      <c r="C47" s="97" t="s">
        <v>217</v>
      </c>
      <c r="D47" s="140"/>
      <c r="E47" s="140"/>
      <c r="F47" s="140"/>
      <c r="G47" s="141">
        <v>0</v>
      </c>
      <c r="H47" s="70">
        <v>0</v>
      </c>
      <c r="I47" s="70">
        <v>0</v>
      </c>
      <c r="J47" s="70">
        <v>0</v>
      </c>
      <c r="K47" s="70">
        <v>0</v>
      </c>
      <c r="L47" s="67"/>
      <c r="M47" s="93"/>
      <c r="N47" s="67"/>
      <c r="O47" s="67"/>
      <c r="P47" s="67"/>
      <c r="Q47" s="67"/>
      <c r="S47" s="93"/>
    </row>
    <row r="48" spans="1:19" x14ac:dyDescent="0.2">
      <c r="A48" s="93"/>
      <c r="B48" s="254" t="s">
        <v>218</v>
      </c>
      <c r="C48" s="97" t="s">
        <v>219</v>
      </c>
      <c r="D48" s="140"/>
      <c r="E48" s="140"/>
      <c r="F48" s="140"/>
      <c r="G48" s="141">
        <v>0</v>
      </c>
      <c r="H48" s="108">
        <v>0.5</v>
      </c>
      <c r="I48" s="108">
        <v>4</v>
      </c>
      <c r="J48" s="108">
        <v>5</v>
      </c>
      <c r="K48" s="70">
        <v>4</v>
      </c>
      <c r="L48" s="67"/>
      <c r="M48" s="93"/>
      <c r="N48" s="67"/>
      <c r="O48" s="67"/>
      <c r="P48" s="67"/>
      <c r="Q48" s="67"/>
      <c r="S48" s="93"/>
    </row>
    <row r="49" spans="1:19" x14ac:dyDescent="0.2">
      <c r="A49" s="93"/>
      <c r="B49" s="254"/>
      <c r="C49" s="97" t="s">
        <v>220</v>
      </c>
      <c r="D49" s="140"/>
      <c r="E49" s="140"/>
      <c r="F49" s="140"/>
      <c r="G49" s="141">
        <v>12.5</v>
      </c>
      <c r="H49" s="70">
        <v>12.5</v>
      </c>
      <c r="I49" s="70">
        <v>0</v>
      </c>
      <c r="J49" s="70">
        <v>0</v>
      </c>
      <c r="K49" s="70">
        <v>0</v>
      </c>
      <c r="L49" s="67"/>
      <c r="M49" s="93"/>
      <c r="N49" s="67"/>
      <c r="O49" s="67"/>
      <c r="P49" s="67"/>
      <c r="Q49" s="67"/>
      <c r="S49" s="93"/>
    </row>
    <row r="50" spans="1:19" x14ac:dyDescent="0.2">
      <c r="A50" s="93"/>
      <c r="B50" s="254"/>
      <c r="C50" s="97" t="s">
        <v>221</v>
      </c>
      <c r="D50" s="140"/>
      <c r="E50" s="140"/>
      <c r="F50" s="140"/>
      <c r="G50" s="141">
        <v>14.5</v>
      </c>
      <c r="H50" s="108">
        <v>16</v>
      </c>
      <c r="I50" s="108">
        <v>30</v>
      </c>
      <c r="J50" s="108">
        <v>94.5</v>
      </c>
      <c r="K50" s="70">
        <v>177</v>
      </c>
      <c r="L50" s="67"/>
      <c r="M50" s="93"/>
      <c r="N50" s="67"/>
      <c r="O50" s="67"/>
      <c r="P50" s="67"/>
      <c r="Q50" s="67"/>
      <c r="S50" s="93"/>
    </row>
    <row r="51" spans="1:19" x14ac:dyDescent="0.2">
      <c r="A51" s="93"/>
      <c r="B51" s="254"/>
      <c r="C51" s="97" t="s">
        <v>222</v>
      </c>
      <c r="D51" s="140"/>
      <c r="E51" s="140"/>
      <c r="F51" s="140"/>
      <c r="G51" s="141">
        <v>8</v>
      </c>
      <c r="H51" s="70">
        <v>0</v>
      </c>
      <c r="I51" s="70">
        <v>0</v>
      </c>
      <c r="J51" s="70">
        <v>0</v>
      </c>
      <c r="K51" s="70">
        <v>0</v>
      </c>
      <c r="L51" s="67"/>
      <c r="M51" s="93"/>
      <c r="N51" s="67"/>
      <c r="O51" s="67"/>
      <c r="P51" s="67"/>
      <c r="Q51" s="67"/>
      <c r="S51" s="93"/>
    </row>
    <row r="52" spans="1:19" x14ac:dyDescent="0.2">
      <c r="A52" s="93"/>
      <c r="B52" s="254"/>
      <c r="C52" s="97" t="s">
        <v>223</v>
      </c>
      <c r="D52" s="140"/>
      <c r="E52" s="140"/>
      <c r="F52" s="140"/>
      <c r="G52" s="141">
        <v>0</v>
      </c>
      <c r="H52" s="70">
        <v>0</v>
      </c>
      <c r="I52" s="70">
        <v>0</v>
      </c>
      <c r="J52" s="108">
        <v>2</v>
      </c>
      <c r="K52" s="70">
        <v>2</v>
      </c>
      <c r="L52" s="67"/>
      <c r="M52" s="93"/>
      <c r="N52" s="67"/>
      <c r="O52" s="67"/>
      <c r="P52" s="67"/>
      <c r="Q52" s="67"/>
      <c r="S52" s="93"/>
    </row>
    <row r="53" spans="1:19" x14ac:dyDescent="0.2">
      <c r="A53" s="93"/>
      <c r="B53" s="254"/>
      <c r="C53" s="97" t="s">
        <v>224</v>
      </c>
      <c r="D53" s="140"/>
      <c r="E53" s="140"/>
      <c r="F53" s="140"/>
      <c r="G53" s="141">
        <v>0</v>
      </c>
      <c r="H53" s="70">
        <v>0</v>
      </c>
      <c r="I53" s="70">
        <v>0</v>
      </c>
      <c r="J53" s="70">
        <v>0</v>
      </c>
      <c r="K53" s="70">
        <v>0</v>
      </c>
      <c r="L53" s="67"/>
      <c r="M53" s="93"/>
      <c r="N53" s="67"/>
      <c r="O53" s="67"/>
      <c r="P53" s="67"/>
      <c r="Q53" s="67"/>
      <c r="S53" s="93"/>
    </row>
    <row r="54" spans="1:19" x14ac:dyDescent="0.2">
      <c r="A54" s="93"/>
      <c r="B54" s="254"/>
      <c r="C54" s="97" t="s">
        <v>225</v>
      </c>
      <c r="D54" s="140"/>
      <c r="E54" s="140"/>
      <c r="F54" s="140"/>
      <c r="G54" s="141">
        <v>2</v>
      </c>
      <c r="H54" s="70">
        <v>2</v>
      </c>
      <c r="I54" s="70">
        <v>0</v>
      </c>
      <c r="J54" s="70">
        <v>0</v>
      </c>
      <c r="K54" s="70">
        <v>0</v>
      </c>
      <c r="L54" s="67"/>
      <c r="M54" s="93"/>
      <c r="N54" s="67"/>
      <c r="O54" s="67"/>
      <c r="P54" s="67"/>
      <c r="Q54" s="67"/>
      <c r="S54" s="93"/>
    </row>
    <row r="55" spans="1:19" x14ac:dyDescent="0.2">
      <c r="A55" s="93"/>
      <c r="B55" s="254"/>
      <c r="C55" s="97" t="s">
        <v>226</v>
      </c>
      <c r="D55" s="140"/>
      <c r="E55" s="140"/>
      <c r="F55" s="140"/>
      <c r="G55" s="141">
        <v>5</v>
      </c>
      <c r="H55" s="70">
        <v>0</v>
      </c>
      <c r="I55" s="108">
        <v>1.5</v>
      </c>
      <c r="J55" s="108">
        <v>2.5</v>
      </c>
      <c r="K55" s="70">
        <v>1.5</v>
      </c>
      <c r="L55" s="67"/>
      <c r="M55" s="93"/>
      <c r="N55" s="67"/>
      <c r="O55" s="67"/>
      <c r="P55" s="67"/>
      <c r="Q55" s="67"/>
      <c r="S55" s="93"/>
    </row>
    <row r="56" spans="1:19" x14ac:dyDescent="0.2">
      <c r="A56" s="93"/>
      <c r="B56" s="254"/>
      <c r="C56" s="97" t="s">
        <v>227</v>
      </c>
      <c r="D56" s="140"/>
      <c r="E56" s="140"/>
      <c r="F56" s="140"/>
      <c r="G56" s="141">
        <v>0</v>
      </c>
      <c r="H56" s="70">
        <v>0</v>
      </c>
      <c r="I56" s="70">
        <v>0</v>
      </c>
      <c r="J56" s="70">
        <v>0</v>
      </c>
      <c r="K56" s="70">
        <v>0</v>
      </c>
      <c r="L56" s="67"/>
      <c r="M56" s="93"/>
      <c r="N56" s="67"/>
      <c r="O56" s="67"/>
      <c r="P56" s="67"/>
      <c r="Q56" s="67"/>
      <c r="S56" s="93"/>
    </row>
    <row r="57" spans="1:19" x14ac:dyDescent="0.2">
      <c r="A57" s="93"/>
      <c r="B57" s="254"/>
      <c r="C57" s="97" t="s">
        <v>228</v>
      </c>
      <c r="D57" s="140"/>
      <c r="E57" s="140"/>
      <c r="F57" s="140"/>
      <c r="G57" s="141">
        <v>0</v>
      </c>
      <c r="H57" s="70">
        <v>0</v>
      </c>
      <c r="I57" s="70">
        <v>0</v>
      </c>
      <c r="J57" s="70">
        <v>0</v>
      </c>
      <c r="K57" s="70">
        <v>0</v>
      </c>
      <c r="L57" s="67"/>
      <c r="M57" s="93"/>
      <c r="N57" s="67"/>
      <c r="O57" s="67"/>
      <c r="P57" s="67"/>
      <c r="Q57" s="67"/>
      <c r="S57" s="93"/>
    </row>
    <row r="58" spans="1:19" x14ac:dyDescent="0.2">
      <c r="A58" s="93"/>
      <c r="B58" s="254"/>
      <c r="C58" s="97" t="s">
        <v>229</v>
      </c>
      <c r="D58" s="140"/>
      <c r="E58" s="140"/>
      <c r="F58" s="140"/>
      <c r="G58" s="141">
        <v>0</v>
      </c>
      <c r="H58" s="70">
        <v>0</v>
      </c>
      <c r="I58" s="70">
        <v>0</v>
      </c>
      <c r="J58" s="70">
        <v>0</v>
      </c>
      <c r="K58" s="70">
        <v>0</v>
      </c>
      <c r="L58" s="67"/>
      <c r="M58" s="93"/>
      <c r="N58" s="67"/>
      <c r="O58" s="67"/>
      <c r="P58" s="67"/>
      <c r="Q58" s="67"/>
      <c r="S58" s="93"/>
    </row>
    <row r="59" spans="1:19" x14ac:dyDescent="0.2">
      <c r="A59" s="93"/>
      <c r="B59" s="254"/>
      <c r="C59" s="97" t="s">
        <v>230</v>
      </c>
      <c r="D59" s="140"/>
      <c r="E59" s="140"/>
      <c r="F59" s="140"/>
      <c r="G59" s="141">
        <v>0</v>
      </c>
      <c r="H59" s="70">
        <v>0</v>
      </c>
      <c r="I59" s="70">
        <v>0</v>
      </c>
      <c r="J59" s="70">
        <v>0</v>
      </c>
      <c r="K59" s="70">
        <v>0</v>
      </c>
      <c r="L59" s="67"/>
      <c r="M59" s="93"/>
      <c r="N59" s="67"/>
      <c r="O59" s="67"/>
      <c r="P59" s="67"/>
      <c r="Q59" s="67"/>
      <c r="S59" s="93"/>
    </row>
    <row r="60" spans="1:19" x14ac:dyDescent="0.2">
      <c r="A60" s="93"/>
      <c r="B60" s="254"/>
      <c r="C60" s="97" t="s">
        <v>231</v>
      </c>
      <c r="D60" s="140"/>
      <c r="E60" s="140"/>
      <c r="F60" s="140"/>
      <c r="G60" s="141">
        <v>0</v>
      </c>
      <c r="H60" s="70">
        <v>0</v>
      </c>
      <c r="I60" s="70">
        <v>0</v>
      </c>
      <c r="J60" s="70">
        <v>0</v>
      </c>
      <c r="K60" s="70">
        <v>0</v>
      </c>
      <c r="L60" s="67"/>
      <c r="M60" s="93"/>
      <c r="N60" s="67"/>
      <c r="O60" s="67"/>
      <c r="P60" s="67"/>
      <c r="Q60" s="67"/>
      <c r="S60" s="93"/>
    </row>
    <row r="61" spans="1:19" x14ac:dyDescent="0.2">
      <c r="A61" s="93"/>
      <c r="B61" s="254"/>
      <c r="C61" s="97" t="s">
        <v>232</v>
      </c>
      <c r="D61" s="140"/>
      <c r="E61" s="140"/>
      <c r="F61" s="140"/>
      <c r="G61" s="141">
        <v>0</v>
      </c>
      <c r="H61" s="70">
        <v>0</v>
      </c>
      <c r="I61" s="70">
        <v>0</v>
      </c>
      <c r="J61" s="70">
        <v>0</v>
      </c>
      <c r="K61" s="70">
        <v>0</v>
      </c>
      <c r="L61" s="67"/>
      <c r="M61" s="93"/>
      <c r="N61" s="67"/>
      <c r="O61" s="67"/>
      <c r="P61" s="67"/>
      <c r="Q61" s="67"/>
      <c r="S61" s="93"/>
    </row>
    <row r="62" spans="1:19" x14ac:dyDescent="0.2">
      <c r="A62" s="93"/>
      <c r="B62" s="254"/>
      <c r="C62" s="97" t="s">
        <v>233</v>
      </c>
      <c r="D62" s="140"/>
      <c r="E62" s="140"/>
      <c r="F62" s="140"/>
      <c r="G62" s="141">
        <v>92.5</v>
      </c>
      <c r="H62" s="108">
        <v>47.5</v>
      </c>
      <c r="I62" s="70">
        <v>11</v>
      </c>
      <c r="J62" s="70">
        <v>0</v>
      </c>
      <c r="K62" s="70">
        <v>0</v>
      </c>
      <c r="L62" s="67"/>
      <c r="M62" s="93"/>
      <c r="N62" s="67"/>
      <c r="O62" s="67"/>
      <c r="P62" s="67"/>
      <c r="Q62" s="67"/>
      <c r="S62" s="93"/>
    </row>
    <row r="63" spans="1:19" x14ac:dyDescent="0.2">
      <c r="A63" s="93"/>
      <c r="B63" s="254"/>
      <c r="C63" s="97" t="s">
        <v>234</v>
      </c>
      <c r="D63" s="140"/>
      <c r="E63" s="140"/>
      <c r="F63" s="140"/>
      <c r="G63" s="141">
        <v>16.5</v>
      </c>
      <c r="H63" s="108">
        <v>6.5</v>
      </c>
      <c r="I63" s="70">
        <v>0</v>
      </c>
      <c r="J63" s="70">
        <v>0</v>
      </c>
      <c r="K63" s="70">
        <v>0</v>
      </c>
      <c r="L63" s="67"/>
      <c r="M63" s="93"/>
      <c r="N63" s="67"/>
      <c r="O63" s="67"/>
      <c r="P63" s="67"/>
      <c r="Q63" s="67"/>
      <c r="S63" s="93"/>
    </row>
    <row r="64" spans="1:19" x14ac:dyDescent="0.2">
      <c r="A64" s="93"/>
      <c r="B64" s="254"/>
      <c r="C64" s="97" t="s">
        <v>235</v>
      </c>
      <c r="D64" s="140"/>
      <c r="E64" s="140"/>
      <c r="F64" s="140"/>
      <c r="G64" s="141">
        <v>0</v>
      </c>
      <c r="H64" s="108">
        <v>0</v>
      </c>
      <c r="I64" s="70">
        <v>0</v>
      </c>
      <c r="J64" s="70"/>
      <c r="K64" s="70"/>
      <c r="L64" s="67"/>
      <c r="M64" s="93"/>
      <c r="N64" s="67"/>
      <c r="O64" s="67"/>
      <c r="P64" s="67"/>
      <c r="Q64" s="67"/>
      <c r="S64" s="93"/>
    </row>
    <row r="65" spans="1:19" x14ac:dyDescent="0.2">
      <c r="A65" s="93"/>
      <c r="B65" s="254"/>
      <c r="C65" s="97" t="s">
        <v>148</v>
      </c>
      <c r="D65" s="140"/>
      <c r="E65" s="140"/>
      <c r="F65" s="140"/>
      <c r="G65" s="141">
        <v>0</v>
      </c>
      <c r="H65" s="70">
        <v>0</v>
      </c>
      <c r="I65" s="108">
        <v>54</v>
      </c>
      <c r="J65" s="70">
        <v>96.5</v>
      </c>
      <c r="K65" s="70">
        <v>64.5</v>
      </c>
      <c r="L65" s="93"/>
      <c r="M65" s="93"/>
      <c r="N65" s="67"/>
      <c r="O65" s="67"/>
      <c r="P65" s="67"/>
      <c r="Q65" s="67"/>
      <c r="S65" s="93"/>
    </row>
    <row r="66" spans="1:19" x14ac:dyDescent="0.2">
      <c r="A66" s="93"/>
      <c r="B66" s="104" t="s">
        <v>236</v>
      </c>
      <c r="C66" s="97" t="s">
        <v>237</v>
      </c>
      <c r="D66" s="140"/>
      <c r="E66" s="140"/>
      <c r="F66" s="140"/>
      <c r="G66" s="141">
        <v>0</v>
      </c>
      <c r="H66" s="70">
        <v>0</v>
      </c>
      <c r="I66" s="70">
        <v>0</v>
      </c>
      <c r="J66" s="70">
        <v>0</v>
      </c>
      <c r="K66" s="70">
        <v>0</v>
      </c>
      <c r="L66" s="93"/>
      <c r="M66" s="93"/>
      <c r="N66" s="67"/>
      <c r="O66" s="67"/>
      <c r="P66" s="67"/>
      <c r="Q66" s="67"/>
      <c r="S66" s="93"/>
    </row>
    <row r="67" spans="1:19" x14ac:dyDescent="0.2">
      <c r="A67" s="93"/>
      <c r="B67" s="101" t="s">
        <v>238</v>
      </c>
      <c r="C67" s="97" t="s">
        <v>239</v>
      </c>
      <c r="D67" s="140"/>
      <c r="E67" s="140"/>
      <c r="F67" s="140"/>
      <c r="G67" s="141">
        <v>0</v>
      </c>
      <c r="H67" s="70">
        <v>0</v>
      </c>
      <c r="I67" s="70">
        <v>0</v>
      </c>
      <c r="J67" s="70">
        <v>0</v>
      </c>
      <c r="K67" s="70">
        <v>0</v>
      </c>
      <c r="L67" s="93"/>
      <c r="M67" s="93"/>
      <c r="N67" s="67"/>
      <c r="O67" s="67"/>
      <c r="P67" s="67"/>
      <c r="Q67" s="67"/>
      <c r="S67" s="93"/>
    </row>
    <row r="68" spans="1:19" x14ac:dyDescent="0.2">
      <c r="A68" s="93"/>
      <c r="B68" s="102"/>
      <c r="C68" s="97" t="s">
        <v>240</v>
      </c>
      <c r="D68" s="140"/>
      <c r="E68" s="140"/>
      <c r="F68" s="140"/>
      <c r="G68" s="141">
        <v>0</v>
      </c>
      <c r="H68" s="70">
        <v>0</v>
      </c>
      <c r="I68" s="70">
        <v>151.5</v>
      </c>
      <c r="J68" s="70">
        <v>321</v>
      </c>
      <c r="K68" s="70">
        <v>458</v>
      </c>
      <c r="L68" s="93"/>
      <c r="M68" s="93"/>
      <c r="N68" s="67"/>
      <c r="O68" s="67"/>
      <c r="P68" s="67"/>
      <c r="Q68" s="67"/>
      <c r="S68" s="93"/>
    </row>
    <row r="69" spans="1:19" x14ac:dyDescent="0.2">
      <c r="A69" s="93"/>
      <c r="B69" s="93"/>
      <c r="C69" s="94" t="s">
        <v>47</v>
      </c>
      <c r="D69" s="95">
        <f t="shared" ref="D69:E69" si="0">SUM(D10:D68)</f>
        <v>0</v>
      </c>
      <c r="E69" s="95">
        <f t="shared" si="0"/>
        <v>0</v>
      </c>
      <c r="F69" s="95">
        <f>SUM(F10:F68)</f>
        <v>0</v>
      </c>
      <c r="G69" s="95">
        <f t="shared" ref="G69:J69" si="1">SUM(G10:G68)</f>
        <v>306.84300000000002</v>
      </c>
      <c r="H69" s="95">
        <f t="shared" si="1"/>
        <v>133.87799999999999</v>
      </c>
      <c r="I69" s="95">
        <f t="shared" si="1"/>
        <v>294.34000000000003</v>
      </c>
      <c r="J69" s="95">
        <f t="shared" si="1"/>
        <v>579.21050000000002</v>
      </c>
      <c r="K69" s="95">
        <f t="shared" ref="K69" si="2">SUM(K10:K68)</f>
        <v>790.98800000000006</v>
      </c>
      <c r="L69" s="93"/>
      <c r="M69" s="93"/>
    </row>
    <row r="70" spans="1:19" x14ac:dyDescent="0.2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9" x14ac:dyDescent="0.2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</row>
    <row r="72" spans="1:19" x14ac:dyDescent="0.2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9" ht="15.75" x14ac:dyDescent="0.25">
      <c r="A73" s="26"/>
      <c r="B73" s="26" t="s">
        <v>258</v>
      </c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1:19" x14ac:dyDescent="0.2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9" hidden="1" x14ac:dyDescent="0.2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</row>
    <row r="76" spans="1:19" hidden="1" x14ac:dyDescent="0.2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</row>
    <row r="77" spans="1:19" hidden="1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</row>
    <row r="78" spans="1:19" hidden="1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</row>
    <row r="79" spans="1:19" hidden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</row>
    <row r="80" spans="1:19" hidden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</row>
    <row r="81" spans="1:13" hidden="1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</row>
    <row r="82" spans="1:13" hidden="1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</row>
    <row r="83" spans="1:13" hidden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</row>
    <row r="84" spans="1:13" hidden="1" x14ac:dyDescent="0.2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</row>
    <row r="85" spans="1:13" hidden="1" x14ac:dyDescent="0.2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</row>
  </sheetData>
  <mergeCells count="3">
    <mergeCell ref="B19:B23"/>
    <mergeCell ref="B48:B65"/>
    <mergeCell ref="D8:K8"/>
  </mergeCells>
  <hyperlinks>
    <hyperlink ref="K1" location="Menu!A1" display="Menu" xr:uid="{00000000-0004-0000-0900-000000000000}"/>
  </hyperlinks>
  <pageMargins left="0.7" right="0.7" top="0.75" bottom="0.75" header="0.3" footer="0.3"/>
  <pageSetup orientation="portrait" r:id="rId1"/>
  <ignoredErrors>
    <ignoredError sqref="F69:J69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rgb="FFFF0000"/>
  </sheetPr>
  <dimension ref="A1:W469"/>
  <sheetViews>
    <sheetView zoomScale="85" zoomScaleNormal="85" workbookViewId="0"/>
  </sheetViews>
  <sheetFormatPr defaultColWidth="0" defaultRowHeight="12.75" zeroHeight="1" x14ac:dyDescent="0.2"/>
  <cols>
    <col min="1" max="1" width="3.625" customWidth="1"/>
    <col min="2" max="2" width="25.5" customWidth="1"/>
    <col min="3" max="3" width="59.375" customWidth="1"/>
    <col min="4" max="6" width="11.625" style="109" customWidth="1"/>
    <col min="7" max="18" width="11.625" customWidth="1"/>
    <col min="19" max="19" width="3.625" customWidth="1"/>
    <col min="20" max="20" width="58.375" customWidth="1"/>
    <col min="21" max="21" width="3.625" customWidth="1"/>
    <col min="22" max="16384" width="9" hidden="1"/>
  </cols>
  <sheetData>
    <row r="1" spans="1:23" ht="18" x14ac:dyDescent="0.25">
      <c r="A1" s="24" t="str">
        <f>Menu!A1</f>
        <v>Powercor - Plant and stations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7" t="s">
        <v>39</v>
      </c>
      <c r="S1" s="24"/>
      <c r="T1" s="24"/>
      <c r="U1" s="24"/>
      <c r="V1" s="24"/>
      <c r="W1" s="24"/>
    </row>
    <row r="2" spans="1:23" ht="15.75" x14ac:dyDescent="0.25">
      <c r="A2" s="155" t="str">
        <f ca="1">RIGHT(CELL("filename", $A$1), LEN(CELL("filename", $A$1)) - SEARCH("]", CELL("filename", $A$1)))</f>
        <v>Forecast Expenditure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30" t="s">
        <v>40</v>
      </c>
      <c r="R2" s="154" t="str">
        <f>IF(SUM(D68:R68)=0,"OK","Check!")</f>
        <v>OK</v>
      </c>
      <c r="S2" s="26"/>
      <c r="T2" s="26"/>
      <c r="U2" s="26"/>
      <c r="V2" s="26"/>
      <c r="W2" s="26"/>
    </row>
    <row r="3" spans="1:23" x14ac:dyDescent="0.2">
      <c r="A3" s="25"/>
      <c r="B3" s="25"/>
      <c r="C3" s="25"/>
      <c r="D3" s="91"/>
      <c r="E3" s="91"/>
      <c r="F3" s="91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s="109" customFormat="1" x14ac:dyDescent="0.2">
      <c r="A4" s="89"/>
      <c r="B4" s="87" t="s">
        <v>381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</row>
    <row r="5" spans="1:23" s="109" customFormat="1" x14ac:dyDescent="0.2">
      <c r="A5" s="89"/>
      <c r="B5" s="88" t="s">
        <v>241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</row>
    <row r="6" spans="1:23" s="109" customFormat="1" x14ac:dyDescent="0.2">
      <c r="A6" s="89"/>
      <c r="B6" s="93"/>
      <c r="C6" s="93"/>
      <c r="D6" s="257" t="s">
        <v>383</v>
      </c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9"/>
      <c r="S6" s="89"/>
      <c r="T6" s="89"/>
      <c r="U6" s="89"/>
      <c r="V6" s="89"/>
      <c r="W6" s="89"/>
    </row>
    <row r="7" spans="1:23" s="109" customFormat="1" x14ac:dyDescent="0.2">
      <c r="A7" s="89"/>
      <c r="B7" s="99" t="s">
        <v>175</v>
      </c>
      <c r="C7" s="90" t="s">
        <v>176</v>
      </c>
      <c r="D7" s="90" t="s">
        <v>373</v>
      </c>
      <c r="E7" s="90" t="s">
        <v>374</v>
      </c>
      <c r="F7" s="90" t="s">
        <v>375</v>
      </c>
      <c r="G7" s="90" t="s">
        <v>376</v>
      </c>
      <c r="H7" s="90" t="s">
        <v>377</v>
      </c>
      <c r="I7" s="90" t="s">
        <v>378</v>
      </c>
      <c r="J7" s="90" t="s">
        <v>379</v>
      </c>
      <c r="K7" s="90" t="s">
        <v>380</v>
      </c>
      <c r="L7" s="90" t="s">
        <v>362</v>
      </c>
      <c r="M7" s="90" t="s">
        <v>363</v>
      </c>
      <c r="N7" s="90" t="s">
        <v>364</v>
      </c>
      <c r="O7" s="90" t="s">
        <v>365</v>
      </c>
      <c r="P7" s="90" t="s">
        <v>366</v>
      </c>
      <c r="Q7" s="90" t="s">
        <v>367</v>
      </c>
      <c r="R7" s="90" t="s">
        <v>368</v>
      </c>
      <c r="S7" s="89"/>
      <c r="T7" s="127" t="s">
        <v>332</v>
      </c>
      <c r="U7" s="89"/>
      <c r="V7" s="89"/>
      <c r="W7" s="89"/>
    </row>
    <row r="8" spans="1:23" s="109" customFormat="1" x14ac:dyDescent="0.2">
      <c r="A8" s="89"/>
      <c r="B8" s="100" t="s">
        <v>177</v>
      </c>
      <c r="C8" s="98" t="s">
        <v>178</v>
      </c>
      <c r="D8" s="144">
        <f>'Historical Expenditure'!D24*Inflation!D$10</f>
        <v>0</v>
      </c>
      <c r="E8" s="144">
        <f>'Historical Expenditure'!E24*Inflation!E$10</f>
        <v>0</v>
      </c>
      <c r="F8" s="144">
        <f>'Historical Expenditure'!F24*Inflation!F$10</f>
        <v>0</v>
      </c>
      <c r="G8" s="153">
        <f>'Historical Expenditure'!G24*Inflation!F$10</f>
        <v>341914.08141207235</v>
      </c>
      <c r="H8" s="153">
        <f>'Historical Expenditure'!H24*Inflation!G$10</f>
        <v>130101.47562795089</v>
      </c>
      <c r="I8" s="153">
        <f>'Historical Expenditure'!I24*Inflation!H$10</f>
        <v>74804.603934883737</v>
      </c>
      <c r="J8" s="153">
        <f>'Historical Expenditure'!J24*Inflation!I$10</f>
        <v>123055.29527996863</v>
      </c>
      <c r="K8" s="153">
        <f>'Historical Expenditure'!K24*Inflation!J$10</f>
        <v>236165.47178290572</v>
      </c>
      <c r="L8" s="152">
        <f>SUMIF('Project List - RRP'!$G$9:$G$92,$T8,'Project List - RRP'!H$9:H$92)*Inflation!$K$10</f>
        <v>28440.115695815635</v>
      </c>
      <c r="M8" s="152">
        <f>SUMIF('Project List - RRP'!$G$9:$G$92,$T8,'Project List - RRP'!I$9:I$92)*Inflation!$K$10</f>
        <v>28440.115695815635</v>
      </c>
      <c r="N8" s="152">
        <f>SUMIF('Project List - RRP'!$G$9:$G$92,$T8,'Project List - RRP'!J$9:J$92)*Inflation!$K$10</f>
        <v>28440.115695815635</v>
      </c>
      <c r="O8" s="152">
        <f>SUMIF('Project List - RRP'!$G$9:$G$92,$T8,'Project List - RRP'!K$9:K$92)*Inflation!$K$10</f>
        <v>28440.115695815635</v>
      </c>
      <c r="P8" s="152">
        <f>SUMIF('Project List - RRP'!$G$9:$G$92,$T8,'Project List - RRP'!L$9:L$92)*Inflation!$K$10</f>
        <v>28440.115695815635</v>
      </c>
      <c r="Q8" s="152">
        <f>SUMIF('Project List - RRP'!$G$9:$G$92,$T8,'Project List - RRP'!M$9:M$92)*Inflation!$K$10</f>
        <v>28440.115695815635</v>
      </c>
      <c r="R8" s="152">
        <f>SUMIF('Project List - RRP'!$G$9:$G$92,$T8,'Project List - RRP'!N$9:N$92)*Inflation!$K$10</f>
        <v>28440.115695815635</v>
      </c>
      <c r="S8" s="89"/>
      <c r="T8" s="159" t="s">
        <v>353</v>
      </c>
      <c r="U8" s="89"/>
      <c r="V8" s="89"/>
      <c r="W8" s="89"/>
    </row>
    <row r="9" spans="1:23" s="109" customFormat="1" x14ac:dyDescent="0.2">
      <c r="A9" s="89"/>
      <c r="B9" s="101" t="s">
        <v>179</v>
      </c>
      <c r="C9" s="98" t="s">
        <v>180</v>
      </c>
      <c r="D9" s="144">
        <f>'Historical Expenditure'!D25*Inflation!D$10</f>
        <v>0</v>
      </c>
      <c r="E9" s="144">
        <f>'Historical Expenditure'!E25*Inflation!E$10</f>
        <v>0</v>
      </c>
      <c r="F9" s="144">
        <f>'Historical Expenditure'!F25*Inflation!F$10</f>
        <v>0</v>
      </c>
      <c r="G9" s="153">
        <f>'Historical Expenditure'!G25*Inflation!F$10</f>
        <v>0</v>
      </c>
      <c r="H9" s="153">
        <f>'Historical Expenditure'!H25*Inflation!G$10</f>
        <v>0</v>
      </c>
      <c r="I9" s="153">
        <f>'Historical Expenditure'!I25*Inflation!H$10</f>
        <v>0</v>
      </c>
      <c r="J9" s="153">
        <f>'Historical Expenditure'!J25*Inflation!I$10</f>
        <v>0</v>
      </c>
      <c r="K9" s="153">
        <f>'Historical Expenditure'!K25*Inflation!J$10</f>
        <v>0</v>
      </c>
      <c r="L9" s="152">
        <f>SUMIF('Project List - RRP'!$G$9:$G$92,$T9,'Project List - RRP'!H$9:H$92)*Inflation!$K$10</f>
        <v>0</v>
      </c>
      <c r="M9" s="152">
        <f>SUMIF('Project List - RRP'!$G$9:$G$92,$T9,'Project List - RRP'!I$9:I$92)*Inflation!$K$10</f>
        <v>0</v>
      </c>
      <c r="N9" s="152">
        <f>SUMIF('Project List - RRP'!$G$9:$G$92,$T9,'Project List - RRP'!J$9:J$92)*Inflation!$K$10</f>
        <v>0</v>
      </c>
      <c r="O9" s="152">
        <f>SUMIF('Project List - RRP'!$G$9:$G$92,$T9,'Project List - RRP'!K$9:K$92)*Inflation!$K$10</f>
        <v>0</v>
      </c>
      <c r="P9" s="152">
        <f>SUMIF('Project List - RRP'!$G$9:$G$92,$T9,'Project List - RRP'!L$9:L$92)*Inflation!$K$10</f>
        <v>0</v>
      </c>
      <c r="Q9" s="152">
        <f>SUMIF('Project List - RRP'!$G$9:$G$92,$T9,'Project List - RRP'!M$9:M$92)*Inflation!$K$10</f>
        <v>0</v>
      </c>
      <c r="R9" s="152">
        <f>SUMIF('Project List - RRP'!$G$9:$G$92,$T9,'Project List - RRP'!N$9:N$92)*Inflation!$K$10</f>
        <v>0</v>
      </c>
      <c r="S9" s="89"/>
      <c r="T9" s="159" t="s">
        <v>333</v>
      </c>
      <c r="U9" s="89"/>
      <c r="V9" s="89"/>
      <c r="W9" s="89"/>
    </row>
    <row r="10" spans="1:23" s="109" customFormat="1" x14ac:dyDescent="0.2">
      <c r="A10" s="89"/>
      <c r="B10" s="101"/>
      <c r="C10" s="98" t="s">
        <v>181</v>
      </c>
      <c r="D10" s="144">
        <f>'Historical Expenditure'!D26*Inflation!D$10</f>
        <v>0</v>
      </c>
      <c r="E10" s="144">
        <f>'Historical Expenditure'!E26*Inflation!E$10</f>
        <v>0</v>
      </c>
      <c r="F10" s="144">
        <f>'Historical Expenditure'!F26*Inflation!F$10</f>
        <v>0</v>
      </c>
      <c r="G10" s="153">
        <f>'Historical Expenditure'!G26*Inflation!F$10</f>
        <v>307042.1634633544</v>
      </c>
      <c r="H10" s="153">
        <f>'Historical Expenditure'!H26*Inflation!G$10</f>
        <v>371238.52509915008</v>
      </c>
      <c r="I10" s="153">
        <f>'Historical Expenditure'!I26*Inflation!H$10</f>
        <v>186656.99985116281</v>
      </c>
      <c r="J10" s="153">
        <f>'Historical Expenditure'!J26*Inflation!I$10</f>
        <v>284708.44221169828</v>
      </c>
      <c r="K10" s="153">
        <f>'Historical Expenditure'!K26*Inflation!J$10</f>
        <v>736708.05835523014</v>
      </c>
      <c r="L10" s="152">
        <f>SUMIF('Project List - RRP'!$G$9:$G$92,$T10,'Project List - RRP'!H$9:H$92)*Inflation!$K$10</f>
        <v>536956.01281431853</v>
      </c>
      <c r="M10" s="152">
        <f>SUMIF('Project List - RRP'!$G$9:$G$92,$T10,'Project List - RRP'!I$9:I$92)*Inflation!$K$10</f>
        <v>592885.08887901483</v>
      </c>
      <c r="N10" s="152">
        <f>SUMIF('Project List - RRP'!$G$9:$G$92,$T10,'Project List - RRP'!J$9:J$92)*Inflation!$K$10</f>
        <v>592885.08887901483</v>
      </c>
      <c r="O10" s="152">
        <f>SUMIF('Project List - RRP'!$G$9:$G$92,$T10,'Project List - RRP'!K$9:K$92)*Inflation!$K$10</f>
        <v>592885.08887901483</v>
      </c>
      <c r="P10" s="152">
        <f>SUMIF('Project List - RRP'!$G$9:$G$92,$T10,'Project List - RRP'!L$9:L$92)*Inflation!$K$10</f>
        <v>592885.08887901483</v>
      </c>
      <c r="Q10" s="152">
        <f>SUMIF('Project List - RRP'!$G$9:$G$92,$T10,'Project List - RRP'!M$9:M$92)*Inflation!$K$10</f>
        <v>592885.08887901483</v>
      </c>
      <c r="R10" s="152">
        <f>SUMIF('Project List - RRP'!$G$9:$G$92,$T10,'Project List - RRP'!N$9:N$92)*Inflation!$K$10</f>
        <v>592885.08887901483</v>
      </c>
      <c r="S10" s="89"/>
      <c r="T10" s="159" t="s">
        <v>350</v>
      </c>
      <c r="U10" s="89"/>
      <c r="V10" s="89"/>
      <c r="W10" s="89"/>
    </row>
    <row r="11" spans="1:23" s="109" customFormat="1" x14ac:dyDescent="0.2">
      <c r="A11" s="89"/>
      <c r="B11" s="101"/>
      <c r="C11" s="98" t="s">
        <v>182</v>
      </c>
      <c r="D11" s="144">
        <f>'Historical Expenditure'!D27*Inflation!D$10</f>
        <v>0</v>
      </c>
      <c r="E11" s="144">
        <f>'Historical Expenditure'!E27*Inflation!E$10</f>
        <v>0</v>
      </c>
      <c r="F11" s="144">
        <f>'Historical Expenditure'!F27*Inflation!F$10</f>
        <v>0</v>
      </c>
      <c r="G11" s="153">
        <f>'Historical Expenditure'!G27*Inflation!F$10</f>
        <v>0</v>
      </c>
      <c r="H11" s="153">
        <f>'Historical Expenditure'!H27*Inflation!G$10</f>
        <v>0</v>
      </c>
      <c r="I11" s="153">
        <f>'Historical Expenditure'!I27*Inflation!H$10</f>
        <v>0</v>
      </c>
      <c r="J11" s="153">
        <f>'Historical Expenditure'!J27*Inflation!I$10</f>
        <v>0</v>
      </c>
      <c r="K11" s="153">
        <f>'Historical Expenditure'!K27*Inflation!J$10</f>
        <v>0</v>
      </c>
      <c r="L11" s="152">
        <f>SUMIF('Project List - RRP'!$G$9:$G$92,$T11,'Project List - RRP'!H$9:H$92)*Inflation!$K$10</f>
        <v>0</v>
      </c>
      <c r="M11" s="152">
        <f>SUMIF('Project List - RRP'!$G$9:$G$92,$T11,'Project List - RRP'!I$9:I$92)*Inflation!$K$10</f>
        <v>0</v>
      </c>
      <c r="N11" s="152">
        <f>SUMIF('Project List - RRP'!$G$9:$G$92,$T11,'Project List - RRP'!J$9:J$92)*Inflation!$K$10</f>
        <v>0</v>
      </c>
      <c r="O11" s="152">
        <f>SUMIF('Project List - RRP'!$G$9:$G$92,$T11,'Project List - RRP'!K$9:K$92)*Inflation!$K$10</f>
        <v>0</v>
      </c>
      <c r="P11" s="152">
        <f>SUMIF('Project List - RRP'!$G$9:$G$92,$T11,'Project List - RRP'!L$9:L$92)*Inflation!$K$10</f>
        <v>0</v>
      </c>
      <c r="Q11" s="152">
        <f>SUMIF('Project List - RRP'!$G$9:$G$92,$T11,'Project List - RRP'!M$9:M$92)*Inflation!$K$10</f>
        <v>0</v>
      </c>
      <c r="R11" s="152">
        <f>SUMIF('Project List - RRP'!$G$9:$G$92,$T11,'Project List - RRP'!N$9:N$92)*Inflation!$K$10</f>
        <v>0</v>
      </c>
      <c r="S11" s="89"/>
      <c r="T11" s="159" t="s">
        <v>334</v>
      </c>
      <c r="U11" s="89"/>
      <c r="V11" s="89"/>
      <c r="W11" s="89"/>
    </row>
    <row r="12" spans="1:23" s="109" customFormat="1" x14ac:dyDescent="0.2">
      <c r="A12" s="89"/>
      <c r="B12" s="101"/>
      <c r="C12" s="98" t="s">
        <v>183</v>
      </c>
      <c r="D12" s="144">
        <f>'Historical Expenditure'!D28*Inflation!D$10</f>
        <v>0</v>
      </c>
      <c r="E12" s="144">
        <f>'Historical Expenditure'!E28*Inflation!E$10</f>
        <v>0</v>
      </c>
      <c r="F12" s="144">
        <f>'Historical Expenditure'!F28*Inflation!F$10</f>
        <v>0</v>
      </c>
      <c r="G12" s="153">
        <f>'Historical Expenditure'!G28*Inflation!F$10</f>
        <v>62401.020570930486</v>
      </c>
      <c r="H12" s="153">
        <f>'Historical Expenditure'!H28*Inflation!G$10</f>
        <v>60993.478753541072</v>
      </c>
      <c r="I12" s="153">
        <f>'Historical Expenditure'!I28*Inflation!H$10</f>
        <v>0</v>
      </c>
      <c r="J12" s="153">
        <f>'Historical Expenditure'!J28*Inflation!I$10</f>
        <v>0</v>
      </c>
      <c r="K12" s="153">
        <f>'Historical Expenditure'!K28*Inflation!J$10</f>
        <v>483733.2522131888</v>
      </c>
      <c r="L12" s="152">
        <f>SUMIF('Project List - RRP'!$G$9:$G$92,$T12,'Project List - RRP'!H$9:H$92)*Inflation!$K$10</f>
        <v>0</v>
      </c>
      <c r="M12" s="152">
        <f>SUMIF('Project List - RRP'!$G$9:$G$92,$T12,'Project List - RRP'!I$9:I$92)*Inflation!$K$10</f>
        <v>0</v>
      </c>
      <c r="N12" s="152">
        <f>SUMIF('Project List - RRP'!$G$9:$G$92,$T12,'Project List - RRP'!J$9:J$92)*Inflation!$K$10</f>
        <v>0</v>
      </c>
      <c r="O12" s="152">
        <f>SUMIF('Project List - RRP'!$G$9:$G$92,$T12,'Project List - RRP'!K$9:K$92)*Inflation!$K$10</f>
        <v>0</v>
      </c>
      <c r="P12" s="152">
        <f>SUMIF('Project List - RRP'!$G$9:$G$92,$T12,'Project List - RRP'!L$9:L$92)*Inflation!$K$10</f>
        <v>0</v>
      </c>
      <c r="Q12" s="152">
        <f>SUMIF('Project List - RRP'!$G$9:$G$92,$T12,'Project List - RRP'!M$9:M$92)*Inflation!$K$10</f>
        <v>0</v>
      </c>
      <c r="R12" s="152">
        <f>SUMIF('Project List - RRP'!$G$9:$G$92,$T12,'Project List - RRP'!N$9:N$92)*Inflation!$K$10</f>
        <v>0</v>
      </c>
      <c r="S12" s="89"/>
      <c r="T12" s="159" t="s">
        <v>335</v>
      </c>
      <c r="U12" s="89"/>
      <c r="V12" s="89"/>
      <c r="W12" s="89"/>
    </row>
    <row r="13" spans="1:23" s="109" customFormat="1" x14ac:dyDescent="0.2">
      <c r="A13" s="89"/>
      <c r="B13" s="101"/>
      <c r="C13" s="98" t="s">
        <v>184</v>
      </c>
      <c r="D13" s="144">
        <f>'Historical Expenditure'!D29*Inflation!D$10</f>
        <v>0</v>
      </c>
      <c r="E13" s="144">
        <f>'Historical Expenditure'!E29*Inflation!E$10</f>
        <v>0</v>
      </c>
      <c r="F13" s="144">
        <f>'Historical Expenditure'!F29*Inflation!F$10</f>
        <v>0</v>
      </c>
      <c r="G13" s="153">
        <f>'Historical Expenditure'!G29*Inflation!F$10</f>
        <v>0</v>
      </c>
      <c r="H13" s="153">
        <f>'Historical Expenditure'!H29*Inflation!G$10</f>
        <v>0</v>
      </c>
      <c r="I13" s="153">
        <f>'Historical Expenditure'!I29*Inflation!H$10</f>
        <v>0</v>
      </c>
      <c r="J13" s="153">
        <f>'Historical Expenditure'!J29*Inflation!I$10</f>
        <v>0</v>
      </c>
      <c r="K13" s="153">
        <f>'Historical Expenditure'!K29*Inflation!J$10</f>
        <v>0</v>
      </c>
      <c r="L13" s="152">
        <f>SUMIF('Project List - RRP'!$G$9:$G$92,$T13,'Project List - RRP'!H$9:H$92)*Inflation!$K$10</f>
        <v>0</v>
      </c>
      <c r="M13" s="152">
        <f>SUMIF('Project List - RRP'!$G$9:$G$92,$T13,'Project List - RRP'!I$9:I$92)*Inflation!$K$10</f>
        <v>0</v>
      </c>
      <c r="N13" s="152">
        <f>SUMIF('Project List - RRP'!$G$9:$G$92,$T13,'Project List - RRP'!J$9:J$92)*Inflation!$K$10</f>
        <v>0</v>
      </c>
      <c r="O13" s="152">
        <f>SUMIF('Project List - RRP'!$G$9:$G$92,$T13,'Project List - RRP'!K$9:K$92)*Inflation!$K$10</f>
        <v>0</v>
      </c>
      <c r="P13" s="152">
        <f>SUMIF('Project List - RRP'!$G$9:$G$92,$T13,'Project List - RRP'!L$9:L$92)*Inflation!$K$10</f>
        <v>0</v>
      </c>
      <c r="Q13" s="152">
        <f>SUMIF('Project List - RRP'!$G$9:$G$92,$T13,'Project List - RRP'!M$9:M$92)*Inflation!$K$10</f>
        <v>0</v>
      </c>
      <c r="R13" s="152">
        <f>SUMIF('Project List - RRP'!$G$9:$G$92,$T13,'Project List - RRP'!N$9:N$92)*Inflation!$K$10</f>
        <v>0</v>
      </c>
      <c r="S13" s="89"/>
      <c r="T13" s="159" t="s">
        <v>336</v>
      </c>
      <c r="U13" s="89"/>
      <c r="V13" s="89"/>
      <c r="W13" s="89"/>
    </row>
    <row r="14" spans="1:23" s="109" customFormat="1" x14ac:dyDescent="0.2">
      <c r="A14" s="89"/>
      <c r="B14" s="101"/>
      <c r="C14" s="98" t="s">
        <v>185</v>
      </c>
      <c r="D14" s="144">
        <f>'Historical Expenditure'!D30*Inflation!D$10</f>
        <v>0</v>
      </c>
      <c r="E14" s="144">
        <f>'Historical Expenditure'!E30*Inflation!E$10</f>
        <v>0</v>
      </c>
      <c r="F14" s="144">
        <f>'Historical Expenditure'!F30*Inflation!F$10</f>
        <v>0</v>
      </c>
      <c r="G14" s="153">
        <f>'Historical Expenditure'!G30*Inflation!F$10</f>
        <v>0</v>
      </c>
      <c r="H14" s="153">
        <f>'Historical Expenditure'!H30*Inflation!G$10</f>
        <v>0</v>
      </c>
      <c r="I14" s="153">
        <f>'Historical Expenditure'!I30*Inflation!H$10</f>
        <v>0</v>
      </c>
      <c r="J14" s="153">
        <f>'Historical Expenditure'!J30*Inflation!I$10</f>
        <v>0</v>
      </c>
      <c r="K14" s="153">
        <f>'Historical Expenditure'!K30*Inflation!J$10</f>
        <v>0</v>
      </c>
      <c r="L14" s="152">
        <f>SUMIF('Project List - RRP'!$G$9:$G$92,$T14,'Project List - RRP'!H$9:H$92)*Inflation!$K$10</f>
        <v>0</v>
      </c>
      <c r="M14" s="152">
        <f>SUMIF('Project List - RRP'!$G$9:$G$92,$T14,'Project List - RRP'!I$9:I$92)*Inflation!$K$10</f>
        <v>0</v>
      </c>
      <c r="N14" s="152">
        <f>SUMIF('Project List - RRP'!$G$9:$G$92,$T14,'Project List - RRP'!J$9:J$92)*Inflation!$K$10</f>
        <v>0</v>
      </c>
      <c r="O14" s="152">
        <f>SUMIF('Project List - RRP'!$G$9:$G$92,$T14,'Project List - RRP'!K$9:K$92)*Inflation!$K$10</f>
        <v>0</v>
      </c>
      <c r="P14" s="152">
        <f>SUMIF('Project List - RRP'!$G$9:$G$92,$T14,'Project List - RRP'!L$9:L$92)*Inflation!$K$10</f>
        <v>0</v>
      </c>
      <c r="Q14" s="152">
        <f>SUMIF('Project List - RRP'!$G$9:$G$92,$T14,'Project List - RRP'!M$9:M$92)*Inflation!$K$10</f>
        <v>0</v>
      </c>
      <c r="R14" s="152">
        <f>SUMIF('Project List - RRP'!$G$9:$G$92,$T14,'Project List - RRP'!N$9:N$92)*Inflation!$K$10</f>
        <v>0</v>
      </c>
      <c r="S14" s="89"/>
      <c r="T14" s="159" t="s">
        <v>337</v>
      </c>
      <c r="U14" s="89"/>
      <c r="V14" s="89"/>
      <c r="W14" s="89"/>
    </row>
    <row r="15" spans="1:23" s="109" customFormat="1" x14ac:dyDescent="0.2">
      <c r="A15" s="89"/>
      <c r="B15" s="101"/>
      <c r="C15" s="98" t="s">
        <v>148</v>
      </c>
      <c r="D15" s="144">
        <f>'Historical Expenditure'!D31*Inflation!D$10</f>
        <v>0</v>
      </c>
      <c r="E15" s="144">
        <f>'Historical Expenditure'!E31*Inflation!E$10</f>
        <v>0</v>
      </c>
      <c r="F15" s="144">
        <f>'Historical Expenditure'!F31*Inflation!F$10</f>
        <v>0</v>
      </c>
      <c r="G15" s="153">
        <f>'Historical Expenditure'!G31*Inflation!F$10</f>
        <v>0</v>
      </c>
      <c r="H15" s="153">
        <f>'Historical Expenditure'!H31*Inflation!G$10</f>
        <v>0</v>
      </c>
      <c r="I15" s="153">
        <f>'Historical Expenditure'!I31*Inflation!H$10</f>
        <v>0</v>
      </c>
      <c r="J15" s="153">
        <f>'Historical Expenditure'!J31*Inflation!I$10</f>
        <v>0</v>
      </c>
      <c r="K15" s="153">
        <f>'Historical Expenditure'!K31*Inflation!J$10</f>
        <v>123.28536585365855</v>
      </c>
      <c r="L15" s="152">
        <f>SUMIF('Project List - RRP'!$G$9:$G$92,$T15,'Project List - RRP'!H$9:H$92)*Inflation!$K$10</f>
        <v>0</v>
      </c>
      <c r="M15" s="152">
        <f>SUMIF('Project List - RRP'!$G$9:$G$92,$T15,'Project List - RRP'!I$9:I$92)*Inflation!$K$10</f>
        <v>0</v>
      </c>
      <c r="N15" s="152">
        <f>SUMIF('Project List - RRP'!$G$9:$G$92,$T15,'Project List - RRP'!J$9:J$92)*Inflation!$K$10</f>
        <v>0</v>
      </c>
      <c r="O15" s="152">
        <f>SUMIF('Project List - RRP'!$G$9:$G$92,$T15,'Project List - RRP'!K$9:K$92)*Inflation!$K$10</f>
        <v>0</v>
      </c>
      <c r="P15" s="152">
        <f>SUMIF('Project List - RRP'!$G$9:$G$92,$T15,'Project List - RRP'!L$9:L$92)*Inflation!$K$10</f>
        <v>0</v>
      </c>
      <c r="Q15" s="152">
        <f>SUMIF('Project List - RRP'!$G$9:$G$92,$T15,'Project List - RRP'!M$9:M$92)*Inflation!$K$10</f>
        <v>0</v>
      </c>
      <c r="R15" s="152">
        <f>SUMIF('Project List - RRP'!$G$9:$G$92,$T15,'Project List - RRP'!N$9:N$92)*Inflation!$K$10</f>
        <v>0</v>
      </c>
      <c r="S15" s="89"/>
      <c r="T15" s="159" t="s">
        <v>338</v>
      </c>
      <c r="U15" s="89"/>
      <c r="V15" s="89"/>
      <c r="W15" s="89"/>
    </row>
    <row r="16" spans="1:23" s="109" customFormat="1" x14ac:dyDescent="0.2">
      <c r="A16" s="89"/>
      <c r="B16" s="104" t="s">
        <v>186</v>
      </c>
      <c r="C16" s="98" t="s">
        <v>187</v>
      </c>
      <c r="D16" s="144">
        <f>'Historical Expenditure'!D32*Inflation!D$10</f>
        <v>0</v>
      </c>
      <c r="E16" s="144">
        <f>'Historical Expenditure'!E32*Inflation!E$10</f>
        <v>0</v>
      </c>
      <c r="F16" s="144">
        <f>'Historical Expenditure'!F32*Inflation!F$10</f>
        <v>0</v>
      </c>
      <c r="G16" s="153">
        <f>'Historical Expenditure'!G32*Inflation!F$10</f>
        <v>249738.7922423186</v>
      </c>
      <c r="H16" s="153">
        <f>'Historical Expenditure'!H32*Inflation!G$10</f>
        <v>72555.784740321047</v>
      </c>
      <c r="I16" s="153">
        <f>'Historical Expenditure'!I32*Inflation!H$10</f>
        <v>75454.686186046514</v>
      </c>
      <c r="J16" s="153">
        <f>'Historical Expenditure'!J32*Inflation!I$10</f>
        <v>106856.24967730178</v>
      </c>
      <c r="K16" s="153">
        <f>'Historical Expenditure'!K32*Inflation!J$10</f>
        <v>184048.87778920133</v>
      </c>
      <c r="L16" s="152">
        <f>SUMIF('Project List - RRP'!$G$9:$G$92,$T16,'Project List - RRP'!H$9:H$92)*Inflation!$K$10</f>
        <v>727262.40180722391</v>
      </c>
      <c r="M16" s="152">
        <f>SUMIF('Project List - RRP'!$G$9:$G$92,$T16,'Project List - RRP'!I$9:I$92)*Inflation!$K$10</f>
        <v>727262.40180722391</v>
      </c>
      <c r="N16" s="152">
        <f>SUMIF('Project List - RRP'!$G$9:$G$92,$T16,'Project List - RRP'!J$9:J$92)*Inflation!$K$10</f>
        <v>727262.40180722391</v>
      </c>
      <c r="O16" s="152">
        <f>SUMIF('Project List - RRP'!$G$9:$G$92,$T16,'Project List - RRP'!K$9:K$92)*Inflation!$K$10</f>
        <v>727262.40180722391</v>
      </c>
      <c r="P16" s="152">
        <f>SUMIF('Project List - RRP'!$G$9:$G$92,$T16,'Project List - RRP'!L$9:L$92)*Inflation!$K$10</f>
        <v>727262.40180722391</v>
      </c>
      <c r="Q16" s="152">
        <f>SUMIF('Project List - RRP'!$G$9:$G$92,$T16,'Project List - RRP'!M$9:M$92)*Inflation!$K$10</f>
        <v>727262.40180722391</v>
      </c>
      <c r="R16" s="152">
        <f>SUMIF('Project List - RRP'!$G$9:$G$92,$T16,'Project List - RRP'!N$9:N$92)*Inflation!$K$10</f>
        <v>727262.40180722391</v>
      </c>
      <c r="S16" s="89"/>
      <c r="T16" s="159" t="s">
        <v>352</v>
      </c>
      <c r="U16" s="89"/>
      <c r="V16" s="89"/>
      <c r="W16" s="89"/>
    </row>
    <row r="17" spans="1:23" s="109" customFormat="1" x14ac:dyDescent="0.2">
      <c r="A17" s="89"/>
      <c r="B17" s="255" t="s">
        <v>188</v>
      </c>
      <c r="C17" s="98" t="s">
        <v>189</v>
      </c>
      <c r="D17" s="144">
        <f>'Historical Expenditure'!D33*Inflation!D$10</f>
        <v>0</v>
      </c>
      <c r="E17" s="144">
        <f>'Historical Expenditure'!E33*Inflation!E$10</f>
        <v>0</v>
      </c>
      <c r="F17" s="144">
        <f>'Historical Expenditure'!F33*Inflation!F$10</f>
        <v>0</v>
      </c>
      <c r="G17" s="153">
        <f>'Historical Expenditure'!G33*Inflation!F$10</f>
        <v>157619.07093048596</v>
      </c>
      <c r="H17" s="153">
        <f>'Historical Expenditure'!H33*Inflation!G$10</f>
        <v>144297.02832861189</v>
      </c>
      <c r="I17" s="153">
        <f>'Historical Expenditure'!I33*Inflation!H$10</f>
        <v>7526.4361395348842</v>
      </c>
      <c r="J17" s="153">
        <f>'Historical Expenditure'!J33*Inflation!I$10</f>
        <v>12864.570449508006</v>
      </c>
      <c r="K17" s="153">
        <f>'Historical Expenditure'!K33*Inflation!J$10</f>
        <v>21074.460580453095</v>
      </c>
      <c r="L17" s="152">
        <f>SUMIF('Project List - RRP'!$G$9:$G$92,$T17,'Project List - RRP'!H$9:H$92)*Inflation!$K$10</f>
        <v>0</v>
      </c>
      <c r="M17" s="152">
        <f>SUMIF('Project List - RRP'!$G$9:$G$92,$T17,'Project List - RRP'!I$9:I$92)*Inflation!$K$10</f>
        <v>0</v>
      </c>
      <c r="N17" s="152">
        <f>SUMIF('Project List - RRP'!$G$9:$G$92,$T17,'Project List - RRP'!J$9:J$92)*Inflation!$K$10</f>
        <v>0</v>
      </c>
      <c r="O17" s="152">
        <f>SUMIF('Project List - RRP'!$G$9:$G$92,$T17,'Project List - RRP'!K$9:K$92)*Inflation!$K$10</f>
        <v>0</v>
      </c>
      <c r="P17" s="152">
        <f>SUMIF('Project List - RRP'!$G$9:$G$92,$T17,'Project List - RRP'!L$9:L$92)*Inflation!$K$10</f>
        <v>0</v>
      </c>
      <c r="Q17" s="152">
        <f>SUMIF('Project List - RRP'!$G$9:$G$92,$T17,'Project List - RRP'!M$9:M$92)*Inflation!$K$10</f>
        <v>0</v>
      </c>
      <c r="R17" s="152">
        <f>SUMIF('Project List - RRP'!$G$9:$G$92,$T17,'Project List - RRP'!N$9:N$92)*Inflation!$K$10</f>
        <v>0</v>
      </c>
      <c r="S17" s="89"/>
      <c r="T17" s="159"/>
      <c r="U17" s="89"/>
      <c r="V17" s="89"/>
      <c r="W17" s="89"/>
    </row>
    <row r="18" spans="1:23" s="109" customFormat="1" x14ac:dyDescent="0.2">
      <c r="A18" s="89"/>
      <c r="B18" s="255"/>
      <c r="C18" s="103" t="s">
        <v>190</v>
      </c>
      <c r="D18" s="144">
        <f>'Historical Expenditure'!D34*Inflation!D$10</f>
        <v>0</v>
      </c>
      <c r="E18" s="144">
        <f>'Historical Expenditure'!E34*Inflation!E$10</f>
        <v>0</v>
      </c>
      <c r="F18" s="144">
        <f>'Historical Expenditure'!F34*Inflation!F$10</f>
        <v>0</v>
      </c>
      <c r="G18" s="153">
        <f>'Historical Expenditure'!G34*Inflation!F$10</f>
        <v>0</v>
      </c>
      <c r="H18" s="153">
        <f>'Historical Expenditure'!H34*Inflation!G$10</f>
        <v>0</v>
      </c>
      <c r="I18" s="153">
        <f>'Historical Expenditure'!I34*Inflation!H$10</f>
        <v>0</v>
      </c>
      <c r="J18" s="153">
        <f>'Historical Expenditure'!J34*Inflation!I$10</f>
        <v>0</v>
      </c>
      <c r="K18" s="153">
        <f>'Historical Expenditure'!K34*Inflation!J$10</f>
        <v>0</v>
      </c>
      <c r="L18" s="152">
        <f>SUMIF('Project List - RRP'!$G$9:$G$92,$T18,'Project List - RRP'!H$9:H$92)*Inflation!$K$10</f>
        <v>0</v>
      </c>
      <c r="M18" s="152">
        <f>SUMIF('Project List - RRP'!$G$9:$G$92,$T18,'Project List - RRP'!I$9:I$92)*Inflation!$K$10</f>
        <v>0</v>
      </c>
      <c r="N18" s="152">
        <f>SUMIF('Project List - RRP'!$G$9:$G$92,$T18,'Project List - RRP'!J$9:J$92)*Inflation!$K$10</f>
        <v>0</v>
      </c>
      <c r="O18" s="152">
        <f>SUMIF('Project List - RRP'!$G$9:$G$92,$T18,'Project List - RRP'!K$9:K$92)*Inflation!$K$10</f>
        <v>0</v>
      </c>
      <c r="P18" s="152">
        <f>SUMIF('Project List - RRP'!$G$9:$G$92,$T18,'Project List - RRP'!L$9:L$92)*Inflation!$K$10</f>
        <v>0</v>
      </c>
      <c r="Q18" s="152">
        <f>SUMIF('Project List - RRP'!$G$9:$G$92,$T18,'Project List - RRP'!M$9:M$92)*Inflation!$K$10</f>
        <v>0</v>
      </c>
      <c r="R18" s="152">
        <f>SUMIF('Project List - RRP'!$G$9:$G$92,$T18,'Project List - RRP'!N$9:N$92)*Inflation!$K$10</f>
        <v>0</v>
      </c>
      <c r="S18" s="89"/>
      <c r="T18" s="159"/>
      <c r="U18" s="89"/>
      <c r="V18" s="89"/>
      <c r="W18" s="89"/>
    </row>
    <row r="19" spans="1:23" s="109" customFormat="1" x14ac:dyDescent="0.2">
      <c r="A19" s="89"/>
      <c r="B19" s="255"/>
      <c r="C19" s="103" t="s">
        <v>191</v>
      </c>
      <c r="D19" s="144">
        <f>'Historical Expenditure'!D35*Inflation!D$10</f>
        <v>0</v>
      </c>
      <c r="E19" s="144">
        <f>'Historical Expenditure'!E35*Inflation!E$10</f>
        <v>0</v>
      </c>
      <c r="F19" s="144">
        <f>'Historical Expenditure'!F35*Inflation!F$10</f>
        <v>0</v>
      </c>
      <c r="G19" s="153">
        <f>'Historical Expenditure'!G35*Inflation!F$10</f>
        <v>0</v>
      </c>
      <c r="H19" s="153">
        <f>'Historical Expenditure'!H35*Inflation!G$10</f>
        <v>0</v>
      </c>
      <c r="I19" s="153">
        <f>'Historical Expenditure'!I35*Inflation!H$10</f>
        <v>0</v>
      </c>
      <c r="J19" s="153">
        <f>'Historical Expenditure'!J35*Inflation!I$10</f>
        <v>0</v>
      </c>
      <c r="K19" s="153">
        <f>'Historical Expenditure'!K35*Inflation!J$10</f>
        <v>0</v>
      </c>
      <c r="L19" s="152">
        <f>SUMIF('Project List - RRP'!$G$9:$G$92,$T19,'Project List - RRP'!H$9:H$92)*Inflation!$K$10</f>
        <v>0</v>
      </c>
      <c r="M19" s="152">
        <f>SUMIF('Project List - RRP'!$G$9:$G$92,$T19,'Project List - RRP'!I$9:I$92)*Inflation!$K$10</f>
        <v>0</v>
      </c>
      <c r="N19" s="152">
        <f>SUMIF('Project List - RRP'!$G$9:$G$92,$T19,'Project List - RRP'!J$9:J$92)*Inflation!$K$10</f>
        <v>0</v>
      </c>
      <c r="O19" s="152">
        <f>SUMIF('Project List - RRP'!$G$9:$G$92,$T19,'Project List - RRP'!K$9:K$92)*Inflation!$K$10</f>
        <v>0</v>
      </c>
      <c r="P19" s="152">
        <f>SUMIF('Project List - RRP'!$G$9:$G$92,$T19,'Project List - RRP'!L$9:L$92)*Inflation!$K$10</f>
        <v>0</v>
      </c>
      <c r="Q19" s="152">
        <f>SUMIF('Project List - RRP'!$G$9:$G$92,$T19,'Project List - RRP'!M$9:M$92)*Inflation!$K$10</f>
        <v>0</v>
      </c>
      <c r="R19" s="152">
        <f>SUMIF('Project List - RRP'!$G$9:$G$92,$T19,'Project List - RRP'!N$9:N$92)*Inflation!$K$10</f>
        <v>0</v>
      </c>
      <c r="S19" s="89"/>
      <c r="T19" s="159"/>
      <c r="U19" s="89"/>
      <c r="V19" s="89"/>
      <c r="W19" s="89"/>
    </row>
    <row r="20" spans="1:23" s="109" customFormat="1" x14ac:dyDescent="0.2">
      <c r="A20" s="89"/>
      <c r="B20" s="255"/>
      <c r="C20" s="98" t="s">
        <v>192</v>
      </c>
      <c r="D20" s="144">
        <f>'Historical Expenditure'!D36*Inflation!D$10</f>
        <v>0</v>
      </c>
      <c r="E20" s="144">
        <f>'Historical Expenditure'!E36*Inflation!E$10</f>
        <v>0</v>
      </c>
      <c r="F20" s="144">
        <f>'Historical Expenditure'!F36*Inflation!F$10</f>
        <v>0</v>
      </c>
      <c r="G20" s="153">
        <f>'Historical Expenditure'!G36*Inflation!F$10</f>
        <v>105481.82662163144</v>
      </c>
      <c r="H20" s="153">
        <f>'Historical Expenditure'!H36*Inflation!G$10</f>
        <v>42632.847327667609</v>
      </c>
      <c r="I20" s="153">
        <f>'Historical Expenditure'!I36*Inflation!H$10</f>
        <v>129709.76870697674</v>
      </c>
      <c r="J20" s="153">
        <f>'Historical Expenditure'!J36*Inflation!I$10</f>
        <v>274874.29958154308</v>
      </c>
      <c r="K20" s="153">
        <f>'Historical Expenditure'!K36*Inflation!J$10</f>
        <v>366084.57791643543</v>
      </c>
      <c r="L20" s="152">
        <f>SUMIF('Project List - RRP'!$G$9:$G$92,$T20,'Project List - RRP'!H$9:H$92)*Inflation!$K$10</f>
        <v>0</v>
      </c>
      <c r="M20" s="152">
        <f>SUMIF('Project List - RRP'!$G$9:$G$92,$T20,'Project List - RRP'!I$9:I$92)*Inflation!$K$10</f>
        <v>0</v>
      </c>
      <c r="N20" s="152">
        <f>SUMIF('Project List - RRP'!$G$9:$G$92,$T20,'Project List - RRP'!J$9:J$92)*Inflation!$K$10</f>
        <v>0</v>
      </c>
      <c r="O20" s="152">
        <f>SUMIF('Project List - RRP'!$G$9:$G$92,$T20,'Project List - RRP'!K$9:K$92)*Inflation!$K$10</f>
        <v>0</v>
      </c>
      <c r="P20" s="152">
        <f>SUMIF('Project List - RRP'!$G$9:$G$92,$T20,'Project List - RRP'!L$9:L$92)*Inflation!$K$10</f>
        <v>0</v>
      </c>
      <c r="Q20" s="152">
        <f>SUMIF('Project List - RRP'!$G$9:$G$92,$T20,'Project List - RRP'!M$9:M$92)*Inflation!$K$10</f>
        <v>0</v>
      </c>
      <c r="R20" s="152">
        <f>SUMIF('Project List - RRP'!$G$9:$G$92,$T20,'Project List - RRP'!N$9:N$92)*Inflation!$K$10</f>
        <v>0</v>
      </c>
      <c r="S20" s="89"/>
      <c r="T20" s="159"/>
      <c r="U20" s="89"/>
      <c r="V20" s="89"/>
      <c r="W20" s="89"/>
    </row>
    <row r="21" spans="1:23" s="109" customFormat="1" x14ac:dyDescent="0.2">
      <c r="A21" s="89"/>
      <c r="B21" s="129"/>
      <c r="C21" s="98" t="s">
        <v>193</v>
      </c>
      <c r="D21" s="144">
        <f>'Historical Expenditure'!D37*Inflation!D$10</f>
        <v>0</v>
      </c>
      <c r="E21" s="144">
        <f>'Historical Expenditure'!E37*Inflation!E$10</f>
        <v>0</v>
      </c>
      <c r="F21" s="144">
        <f>'Historical Expenditure'!F37*Inflation!F$10</f>
        <v>0</v>
      </c>
      <c r="G21" s="153">
        <f>'Historical Expenditure'!G37*Inflation!F$10</f>
        <v>0</v>
      </c>
      <c r="H21" s="153">
        <f>'Historical Expenditure'!H37*Inflation!G$10</f>
        <v>0</v>
      </c>
      <c r="I21" s="153">
        <f>'Historical Expenditure'!I37*Inflation!H$10</f>
        <v>228995.56699534884</v>
      </c>
      <c r="J21" s="153">
        <f>'Historical Expenditure'!J37*Inflation!I$10</f>
        <v>226885.65934893186</v>
      </c>
      <c r="K21" s="153">
        <f>'Historical Expenditure'!K37*Inflation!J$10</f>
        <v>205.59291671335703</v>
      </c>
      <c r="L21" s="152">
        <f>SUMIF('Project List - RRP'!$G$9:$G$92,$T21,'Project List - RRP'!H$9:H$92)*Inflation!$K$10</f>
        <v>0</v>
      </c>
      <c r="M21" s="152">
        <f>SUMIF('Project List - RRP'!$G$9:$G$92,$T21,'Project List - RRP'!I$9:I$92)*Inflation!$K$10</f>
        <v>0</v>
      </c>
      <c r="N21" s="152">
        <f>SUMIF('Project List - RRP'!$G$9:$G$92,$T21,'Project List - RRP'!J$9:J$92)*Inflation!$K$10</f>
        <v>0</v>
      </c>
      <c r="O21" s="152">
        <f>SUMIF('Project List - RRP'!$G$9:$G$92,$T21,'Project List - RRP'!K$9:K$92)*Inflation!$K$10</f>
        <v>0</v>
      </c>
      <c r="P21" s="152">
        <f>SUMIF('Project List - RRP'!$G$9:$G$92,$T21,'Project List - RRP'!L$9:L$92)*Inflation!$K$10</f>
        <v>0</v>
      </c>
      <c r="Q21" s="152">
        <f>SUMIF('Project List - RRP'!$G$9:$G$92,$T21,'Project List - RRP'!M$9:M$92)*Inflation!$K$10</f>
        <v>0</v>
      </c>
      <c r="R21" s="152">
        <f>SUMIF('Project List - RRP'!$G$9:$G$92,$T21,'Project List - RRP'!N$9:N$92)*Inflation!$K$10</f>
        <v>0</v>
      </c>
      <c r="S21" s="89"/>
      <c r="T21" s="159"/>
      <c r="U21" s="89"/>
      <c r="V21" s="89"/>
      <c r="W21" s="89"/>
    </row>
    <row r="22" spans="1:23" s="109" customFormat="1" x14ac:dyDescent="0.2">
      <c r="A22" s="89"/>
      <c r="B22" s="129"/>
      <c r="C22" s="98" t="s">
        <v>194</v>
      </c>
      <c r="D22" s="144">
        <f>'Historical Expenditure'!D38*Inflation!D$10</f>
        <v>0</v>
      </c>
      <c r="E22" s="144">
        <f>'Historical Expenditure'!E38*Inflation!E$10</f>
        <v>0</v>
      </c>
      <c r="F22" s="144">
        <f>'Historical Expenditure'!F38*Inflation!F$10</f>
        <v>0</v>
      </c>
      <c r="G22" s="153">
        <f>'Historical Expenditure'!G38*Inflation!F$10</f>
        <v>27531.909079683301</v>
      </c>
      <c r="H22" s="153">
        <f>'Historical Expenditure'!H38*Inflation!G$10</f>
        <v>0</v>
      </c>
      <c r="I22" s="153">
        <f>'Historical Expenditure'!I38*Inflation!H$10</f>
        <v>0</v>
      </c>
      <c r="J22" s="153">
        <f>'Historical Expenditure'!J38*Inflation!I$10</f>
        <v>0</v>
      </c>
      <c r="K22" s="153">
        <f>'Historical Expenditure'!K38*Inflation!J$10</f>
        <v>0</v>
      </c>
      <c r="L22" s="152">
        <f>SUMIF('Project List - RRP'!$G$9:$G$92,$T22,'Project List - RRP'!H$9:H$92)*Inflation!$K$10</f>
        <v>0</v>
      </c>
      <c r="M22" s="152">
        <f>SUMIF('Project List - RRP'!$G$9:$G$92,$T22,'Project List - RRP'!I$9:I$92)*Inflation!$K$10</f>
        <v>0</v>
      </c>
      <c r="N22" s="152">
        <f>SUMIF('Project List - RRP'!$G$9:$G$92,$T22,'Project List - RRP'!J$9:J$92)*Inflation!$K$10</f>
        <v>0</v>
      </c>
      <c r="O22" s="152">
        <f>SUMIF('Project List - RRP'!$G$9:$G$92,$T22,'Project List - RRP'!K$9:K$92)*Inflation!$K$10</f>
        <v>0</v>
      </c>
      <c r="P22" s="152">
        <f>SUMIF('Project List - RRP'!$G$9:$G$92,$T22,'Project List - RRP'!L$9:L$92)*Inflation!$K$10</f>
        <v>0</v>
      </c>
      <c r="Q22" s="152">
        <f>SUMIF('Project List - RRP'!$G$9:$G$92,$T22,'Project List - RRP'!M$9:M$92)*Inflation!$K$10</f>
        <v>0</v>
      </c>
      <c r="R22" s="152">
        <f>SUMIF('Project List - RRP'!$G$9:$G$92,$T22,'Project List - RRP'!N$9:N$92)*Inflation!$K$10</f>
        <v>0</v>
      </c>
      <c r="S22" s="89"/>
      <c r="T22" s="159"/>
      <c r="U22" s="89"/>
      <c r="V22" s="89"/>
      <c r="W22" s="89"/>
    </row>
    <row r="23" spans="1:23" s="109" customFormat="1" x14ac:dyDescent="0.2">
      <c r="A23" s="89"/>
      <c r="B23" s="129"/>
      <c r="C23" s="98" t="s">
        <v>195</v>
      </c>
      <c r="D23" s="144">
        <f>'Historical Expenditure'!D39*Inflation!D$10</f>
        <v>0</v>
      </c>
      <c r="E23" s="144">
        <f>'Historical Expenditure'!E39*Inflation!E$10</f>
        <v>0</v>
      </c>
      <c r="F23" s="144">
        <f>'Historical Expenditure'!F39*Inflation!F$10</f>
        <v>0</v>
      </c>
      <c r="G23" s="153">
        <f>'Historical Expenditure'!G39*Inflation!F$10</f>
        <v>0</v>
      </c>
      <c r="H23" s="153">
        <f>'Historical Expenditure'!H39*Inflation!G$10</f>
        <v>0</v>
      </c>
      <c r="I23" s="153">
        <f>'Historical Expenditure'!I39*Inflation!H$10</f>
        <v>0</v>
      </c>
      <c r="J23" s="153">
        <f>'Historical Expenditure'!J39*Inflation!I$10</f>
        <v>0</v>
      </c>
      <c r="K23" s="153">
        <f>'Historical Expenditure'!K39*Inflation!J$10</f>
        <v>0</v>
      </c>
      <c r="L23" s="152">
        <f>SUMIF('Project List - RRP'!$G$9:$G$92,$T23,'Project List - RRP'!H$9:H$92)*Inflation!$K$10</f>
        <v>0</v>
      </c>
      <c r="M23" s="152">
        <f>SUMIF('Project List - RRP'!$G$9:$G$92,$T23,'Project List - RRP'!I$9:I$92)*Inflation!$K$10</f>
        <v>0</v>
      </c>
      <c r="N23" s="152">
        <f>SUMIF('Project List - RRP'!$G$9:$G$92,$T23,'Project List - RRP'!J$9:J$92)*Inflation!$K$10</f>
        <v>0</v>
      </c>
      <c r="O23" s="152">
        <f>SUMIF('Project List - RRP'!$G$9:$G$92,$T23,'Project List - RRP'!K$9:K$92)*Inflation!$K$10</f>
        <v>0</v>
      </c>
      <c r="P23" s="152">
        <f>SUMIF('Project List - RRP'!$G$9:$G$92,$T23,'Project List - RRP'!L$9:L$92)*Inflation!$K$10</f>
        <v>0</v>
      </c>
      <c r="Q23" s="152">
        <f>SUMIF('Project List - RRP'!$G$9:$G$92,$T23,'Project List - RRP'!M$9:M$92)*Inflation!$K$10</f>
        <v>0</v>
      </c>
      <c r="R23" s="152">
        <f>SUMIF('Project List - RRP'!$G$9:$G$92,$T23,'Project List - RRP'!N$9:N$92)*Inflation!$K$10</f>
        <v>0</v>
      </c>
      <c r="S23" s="89"/>
      <c r="T23" s="159"/>
      <c r="U23" s="89"/>
      <c r="V23" s="89"/>
      <c r="W23" s="89"/>
    </row>
    <row r="24" spans="1:23" s="109" customFormat="1" x14ac:dyDescent="0.2">
      <c r="A24" s="89"/>
      <c r="B24" s="129"/>
      <c r="C24" s="98" t="s">
        <v>196</v>
      </c>
      <c r="D24" s="144">
        <f>'Historical Expenditure'!D40*Inflation!D$10</f>
        <v>0</v>
      </c>
      <c r="E24" s="144">
        <f>'Historical Expenditure'!E40*Inflation!E$10</f>
        <v>0</v>
      </c>
      <c r="F24" s="144">
        <f>'Historical Expenditure'!F40*Inflation!F$10</f>
        <v>0</v>
      </c>
      <c r="G24" s="153">
        <f>'Historical Expenditure'!G40*Inflation!F$10</f>
        <v>0</v>
      </c>
      <c r="H24" s="153">
        <f>'Historical Expenditure'!H40*Inflation!G$10</f>
        <v>0</v>
      </c>
      <c r="I24" s="153">
        <f>'Historical Expenditure'!I40*Inflation!H$10</f>
        <v>0</v>
      </c>
      <c r="J24" s="153">
        <f>'Historical Expenditure'!J40*Inflation!I$10</f>
        <v>0</v>
      </c>
      <c r="K24" s="153">
        <f>'Historical Expenditure'!K40*Inflation!J$10</f>
        <v>0</v>
      </c>
      <c r="L24" s="152">
        <f>SUMIF('Project List - RRP'!$G$9:$G$92,$T24,'Project List - RRP'!H$9:H$92)*Inflation!$K$10</f>
        <v>0</v>
      </c>
      <c r="M24" s="152">
        <f>SUMIF('Project List - RRP'!$G$9:$G$92,$T24,'Project List - RRP'!I$9:I$92)*Inflation!$K$10</f>
        <v>0</v>
      </c>
      <c r="N24" s="152">
        <f>SUMIF('Project List - RRP'!$G$9:$G$92,$T24,'Project List - RRP'!J$9:J$92)*Inflation!$K$10</f>
        <v>0</v>
      </c>
      <c r="O24" s="152">
        <f>SUMIF('Project List - RRP'!$G$9:$G$92,$T24,'Project List - RRP'!K$9:K$92)*Inflation!$K$10</f>
        <v>0</v>
      </c>
      <c r="P24" s="152">
        <f>SUMIF('Project List - RRP'!$G$9:$G$92,$T24,'Project List - RRP'!L$9:L$92)*Inflation!$K$10</f>
        <v>0</v>
      </c>
      <c r="Q24" s="152">
        <f>SUMIF('Project List - RRP'!$G$9:$G$92,$T24,'Project List - RRP'!M$9:M$92)*Inflation!$K$10</f>
        <v>0</v>
      </c>
      <c r="R24" s="152">
        <f>SUMIF('Project List - RRP'!$G$9:$G$92,$T24,'Project List - RRP'!N$9:N$92)*Inflation!$K$10</f>
        <v>0</v>
      </c>
      <c r="S24" s="89"/>
      <c r="T24" s="159"/>
      <c r="U24" s="89"/>
      <c r="V24" s="89"/>
      <c r="W24" s="89"/>
    </row>
    <row r="25" spans="1:23" s="109" customFormat="1" x14ac:dyDescent="0.2">
      <c r="A25" s="89"/>
      <c r="B25" s="129"/>
      <c r="C25" s="98" t="s">
        <v>197</v>
      </c>
      <c r="D25" s="144">
        <f>'Historical Expenditure'!D41*Inflation!D$10</f>
        <v>0</v>
      </c>
      <c r="E25" s="144">
        <f>'Historical Expenditure'!E41*Inflation!E$10</f>
        <v>0</v>
      </c>
      <c r="F25" s="144">
        <f>'Historical Expenditure'!F41*Inflation!F$10</f>
        <v>0</v>
      </c>
      <c r="G25" s="153">
        <f>'Historical Expenditure'!G41*Inflation!F$10</f>
        <v>0</v>
      </c>
      <c r="H25" s="153">
        <f>'Historical Expenditure'!H41*Inflation!G$10</f>
        <v>0</v>
      </c>
      <c r="I25" s="153">
        <f>'Historical Expenditure'!I41*Inflation!H$10</f>
        <v>0</v>
      </c>
      <c r="J25" s="153">
        <f>'Historical Expenditure'!J41*Inflation!I$10</f>
        <v>0</v>
      </c>
      <c r="K25" s="153">
        <f>'Historical Expenditure'!K41*Inflation!J$10</f>
        <v>0</v>
      </c>
      <c r="L25" s="152">
        <f>SUMIF('Project List - RRP'!$G$9:$G$92,$T25,'Project List - RRP'!H$9:H$92)*Inflation!$K$10</f>
        <v>0</v>
      </c>
      <c r="M25" s="152">
        <f>SUMIF('Project List - RRP'!$G$9:$G$92,$T25,'Project List - RRP'!I$9:I$92)*Inflation!$K$10</f>
        <v>0</v>
      </c>
      <c r="N25" s="152">
        <f>SUMIF('Project List - RRP'!$G$9:$G$92,$T25,'Project List - RRP'!J$9:J$92)*Inflation!$K$10</f>
        <v>0</v>
      </c>
      <c r="O25" s="152">
        <f>SUMIF('Project List - RRP'!$G$9:$G$92,$T25,'Project List - RRP'!K$9:K$92)*Inflation!$K$10</f>
        <v>0</v>
      </c>
      <c r="P25" s="152">
        <f>SUMIF('Project List - RRP'!$G$9:$G$92,$T25,'Project List - RRP'!L$9:L$92)*Inflation!$K$10</f>
        <v>0</v>
      </c>
      <c r="Q25" s="152">
        <f>SUMIF('Project List - RRP'!$G$9:$G$92,$T25,'Project List - RRP'!M$9:M$92)*Inflation!$K$10</f>
        <v>0</v>
      </c>
      <c r="R25" s="152">
        <f>SUMIF('Project List - RRP'!$G$9:$G$92,$T25,'Project List - RRP'!N$9:N$92)*Inflation!$K$10</f>
        <v>0</v>
      </c>
      <c r="S25" s="89"/>
      <c r="T25" s="159"/>
      <c r="U25" s="89"/>
      <c r="V25" s="89"/>
      <c r="W25" s="89"/>
    </row>
    <row r="26" spans="1:23" s="109" customFormat="1" x14ac:dyDescent="0.2">
      <c r="A26" s="89"/>
      <c r="B26" s="129"/>
      <c r="C26" s="98" t="s">
        <v>198</v>
      </c>
      <c r="D26" s="144">
        <f>'Historical Expenditure'!D42*Inflation!D$10</f>
        <v>0</v>
      </c>
      <c r="E26" s="144">
        <f>'Historical Expenditure'!E42*Inflation!E$10</f>
        <v>0</v>
      </c>
      <c r="F26" s="144">
        <f>'Historical Expenditure'!F42*Inflation!F$10</f>
        <v>0</v>
      </c>
      <c r="G26" s="153">
        <f>'Historical Expenditure'!G42*Inflation!F$10</f>
        <v>217484.73782232875</v>
      </c>
      <c r="H26" s="153">
        <f>'Historical Expenditure'!H42*Inflation!G$10</f>
        <v>183919.69216241737</v>
      </c>
      <c r="I26" s="153">
        <f>'Historical Expenditure'!I42*Inflation!H$10</f>
        <v>180829.44013953491</v>
      </c>
      <c r="J26" s="153">
        <f>'Historical Expenditure'!J42*Inflation!I$10</f>
        <v>483774.00875664572</v>
      </c>
      <c r="K26" s="153">
        <f>'Historical Expenditure'!K42*Inflation!J$10</f>
        <v>861219.42854011955</v>
      </c>
      <c r="L26" s="152">
        <f>SUMIF('Project List - RRP'!$G$9:$G$92,$T26,'Project List - RRP'!H$9:H$92)*Inflation!$K$10</f>
        <v>822796.62985490903</v>
      </c>
      <c r="M26" s="152">
        <f>SUMIF('Project List - RRP'!$G$9:$G$92,$T26,'Project List - RRP'!I$9:I$92)*Inflation!$K$10</f>
        <v>886494.42679033894</v>
      </c>
      <c r="N26" s="152">
        <f>SUMIF('Project List - RRP'!$G$9:$G$92,$T26,'Project List - RRP'!J$9:J$92)*Inflation!$K$10</f>
        <v>784677.69053732755</v>
      </c>
      <c r="O26" s="152">
        <f>SUMIF('Project List - RRP'!$G$9:$G$92,$T26,'Project List - RRP'!K$9:K$92)*Inflation!$K$10</f>
        <v>784677.69053732755</v>
      </c>
      <c r="P26" s="152">
        <f>SUMIF('Project List - RRP'!$G$9:$G$92,$T26,'Project List - RRP'!L$9:L$92)*Inflation!$K$10</f>
        <v>784677.69053732755</v>
      </c>
      <c r="Q26" s="152">
        <f>SUMIF('Project List - RRP'!$G$9:$G$92,$T26,'Project List - RRP'!M$9:M$92)*Inflation!$K$10</f>
        <v>784677.69053732755</v>
      </c>
      <c r="R26" s="152">
        <f>SUMIF('Project List - RRP'!$G$9:$G$92,$T26,'Project List - RRP'!N$9:N$92)*Inflation!$K$10</f>
        <v>937402.79491684458</v>
      </c>
      <c r="S26" s="89"/>
      <c r="T26" s="159" t="s">
        <v>349</v>
      </c>
      <c r="U26" s="89"/>
      <c r="V26" s="89"/>
      <c r="W26" s="89"/>
    </row>
    <row r="27" spans="1:23" s="109" customFormat="1" x14ac:dyDescent="0.2">
      <c r="A27" s="89"/>
      <c r="B27" s="129"/>
      <c r="C27" s="98" t="s">
        <v>199</v>
      </c>
      <c r="D27" s="144">
        <f>'Historical Expenditure'!D43*Inflation!D$10</f>
        <v>0</v>
      </c>
      <c r="E27" s="144">
        <f>'Historical Expenditure'!E43*Inflation!E$10</f>
        <v>0</v>
      </c>
      <c r="F27" s="144">
        <f>'Historical Expenditure'!F43*Inflation!F$10</f>
        <v>0</v>
      </c>
      <c r="G27" s="153">
        <f>'Historical Expenditure'!G43*Inflation!F$10</f>
        <v>50123.330427834677</v>
      </c>
      <c r="H27" s="153">
        <f>'Historical Expenditure'!H43*Inflation!G$10</f>
        <v>201274.90830028328</v>
      </c>
      <c r="I27" s="153">
        <f>'Historical Expenditure'!I43*Inflation!H$10</f>
        <v>211102.05330232557</v>
      </c>
      <c r="J27" s="153">
        <f>'Historical Expenditure'!J43*Inflation!I$10</f>
        <v>379994.47504988959</v>
      </c>
      <c r="K27" s="153">
        <f>'Historical Expenditure'!K43*Inflation!J$10</f>
        <v>656209.98243172769</v>
      </c>
      <c r="L27" s="152">
        <f>SUMIF('Project List - RRP'!$G$9:$G$92,$T27,'Project List - RRP'!H$9:H$92)*Inflation!$K$10</f>
        <v>0</v>
      </c>
      <c r="M27" s="152">
        <f>SUMIF('Project List - RRP'!$G$9:$G$92,$T27,'Project List - RRP'!I$9:I$92)*Inflation!$K$10</f>
        <v>0</v>
      </c>
      <c r="N27" s="152">
        <f>SUMIF('Project List - RRP'!$G$9:$G$92,$T27,'Project List - RRP'!J$9:J$92)*Inflation!$K$10</f>
        <v>0</v>
      </c>
      <c r="O27" s="152">
        <f>SUMIF('Project List - RRP'!$G$9:$G$92,$T27,'Project List - RRP'!K$9:K$92)*Inflation!$K$10</f>
        <v>0</v>
      </c>
      <c r="P27" s="152">
        <f>SUMIF('Project List - RRP'!$G$9:$G$92,$T27,'Project List - RRP'!L$9:L$92)*Inflation!$K$10</f>
        <v>0</v>
      </c>
      <c r="Q27" s="152">
        <f>SUMIF('Project List - RRP'!$G$9:$G$92,$T27,'Project List - RRP'!M$9:M$92)*Inflation!$K$10</f>
        <v>0</v>
      </c>
      <c r="R27" s="152">
        <f>SUMIF('Project List - RRP'!$G$9:$G$92,$T27,'Project List - RRP'!N$9:N$92)*Inflation!$K$10</f>
        <v>0</v>
      </c>
      <c r="S27" s="89"/>
      <c r="T27" s="159"/>
      <c r="U27" s="89"/>
      <c r="V27" s="89"/>
      <c r="W27" s="89"/>
    </row>
    <row r="28" spans="1:23" s="109" customFormat="1" x14ac:dyDescent="0.2">
      <c r="A28" s="89"/>
      <c r="B28" s="129"/>
      <c r="C28" s="98" t="s">
        <v>200</v>
      </c>
      <c r="D28" s="144">
        <f>'Historical Expenditure'!D44*Inflation!D$10</f>
        <v>0</v>
      </c>
      <c r="E28" s="144">
        <f>'Historical Expenditure'!E44*Inflation!E$10</f>
        <v>0</v>
      </c>
      <c r="F28" s="144">
        <f>'Historical Expenditure'!F44*Inflation!F$10</f>
        <v>0</v>
      </c>
      <c r="G28" s="153">
        <f>'Historical Expenditure'!G44*Inflation!F$10</f>
        <v>0</v>
      </c>
      <c r="H28" s="153">
        <f>'Historical Expenditure'!H44*Inflation!G$10</f>
        <v>0</v>
      </c>
      <c r="I28" s="153">
        <f>'Historical Expenditure'!I44*Inflation!H$10</f>
        <v>0</v>
      </c>
      <c r="J28" s="153">
        <f>'Historical Expenditure'!J44*Inflation!I$10</f>
        <v>0</v>
      </c>
      <c r="K28" s="153">
        <f>'Historical Expenditure'!K44*Inflation!J$10</f>
        <v>0</v>
      </c>
      <c r="L28" s="152">
        <f>SUMIF('Project List - RRP'!$G$9:$G$92,$T28,'Project List - RRP'!H$9:H$92)*Inflation!$K$10</f>
        <v>0</v>
      </c>
      <c r="M28" s="152">
        <f>SUMIF('Project List - RRP'!$G$9:$G$92,$T28,'Project List - RRP'!I$9:I$92)*Inflation!$K$10</f>
        <v>0</v>
      </c>
      <c r="N28" s="152">
        <f>SUMIF('Project List - RRP'!$G$9:$G$92,$T28,'Project List - RRP'!J$9:J$92)*Inflation!$K$10</f>
        <v>0</v>
      </c>
      <c r="O28" s="152">
        <f>SUMIF('Project List - RRP'!$G$9:$G$92,$T28,'Project List - RRP'!K$9:K$92)*Inflation!$K$10</f>
        <v>0</v>
      </c>
      <c r="P28" s="152">
        <f>SUMIF('Project List - RRP'!$G$9:$G$92,$T28,'Project List - RRP'!L$9:L$92)*Inflation!$K$10</f>
        <v>0</v>
      </c>
      <c r="Q28" s="152">
        <f>SUMIF('Project List - RRP'!$G$9:$G$92,$T28,'Project List - RRP'!M$9:M$92)*Inflation!$K$10</f>
        <v>0</v>
      </c>
      <c r="R28" s="152">
        <f>SUMIF('Project List - RRP'!$G$9:$G$92,$T28,'Project List - RRP'!N$9:N$92)*Inflation!$K$10</f>
        <v>0</v>
      </c>
      <c r="S28" s="89"/>
      <c r="T28" s="159"/>
      <c r="U28" s="89"/>
      <c r="V28" s="89"/>
      <c r="W28" s="89"/>
    </row>
    <row r="29" spans="1:23" s="109" customFormat="1" x14ac:dyDescent="0.2">
      <c r="A29" s="89"/>
      <c r="B29" s="129"/>
      <c r="C29" s="98" t="s">
        <v>201</v>
      </c>
      <c r="D29" s="144">
        <f>'Historical Expenditure'!D45*Inflation!D$10</f>
        <v>0</v>
      </c>
      <c r="E29" s="144">
        <f>'Historical Expenditure'!E45*Inflation!E$10</f>
        <v>0</v>
      </c>
      <c r="F29" s="144">
        <f>'Historical Expenditure'!F45*Inflation!F$10</f>
        <v>0</v>
      </c>
      <c r="G29" s="153">
        <f>'Historical Expenditure'!G45*Inflation!F$10</f>
        <v>0</v>
      </c>
      <c r="H29" s="153">
        <f>'Historical Expenditure'!H45*Inflation!G$10</f>
        <v>0</v>
      </c>
      <c r="I29" s="153">
        <f>'Historical Expenditure'!I45*Inflation!H$10</f>
        <v>0</v>
      </c>
      <c r="J29" s="153">
        <f>'Historical Expenditure'!J45*Inflation!I$10</f>
        <v>0</v>
      </c>
      <c r="K29" s="153">
        <f>'Historical Expenditure'!K45*Inflation!J$10</f>
        <v>0</v>
      </c>
      <c r="L29" s="152">
        <f>SUMIF('Project List - RRP'!$G$9:$G$92,$T29,'Project List - RRP'!H$9:H$92)*Inflation!$K$10</f>
        <v>0</v>
      </c>
      <c r="M29" s="152">
        <f>SUMIF('Project List - RRP'!$G$9:$G$92,$T29,'Project List - RRP'!I$9:I$92)*Inflation!$K$10</f>
        <v>0</v>
      </c>
      <c r="N29" s="152">
        <f>SUMIF('Project List - RRP'!$G$9:$G$92,$T29,'Project List - RRP'!J$9:J$92)*Inflation!$K$10</f>
        <v>0</v>
      </c>
      <c r="O29" s="152">
        <f>SUMIF('Project List - RRP'!$G$9:$G$92,$T29,'Project List - RRP'!K$9:K$92)*Inflation!$K$10</f>
        <v>0</v>
      </c>
      <c r="P29" s="152">
        <f>SUMIF('Project List - RRP'!$G$9:$G$92,$T29,'Project List - RRP'!L$9:L$92)*Inflation!$K$10</f>
        <v>0</v>
      </c>
      <c r="Q29" s="152">
        <f>SUMIF('Project List - RRP'!$G$9:$G$92,$T29,'Project List - RRP'!M$9:M$92)*Inflation!$K$10</f>
        <v>0</v>
      </c>
      <c r="R29" s="152">
        <f>SUMIF('Project List - RRP'!$G$9:$G$92,$T29,'Project List - RRP'!N$9:N$92)*Inflation!$K$10</f>
        <v>0</v>
      </c>
      <c r="S29" s="89"/>
      <c r="T29" s="159"/>
      <c r="U29" s="89"/>
      <c r="V29" s="89"/>
      <c r="W29" s="89"/>
    </row>
    <row r="30" spans="1:23" s="109" customFormat="1" x14ac:dyDescent="0.2">
      <c r="A30" s="89"/>
      <c r="B30" s="129"/>
      <c r="C30" s="98" t="s">
        <v>202</v>
      </c>
      <c r="D30" s="144">
        <f>'Historical Expenditure'!D46*Inflation!D$10</f>
        <v>0</v>
      </c>
      <c r="E30" s="144">
        <f>'Historical Expenditure'!E46*Inflation!E$10</f>
        <v>0</v>
      </c>
      <c r="F30" s="144">
        <f>'Historical Expenditure'!F46*Inflation!F$10</f>
        <v>0</v>
      </c>
      <c r="G30" s="153">
        <f>'Historical Expenditure'!G46*Inflation!F$10</f>
        <v>0</v>
      </c>
      <c r="H30" s="153">
        <f>'Historical Expenditure'!H46*Inflation!G$10</f>
        <v>2474.6485269121813</v>
      </c>
      <c r="I30" s="153">
        <f>'Historical Expenditure'!I46*Inflation!H$10</f>
        <v>2437.8165488372097</v>
      </c>
      <c r="J30" s="153">
        <f>'Historical Expenditure'!J46*Inflation!I$10</f>
        <v>0</v>
      </c>
      <c r="K30" s="153">
        <f>'Historical Expenditure'!K46*Inflation!J$10</f>
        <v>0</v>
      </c>
      <c r="L30" s="152">
        <f>SUMIF('Project List - RRP'!$G$9:$G$92,$T30,'Project List - RRP'!H$9:H$92)*Inflation!$K$10</f>
        <v>0</v>
      </c>
      <c r="M30" s="152">
        <f>SUMIF('Project List - RRP'!$G$9:$G$92,$T30,'Project List - RRP'!I$9:I$92)*Inflation!$K$10</f>
        <v>0</v>
      </c>
      <c r="N30" s="152">
        <f>SUMIF('Project List - RRP'!$G$9:$G$92,$T30,'Project List - RRP'!J$9:J$92)*Inflation!$K$10</f>
        <v>0</v>
      </c>
      <c r="O30" s="152">
        <f>SUMIF('Project List - RRP'!$G$9:$G$92,$T30,'Project List - RRP'!K$9:K$92)*Inflation!$K$10</f>
        <v>0</v>
      </c>
      <c r="P30" s="152">
        <f>SUMIF('Project List - RRP'!$G$9:$G$92,$T30,'Project List - RRP'!L$9:L$92)*Inflation!$K$10</f>
        <v>0</v>
      </c>
      <c r="Q30" s="152">
        <f>SUMIF('Project List - RRP'!$G$9:$G$92,$T30,'Project List - RRP'!M$9:M$92)*Inflation!$K$10</f>
        <v>0</v>
      </c>
      <c r="R30" s="152">
        <f>SUMIF('Project List - RRP'!$G$9:$G$92,$T30,'Project List - RRP'!N$9:N$92)*Inflation!$K$10</f>
        <v>0</v>
      </c>
      <c r="S30" s="89"/>
      <c r="T30" s="159"/>
      <c r="U30" s="89"/>
      <c r="V30" s="89"/>
      <c r="W30" s="89"/>
    </row>
    <row r="31" spans="1:23" s="109" customFormat="1" x14ac:dyDescent="0.2">
      <c r="A31" s="89"/>
      <c r="B31" s="129"/>
      <c r="C31" s="98" t="s">
        <v>203</v>
      </c>
      <c r="D31" s="144">
        <f>'Historical Expenditure'!D47*Inflation!D$10</f>
        <v>0</v>
      </c>
      <c r="E31" s="144">
        <f>'Historical Expenditure'!E47*Inflation!E$10</f>
        <v>0</v>
      </c>
      <c r="F31" s="144">
        <f>'Historical Expenditure'!F47*Inflation!F$10</f>
        <v>0</v>
      </c>
      <c r="G31" s="153">
        <f>'Historical Expenditure'!G47*Inflation!F$10</f>
        <v>0</v>
      </c>
      <c r="H31" s="153">
        <f>'Historical Expenditure'!H47*Inflation!G$10</f>
        <v>0</v>
      </c>
      <c r="I31" s="153">
        <f>'Historical Expenditure'!I47*Inflation!H$10</f>
        <v>0</v>
      </c>
      <c r="J31" s="153">
        <f>'Historical Expenditure'!J47*Inflation!I$10</f>
        <v>0</v>
      </c>
      <c r="K31" s="153">
        <f>'Historical Expenditure'!K47*Inflation!J$10</f>
        <v>0</v>
      </c>
      <c r="L31" s="152">
        <f>SUMIF('Project List - RRP'!$G$9:$G$92,$T31,'Project List - RRP'!H$9:H$92)*Inflation!$K$10</f>
        <v>0</v>
      </c>
      <c r="M31" s="152">
        <f>SUMIF('Project List - RRP'!$G$9:$G$92,$T31,'Project List - RRP'!I$9:I$92)*Inflation!$K$10</f>
        <v>0</v>
      </c>
      <c r="N31" s="152">
        <f>SUMIF('Project List - RRP'!$G$9:$G$92,$T31,'Project List - RRP'!J$9:J$92)*Inflation!$K$10</f>
        <v>0</v>
      </c>
      <c r="O31" s="152">
        <f>SUMIF('Project List - RRP'!$G$9:$G$92,$T31,'Project List - RRP'!K$9:K$92)*Inflation!$K$10</f>
        <v>0</v>
      </c>
      <c r="P31" s="152">
        <f>SUMIF('Project List - RRP'!$G$9:$G$92,$T31,'Project List - RRP'!L$9:L$92)*Inflation!$K$10</f>
        <v>0</v>
      </c>
      <c r="Q31" s="152">
        <f>SUMIF('Project List - RRP'!$G$9:$G$92,$T31,'Project List - RRP'!M$9:M$92)*Inflation!$K$10</f>
        <v>0</v>
      </c>
      <c r="R31" s="152">
        <f>SUMIF('Project List - RRP'!$G$9:$G$92,$T31,'Project List - RRP'!N$9:N$92)*Inflation!$K$10</f>
        <v>0</v>
      </c>
      <c r="S31" s="89"/>
      <c r="T31" s="159"/>
      <c r="U31" s="89"/>
      <c r="V31" s="89"/>
      <c r="W31" s="89"/>
    </row>
    <row r="32" spans="1:23" s="109" customFormat="1" x14ac:dyDescent="0.2">
      <c r="A32" s="89"/>
      <c r="B32" s="129"/>
      <c r="C32" s="98" t="s">
        <v>204</v>
      </c>
      <c r="D32" s="144">
        <f>'Historical Expenditure'!D48*Inflation!D$10</f>
        <v>0</v>
      </c>
      <c r="E32" s="144">
        <f>'Historical Expenditure'!E48*Inflation!E$10</f>
        <v>0</v>
      </c>
      <c r="F32" s="144">
        <f>'Historical Expenditure'!F48*Inflation!F$10</f>
        <v>0</v>
      </c>
      <c r="G32" s="153">
        <f>'Historical Expenditure'!G48*Inflation!F$10</f>
        <v>27942.774453403068</v>
      </c>
      <c r="H32" s="153">
        <f>'Historical Expenditure'!H48*Inflation!G$10</f>
        <v>29128.947969782814</v>
      </c>
      <c r="I32" s="153">
        <f>'Historical Expenditure'!I48*Inflation!H$10</f>
        <v>3808.4901302325584</v>
      </c>
      <c r="J32" s="153">
        <f>'Historical Expenditure'!J48*Inflation!I$10</f>
        <v>12551.034268514357</v>
      </c>
      <c r="K32" s="153">
        <f>'Historical Expenditure'!K48*Inflation!J$10</f>
        <v>14392.787720599201</v>
      </c>
      <c r="L32" s="152">
        <f>SUMIF('Project List - RRP'!$G$9:$G$92,$T32,'Project List - RRP'!H$9:H$92)*Inflation!$K$10</f>
        <v>130692.68991676717</v>
      </c>
      <c r="M32" s="152">
        <f>SUMIF('Project List - RRP'!$G$9:$G$92,$T32,'Project List - RRP'!I$9:I$92)*Inflation!$K$10</f>
        <v>162685.48244541109</v>
      </c>
      <c r="N32" s="152">
        <f>SUMIF('Project List - RRP'!$G$9:$G$92,$T32,'Project List - RRP'!J$9:J$92)*Inflation!$K$10</f>
        <v>162685.48244541109</v>
      </c>
      <c r="O32" s="152">
        <f>SUMIF('Project List - RRP'!$G$9:$G$92,$T32,'Project List - RRP'!K$9:K$92)*Inflation!$K$10</f>
        <v>162685.48244541109</v>
      </c>
      <c r="P32" s="152">
        <f>SUMIF('Project List - RRP'!$G$9:$G$92,$T32,'Project List - RRP'!L$9:L$92)*Inflation!$K$10</f>
        <v>162685.48244541109</v>
      </c>
      <c r="Q32" s="152">
        <f>SUMIF('Project List - RRP'!$G$9:$G$92,$T32,'Project List - RRP'!M$9:M$92)*Inflation!$K$10</f>
        <v>162685.48244541109</v>
      </c>
      <c r="R32" s="152">
        <f>SUMIF('Project List - RRP'!$G$9:$G$92,$T32,'Project List - RRP'!N$9:N$92)*Inflation!$K$10</f>
        <v>162685.48244541109</v>
      </c>
      <c r="S32" s="89"/>
      <c r="T32" s="159" t="s">
        <v>348</v>
      </c>
      <c r="U32" s="89"/>
      <c r="V32" s="89"/>
      <c r="W32" s="89"/>
    </row>
    <row r="33" spans="1:23" s="109" customFormat="1" x14ac:dyDescent="0.2">
      <c r="A33" s="89"/>
      <c r="B33" s="129"/>
      <c r="C33" s="98" t="s">
        <v>205</v>
      </c>
      <c r="D33" s="144">
        <f>'Historical Expenditure'!D49*Inflation!D$10</f>
        <v>0</v>
      </c>
      <c r="E33" s="144">
        <f>'Historical Expenditure'!E49*Inflation!E$10</f>
        <v>0</v>
      </c>
      <c r="F33" s="144">
        <f>'Historical Expenditure'!F49*Inflation!F$10</f>
        <v>0</v>
      </c>
      <c r="G33" s="153">
        <f>'Historical Expenditure'!G49*Inflation!F$10</f>
        <v>70458.921260986419</v>
      </c>
      <c r="H33" s="153">
        <f>'Historical Expenditure'!H49*Inflation!G$10</f>
        <v>119663.8133711048</v>
      </c>
      <c r="I33" s="153">
        <f>'Historical Expenditure'!I49*Inflation!H$10</f>
        <v>151888.66813953489</v>
      </c>
      <c r="J33" s="153">
        <f>'Historical Expenditure'!J49*Inflation!I$10</f>
        <v>107880.00429173934</v>
      </c>
      <c r="K33" s="153">
        <f>'Historical Expenditure'!K49*Inflation!J$10</f>
        <v>109339.81748803753</v>
      </c>
      <c r="L33" s="152">
        <f>SUMIF('Project List - RRP'!$G$9:$G$92,$T33,'Project List - RRP'!H$9:H$92)*Inflation!$K$10</f>
        <v>0</v>
      </c>
      <c r="M33" s="152">
        <f>SUMIF('Project List - RRP'!$G$9:$G$92,$T33,'Project List - RRP'!I$9:I$92)*Inflation!$K$10</f>
        <v>0</v>
      </c>
      <c r="N33" s="152">
        <f>SUMIF('Project List - RRP'!$G$9:$G$92,$T33,'Project List - RRP'!J$9:J$92)*Inflation!$K$10</f>
        <v>0</v>
      </c>
      <c r="O33" s="152">
        <f>SUMIF('Project List - RRP'!$G$9:$G$92,$T33,'Project List - RRP'!K$9:K$92)*Inflation!$K$10</f>
        <v>0</v>
      </c>
      <c r="P33" s="152">
        <f>SUMIF('Project List - RRP'!$G$9:$G$92,$T33,'Project List - RRP'!L$9:L$92)*Inflation!$K$10</f>
        <v>0</v>
      </c>
      <c r="Q33" s="152">
        <f>SUMIF('Project List - RRP'!$G$9:$G$92,$T33,'Project List - RRP'!M$9:M$92)*Inflation!$K$10</f>
        <v>0</v>
      </c>
      <c r="R33" s="152">
        <f>SUMIF('Project List - RRP'!$G$9:$G$92,$T33,'Project List - RRP'!N$9:N$92)*Inflation!$K$10</f>
        <v>0</v>
      </c>
      <c r="S33" s="89"/>
      <c r="T33" s="159"/>
      <c r="U33" s="89"/>
      <c r="V33" s="89"/>
      <c r="W33" s="89"/>
    </row>
    <row r="34" spans="1:23" s="109" customFormat="1" x14ac:dyDescent="0.2">
      <c r="A34" s="89"/>
      <c r="B34" s="129"/>
      <c r="C34" s="98" t="s">
        <v>206</v>
      </c>
      <c r="D34" s="144">
        <f>'Historical Expenditure'!D50*Inflation!D$10</f>
        <v>0</v>
      </c>
      <c r="E34" s="144">
        <f>'Historical Expenditure'!E50*Inflation!E$10</f>
        <v>0</v>
      </c>
      <c r="F34" s="144">
        <f>'Historical Expenditure'!F50*Inflation!F$10</f>
        <v>0</v>
      </c>
      <c r="G34" s="153">
        <f>'Historical Expenditure'!G50*Inflation!F$10</f>
        <v>0</v>
      </c>
      <c r="H34" s="153">
        <f>'Historical Expenditure'!H50*Inflation!G$10</f>
        <v>0</v>
      </c>
      <c r="I34" s="153">
        <f>'Historical Expenditure'!I50*Inflation!H$10</f>
        <v>0</v>
      </c>
      <c r="J34" s="153">
        <f>'Historical Expenditure'!J50*Inflation!I$10</f>
        <v>0</v>
      </c>
      <c r="K34" s="153">
        <f>'Historical Expenditure'!K50*Inflation!J$10</f>
        <v>0</v>
      </c>
      <c r="L34" s="152">
        <f>SUMIF('Project List - RRP'!$G$9:$G$92,$T34,'Project List - RRP'!H$9:H$92)*Inflation!$K$10</f>
        <v>0</v>
      </c>
      <c r="M34" s="152">
        <f>SUMIF('Project List - RRP'!$G$9:$G$92,$T34,'Project List - RRP'!I$9:I$92)*Inflation!$K$10</f>
        <v>0</v>
      </c>
      <c r="N34" s="152">
        <f>SUMIF('Project List - RRP'!$G$9:$G$92,$T34,'Project List - RRP'!J$9:J$92)*Inflation!$K$10</f>
        <v>0</v>
      </c>
      <c r="O34" s="152">
        <f>SUMIF('Project List - RRP'!$G$9:$G$92,$T34,'Project List - RRP'!K$9:K$92)*Inflation!$K$10</f>
        <v>0</v>
      </c>
      <c r="P34" s="152">
        <f>SUMIF('Project List - RRP'!$G$9:$G$92,$T34,'Project List - RRP'!L$9:L$92)*Inflation!$K$10</f>
        <v>0</v>
      </c>
      <c r="Q34" s="152">
        <f>SUMIF('Project List - RRP'!$G$9:$G$92,$T34,'Project List - RRP'!M$9:M$92)*Inflation!$K$10</f>
        <v>0</v>
      </c>
      <c r="R34" s="152">
        <f>SUMIF('Project List - RRP'!$G$9:$G$92,$T34,'Project List - RRP'!N$9:N$92)*Inflation!$K$10</f>
        <v>0</v>
      </c>
      <c r="S34" s="89"/>
      <c r="T34" s="159"/>
      <c r="U34" s="89"/>
      <c r="V34" s="89"/>
      <c r="W34" s="89"/>
    </row>
    <row r="35" spans="1:23" s="109" customFormat="1" x14ac:dyDescent="0.2">
      <c r="A35" s="89"/>
      <c r="B35" s="129"/>
      <c r="C35" s="98" t="s">
        <v>207</v>
      </c>
      <c r="D35" s="144">
        <f>'Historical Expenditure'!D51*Inflation!D$10</f>
        <v>0</v>
      </c>
      <c r="E35" s="144">
        <f>'Historical Expenditure'!E51*Inflation!E$10</f>
        <v>0</v>
      </c>
      <c r="F35" s="144">
        <f>'Historical Expenditure'!F51*Inflation!F$10</f>
        <v>0</v>
      </c>
      <c r="G35" s="153">
        <f>'Historical Expenditure'!G51*Inflation!F$10</f>
        <v>0</v>
      </c>
      <c r="H35" s="153">
        <f>'Historical Expenditure'!H51*Inflation!G$10</f>
        <v>0</v>
      </c>
      <c r="I35" s="153">
        <f>'Historical Expenditure'!I51*Inflation!H$10</f>
        <v>0</v>
      </c>
      <c r="J35" s="153">
        <f>'Historical Expenditure'!J51*Inflation!I$10</f>
        <v>0</v>
      </c>
      <c r="K35" s="153">
        <f>'Historical Expenditure'!K51*Inflation!J$10</f>
        <v>0</v>
      </c>
      <c r="L35" s="152">
        <f>SUMIF('Project List - RRP'!$G$9:$G$92,$T35,'Project List - RRP'!H$9:H$92)*Inflation!$K$10</f>
        <v>0</v>
      </c>
      <c r="M35" s="152">
        <f>SUMIF('Project List - RRP'!$G$9:$G$92,$T35,'Project List - RRP'!I$9:I$92)*Inflation!$K$10</f>
        <v>0</v>
      </c>
      <c r="N35" s="152">
        <f>SUMIF('Project List - RRP'!$G$9:$G$92,$T35,'Project List - RRP'!J$9:J$92)*Inflation!$K$10</f>
        <v>0</v>
      </c>
      <c r="O35" s="152">
        <f>SUMIF('Project List - RRP'!$G$9:$G$92,$T35,'Project List - RRP'!K$9:K$92)*Inflation!$K$10</f>
        <v>0</v>
      </c>
      <c r="P35" s="152">
        <f>SUMIF('Project List - RRP'!$G$9:$G$92,$T35,'Project List - RRP'!L$9:L$92)*Inflation!$K$10</f>
        <v>0</v>
      </c>
      <c r="Q35" s="152">
        <f>SUMIF('Project List - RRP'!$G$9:$G$92,$T35,'Project List - RRP'!M$9:M$92)*Inflation!$K$10</f>
        <v>0</v>
      </c>
      <c r="R35" s="152">
        <f>SUMIF('Project List - RRP'!$G$9:$G$92,$T35,'Project List - RRP'!N$9:N$92)*Inflation!$K$10</f>
        <v>0</v>
      </c>
      <c r="S35" s="89"/>
      <c r="T35" s="159"/>
      <c r="U35" s="89"/>
      <c r="V35" s="89"/>
      <c r="W35" s="89"/>
    </row>
    <row r="36" spans="1:23" s="109" customFormat="1" x14ac:dyDescent="0.2">
      <c r="A36" s="89"/>
      <c r="B36" s="129"/>
      <c r="C36" s="98" t="s">
        <v>208</v>
      </c>
      <c r="D36" s="144">
        <f>'Historical Expenditure'!D52*Inflation!D$10</f>
        <v>0</v>
      </c>
      <c r="E36" s="144">
        <f>'Historical Expenditure'!E52*Inflation!E$10</f>
        <v>0</v>
      </c>
      <c r="F36" s="144">
        <f>'Historical Expenditure'!F52*Inflation!F$10</f>
        <v>0</v>
      </c>
      <c r="G36" s="153">
        <f>'Historical Expenditure'!G52*Inflation!F$10</f>
        <v>0</v>
      </c>
      <c r="H36" s="153">
        <f>'Historical Expenditure'!H52*Inflation!G$10</f>
        <v>0</v>
      </c>
      <c r="I36" s="153">
        <f>'Historical Expenditure'!I52*Inflation!H$10</f>
        <v>0</v>
      </c>
      <c r="J36" s="153">
        <f>'Historical Expenditure'!J52*Inflation!I$10</f>
        <v>0</v>
      </c>
      <c r="K36" s="153">
        <f>'Historical Expenditure'!K52*Inflation!J$10</f>
        <v>0</v>
      </c>
      <c r="L36" s="152">
        <f>SUMIF('Project List - RRP'!$G$9:$G$92,$T36,'Project List - RRP'!H$9:H$92)*Inflation!$K$10</f>
        <v>0</v>
      </c>
      <c r="M36" s="152">
        <f>SUMIF('Project List - RRP'!$G$9:$G$92,$T36,'Project List - RRP'!I$9:I$92)*Inflation!$K$10</f>
        <v>0</v>
      </c>
      <c r="N36" s="152">
        <f>SUMIF('Project List - RRP'!$G$9:$G$92,$T36,'Project List - RRP'!J$9:J$92)*Inflation!$K$10</f>
        <v>0</v>
      </c>
      <c r="O36" s="152">
        <f>SUMIF('Project List - RRP'!$G$9:$G$92,$T36,'Project List - RRP'!K$9:K$92)*Inflation!$K$10</f>
        <v>0</v>
      </c>
      <c r="P36" s="152">
        <f>SUMIF('Project List - RRP'!$G$9:$G$92,$T36,'Project List - RRP'!L$9:L$92)*Inflation!$K$10</f>
        <v>0</v>
      </c>
      <c r="Q36" s="152">
        <f>SUMIF('Project List - RRP'!$G$9:$G$92,$T36,'Project List - RRP'!M$9:M$92)*Inflation!$K$10</f>
        <v>0</v>
      </c>
      <c r="R36" s="152">
        <f>SUMIF('Project List - RRP'!$G$9:$G$92,$T36,'Project List - RRP'!N$9:N$92)*Inflation!$K$10</f>
        <v>0</v>
      </c>
      <c r="S36" s="89"/>
      <c r="T36" s="159"/>
      <c r="U36" s="89"/>
      <c r="V36" s="89"/>
      <c r="W36" s="89"/>
    </row>
    <row r="37" spans="1:23" s="109" customFormat="1" x14ac:dyDescent="0.2">
      <c r="A37" s="89"/>
      <c r="B37" s="129"/>
      <c r="C37" s="98" t="s">
        <v>209</v>
      </c>
      <c r="D37" s="144">
        <f>'Historical Expenditure'!D53*Inflation!D$10</f>
        <v>0</v>
      </c>
      <c r="E37" s="144">
        <f>'Historical Expenditure'!E53*Inflation!E$10</f>
        <v>0</v>
      </c>
      <c r="F37" s="144">
        <f>'Historical Expenditure'!F53*Inflation!F$10</f>
        <v>0</v>
      </c>
      <c r="G37" s="153">
        <f>'Historical Expenditure'!G53*Inflation!F$10</f>
        <v>559963.47847751877</v>
      </c>
      <c r="H37" s="153">
        <f>'Historical Expenditure'!H53*Inflation!G$10</f>
        <v>551668.90353163355</v>
      </c>
      <c r="I37" s="153">
        <f>'Historical Expenditure'!I53*Inflation!H$10</f>
        <v>29917.414083720934</v>
      </c>
      <c r="J37" s="153">
        <f>'Historical Expenditure'!J53*Inflation!I$10</f>
        <v>23279.6234776897</v>
      </c>
      <c r="K37" s="153">
        <f>'Historical Expenditure'!K53*Inflation!J$10</f>
        <v>1002614.0970594676</v>
      </c>
      <c r="L37" s="152">
        <f>SUMIF('Project List - RRP'!$G$9:$G$92,$T37,'Project List - RRP'!H$9:H$92)*Inflation!$K$10</f>
        <v>0</v>
      </c>
      <c r="M37" s="152">
        <f>SUMIF('Project List - RRP'!$G$9:$G$92,$T37,'Project List - RRP'!I$9:I$92)*Inflation!$K$10</f>
        <v>0</v>
      </c>
      <c r="N37" s="152">
        <f>SUMIF('Project List - RRP'!$G$9:$G$92,$T37,'Project List - RRP'!J$9:J$92)*Inflation!$K$10</f>
        <v>0</v>
      </c>
      <c r="O37" s="152">
        <f>SUMIF('Project List - RRP'!$G$9:$G$92,$T37,'Project List - RRP'!K$9:K$92)*Inflation!$K$10</f>
        <v>0</v>
      </c>
      <c r="P37" s="152">
        <f>SUMIF('Project List - RRP'!$G$9:$G$92,$T37,'Project List - RRP'!L$9:L$92)*Inflation!$K$10</f>
        <v>0</v>
      </c>
      <c r="Q37" s="152">
        <f>SUMIF('Project List - RRP'!$G$9:$G$92,$T37,'Project List - RRP'!M$9:M$92)*Inflation!$K$10</f>
        <v>0</v>
      </c>
      <c r="R37" s="152">
        <f>SUMIF('Project List - RRP'!$G$9:$G$92,$T37,'Project List - RRP'!N$9:N$92)*Inflation!$K$10</f>
        <v>0</v>
      </c>
      <c r="S37" s="89"/>
      <c r="T37" s="159"/>
      <c r="U37" s="89"/>
      <c r="V37" s="89"/>
      <c r="W37" s="89"/>
    </row>
    <row r="38" spans="1:23" s="109" customFormat="1" x14ac:dyDescent="0.2">
      <c r="A38" s="89"/>
      <c r="B38" s="129"/>
      <c r="C38" s="98" t="s">
        <v>210</v>
      </c>
      <c r="D38" s="144">
        <f>'Historical Expenditure'!D54*Inflation!D$10</f>
        <v>0</v>
      </c>
      <c r="E38" s="144">
        <f>'Historical Expenditure'!E54*Inflation!E$10</f>
        <v>0</v>
      </c>
      <c r="F38" s="144">
        <f>'Historical Expenditure'!F54*Inflation!F$10</f>
        <v>0</v>
      </c>
      <c r="G38" s="153">
        <f>'Historical Expenditure'!G54*Inflation!F$10</f>
        <v>834461.39981840632</v>
      </c>
      <c r="H38" s="153">
        <f>'Historical Expenditure'!H54*Inflation!G$10</f>
        <v>85660.933758262501</v>
      </c>
      <c r="I38" s="153">
        <f>'Historical Expenditure'!I54*Inflation!H$10</f>
        <v>264059.16560930235</v>
      </c>
      <c r="J38" s="153">
        <f>'Historical Expenditure'!J54*Inflation!I$10</f>
        <v>270364.39199943101</v>
      </c>
      <c r="K38" s="153">
        <f>'Historical Expenditure'!K54*Inflation!J$10</f>
        <v>-120607.55826374167</v>
      </c>
      <c r="L38" s="152">
        <f>SUMIF('Project List - RRP'!$G$9:$G$92,$T38,'Project List - RRP'!H$9:H$92)*Inflation!$K$10</f>
        <v>1792182.3473106588</v>
      </c>
      <c r="M38" s="152">
        <f>SUMIF('Project List - RRP'!$G$9:$G$92,$T38,'Project List - RRP'!I$9:I$92)*Inflation!$K$10</f>
        <v>2362563.8595851813</v>
      </c>
      <c r="N38" s="152">
        <f>SUMIF('Project List - RRP'!$G$9:$G$92,$T38,'Project List - RRP'!J$9:J$92)*Inflation!$K$10</f>
        <v>3478392.173215122</v>
      </c>
      <c r="O38" s="152">
        <f>SUMIF('Project List - RRP'!$G$9:$G$92,$T38,'Project List - RRP'!K$9:K$92)*Inflation!$K$10</f>
        <v>2050879.9730963712</v>
      </c>
      <c r="P38" s="152">
        <f>SUMIF('Project List - RRP'!$G$9:$G$92,$T38,'Project List - RRP'!L$9:L$92)*Inflation!$K$10</f>
        <v>2554418.7980207922</v>
      </c>
      <c r="Q38" s="152">
        <f>SUMIF('Project List - RRP'!$G$9:$G$92,$T38,'Project List - RRP'!M$9:M$92)*Inflation!$K$10</f>
        <v>2060919.3110801759</v>
      </c>
      <c r="R38" s="152">
        <f>SUMIF('Project List - RRP'!$G$9:$G$92,$T38,'Project List - RRP'!N$9:N$92)*Inflation!$K$10</f>
        <v>25973.657207400851</v>
      </c>
      <c r="S38" s="89"/>
      <c r="T38" s="159" t="s">
        <v>358</v>
      </c>
      <c r="U38" s="89"/>
      <c r="V38" s="89"/>
      <c r="W38" s="89"/>
    </row>
    <row r="39" spans="1:23" s="109" customFormat="1" x14ac:dyDescent="0.2">
      <c r="A39" s="89"/>
      <c r="B39" s="129"/>
      <c r="C39" s="98" t="s">
        <v>211</v>
      </c>
      <c r="D39" s="144">
        <f>'Historical Expenditure'!D55*Inflation!D$10</f>
        <v>0</v>
      </c>
      <c r="E39" s="144">
        <f>'Historical Expenditure'!E55*Inflation!E$10</f>
        <v>0</v>
      </c>
      <c r="F39" s="144">
        <f>'Historical Expenditure'!F55*Inflation!F$10</f>
        <v>0</v>
      </c>
      <c r="G39" s="153">
        <f>'Historical Expenditure'!G55*Inflation!F$10</f>
        <v>0</v>
      </c>
      <c r="H39" s="153">
        <f>'Historical Expenditure'!H55*Inflation!G$10</f>
        <v>0</v>
      </c>
      <c r="I39" s="153">
        <f>'Historical Expenditure'!I55*Inflation!H$10</f>
        <v>0</v>
      </c>
      <c r="J39" s="153">
        <f>'Historical Expenditure'!J55*Inflation!I$10</f>
        <v>0</v>
      </c>
      <c r="K39" s="153">
        <f>'Historical Expenditure'!K55*Inflation!J$10</f>
        <v>0</v>
      </c>
      <c r="L39" s="152">
        <f>SUMIF('Project List - RRP'!$G$9:$G$92,$T39,'Project List - RRP'!H$9:H$92)*Inflation!$K$10</f>
        <v>0</v>
      </c>
      <c r="M39" s="152">
        <f>SUMIF('Project List - RRP'!$G$9:$G$92,$T39,'Project List - RRP'!I$9:I$92)*Inflation!$K$10</f>
        <v>0</v>
      </c>
      <c r="N39" s="152">
        <f>SUMIF('Project List - RRP'!$G$9:$G$92,$T39,'Project List - RRP'!J$9:J$92)*Inflation!$K$10</f>
        <v>0</v>
      </c>
      <c r="O39" s="152">
        <f>SUMIF('Project List - RRP'!$G$9:$G$92,$T39,'Project List - RRP'!K$9:K$92)*Inflation!$K$10</f>
        <v>0</v>
      </c>
      <c r="P39" s="152">
        <f>SUMIF('Project List - RRP'!$G$9:$G$92,$T39,'Project List - RRP'!L$9:L$92)*Inflation!$K$10</f>
        <v>0</v>
      </c>
      <c r="Q39" s="152">
        <f>SUMIF('Project List - RRP'!$G$9:$G$92,$T39,'Project List - RRP'!M$9:M$92)*Inflation!$K$10</f>
        <v>0</v>
      </c>
      <c r="R39" s="152">
        <f>SUMIF('Project List - RRP'!$G$9:$G$92,$T39,'Project List - RRP'!N$9:N$92)*Inflation!$K$10</f>
        <v>0</v>
      </c>
      <c r="S39" s="89"/>
      <c r="T39" s="159"/>
      <c r="U39" s="89"/>
      <c r="V39" s="89"/>
      <c r="W39" s="89"/>
    </row>
    <row r="40" spans="1:23" s="109" customFormat="1" x14ac:dyDescent="0.2">
      <c r="A40" s="89"/>
      <c r="B40" s="129"/>
      <c r="C40" s="98" t="s">
        <v>212</v>
      </c>
      <c r="D40" s="144">
        <f>'Historical Expenditure'!D56*Inflation!D$10</f>
        <v>0</v>
      </c>
      <c r="E40" s="144">
        <f>'Historical Expenditure'!E56*Inflation!E$10</f>
        <v>0</v>
      </c>
      <c r="F40" s="144">
        <f>'Historical Expenditure'!F56*Inflation!F$10</f>
        <v>0</v>
      </c>
      <c r="G40" s="153">
        <f>'Historical Expenditure'!G56*Inflation!F$10</f>
        <v>0</v>
      </c>
      <c r="H40" s="153">
        <f>'Historical Expenditure'!H56*Inflation!G$10</f>
        <v>0</v>
      </c>
      <c r="I40" s="153">
        <f>'Historical Expenditure'!I56*Inflation!H$10</f>
        <v>0</v>
      </c>
      <c r="J40" s="153">
        <f>'Historical Expenditure'!J56*Inflation!I$10</f>
        <v>0</v>
      </c>
      <c r="K40" s="153">
        <f>'Historical Expenditure'!K56*Inflation!J$10</f>
        <v>0</v>
      </c>
      <c r="L40" s="152">
        <f>SUMIF('Project List - RRP'!$G$9:$G$92,$T40,'Project List - RRP'!H$9:H$92)*Inflation!$K$10</f>
        <v>0</v>
      </c>
      <c r="M40" s="152">
        <f>SUMIF('Project List - RRP'!$G$9:$G$92,$T40,'Project List - RRP'!I$9:I$92)*Inflation!$K$10</f>
        <v>0</v>
      </c>
      <c r="N40" s="152">
        <f>SUMIF('Project List - RRP'!$G$9:$G$92,$T40,'Project List - RRP'!J$9:J$92)*Inflation!$K$10</f>
        <v>0</v>
      </c>
      <c r="O40" s="152">
        <f>SUMIF('Project List - RRP'!$G$9:$G$92,$T40,'Project List - RRP'!K$9:K$92)*Inflation!$K$10</f>
        <v>0</v>
      </c>
      <c r="P40" s="152">
        <f>SUMIF('Project List - RRP'!$G$9:$G$92,$T40,'Project List - RRP'!L$9:L$92)*Inflation!$K$10</f>
        <v>0</v>
      </c>
      <c r="Q40" s="152">
        <f>SUMIF('Project List - RRP'!$G$9:$G$92,$T40,'Project List - RRP'!M$9:M$92)*Inflation!$K$10</f>
        <v>0</v>
      </c>
      <c r="R40" s="152">
        <f>SUMIF('Project List - RRP'!$G$9:$G$92,$T40,'Project List - RRP'!N$9:N$92)*Inflation!$K$10</f>
        <v>0</v>
      </c>
      <c r="S40" s="89"/>
      <c r="T40" s="159"/>
      <c r="U40" s="89"/>
      <c r="V40" s="89"/>
      <c r="W40" s="89"/>
    </row>
    <row r="41" spans="1:23" s="109" customFormat="1" x14ac:dyDescent="0.2">
      <c r="A41" s="89"/>
      <c r="B41" s="129"/>
      <c r="C41" s="98" t="s">
        <v>213</v>
      </c>
      <c r="D41" s="144">
        <f>'Historical Expenditure'!D57*Inflation!D$10</f>
        <v>0</v>
      </c>
      <c r="E41" s="144">
        <f>'Historical Expenditure'!E57*Inflation!E$10</f>
        <v>0</v>
      </c>
      <c r="F41" s="144">
        <f>'Historical Expenditure'!F57*Inflation!F$10</f>
        <v>0</v>
      </c>
      <c r="G41" s="153">
        <f>'Historical Expenditure'!G57*Inflation!F$10</f>
        <v>0</v>
      </c>
      <c r="H41" s="153">
        <f>'Historical Expenditure'!H57*Inflation!G$10</f>
        <v>0</v>
      </c>
      <c r="I41" s="153">
        <f>'Historical Expenditure'!I57*Inflation!H$10</f>
        <v>0</v>
      </c>
      <c r="J41" s="153">
        <f>'Historical Expenditure'!J57*Inflation!I$10</f>
        <v>0</v>
      </c>
      <c r="K41" s="153">
        <f>'Historical Expenditure'!K57*Inflation!J$10</f>
        <v>0</v>
      </c>
      <c r="L41" s="152">
        <f>SUMIF('Project List - RRP'!$G$9:$G$92,$T41,'Project List - RRP'!H$9:H$92)*Inflation!$K$10</f>
        <v>0</v>
      </c>
      <c r="M41" s="152">
        <f>SUMIF('Project List - RRP'!$G$9:$G$92,$T41,'Project List - RRP'!I$9:I$92)*Inflation!$K$10</f>
        <v>0</v>
      </c>
      <c r="N41" s="152">
        <f>SUMIF('Project List - RRP'!$G$9:$G$92,$T41,'Project List - RRP'!J$9:J$92)*Inflation!$K$10</f>
        <v>0</v>
      </c>
      <c r="O41" s="152">
        <f>SUMIF('Project List - RRP'!$G$9:$G$92,$T41,'Project List - RRP'!K$9:K$92)*Inflation!$K$10</f>
        <v>0</v>
      </c>
      <c r="P41" s="152">
        <f>SUMIF('Project List - RRP'!$G$9:$G$92,$T41,'Project List - RRP'!L$9:L$92)*Inflation!$K$10</f>
        <v>0</v>
      </c>
      <c r="Q41" s="152">
        <f>SUMIF('Project List - RRP'!$G$9:$G$92,$T41,'Project List - RRP'!M$9:M$92)*Inflation!$K$10</f>
        <v>0</v>
      </c>
      <c r="R41" s="152">
        <f>SUMIF('Project List - RRP'!$G$9:$G$92,$T41,'Project List - RRP'!N$9:N$92)*Inflation!$K$10</f>
        <v>0</v>
      </c>
      <c r="S41" s="89"/>
      <c r="T41" s="159"/>
      <c r="U41" s="89"/>
      <c r="V41" s="89"/>
      <c r="W41" s="89"/>
    </row>
    <row r="42" spans="1:23" s="109" customFormat="1" x14ac:dyDescent="0.2">
      <c r="A42" s="89"/>
      <c r="B42" s="129"/>
      <c r="C42" s="98" t="s">
        <v>214</v>
      </c>
      <c r="D42" s="144">
        <f>'Historical Expenditure'!D58*Inflation!D$10</f>
        <v>0</v>
      </c>
      <c r="E42" s="144">
        <f>'Historical Expenditure'!E58*Inflation!E$10</f>
        <v>0</v>
      </c>
      <c r="F42" s="144">
        <f>'Historical Expenditure'!F58*Inflation!F$10</f>
        <v>0</v>
      </c>
      <c r="G42" s="153">
        <f>'Historical Expenditure'!G58*Inflation!F$10</f>
        <v>0</v>
      </c>
      <c r="H42" s="153">
        <f>'Historical Expenditure'!H58*Inflation!G$10</f>
        <v>0</v>
      </c>
      <c r="I42" s="153">
        <f>'Historical Expenditure'!I58*Inflation!H$10</f>
        <v>0</v>
      </c>
      <c r="J42" s="153">
        <f>'Historical Expenditure'!J58*Inflation!I$10</f>
        <v>0</v>
      </c>
      <c r="K42" s="153">
        <f>'Historical Expenditure'!K58*Inflation!J$10</f>
        <v>0</v>
      </c>
      <c r="L42" s="152">
        <f>SUMIF('Project List - RRP'!$G$9:$G$92,$T42,'Project List - RRP'!H$9:H$92)*Inflation!$K$10</f>
        <v>0</v>
      </c>
      <c r="M42" s="152">
        <f>SUMIF('Project List - RRP'!$G$9:$G$92,$T42,'Project List - RRP'!I$9:I$92)*Inflation!$K$10</f>
        <v>0</v>
      </c>
      <c r="N42" s="152">
        <f>SUMIF('Project List - RRP'!$G$9:$G$92,$T42,'Project List - RRP'!J$9:J$92)*Inflation!$K$10</f>
        <v>0</v>
      </c>
      <c r="O42" s="152">
        <f>SUMIF('Project List - RRP'!$G$9:$G$92,$T42,'Project List - RRP'!K$9:K$92)*Inflation!$K$10</f>
        <v>0</v>
      </c>
      <c r="P42" s="152">
        <f>SUMIF('Project List - RRP'!$G$9:$G$92,$T42,'Project List - RRP'!L$9:L$92)*Inflation!$K$10</f>
        <v>0</v>
      </c>
      <c r="Q42" s="152">
        <f>SUMIF('Project List - RRP'!$G$9:$G$92,$T42,'Project List - RRP'!M$9:M$92)*Inflation!$K$10</f>
        <v>0</v>
      </c>
      <c r="R42" s="152">
        <f>SUMIF('Project List - RRP'!$G$9:$G$92,$T42,'Project List - RRP'!N$9:N$92)*Inflation!$K$10</f>
        <v>0</v>
      </c>
      <c r="S42" s="89"/>
      <c r="T42" s="159"/>
      <c r="U42" s="89"/>
      <c r="V42" s="89"/>
      <c r="W42" s="89"/>
    </row>
    <row r="43" spans="1:23" s="109" customFormat="1" x14ac:dyDescent="0.2">
      <c r="A43" s="89"/>
      <c r="B43" s="129"/>
      <c r="C43" s="98" t="s">
        <v>215</v>
      </c>
      <c r="D43" s="144">
        <f>'Historical Expenditure'!D59*Inflation!D$10</f>
        <v>0</v>
      </c>
      <c r="E43" s="144">
        <f>'Historical Expenditure'!E59*Inflation!E$10</f>
        <v>0</v>
      </c>
      <c r="F43" s="144">
        <f>'Historical Expenditure'!F59*Inflation!F$10</f>
        <v>0</v>
      </c>
      <c r="G43" s="153">
        <f>'Historical Expenditure'!G59*Inflation!F$10</f>
        <v>0</v>
      </c>
      <c r="H43" s="153">
        <f>'Historical Expenditure'!H59*Inflation!G$10</f>
        <v>0</v>
      </c>
      <c r="I43" s="153">
        <f>'Historical Expenditure'!I59*Inflation!H$10</f>
        <v>0</v>
      </c>
      <c r="J43" s="153">
        <f>'Historical Expenditure'!J59*Inflation!I$10</f>
        <v>0</v>
      </c>
      <c r="K43" s="153">
        <f>'Historical Expenditure'!K59*Inflation!J$10</f>
        <v>0</v>
      </c>
      <c r="L43" s="152">
        <f>SUMIF('Project List - RRP'!$G$9:$G$92,$T43,'Project List - RRP'!H$9:H$92)*Inflation!$K$10</f>
        <v>0</v>
      </c>
      <c r="M43" s="152">
        <f>SUMIF('Project List - RRP'!$G$9:$G$92,$T43,'Project List - RRP'!I$9:I$92)*Inflation!$K$10</f>
        <v>0</v>
      </c>
      <c r="N43" s="152">
        <f>SUMIF('Project List - RRP'!$G$9:$G$92,$T43,'Project List - RRP'!J$9:J$92)*Inflation!$K$10</f>
        <v>0</v>
      </c>
      <c r="O43" s="152">
        <f>SUMIF('Project List - RRP'!$G$9:$G$92,$T43,'Project List - RRP'!K$9:K$92)*Inflation!$K$10</f>
        <v>0</v>
      </c>
      <c r="P43" s="152">
        <f>SUMIF('Project List - RRP'!$G$9:$G$92,$T43,'Project List - RRP'!L$9:L$92)*Inflation!$K$10</f>
        <v>0</v>
      </c>
      <c r="Q43" s="152">
        <f>SUMIF('Project List - RRP'!$G$9:$G$92,$T43,'Project List - RRP'!M$9:M$92)*Inflation!$K$10</f>
        <v>0</v>
      </c>
      <c r="R43" s="152">
        <f>SUMIF('Project List - RRP'!$G$9:$G$92,$T43,'Project List - RRP'!N$9:N$92)*Inflation!$K$10</f>
        <v>0</v>
      </c>
      <c r="S43" s="89"/>
      <c r="T43" s="159"/>
      <c r="U43" s="89"/>
      <c r="V43" s="89"/>
      <c r="W43" s="89"/>
    </row>
    <row r="44" spans="1:23" s="109" customFormat="1" x14ac:dyDescent="0.2">
      <c r="A44" s="89"/>
      <c r="B44" s="105"/>
      <c r="C44" s="98" t="s">
        <v>148</v>
      </c>
      <c r="D44" s="144">
        <f>'Historical Expenditure'!D60*Inflation!D$10</f>
        <v>0</v>
      </c>
      <c r="E44" s="144">
        <f>'Historical Expenditure'!E60*Inflation!E$10</f>
        <v>0</v>
      </c>
      <c r="F44" s="144">
        <f>'Historical Expenditure'!F60*Inflation!F$10</f>
        <v>0</v>
      </c>
      <c r="G44" s="153">
        <f>'Historical Expenditure'!G60*Inflation!F$10</f>
        <v>686438.16827195475</v>
      </c>
      <c r="H44" s="153">
        <f>'Historical Expenditure'!H60*Inflation!G$10</f>
        <v>372727.56939565629</v>
      </c>
      <c r="I44" s="153">
        <f>'Historical Expenditure'!I60*Inflation!H$10</f>
        <v>122691.4130139535</v>
      </c>
      <c r="J44" s="153">
        <f>'Historical Expenditure'!J60*Inflation!I$10</f>
        <v>307783.44515236054</v>
      </c>
      <c r="K44" s="153">
        <f>'Historical Expenditure'!K60*Inflation!J$10</f>
        <v>631258.50016753713</v>
      </c>
      <c r="L44" s="152">
        <f>SUMIF('Project List - RRP'!$G$9:$G$92,$T44,'Project List - RRP'!H$9:H$92)*Inflation!$K$10</f>
        <v>0</v>
      </c>
      <c r="M44" s="152">
        <f>SUMIF('Project List - RRP'!$G$9:$G$92,$T44,'Project List - RRP'!I$9:I$92)*Inflation!$K$10</f>
        <v>0</v>
      </c>
      <c r="N44" s="152">
        <f>SUMIF('Project List - RRP'!$G$9:$G$92,$T44,'Project List - RRP'!J$9:J$92)*Inflation!$K$10</f>
        <v>0</v>
      </c>
      <c r="O44" s="152">
        <f>SUMIF('Project List - RRP'!$G$9:$G$92,$T44,'Project List - RRP'!K$9:K$92)*Inflation!$K$10</f>
        <v>0</v>
      </c>
      <c r="P44" s="152">
        <f>SUMIF('Project List - RRP'!$G$9:$G$92,$T44,'Project List - RRP'!L$9:L$92)*Inflation!$K$10</f>
        <v>0</v>
      </c>
      <c r="Q44" s="152">
        <f>SUMIF('Project List - RRP'!$G$9:$G$92,$T44,'Project List - RRP'!M$9:M$92)*Inflation!$K$10</f>
        <v>0</v>
      </c>
      <c r="R44" s="152">
        <f>SUMIF('Project List - RRP'!$G$9:$G$92,$T44,'Project List - RRP'!N$9:N$92)*Inflation!$K$10</f>
        <v>0</v>
      </c>
      <c r="S44" s="89"/>
      <c r="T44" s="159"/>
      <c r="U44" s="89"/>
      <c r="V44" s="89"/>
      <c r="W44" s="89"/>
    </row>
    <row r="45" spans="1:23" s="109" customFormat="1" x14ac:dyDescent="0.2">
      <c r="A45" s="89"/>
      <c r="B45" s="106" t="s">
        <v>216</v>
      </c>
      <c r="C45" s="97" t="s">
        <v>217</v>
      </c>
      <c r="D45" s="144">
        <f>'Historical Expenditure'!D61*Inflation!D$10</f>
        <v>0</v>
      </c>
      <c r="E45" s="144">
        <f>'Historical Expenditure'!E61*Inflation!E$10</f>
        <v>0</v>
      </c>
      <c r="F45" s="144">
        <f>'Historical Expenditure'!F61*Inflation!F$10</f>
        <v>0</v>
      </c>
      <c r="G45" s="153">
        <f>'Historical Expenditure'!G61*Inflation!F$10</f>
        <v>0</v>
      </c>
      <c r="H45" s="153">
        <f>'Historical Expenditure'!H61*Inflation!G$10</f>
        <v>0</v>
      </c>
      <c r="I45" s="153">
        <f>'Historical Expenditure'!I61*Inflation!H$10</f>
        <v>0</v>
      </c>
      <c r="J45" s="153">
        <f>'Historical Expenditure'!J61*Inflation!I$10</f>
        <v>0</v>
      </c>
      <c r="K45" s="153">
        <f>'Historical Expenditure'!K61*Inflation!J$10</f>
        <v>0</v>
      </c>
      <c r="L45" s="152">
        <f>SUMIF('Project List - RRP'!$G$9:$G$92,$T45,'Project List - RRP'!H$9:H$92)*Inflation!$K$10</f>
        <v>0</v>
      </c>
      <c r="M45" s="152">
        <f>SUMIF('Project List - RRP'!$G$9:$G$92,$T45,'Project List - RRP'!I$9:I$92)*Inflation!$K$10</f>
        <v>0</v>
      </c>
      <c r="N45" s="152">
        <f>SUMIF('Project List - RRP'!$G$9:$G$92,$T45,'Project List - RRP'!J$9:J$92)*Inflation!$K$10</f>
        <v>0</v>
      </c>
      <c r="O45" s="152">
        <f>SUMIF('Project List - RRP'!$G$9:$G$92,$T45,'Project List - RRP'!K$9:K$92)*Inflation!$K$10</f>
        <v>0</v>
      </c>
      <c r="P45" s="152">
        <f>SUMIF('Project List - RRP'!$G$9:$G$92,$T45,'Project List - RRP'!L$9:L$92)*Inflation!$K$10</f>
        <v>0</v>
      </c>
      <c r="Q45" s="152">
        <f>SUMIF('Project List - RRP'!$G$9:$G$92,$T45,'Project List - RRP'!M$9:M$92)*Inflation!$K$10</f>
        <v>0</v>
      </c>
      <c r="R45" s="152">
        <f>SUMIF('Project List - RRP'!$G$9:$G$92,$T45,'Project List - RRP'!N$9:N$92)*Inflation!$K$10</f>
        <v>0</v>
      </c>
      <c r="S45" s="89"/>
      <c r="T45" s="159" t="s">
        <v>347</v>
      </c>
      <c r="U45" s="89"/>
      <c r="V45" s="89"/>
      <c r="W45" s="89"/>
    </row>
    <row r="46" spans="1:23" s="109" customFormat="1" x14ac:dyDescent="0.2">
      <c r="A46" s="89"/>
      <c r="B46" s="254" t="s">
        <v>218</v>
      </c>
      <c r="C46" s="97" t="s">
        <v>219</v>
      </c>
      <c r="D46" s="144">
        <f>'Historical Expenditure'!D62*Inflation!D$10</f>
        <v>0</v>
      </c>
      <c r="E46" s="144">
        <f>'Historical Expenditure'!E62*Inflation!E$10</f>
        <v>0</v>
      </c>
      <c r="F46" s="144">
        <f>'Historical Expenditure'!F62*Inflation!F$10</f>
        <v>0</v>
      </c>
      <c r="G46" s="153">
        <f>'Historical Expenditure'!G62*Inflation!F$10</f>
        <v>0</v>
      </c>
      <c r="H46" s="153">
        <f>'Historical Expenditure'!H62*Inflation!G$10</f>
        <v>21217.906033994332</v>
      </c>
      <c r="I46" s="153">
        <f>'Historical Expenditure'!I62*Inflation!H$10</f>
        <v>92780.446679069777</v>
      </c>
      <c r="J46" s="153">
        <f>'Historical Expenditure'!J62*Inflation!I$10</f>
        <v>78976.202034426897</v>
      </c>
      <c r="K46" s="153">
        <f>'Historical Expenditure'!K62*Inflation!J$10</f>
        <v>35309.802429682881</v>
      </c>
      <c r="L46" s="152">
        <f>SUMIF('Project List - RRP'!$G$9:$G$92,$T46,'Project List - RRP'!H$9:H$92)*Inflation!$K$10</f>
        <v>0</v>
      </c>
      <c r="M46" s="152">
        <f>SUMIF('Project List - RRP'!$G$9:$G$92,$T46,'Project List - RRP'!I$9:I$92)*Inflation!$K$10</f>
        <v>0</v>
      </c>
      <c r="N46" s="152">
        <f>SUMIF('Project List - RRP'!$G$9:$G$92,$T46,'Project List - RRP'!J$9:J$92)*Inflation!$K$10</f>
        <v>0</v>
      </c>
      <c r="O46" s="152">
        <f>SUMIF('Project List - RRP'!$G$9:$G$92,$T46,'Project List - RRP'!K$9:K$92)*Inflation!$K$10</f>
        <v>0</v>
      </c>
      <c r="P46" s="152">
        <f>SUMIF('Project List - RRP'!$G$9:$G$92,$T46,'Project List - RRP'!L$9:L$92)*Inflation!$K$10</f>
        <v>0</v>
      </c>
      <c r="Q46" s="152">
        <f>SUMIF('Project List - RRP'!$G$9:$G$92,$T46,'Project List - RRP'!M$9:M$92)*Inflation!$K$10</f>
        <v>0</v>
      </c>
      <c r="R46" s="152">
        <f>SUMIF('Project List - RRP'!$G$9:$G$92,$T46,'Project List - RRP'!N$9:N$92)*Inflation!$K$10</f>
        <v>0</v>
      </c>
      <c r="S46" s="89"/>
      <c r="T46" s="159" t="s">
        <v>339</v>
      </c>
      <c r="U46" s="89"/>
      <c r="V46" s="89"/>
      <c r="W46" s="89"/>
    </row>
    <row r="47" spans="1:23" s="109" customFormat="1" x14ac:dyDescent="0.2">
      <c r="A47" s="89"/>
      <c r="B47" s="254"/>
      <c r="C47" s="97" t="s">
        <v>220</v>
      </c>
      <c r="D47" s="144">
        <f>'Historical Expenditure'!D63*Inflation!D$10</f>
        <v>0</v>
      </c>
      <c r="E47" s="144">
        <f>'Historical Expenditure'!E63*Inflation!E$10</f>
        <v>0</v>
      </c>
      <c r="F47" s="144">
        <f>'Historical Expenditure'!F63*Inflation!F$10</f>
        <v>0</v>
      </c>
      <c r="G47" s="153">
        <f>'Historical Expenditure'!G63*Inflation!F$10</f>
        <v>0</v>
      </c>
      <c r="H47" s="153">
        <f>'Historical Expenditure'!H63*Inflation!G$10</f>
        <v>0</v>
      </c>
      <c r="I47" s="153">
        <f>'Historical Expenditure'!I63*Inflation!H$10</f>
        <v>0</v>
      </c>
      <c r="J47" s="153">
        <f>'Historical Expenditure'!J63*Inflation!I$10</f>
        <v>0</v>
      </c>
      <c r="K47" s="153">
        <f>'Historical Expenditure'!K63*Inflation!J$10</f>
        <v>0</v>
      </c>
      <c r="L47" s="152">
        <f>SUMIF('Project List - RRP'!$G$9:$G$92,$T47,'Project List - RRP'!H$9:H$92)*Inflation!$K$10</f>
        <v>0</v>
      </c>
      <c r="M47" s="152">
        <f>SUMIF('Project List - RRP'!$G$9:$G$92,$T47,'Project List - RRP'!I$9:I$92)*Inflation!$K$10</f>
        <v>0</v>
      </c>
      <c r="N47" s="152">
        <f>SUMIF('Project List - RRP'!$G$9:$G$92,$T47,'Project List - RRP'!J$9:J$92)*Inflation!$K$10</f>
        <v>0</v>
      </c>
      <c r="O47" s="152">
        <f>SUMIF('Project List - RRP'!$G$9:$G$92,$T47,'Project List - RRP'!K$9:K$92)*Inflation!$K$10</f>
        <v>0</v>
      </c>
      <c r="P47" s="152">
        <f>SUMIF('Project List - RRP'!$G$9:$G$92,$T47,'Project List - RRP'!L$9:L$92)*Inflation!$K$10</f>
        <v>0</v>
      </c>
      <c r="Q47" s="152">
        <f>SUMIF('Project List - RRP'!$G$9:$G$92,$T47,'Project List - RRP'!M$9:M$92)*Inflation!$K$10</f>
        <v>0</v>
      </c>
      <c r="R47" s="152">
        <f>SUMIF('Project List - RRP'!$G$9:$G$92,$T47,'Project List - RRP'!N$9:N$92)*Inflation!$K$10</f>
        <v>0</v>
      </c>
      <c r="S47" s="89"/>
      <c r="T47" s="159" t="s">
        <v>340</v>
      </c>
      <c r="U47" s="89"/>
      <c r="V47" s="89"/>
      <c r="W47" s="89"/>
    </row>
    <row r="48" spans="1:23" s="109" customFormat="1" x14ac:dyDescent="0.2">
      <c r="A48" s="89"/>
      <c r="B48" s="254"/>
      <c r="C48" s="97" t="s">
        <v>221</v>
      </c>
      <c r="D48" s="144">
        <f>'Historical Expenditure'!D64*Inflation!D$10</f>
        <v>0</v>
      </c>
      <c r="E48" s="144">
        <f>'Historical Expenditure'!E64*Inflation!E$10</f>
        <v>0</v>
      </c>
      <c r="F48" s="144">
        <f>'Historical Expenditure'!F64*Inflation!F$10</f>
        <v>0</v>
      </c>
      <c r="G48" s="153">
        <f>'Historical Expenditure'!G64*Inflation!F$10</f>
        <v>552195.76548993972</v>
      </c>
      <c r="H48" s="153">
        <f>'Historical Expenditure'!H64*Inflation!G$10</f>
        <v>496218.14831916895</v>
      </c>
      <c r="I48" s="153">
        <f>'Historical Expenditure'!I64*Inflation!H$10</f>
        <v>492052.04010232555</v>
      </c>
      <c r="J48" s="153">
        <f>'Historical Expenditure'!J64*Inflation!I$10</f>
        <v>1755610.1865923156</v>
      </c>
      <c r="K48" s="153">
        <f>'Historical Expenditure'!K64*Inflation!J$10</f>
        <v>3118132.4610016658</v>
      </c>
      <c r="L48" s="152">
        <f>SUMIF('Project List - RRP'!$G$9:$G$92,$T48,'Project List - RRP'!H$9:H$92)*Inflation!$K$10</f>
        <v>2652187.6282123588</v>
      </c>
      <c r="M48" s="152">
        <f>SUMIF('Project List - RRP'!$G$9:$G$92,$T48,'Project List - RRP'!I$9:I$92)*Inflation!$K$10</f>
        <v>2927288.1379976892</v>
      </c>
      <c r="N48" s="152">
        <f>SUMIF('Project List - RRP'!$G$9:$G$92,$T48,'Project List - RRP'!J$9:J$92)*Inflation!$K$10</f>
        <v>2714563.1911061164</v>
      </c>
      <c r="O48" s="152">
        <f>SUMIF('Project List - RRP'!$G$9:$G$92,$T48,'Project List - RRP'!K$9:K$92)*Inflation!$K$10</f>
        <v>2714563.1911061164</v>
      </c>
      <c r="P48" s="152">
        <f>SUMIF('Project List - RRP'!$G$9:$G$92,$T48,'Project List - RRP'!L$9:L$92)*Inflation!$K$10</f>
        <v>2714563.1911061164</v>
      </c>
      <c r="Q48" s="152">
        <f>SUMIF('Project List - RRP'!$G$9:$G$92,$T48,'Project List - RRP'!M$9:M$92)*Inflation!$K$10</f>
        <v>2714563.1911061164</v>
      </c>
      <c r="R48" s="152">
        <f>SUMIF('Project List - RRP'!$G$9:$G$92,$T48,'Project List - RRP'!N$9:N$92)*Inflation!$K$10</f>
        <v>2714563.1911061164</v>
      </c>
      <c r="S48" s="89"/>
      <c r="T48" s="159" t="s">
        <v>346</v>
      </c>
      <c r="U48" s="89"/>
      <c r="V48" s="89"/>
      <c r="W48" s="89"/>
    </row>
    <row r="49" spans="1:23" s="109" customFormat="1" x14ac:dyDescent="0.2">
      <c r="A49" s="89"/>
      <c r="B49" s="254"/>
      <c r="C49" s="97" t="s">
        <v>222</v>
      </c>
      <c r="D49" s="144">
        <f>'Historical Expenditure'!D65*Inflation!D$10</f>
        <v>0</v>
      </c>
      <c r="E49" s="144">
        <f>'Historical Expenditure'!E65*Inflation!E$10</f>
        <v>0</v>
      </c>
      <c r="F49" s="144">
        <f>'Historical Expenditure'!F65*Inflation!F$10</f>
        <v>0</v>
      </c>
      <c r="G49" s="153">
        <f>'Historical Expenditure'!G65*Inflation!F$10</f>
        <v>397519.54586329631</v>
      </c>
      <c r="H49" s="153">
        <f>'Historical Expenditure'!H65*Inflation!G$10</f>
        <v>33475.47535410765</v>
      </c>
      <c r="I49" s="153">
        <f>'Historical Expenditure'!I65*Inflation!H$10</f>
        <v>6156.113860465116</v>
      </c>
      <c r="J49" s="153">
        <f>'Historical Expenditure'!J65*Inflation!I$10</f>
        <v>6444.0479153360811</v>
      </c>
      <c r="K49" s="153">
        <f>'Historical Expenditure'!K65*Inflation!J$10</f>
        <v>79988.7704485094</v>
      </c>
      <c r="L49" s="152">
        <f>SUMIF('Project List - RRP'!$G$9:$G$92,$T49,'Project List - RRP'!H$9:H$92)*Inflation!$K$10</f>
        <v>474095.08711411117</v>
      </c>
      <c r="M49" s="152">
        <f>SUMIF('Project List - RRP'!$G$9:$G$92,$T49,'Project List - RRP'!I$9:I$92)*Inflation!$K$10</f>
        <v>320128.4419200804</v>
      </c>
      <c r="N49" s="152">
        <f>SUMIF('Project List - RRP'!$G$9:$G$92,$T49,'Project List - RRP'!J$9:J$92)*Inflation!$K$10</f>
        <v>484133.13866235234</v>
      </c>
      <c r="O49" s="152">
        <f>SUMIF('Project List - RRP'!$G$9:$G$92,$T49,'Project List - RRP'!K$9:K$92)*Inflation!$K$10</f>
        <v>484133.13866235234</v>
      </c>
      <c r="P49" s="152">
        <f>SUMIF('Project List - RRP'!$G$9:$G$92,$T49,'Project List - RRP'!L$9:L$92)*Inflation!$K$10</f>
        <v>484133.13866235234</v>
      </c>
      <c r="Q49" s="152">
        <f>SUMIF('Project List - RRP'!$G$9:$G$92,$T49,'Project List - RRP'!M$9:M$92)*Inflation!$K$10</f>
        <v>484133.13866235234</v>
      </c>
      <c r="R49" s="152">
        <f>SUMIF('Project List - RRP'!$G$9:$G$92,$T49,'Project List - RRP'!N$9:N$92)*Inflation!$K$10</f>
        <v>484133.13866235234</v>
      </c>
      <c r="S49" s="89"/>
      <c r="T49" s="159" t="s">
        <v>359</v>
      </c>
      <c r="U49" s="89"/>
      <c r="V49" s="89"/>
      <c r="W49" s="89"/>
    </row>
    <row r="50" spans="1:23" s="109" customFormat="1" x14ac:dyDescent="0.2">
      <c r="A50" s="89"/>
      <c r="B50" s="254"/>
      <c r="C50" s="97" t="s">
        <v>223</v>
      </c>
      <c r="D50" s="144">
        <f>'Historical Expenditure'!D66*Inflation!D$10</f>
        <v>0</v>
      </c>
      <c r="E50" s="144">
        <f>'Historical Expenditure'!E66*Inflation!E$10</f>
        <v>0</v>
      </c>
      <c r="F50" s="144">
        <f>'Historical Expenditure'!F66*Inflation!F$10</f>
        <v>0</v>
      </c>
      <c r="G50" s="153">
        <f>'Historical Expenditure'!G66*Inflation!F$10</f>
        <v>0</v>
      </c>
      <c r="H50" s="153">
        <f>'Historical Expenditure'!H66*Inflation!G$10</f>
        <v>0</v>
      </c>
      <c r="I50" s="153">
        <f>'Historical Expenditure'!I66*Inflation!H$10</f>
        <v>0</v>
      </c>
      <c r="J50" s="153">
        <f>'Historical Expenditure'!J66*Inflation!I$10</f>
        <v>13088.083598463858</v>
      </c>
      <c r="K50" s="153">
        <f>'Historical Expenditure'!K66*Inflation!J$10</f>
        <v>12839.800169766711</v>
      </c>
      <c r="L50" s="152">
        <f>SUMIF('Project List - RRP'!$G$9:$G$92,$T50,'Project List - RRP'!H$9:H$92)*Inflation!$K$10</f>
        <v>0</v>
      </c>
      <c r="M50" s="152">
        <f>SUMIF('Project List - RRP'!$G$9:$G$92,$T50,'Project List - RRP'!I$9:I$92)*Inflation!$K$10</f>
        <v>0</v>
      </c>
      <c r="N50" s="152">
        <f>SUMIF('Project List - RRP'!$G$9:$G$92,$T50,'Project List - RRP'!J$9:J$92)*Inflation!$K$10</f>
        <v>0</v>
      </c>
      <c r="O50" s="152">
        <f>SUMIF('Project List - RRP'!$G$9:$G$92,$T50,'Project List - RRP'!K$9:K$92)*Inflation!$K$10</f>
        <v>0</v>
      </c>
      <c r="P50" s="152">
        <f>SUMIF('Project List - RRP'!$G$9:$G$92,$T50,'Project List - RRP'!L$9:L$92)*Inflation!$K$10</f>
        <v>0</v>
      </c>
      <c r="Q50" s="152">
        <f>SUMIF('Project List - RRP'!$G$9:$G$92,$T50,'Project List - RRP'!M$9:M$92)*Inflation!$K$10</f>
        <v>0</v>
      </c>
      <c r="R50" s="152">
        <f>SUMIF('Project List - RRP'!$G$9:$G$92,$T50,'Project List - RRP'!N$9:N$92)*Inflation!$K$10</f>
        <v>0</v>
      </c>
      <c r="S50" s="89"/>
      <c r="T50" s="159"/>
      <c r="U50" s="89"/>
      <c r="V50" s="89"/>
      <c r="W50" s="89"/>
    </row>
    <row r="51" spans="1:23" s="109" customFormat="1" x14ac:dyDescent="0.2">
      <c r="A51" s="89"/>
      <c r="B51" s="254"/>
      <c r="C51" s="97" t="s">
        <v>224</v>
      </c>
      <c r="D51" s="144">
        <f>'Historical Expenditure'!D67*Inflation!D$10</f>
        <v>0</v>
      </c>
      <c r="E51" s="144">
        <f>'Historical Expenditure'!E67*Inflation!E$10</f>
        <v>0</v>
      </c>
      <c r="F51" s="144">
        <f>'Historical Expenditure'!F67*Inflation!F$10</f>
        <v>0</v>
      </c>
      <c r="G51" s="153">
        <f>'Historical Expenditure'!G67*Inflation!F$10</f>
        <v>0</v>
      </c>
      <c r="H51" s="153">
        <f>'Historical Expenditure'!H67*Inflation!G$10</f>
        <v>0</v>
      </c>
      <c r="I51" s="153">
        <f>'Historical Expenditure'!I67*Inflation!H$10</f>
        <v>0</v>
      </c>
      <c r="J51" s="153">
        <f>'Historical Expenditure'!J67*Inflation!I$10</f>
        <v>0</v>
      </c>
      <c r="K51" s="153">
        <f>'Historical Expenditure'!K67*Inflation!J$10</f>
        <v>0</v>
      </c>
      <c r="L51" s="152">
        <f>SUMIF('Project List - RRP'!$G$9:$G$92,$T51,'Project List - RRP'!H$9:H$92)*Inflation!$K$10</f>
        <v>0</v>
      </c>
      <c r="M51" s="152">
        <f>SUMIF('Project List - RRP'!$G$9:$G$92,$T51,'Project List - RRP'!I$9:I$92)*Inflation!$K$10</f>
        <v>0</v>
      </c>
      <c r="N51" s="152">
        <f>SUMIF('Project List - RRP'!$G$9:$G$92,$T51,'Project List - RRP'!J$9:J$92)*Inflation!$K$10</f>
        <v>0</v>
      </c>
      <c r="O51" s="152">
        <f>SUMIF('Project List - RRP'!$G$9:$G$92,$T51,'Project List - RRP'!K$9:K$92)*Inflation!$K$10</f>
        <v>0</v>
      </c>
      <c r="P51" s="152">
        <f>SUMIF('Project List - RRP'!$G$9:$G$92,$T51,'Project List - RRP'!L$9:L$92)*Inflation!$K$10</f>
        <v>0</v>
      </c>
      <c r="Q51" s="152">
        <f>SUMIF('Project List - RRP'!$G$9:$G$92,$T51,'Project List - RRP'!M$9:M$92)*Inflation!$K$10</f>
        <v>0</v>
      </c>
      <c r="R51" s="152">
        <f>SUMIF('Project List - RRP'!$G$9:$G$92,$T51,'Project List - RRP'!N$9:N$92)*Inflation!$K$10</f>
        <v>0</v>
      </c>
      <c r="S51" s="89"/>
      <c r="T51" s="159"/>
      <c r="U51" s="89"/>
      <c r="V51" s="89"/>
      <c r="W51" s="89"/>
    </row>
    <row r="52" spans="1:23" s="109" customFormat="1" x14ac:dyDescent="0.2">
      <c r="A52" s="89"/>
      <c r="B52" s="254"/>
      <c r="C52" s="97" t="s">
        <v>225</v>
      </c>
      <c r="D52" s="144">
        <f>'Historical Expenditure'!D68*Inflation!D$10</f>
        <v>0</v>
      </c>
      <c r="E52" s="144">
        <f>'Historical Expenditure'!E68*Inflation!E$10</f>
        <v>0</v>
      </c>
      <c r="F52" s="144">
        <f>'Historical Expenditure'!F68*Inflation!F$10</f>
        <v>0</v>
      </c>
      <c r="G52" s="153">
        <f>'Historical Expenditure'!G68*Inflation!F$10</f>
        <v>0</v>
      </c>
      <c r="H52" s="153">
        <f>'Historical Expenditure'!H68*Inflation!G$10</f>
        <v>0</v>
      </c>
      <c r="I52" s="153">
        <f>'Historical Expenditure'!I68*Inflation!H$10</f>
        <v>16760.89878139535</v>
      </c>
      <c r="J52" s="153">
        <f>'Historical Expenditure'!J68*Inflation!I$10</f>
        <v>16591.129180596021</v>
      </c>
      <c r="K52" s="153">
        <f>'Historical Expenditure'!K68*Inflation!J$10</f>
        <v>0</v>
      </c>
      <c r="L52" s="152">
        <f>SUMIF('Project List - RRP'!$G$9:$G$92,$T52,'Project List - RRP'!H$9:H$92)*Inflation!$K$10</f>
        <v>0</v>
      </c>
      <c r="M52" s="152">
        <f>SUMIF('Project List - RRP'!$G$9:$G$92,$T52,'Project List - RRP'!I$9:I$92)*Inflation!$K$10</f>
        <v>0</v>
      </c>
      <c r="N52" s="152">
        <f>SUMIF('Project List - RRP'!$G$9:$G$92,$T52,'Project List - RRP'!J$9:J$92)*Inflation!$K$10</f>
        <v>0</v>
      </c>
      <c r="O52" s="152">
        <f>SUMIF('Project List - RRP'!$G$9:$G$92,$T52,'Project List - RRP'!K$9:K$92)*Inflation!$K$10</f>
        <v>0</v>
      </c>
      <c r="P52" s="152">
        <f>SUMIF('Project List - RRP'!$G$9:$G$92,$T52,'Project List - RRP'!L$9:L$92)*Inflation!$K$10</f>
        <v>0</v>
      </c>
      <c r="Q52" s="152">
        <f>SUMIF('Project List - RRP'!$G$9:$G$92,$T52,'Project List - RRP'!M$9:M$92)*Inflation!$K$10</f>
        <v>0</v>
      </c>
      <c r="R52" s="152">
        <f>SUMIF('Project List - RRP'!$G$9:$G$92,$T52,'Project List - RRP'!N$9:N$92)*Inflation!$K$10</f>
        <v>0</v>
      </c>
      <c r="S52" s="89"/>
      <c r="T52" s="159"/>
      <c r="U52" s="89"/>
      <c r="V52" s="89"/>
      <c r="W52" s="89"/>
    </row>
    <row r="53" spans="1:23" s="109" customFormat="1" x14ac:dyDescent="0.2">
      <c r="A53" s="89"/>
      <c r="B53" s="254"/>
      <c r="C53" s="97" t="s">
        <v>226</v>
      </c>
      <c r="D53" s="144">
        <f>'Historical Expenditure'!D69*Inflation!D$10</f>
        <v>0</v>
      </c>
      <c r="E53" s="144">
        <f>'Historical Expenditure'!E69*Inflation!E$10</f>
        <v>0</v>
      </c>
      <c r="F53" s="144">
        <f>'Historical Expenditure'!F69*Inflation!F$10</f>
        <v>0</v>
      </c>
      <c r="G53" s="153">
        <f>'Historical Expenditure'!G69*Inflation!F$10</f>
        <v>1376599.3830246241</v>
      </c>
      <c r="H53" s="153">
        <f>'Historical Expenditure'!H69*Inflation!G$10</f>
        <v>203145.82156751648</v>
      </c>
      <c r="I53" s="153">
        <f>'Historical Expenditure'!I69*Inflation!H$10</f>
        <v>178099.26439069767</v>
      </c>
      <c r="J53" s="153">
        <f>'Historical Expenditure'!J69*Inflation!I$10</f>
        <v>441249.85772373446</v>
      </c>
      <c r="K53" s="153">
        <f>'Historical Expenditure'!K69*Inflation!J$10</f>
        <v>363297.88588514354</v>
      </c>
      <c r="L53" s="152">
        <f>SUMIF('Project List - RRP'!$G$9:$G$92,$T53,'Project List - RRP'!H$9:H$92)*Inflation!$K$10</f>
        <v>528649.1177662476</v>
      </c>
      <c r="M53" s="152">
        <f>SUMIF('Project List - RRP'!$G$9:$G$92,$T53,'Project List - RRP'!I$9:I$92)*Inflation!$K$10</f>
        <v>433930.46255487477</v>
      </c>
      <c r="N53" s="152">
        <f>SUMIF('Project List - RRP'!$G$9:$G$92,$T53,'Project List - RRP'!J$9:J$92)*Inflation!$K$10</f>
        <v>374500.13839915826</v>
      </c>
      <c r="O53" s="152">
        <f>SUMIF('Project List - RRP'!$G$9:$G$92,$T53,'Project List - RRP'!K$9:K$92)*Inflation!$K$10</f>
        <v>374500.13839915826</v>
      </c>
      <c r="P53" s="152">
        <f>SUMIF('Project List - RRP'!$G$9:$G$92,$T53,'Project List - RRP'!L$9:L$92)*Inflation!$K$10</f>
        <v>374500.13839915826</v>
      </c>
      <c r="Q53" s="152">
        <f>SUMIF('Project List - RRP'!$G$9:$G$92,$T53,'Project List - RRP'!M$9:M$92)*Inflation!$K$10</f>
        <v>374500.13839915826</v>
      </c>
      <c r="R53" s="152">
        <f>SUMIF('Project List - RRP'!$G$9:$G$92,$T53,'Project List - RRP'!N$9:N$92)*Inflation!$K$10</f>
        <v>374500.13839915826</v>
      </c>
      <c r="S53" s="89"/>
      <c r="T53" s="159" t="s">
        <v>360</v>
      </c>
      <c r="U53" s="89"/>
      <c r="V53" s="89"/>
      <c r="W53" s="89"/>
    </row>
    <row r="54" spans="1:23" s="109" customFormat="1" x14ac:dyDescent="0.2">
      <c r="A54" s="89"/>
      <c r="B54" s="254"/>
      <c r="C54" s="97" t="s">
        <v>227</v>
      </c>
      <c r="D54" s="144">
        <f>'Historical Expenditure'!D70*Inflation!D$10</f>
        <v>0</v>
      </c>
      <c r="E54" s="144">
        <f>'Historical Expenditure'!E70*Inflation!E$10</f>
        <v>0</v>
      </c>
      <c r="F54" s="144">
        <f>'Historical Expenditure'!F70*Inflation!F$10</f>
        <v>0</v>
      </c>
      <c r="G54" s="153">
        <f>'Historical Expenditure'!G70*Inflation!F$10</f>
        <v>0</v>
      </c>
      <c r="H54" s="153">
        <f>'Historical Expenditure'!H70*Inflation!G$10</f>
        <v>0</v>
      </c>
      <c r="I54" s="153">
        <f>'Historical Expenditure'!I70*Inflation!H$10</f>
        <v>0</v>
      </c>
      <c r="J54" s="153">
        <f>'Historical Expenditure'!J70*Inflation!I$10</f>
        <v>0</v>
      </c>
      <c r="K54" s="153">
        <f>'Historical Expenditure'!K70*Inflation!J$10</f>
        <v>0</v>
      </c>
      <c r="L54" s="152">
        <f>SUMIF('Project List - RRP'!$G$9:$G$92,$T54,'Project List - RRP'!H$9:H$92)*Inflation!$K$10</f>
        <v>0</v>
      </c>
      <c r="M54" s="152">
        <f>SUMIF('Project List - RRP'!$G$9:$G$92,$T54,'Project List - RRP'!I$9:I$92)*Inflation!$K$10</f>
        <v>0</v>
      </c>
      <c r="N54" s="152">
        <f>SUMIF('Project List - RRP'!$G$9:$G$92,$T54,'Project List - RRP'!J$9:J$92)*Inflation!$K$10</f>
        <v>0</v>
      </c>
      <c r="O54" s="152">
        <f>SUMIF('Project List - RRP'!$G$9:$G$92,$T54,'Project List - RRP'!K$9:K$92)*Inflation!$K$10</f>
        <v>0</v>
      </c>
      <c r="P54" s="152">
        <f>SUMIF('Project List - RRP'!$G$9:$G$92,$T54,'Project List - RRP'!L$9:L$92)*Inflation!$K$10</f>
        <v>0</v>
      </c>
      <c r="Q54" s="152">
        <f>SUMIF('Project List - RRP'!$G$9:$G$92,$T54,'Project List - RRP'!M$9:M$92)*Inflation!$K$10</f>
        <v>0</v>
      </c>
      <c r="R54" s="152">
        <f>SUMIF('Project List - RRP'!$G$9:$G$92,$T54,'Project List - RRP'!N$9:N$92)*Inflation!$K$10</f>
        <v>0</v>
      </c>
      <c r="S54" s="89"/>
      <c r="T54" s="159"/>
      <c r="U54" s="89"/>
      <c r="V54" s="89"/>
      <c r="W54" s="89"/>
    </row>
    <row r="55" spans="1:23" s="109" customFormat="1" x14ac:dyDescent="0.2">
      <c r="A55" s="89"/>
      <c r="B55" s="254"/>
      <c r="C55" s="97" t="s">
        <v>228</v>
      </c>
      <c r="D55" s="144">
        <f>'Historical Expenditure'!D71*Inflation!D$10</f>
        <v>0</v>
      </c>
      <c r="E55" s="144">
        <f>'Historical Expenditure'!E71*Inflation!E$10</f>
        <v>0</v>
      </c>
      <c r="F55" s="144">
        <f>'Historical Expenditure'!F71*Inflation!F$10</f>
        <v>0</v>
      </c>
      <c r="G55" s="153">
        <f>'Historical Expenditure'!G71*Inflation!F$10</f>
        <v>0</v>
      </c>
      <c r="H55" s="153">
        <f>'Historical Expenditure'!H71*Inflation!G$10</f>
        <v>0</v>
      </c>
      <c r="I55" s="153">
        <f>'Historical Expenditure'!I71*Inflation!H$10</f>
        <v>0</v>
      </c>
      <c r="J55" s="153">
        <f>'Historical Expenditure'!J71*Inflation!I$10</f>
        <v>0</v>
      </c>
      <c r="K55" s="153">
        <f>'Historical Expenditure'!K71*Inflation!J$10</f>
        <v>0</v>
      </c>
      <c r="L55" s="152">
        <f>SUMIF('Project List - RRP'!$G$9:$G$92,$T55,'Project List - RRP'!H$9:H$92)*Inflation!$K$10</f>
        <v>0</v>
      </c>
      <c r="M55" s="152">
        <f>SUMIF('Project List - RRP'!$G$9:$G$92,$T55,'Project List - RRP'!I$9:I$92)*Inflation!$K$10</f>
        <v>0</v>
      </c>
      <c r="N55" s="152">
        <f>SUMIF('Project List - RRP'!$G$9:$G$92,$T55,'Project List - RRP'!J$9:J$92)*Inflation!$K$10</f>
        <v>0</v>
      </c>
      <c r="O55" s="152">
        <f>SUMIF('Project List - RRP'!$G$9:$G$92,$T55,'Project List - RRP'!K$9:K$92)*Inflation!$K$10</f>
        <v>0</v>
      </c>
      <c r="P55" s="152">
        <f>SUMIF('Project List - RRP'!$G$9:$G$92,$T55,'Project List - RRP'!L$9:L$92)*Inflation!$K$10</f>
        <v>0</v>
      </c>
      <c r="Q55" s="152">
        <f>SUMIF('Project List - RRP'!$G$9:$G$92,$T55,'Project List - RRP'!M$9:M$92)*Inflation!$K$10</f>
        <v>0</v>
      </c>
      <c r="R55" s="152">
        <f>SUMIF('Project List - RRP'!$G$9:$G$92,$T55,'Project List - RRP'!N$9:N$92)*Inflation!$K$10</f>
        <v>0</v>
      </c>
      <c r="S55" s="89"/>
      <c r="T55" s="159"/>
      <c r="U55" s="89"/>
      <c r="V55" s="89"/>
      <c r="W55" s="89"/>
    </row>
    <row r="56" spans="1:23" s="109" customFormat="1" x14ac:dyDescent="0.2">
      <c r="A56" s="89"/>
      <c r="B56" s="254"/>
      <c r="C56" s="97" t="s">
        <v>229</v>
      </c>
      <c r="D56" s="144">
        <f>'Historical Expenditure'!D72*Inflation!D$10</f>
        <v>0</v>
      </c>
      <c r="E56" s="144">
        <f>'Historical Expenditure'!E72*Inflation!E$10</f>
        <v>0</v>
      </c>
      <c r="F56" s="144">
        <f>'Historical Expenditure'!F72*Inflation!F$10</f>
        <v>0</v>
      </c>
      <c r="G56" s="153">
        <f>'Historical Expenditure'!G72*Inflation!F$10</f>
        <v>0</v>
      </c>
      <c r="H56" s="153">
        <f>'Historical Expenditure'!H72*Inflation!G$10</f>
        <v>0</v>
      </c>
      <c r="I56" s="153">
        <f>'Historical Expenditure'!I72*Inflation!H$10</f>
        <v>0</v>
      </c>
      <c r="J56" s="153">
        <f>'Historical Expenditure'!J72*Inflation!I$10</f>
        <v>0</v>
      </c>
      <c r="K56" s="153">
        <f>'Historical Expenditure'!K72*Inflation!J$10</f>
        <v>0</v>
      </c>
      <c r="L56" s="152">
        <f>SUMIF('Project List - RRP'!$G$9:$G$92,$T56,'Project List - RRP'!H$9:H$92)*Inflation!$K$10</f>
        <v>0</v>
      </c>
      <c r="M56" s="152">
        <f>SUMIF('Project List - RRP'!$G$9:$G$92,$T56,'Project List - RRP'!I$9:I$92)*Inflation!$K$10</f>
        <v>0</v>
      </c>
      <c r="N56" s="152">
        <f>SUMIF('Project List - RRP'!$G$9:$G$92,$T56,'Project List - RRP'!J$9:J$92)*Inflation!$K$10</f>
        <v>0</v>
      </c>
      <c r="O56" s="152">
        <f>SUMIF('Project List - RRP'!$G$9:$G$92,$T56,'Project List - RRP'!K$9:K$92)*Inflation!$K$10</f>
        <v>0</v>
      </c>
      <c r="P56" s="152">
        <f>SUMIF('Project List - RRP'!$G$9:$G$92,$T56,'Project List - RRP'!L$9:L$92)*Inflation!$K$10</f>
        <v>0</v>
      </c>
      <c r="Q56" s="152">
        <f>SUMIF('Project List - RRP'!$G$9:$G$92,$T56,'Project List - RRP'!M$9:M$92)*Inflation!$K$10</f>
        <v>0</v>
      </c>
      <c r="R56" s="152">
        <f>SUMIF('Project List - RRP'!$G$9:$G$92,$T56,'Project List - RRP'!N$9:N$92)*Inflation!$K$10</f>
        <v>0</v>
      </c>
      <c r="S56" s="89"/>
      <c r="T56" s="159"/>
      <c r="U56" s="89"/>
      <c r="V56" s="89"/>
      <c r="W56" s="89"/>
    </row>
    <row r="57" spans="1:23" s="109" customFormat="1" x14ac:dyDescent="0.2">
      <c r="A57" s="89"/>
      <c r="B57" s="254"/>
      <c r="C57" s="97" t="s">
        <v>230</v>
      </c>
      <c r="D57" s="144">
        <f>'Historical Expenditure'!D73*Inflation!D$10</f>
        <v>0</v>
      </c>
      <c r="E57" s="144">
        <f>'Historical Expenditure'!E73*Inflation!E$10</f>
        <v>0</v>
      </c>
      <c r="F57" s="144">
        <f>'Historical Expenditure'!F73*Inflation!F$10</f>
        <v>0</v>
      </c>
      <c r="G57" s="153">
        <f>'Historical Expenditure'!G73*Inflation!F$10</f>
        <v>0</v>
      </c>
      <c r="H57" s="153">
        <f>'Historical Expenditure'!H73*Inflation!G$10</f>
        <v>0</v>
      </c>
      <c r="I57" s="153">
        <f>'Historical Expenditure'!I73*Inflation!H$10</f>
        <v>0</v>
      </c>
      <c r="J57" s="153">
        <f>'Historical Expenditure'!J73*Inflation!I$10</f>
        <v>0</v>
      </c>
      <c r="K57" s="153">
        <f>'Historical Expenditure'!K73*Inflation!J$10</f>
        <v>0</v>
      </c>
      <c r="L57" s="152">
        <f>SUMIF('Project List - RRP'!$G$9:$G$92,$T57,'Project List - RRP'!H$9:H$92)*Inflation!$K$10</f>
        <v>0</v>
      </c>
      <c r="M57" s="152">
        <f>SUMIF('Project List - RRP'!$G$9:$G$92,$T57,'Project List - RRP'!I$9:I$92)*Inflation!$K$10</f>
        <v>0</v>
      </c>
      <c r="N57" s="152">
        <f>SUMIF('Project List - RRP'!$G$9:$G$92,$T57,'Project List - RRP'!J$9:J$92)*Inflation!$K$10</f>
        <v>0</v>
      </c>
      <c r="O57" s="152">
        <f>SUMIF('Project List - RRP'!$G$9:$G$92,$T57,'Project List - RRP'!K$9:K$92)*Inflation!$K$10</f>
        <v>0</v>
      </c>
      <c r="P57" s="152">
        <f>SUMIF('Project List - RRP'!$G$9:$G$92,$T57,'Project List - RRP'!L$9:L$92)*Inflation!$K$10</f>
        <v>0</v>
      </c>
      <c r="Q57" s="152">
        <f>SUMIF('Project List - RRP'!$G$9:$G$92,$T57,'Project List - RRP'!M$9:M$92)*Inflation!$K$10</f>
        <v>0</v>
      </c>
      <c r="R57" s="152">
        <f>SUMIF('Project List - RRP'!$G$9:$G$92,$T57,'Project List - RRP'!N$9:N$92)*Inflation!$K$10</f>
        <v>0</v>
      </c>
      <c r="S57" s="89"/>
      <c r="T57" s="159"/>
      <c r="U57" s="89"/>
      <c r="V57" s="89"/>
      <c r="W57" s="89"/>
    </row>
    <row r="58" spans="1:23" s="109" customFormat="1" x14ac:dyDescent="0.2">
      <c r="A58" s="89"/>
      <c r="B58" s="254"/>
      <c r="C58" s="97" t="s">
        <v>231</v>
      </c>
      <c r="D58" s="144">
        <f>'Historical Expenditure'!D74*Inflation!D$10</f>
        <v>0</v>
      </c>
      <c r="E58" s="144">
        <f>'Historical Expenditure'!E74*Inflation!E$10</f>
        <v>0</v>
      </c>
      <c r="F58" s="144">
        <f>'Historical Expenditure'!F74*Inflation!F$10</f>
        <v>0</v>
      </c>
      <c r="G58" s="153">
        <f>'Historical Expenditure'!G74*Inflation!F$10</f>
        <v>0</v>
      </c>
      <c r="H58" s="153">
        <f>'Historical Expenditure'!H74*Inflation!G$10</f>
        <v>0</v>
      </c>
      <c r="I58" s="153">
        <f>'Historical Expenditure'!I74*Inflation!H$10</f>
        <v>0</v>
      </c>
      <c r="J58" s="153">
        <f>'Historical Expenditure'!J74*Inflation!I$10</f>
        <v>0</v>
      </c>
      <c r="K58" s="153">
        <f>'Historical Expenditure'!K74*Inflation!J$10</f>
        <v>0</v>
      </c>
      <c r="L58" s="152">
        <f>SUMIF('Project List - RRP'!$G$9:$G$92,$T58,'Project List - RRP'!H$9:H$92)*Inflation!$K$10</f>
        <v>0</v>
      </c>
      <c r="M58" s="152">
        <f>SUMIF('Project List - RRP'!$G$9:$G$92,$T58,'Project List - RRP'!I$9:I$92)*Inflation!$K$10</f>
        <v>0</v>
      </c>
      <c r="N58" s="152">
        <f>SUMIF('Project List - RRP'!$G$9:$G$92,$T58,'Project List - RRP'!J$9:J$92)*Inflation!$K$10</f>
        <v>0</v>
      </c>
      <c r="O58" s="152">
        <f>SUMIF('Project List - RRP'!$G$9:$G$92,$T58,'Project List - RRP'!K$9:K$92)*Inflation!$K$10</f>
        <v>0</v>
      </c>
      <c r="P58" s="152">
        <f>SUMIF('Project List - RRP'!$G$9:$G$92,$T58,'Project List - RRP'!L$9:L$92)*Inflation!$K$10</f>
        <v>0</v>
      </c>
      <c r="Q58" s="152">
        <f>SUMIF('Project List - RRP'!$G$9:$G$92,$T58,'Project List - RRP'!M$9:M$92)*Inflation!$K$10</f>
        <v>0</v>
      </c>
      <c r="R58" s="152">
        <f>SUMIF('Project List - RRP'!$G$9:$G$92,$T58,'Project List - RRP'!N$9:N$92)*Inflation!$K$10</f>
        <v>0</v>
      </c>
      <c r="S58" s="89"/>
      <c r="T58" s="159"/>
      <c r="U58" s="89"/>
      <c r="V58" s="89"/>
      <c r="W58" s="89"/>
    </row>
    <row r="59" spans="1:23" s="109" customFormat="1" x14ac:dyDescent="0.2">
      <c r="A59" s="89"/>
      <c r="B59" s="254"/>
      <c r="C59" s="97" t="s">
        <v>232</v>
      </c>
      <c r="D59" s="144">
        <f>'Historical Expenditure'!D75*Inflation!D$10</f>
        <v>0</v>
      </c>
      <c r="E59" s="144">
        <f>'Historical Expenditure'!E75*Inflation!E$10</f>
        <v>0</v>
      </c>
      <c r="F59" s="144">
        <f>'Historical Expenditure'!F75*Inflation!F$10</f>
        <v>0</v>
      </c>
      <c r="G59" s="153">
        <f>'Historical Expenditure'!G75*Inflation!F$10</f>
        <v>0</v>
      </c>
      <c r="H59" s="153">
        <f>'Historical Expenditure'!H75*Inflation!G$10</f>
        <v>0</v>
      </c>
      <c r="I59" s="153">
        <f>'Historical Expenditure'!I75*Inflation!H$10</f>
        <v>0</v>
      </c>
      <c r="J59" s="153">
        <f>'Historical Expenditure'!J75*Inflation!I$10</f>
        <v>0</v>
      </c>
      <c r="K59" s="153">
        <f>'Historical Expenditure'!K75*Inflation!J$10</f>
        <v>0</v>
      </c>
      <c r="L59" s="152">
        <f>SUMIF('Project List - RRP'!$G$9:$G$92,$T59,'Project List - RRP'!H$9:H$92)*Inflation!$K$10</f>
        <v>0</v>
      </c>
      <c r="M59" s="152">
        <f>SUMIF('Project List - RRP'!$G$9:$G$92,$T59,'Project List - RRP'!I$9:I$92)*Inflation!$K$10</f>
        <v>0</v>
      </c>
      <c r="N59" s="152">
        <f>SUMIF('Project List - RRP'!$G$9:$G$92,$T59,'Project List - RRP'!J$9:J$92)*Inflation!$K$10</f>
        <v>0</v>
      </c>
      <c r="O59" s="152">
        <f>SUMIF('Project List - RRP'!$G$9:$G$92,$T59,'Project List - RRP'!K$9:K$92)*Inflation!$K$10</f>
        <v>0</v>
      </c>
      <c r="P59" s="152">
        <f>SUMIF('Project List - RRP'!$G$9:$G$92,$T59,'Project List - RRP'!L$9:L$92)*Inflation!$K$10</f>
        <v>0</v>
      </c>
      <c r="Q59" s="152">
        <f>SUMIF('Project List - RRP'!$G$9:$G$92,$T59,'Project List - RRP'!M$9:M$92)*Inflation!$K$10</f>
        <v>0</v>
      </c>
      <c r="R59" s="152">
        <f>SUMIF('Project List - RRP'!$G$9:$G$92,$T59,'Project List - RRP'!N$9:N$92)*Inflation!$K$10</f>
        <v>0</v>
      </c>
      <c r="S59" s="89"/>
      <c r="T59" s="159"/>
      <c r="U59" s="89"/>
      <c r="V59" s="89"/>
      <c r="W59" s="89"/>
    </row>
    <row r="60" spans="1:23" s="109" customFormat="1" x14ac:dyDescent="0.2">
      <c r="A60" s="89"/>
      <c r="B60" s="254"/>
      <c r="C60" s="97" t="s">
        <v>233</v>
      </c>
      <c r="D60" s="144">
        <f>'Historical Expenditure'!D76*Inflation!D$10</f>
        <v>0</v>
      </c>
      <c r="E60" s="144">
        <f>'Historical Expenditure'!E76*Inflation!E$10</f>
        <v>0</v>
      </c>
      <c r="F60" s="144">
        <f>'Historical Expenditure'!F76*Inflation!F$10</f>
        <v>0</v>
      </c>
      <c r="G60" s="153">
        <f>'Historical Expenditure'!G76*Inflation!F$10</f>
        <v>262348.76694995281</v>
      </c>
      <c r="H60" s="153">
        <f>'Historical Expenditure'!H76*Inflation!G$10</f>
        <v>104160.29745042491</v>
      </c>
      <c r="I60" s="153">
        <f>'Historical Expenditure'!I76*Inflation!H$10</f>
        <v>0</v>
      </c>
      <c r="J60" s="153">
        <f>'Historical Expenditure'!J76*Inflation!I$10</f>
        <v>0</v>
      </c>
      <c r="K60" s="153">
        <f>'Historical Expenditure'!K76*Inflation!J$10</f>
        <v>0</v>
      </c>
      <c r="L60" s="152">
        <f>SUMIF('Project List - RRP'!$G$9:$G$92,$T60,'Project List - RRP'!H$9:H$92)*Inflation!$K$10</f>
        <v>0</v>
      </c>
      <c r="M60" s="152">
        <f>SUMIF('Project List - RRP'!$G$9:$G$92,$T60,'Project List - RRP'!I$9:I$92)*Inflation!$K$10</f>
        <v>0</v>
      </c>
      <c r="N60" s="152">
        <f>SUMIF('Project List - RRP'!$G$9:$G$92,$T60,'Project List - RRP'!J$9:J$92)*Inflation!$K$10</f>
        <v>0</v>
      </c>
      <c r="O60" s="152">
        <f>SUMIF('Project List - RRP'!$G$9:$G$92,$T60,'Project List - RRP'!K$9:K$92)*Inflation!$K$10</f>
        <v>0</v>
      </c>
      <c r="P60" s="152">
        <f>SUMIF('Project List - RRP'!$G$9:$G$92,$T60,'Project List - RRP'!L$9:L$92)*Inflation!$K$10</f>
        <v>0</v>
      </c>
      <c r="Q60" s="152">
        <f>SUMIF('Project List - RRP'!$G$9:$G$92,$T60,'Project List - RRP'!M$9:M$92)*Inflation!$K$10</f>
        <v>0</v>
      </c>
      <c r="R60" s="152">
        <f>SUMIF('Project List - RRP'!$G$9:$G$92,$T60,'Project List - RRP'!N$9:N$92)*Inflation!$K$10</f>
        <v>0</v>
      </c>
      <c r="S60" s="89"/>
      <c r="T60" s="159"/>
      <c r="U60" s="89"/>
      <c r="V60" s="89"/>
      <c r="W60" s="89"/>
    </row>
    <row r="61" spans="1:23" s="109" customFormat="1" x14ac:dyDescent="0.2">
      <c r="A61" s="89"/>
      <c r="B61" s="254"/>
      <c r="C61" s="97" t="s">
        <v>234</v>
      </c>
      <c r="D61" s="144">
        <f>'Historical Expenditure'!D77*Inflation!D$10</f>
        <v>0</v>
      </c>
      <c r="E61" s="144">
        <f>'Historical Expenditure'!E77*Inflation!E$10</f>
        <v>0</v>
      </c>
      <c r="F61" s="144">
        <f>'Historical Expenditure'!F77*Inflation!F$10</f>
        <v>0</v>
      </c>
      <c r="G61" s="153">
        <f>'Historical Expenditure'!G77*Inflation!F$10</f>
        <v>127240.29139246023</v>
      </c>
      <c r="H61" s="153">
        <f>'Historical Expenditure'!H77*Inflation!G$10</f>
        <v>15971.739376770536</v>
      </c>
      <c r="I61" s="153">
        <f>'Historical Expenditure'!I77*Inflation!H$10</f>
        <v>0</v>
      </c>
      <c r="J61" s="153">
        <f>'Historical Expenditure'!J77*Inflation!I$10</f>
        <v>0</v>
      </c>
      <c r="K61" s="153">
        <f>'Historical Expenditure'!K77*Inflation!J$10</f>
        <v>0</v>
      </c>
      <c r="L61" s="152">
        <f>SUMIF('Project List - RRP'!$G$9:$G$92,$T61,'Project List - RRP'!H$9:H$92)*Inflation!$K$10</f>
        <v>0</v>
      </c>
      <c r="M61" s="152">
        <f>SUMIF('Project List - RRP'!$G$9:$G$92,$T61,'Project List - RRP'!I$9:I$92)*Inflation!$K$10</f>
        <v>0</v>
      </c>
      <c r="N61" s="152">
        <f>SUMIF('Project List - RRP'!$G$9:$G$92,$T61,'Project List - RRP'!J$9:J$92)*Inflation!$K$10</f>
        <v>0</v>
      </c>
      <c r="O61" s="152">
        <f>SUMIF('Project List - RRP'!$G$9:$G$92,$T61,'Project List - RRP'!K$9:K$92)*Inflation!$K$10</f>
        <v>0</v>
      </c>
      <c r="P61" s="152">
        <f>SUMIF('Project List - RRP'!$G$9:$G$92,$T61,'Project List - RRP'!L$9:L$92)*Inflation!$K$10</f>
        <v>0</v>
      </c>
      <c r="Q61" s="152">
        <f>SUMIF('Project List - RRP'!$G$9:$G$92,$T61,'Project List - RRP'!M$9:M$92)*Inflation!$K$10</f>
        <v>0</v>
      </c>
      <c r="R61" s="152">
        <f>SUMIF('Project List - RRP'!$G$9:$G$92,$T61,'Project List - RRP'!N$9:N$92)*Inflation!$K$10</f>
        <v>0</v>
      </c>
      <c r="S61" s="89"/>
      <c r="T61" s="159"/>
      <c r="U61" s="89"/>
      <c r="V61" s="89"/>
      <c r="W61" s="89"/>
    </row>
    <row r="62" spans="1:23" s="109" customFormat="1" x14ac:dyDescent="0.2">
      <c r="A62" s="89"/>
      <c r="B62" s="254"/>
      <c r="C62" s="97" t="s">
        <v>235</v>
      </c>
      <c r="D62" s="144">
        <f>'Historical Expenditure'!D78*Inflation!D$10</f>
        <v>0</v>
      </c>
      <c r="E62" s="144">
        <f>'Historical Expenditure'!E78*Inflation!E$10</f>
        <v>0</v>
      </c>
      <c r="F62" s="144">
        <f>'Historical Expenditure'!F78*Inflation!F$10</f>
        <v>0</v>
      </c>
      <c r="G62" s="153">
        <f>'Historical Expenditure'!G78*Inflation!F$10</f>
        <v>0</v>
      </c>
      <c r="H62" s="153">
        <f>'Historical Expenditure'!H78*Inflation!G$10</f>
        <v>102164.75172804532</v>
      </c>
      <c r="I62" s="153">
        <f>'Historical Expenditure'!I78*Inflation!H$10</f>
        <v>100644.1600744186</v>
      </c>
      <c r="J62" s="153">
        <f>'Historical Expenditure'!J78*Inflation!I$10</f>
        <v>0</v>
      </c>
      <c r="K62" s="153">
        <f>'Historical Expenditure'!K78*Inflation!J$10</f>
        <v>0</v>
      </c>
      <c r="L62" s="152">
        <f>SUMIF('Project List - RRP'!$G$9:$G$92,$T62,'Project List - RRP'!H$9:H$92)*Inflation!$K$10</f>
        <v>0</v>
      </c>
      <c r="M62" s="152">
        <f>SUMIF('Project List - RRP'!$G$9:$G$92,$T62,'Project List - RRP'!I$9:I$92)*Inflation!$K$10</f>
        <v>0</v>
      </c>
      <c r="N62" s="152">
        <f>SUMIF('Project List - RRP'!$G$9:$G$92,$T62,'Project List - RRP'!J$9:J$92)*Inflation!$K$10</f>
        <v>0</v>
      </c>
      <c r="O62" s="152">
        <f>SUMIF('Project List - RRP'!$G$9:$G$92,$T62,'Project List - RRP'!K$9:K$92)*Inflation!$K$10</f>
        <v>0</v>
      </c>
      <c r="P62" s="152">
        <f>SUMIF('Project List - RRP'!$G$9:$G$92,$T62,'Project List - RRP'!L$9:L$92)*Inflation!$K$10</f>
        <v>0</v>
      </c>
      <c r="Q62" s="152">
        <f>SUMIF('Project List - RRP'!$G$9:$G$92,$T62,'Project List - RRP'!M$9:M$92)*Inflation!$K$10</f>
        <v>0</v>
      </c>
      <c r="R62" s="152">
        <f>SUMIF('Project List - RRP'!$G$9:$G$92,$T62,'Project List - RRP'!N$9:N$92)*Inflation!$K$10</f>
        <v>0</v>
      </c>
      <c r="S62" s="89"/>
      <c r="T62" s="159"/>
      <c r="U62" s="89"/>
      <c r="V62" s="89"/>
      <c r="W62" s="89"/>
    </row>
    <row r="63" spans="1:23" s="109" customFormat="1" x14ac:dyDescent="0.2">
      <c r="A63" s="89"/>
      <c r="B63" s="254"/>
      <c r="C63" s="97" t="s">
        <v>148</v>
      </c>
      <c r="D63" s="144">
        <f>'Historical Expenditure'!D79*Inflation!D$10</f>
        <v>0</v>
      </c>
      <c r="E63" s="144">
        <f>'Historical Expenditure'!E79*Inflation!E$10</f>
        <v>0</v>
      </c>
      <c r="F63" s="144">
        <f>'Historical Expenditure'!F79*Inflation!F$10</f>
        <v>0</v>
      </c>
      <c r="G63" s="153">
        <f>'Historical Expenditure'!G79*Inflation!F$10</f>
        <v>0</v>
      </c>
      <c r="H63" s="153">
        <f>'Historical Expenditure'!H79*Inflation!G$10</f>
        <v>518.77978281397543</v>
      </c>
      <c r="I63" s="153">
        <f>'Historical Expenditure'!I79*Inflation!H$10</f>
        <v>244011.82276279075</v>
      </c>
      <c r="J63" s="153">
        <f>'Historical Expenditure'!J79*Inflation!I$10</f>
        <v>446536.7862968024</v>
      </c>
      <c r="K63" s="153">
        <f>'Historical Expenditure'!K79*Inflation!J$10</f>
        <v>461676.02988620527</v>
      </c>
      <c r="L63" s="152">
        <f>SUMIF('Project List - RRP'!$G$9:$G$92,$T63,'Project List - RRP'!H$9:H$92)*Inflation!$K$10</f>
        <v>579332.0345481931</v>
      </c>
      <c r="M63" s="152">
        <f>SUMIF('Project List - RRP'!$G$9:$G$92,$T63,'Project List - RRP'!I$9:I$92)*Inflation!$K$10</f>
        <v>648454.17005481652</v>
      </c>
      <c r="N63" s="152">
        <f>SUMIF('Project List - RRP'!$G$9:$G$92,$T63,'Project List - RRP'!J$9:J$92)*Inflation!$K$10</f>
        <v>648454.17005481652</v>
      </c>
      <c r="O63" s="152">
        <f>SUMIF('Project List - RRP'!$G$9:$G$92,$T63,'Project List - RRP'!K$9:K$92)*Inflation!$K$10</f>
        <v>648454.17005481652</v>
      </c>
      <c r="P63" s="152">
        <f>SUMIF('Project List - RRP'!$G$9:$G$92,$T63,'Project List - RRP'!L$9:L$92)*Inflation!$K$10</f>
        <v>648454.17005481652</v>
      </c>
      <c r="Q63" s="152">
        <f>SUMIF('Project List - RRP'!$G$9:$G$92,$T63,'Project List - RRP'!M$9:M$92)*Inflation!$K$10</f>
        <v>648454.17005481652</v>
      </c>
      <c r="R63" s="152">
        <f>SUMIF('Project List - RRP'!$G$9:$G$92,$T63,'Project List - RRP'!N$9:N$92)*Inflation!$K$10</f>
        <v>648454.17005481652</v>
      </c>
      <c r="S63" s="89"/>
      <c r="T63" s="159" t="s">
        <v>355</v>
      </c>
      <c r="U63" s="89"/>
      <c r="V63" s="89"/>
      <c r="W63" s="89"/>
    </row>
    <row r="64" spans="1:23" s="109" customFormat="1" x14ac:dyDescent="0.2">
      <c r="A64" s="89"/>
      <c r="B64" s="104" t="s">
        <v>236</v>
      </c>
      <c r="C64" s="97" t="s">
        <v>237</v>
      </c>
      <c r="D64" s="144">
        <f>'Historical Expenditure'!D80*Inflation!D$10</f>
        <v>0</v>
      </c>
      <c r="E64" s="144">
        <f>'Historical Expenditure'!E80*Inflation!E$10</f>
        <v>0</v>
      </c>
      <c r="F64" s="144">
        <f>'Historical Expenditure'!F80*Inflation!F$10</f>
        <v>0</v>
      </c>
      <c r="G64" s="153">
        <f>'Historical Expenditure'!G80*Inflation!F$10</f>
        <v>0</v>
      </c>
      <c r="H64" s="153">
        <f>'Historical Expenditure'!H80*Inflation!G$10</f>
        <v>0</v>
      </c>
      <c r="I64" s="153">
        <f>'Historical Expenditure'!I80*Inflation!H$10</f>
        <v>0</v>
      </c>
      <c r="J64" s="153">
        <f>'Historical Expenditure'!J80*Inflation!I$10</f>
        <v>0</v>
      </c>
      <c r="K64" s="153">
        <f>'Historical Expenditure'!K80*Inflation!J$10</f>
        <v>0</v>
      </c>
      <c r="L64" s="152">
        <f>SUMIF('Project List - RRP'!$G$9:$G$92,$T64,'Project List - RRP'!H$9:H$92)*Inflation!$K$10</f>
        <v>0</v>
      </c>
      <c r="M64" s="152">
        <f>SUMIF('Project List - RRP'!$G$9:$G$92,$T64,'Project List - RRP'!I$9:I$92)*Inflation!$K$10</f>
        <v>0</v>
      </c>
      <c r="N64" s="152">
        <f>SUMIF('Project List - RRP'!$G$9:$G$92,$T64,'Project List - RRP'!J$9:J$92)*Inflation!$K$10</f>
        <v>0</v>
      </c>
      <c r="O64" s="152">
        <f>SUMIF('Project List - RRP'!$G$9:$G$92,$T64,'Project List - RRP'!K$9:K$92)*Inflation!$K$10</f>
        <v>0</v>
      </c>
      <c r="P64" s="152">
        <f>SUMIF('Project List - RRP'!$G$9:$G$92,$T64,'Project List - RRP'!L$9:L$92)*Inflation!$K$10</f>
        <v>0</v>
      </c>
      <c r="Q64" s="152">
        <f>SUMIF('Project List - RRP'!$G$9:$G$92,$T64,'Project List - RRP'!M$9:M$92)*Inflation!$K$10</f>
        <v>0</v>
      </c>
      <c r="R64" s="152">
        <f>SUMIF('Project List - RRP'!$G$9:$G$92,$T64,'Project List - RRP'!N$9:N$92)*Inflation!$K$10</f>
        <v>0</v>
      </c>
      <c r="S64" s="89"/>
      <c r="T64" s="159"/>
      <c r="U64" s="89"/>
      <c r="V64" s="89"/>
      <c r="W64" s="89"/>
    </row>
    <row r="65" spans="1:23" s="109" customFormat="1" x14ac:dyDescent="0.2">
      <c r="A65" s="89"/>
      <c r="B65" s="101" t="s">
        <v>238</v>
      </c>
      <c r="C65" s="97" t="s">
        <v>239</v>
      </c>
      <c r="D65" s="144">
        <f>'Historical Expenditure'!D81*Inflation!D$10</f>
        <v>0</v>
      </c>
      <c r="E65" s="144">
        <f>'Historical Expenditure'!E81*Inflation!E$10</f>
        <v>0</v>
      </c>
      <c r="F65" s="144">
        <f>'Historical Expenditure'!F81*Inflation!F$10</f>
        <v>0</v>
      </c>
      <c r="G65" s="153">
        <f>'Historical Expenditure'!G81*Inflation!F$10</f>
        <v>4514793.5978281396</v>
      </c>
      <c r="H65" s="153">
        <f>'Historical Expenditure'!H81*Inflation!G$10</f>
        <v>2482885.0111425868</v>
      </c>
      <c r="I65" s="153">
        <f>'Historical Expenditure'!I81*Inflation!H$10</f>
        <v>726114.10004651174</v>
      </c>
      <c r="J65" s="153">
        <f>'Historical Expenditure'!J81*Inflation!I$10</f>
        <v>358216.96487953007</v>
      </c>
      <c r="K65" s="153">
        <f>'Historical Expenditure'!K81*Inflation!J$10</f>
        <v>433109.09828574618</v>
      </c>
      <c r="L65" s="152">
        <f>SUMIF('Project List - RRP'!$G$9:$G$92,$T65,'Project List - RRP'!H$9:H$92)*Inflation!$K$10</f>
        <v>412022.72164672043</v>
      </c>
      <c r="M65" s="152">
        <f>SUMIF('Project List - RRP'!$G$9:$G$92,$T65,'Project List - RRP'!I$9:I$92)*Inflation!$K$10</f>
        <v>307853.29152386275</v>
      </c>
      <c r="N65" s="152">
        <f>SUMIF('Project List - RRP'!$G$9:$G$92,$T65,'Project List - RRP'!J$9:J$92)*Inflation!$K$10</f>
        <v>307853.29152386275</v>
      </c>
      <c r="O65" s="152">
        <f>SUMIF('Project List - RRP'!$G$9:$G$92,$T65,'Project List - RRP'!K$9:K$92)*Inflation!$K$10</f>
        <v>224737.58846018001</v>
      </c>
      <c r="P65" s="152">
        <f>SUMIF('Project List - RRP'!$G$9:$G$92,$T65,'Project List - RRP'!L$9:L$92)*Inflation!$K$10</f>
        <v>141621.8853964973</v>
      </c>
      <c r="Q65" s="152">
        <f>SUMIF('Project List - RRP'!$G$9:$G$92,$T65,'Project List - RRP'!M$9:M$92)*Inflation!$K$10</f>
        <v>141621.8853964973</v>
      </c>
      <c r="R65" s="152">
        <f>SUMIF('Project List - RRP'!$G$9:$G$92,$T65,'Project List - RRP'!N$9:N$92)*Inflation!$K$10</f>
        <v>141621.8853964973</v>
      </c>
      <c r="S65" s="89"/>
      <c r="T65" s="159" t="s">
        <v>341</v>
      </c>
      <c r="U65" s="89"/>
      <c r="V65" s="89"/>
      <c r="W65" s="89"/>
    </row>
    <row r="66" spans="1:23" s="109" customFormat="1" x14ac:dyDescent="0.2">
      <c r="A66" s="89"/>
      <c r="B66" s="102"/>
      <c r="C66" s="97" t="s">
        <v>240</v>
      </c>
      <c r="D66" s="144">
        <f>'Historical Expenditure'!D82*Inflation!D$10</f>
        <v>0</v>
      </c>
      <c r="E66" s="144">
        <f>'Historical Expenditure'!E82*Inflation!E$10</f>
        <v>0</v>
      </c>
      <c r="F66" s="144">
        <f>'Historical Expenditure'!F82*Inflation!F$10</f>
        <v>0</v>
      </c>
      <c r="G66" s="153">
        <f>'Historical Expenditure'!G82*Inflation!F$10</f>
        <v>2293452.1999782086</v>
      </c>
      <c r="H66" s="153">
        <f>'Historical Expenditure'!H82*Inflation!G$10</f>
        <v>3045727.6967988661</v>
      </c>
      <c r="I66" s="153">
        <f>'Historical Expenditure'!I82*Inflation!H$10</f>
        <v>2821588.3161395346</v>
      </c>
      <c r="J66" s="153">
        <f>'Historical Expenditure'!J82*Inflation!I$10</f>
        <v>2178135.8142075813</v>
      </c>
      <c r="K66" s="153">
        <f>'Historical Expenditure'!K82*Inflation!J$10</f>
        <v>2677408.6855928763</v>
      </c>
      <c r="L66" s="152">
        <f>(SUMIF('Project List - RRP'!$G$9:$G$159,$T66,'Project List - RRP'!H$9:H$159)+SUMIF('Project List - RRP'!$G$9:$G$159,$T67,'Project List - RRP'!H$9:H$159)+SUMIF('Project List - RRP'!$G$9:$G$159,$T68,'Project List - RRP'!H$9:H$159)+SUMIF('Project List - RRP'!$G$9:$G$159,$T69,'Project List - RRP'!H$9:H$159)+SUMIF('Project List - RRP'!$G$9:$G$159,$T70,'Project List - RRP'!H$9:H$159)+SUMIF('Project List - RRP'!$G$9:$G$159,$T71,'Project List - RRP'!H$9:H$159)+SUMIF('Project List - RRP'!$G$9:$G$159,$T72,'Project List - RRP'!H$9:H$159)+SUMIF('Project List - RRP'!$G$9:$G$159,$T73,'Project List - RRP'!H$9:H$159)+SUMIF('Project List - RRP'!$G$9:$G$159,$T74,'Project List - RRP'!H$9:H$159)+SUMIF('Project List - RRP'!$G$9:$G$159,$T75,'Project List - RRP'!H$9:H$159)+SUMIF('Project List - RRP'!$G$9:$G$159,$T76,'Project List - RRP'!H$9:H$159))*Inflation!$K$10</f>
        <v>3013805.003058352</v>
      </c>
      <c r="M66" s="152">
        <f>(SUMIF('Project List - RRP'!$G$9:$G$159,$T66,'Project List - RRP'!I$9:I$159)+SUMIF('Project List - RRP'!$G$9:$G$159,$T67,'Project List - RRP'!I$9:I$159)+SUMIF('Project List - RRP'!$G$9:$G$159,$T68,'Project List - RRP'!I$9:I$159)+SUMIF('Project List - RRP'!$G$9:$G$159,$T69,'Project List - RRP'!I$9:I$159)+SUMIF('Project List - RRP'!$G$9:$G$159,$T70,'Project List - RRP'!I$9:I$159)+SUMIF('Project List - RRP'!$G$9:$G$159,$T71,'Project List - RRP'!I$9:I$159)+SUMIF('Project List - RRP'!$G$9:$G$159,$T72,'Project List - RRP'!I$9:I$159)+SUMIF('Project List - RRP'!$G$9:$G$159,$T73,'Project List - RRP'!I$9:I$159)+SUMIF('Project List - RRP'!$G$9:$G$159,$T74,'Project List - RRP'!I$9:I$159)+SUMIF('Project List - RRP'!$G$9:$G$159,$T75,'Project List - RRP'!I$9:I$159)+SUMIF('Project List - RRP'!$G$9:$G$159,$T76,'Project List - RRP'!I$9:I$159))*Inflation!$K$10</f>
        <v>2887227.0599163813</v>
      </c>
      <c r="N66" s="152">
        <f>(SUMIF('Project List - RRP'!$G$9:$G$159,$T66,'Project List - RRP'!J$9:J$159)+SUMIF('Project List - RRP'!$G$9:$G$159,$T67,'Project List - RRP'!J$9:J$159)+SUMIF('Project List - RRP'!$G$9:$G$159,$T68,'Project List - RRP'!J$9:J$159)+SUMIF('Project List - RRP'!$G$9:$G$159,$T69,'Project List - RRP'!J$9:J$159)+SUMIF('Project List - RRP'!$G$9:$G$159,$T70,'Project List - RRP'!J$9:J$159)+SUMIF('Project List - RRP'!$G$9:$G$159,$T71,'Project List - RRP'!J$9:J$159)+SUMIF('Project List - RRP'!$G$9:$G$159,$T72,'Project List - RRP'!J$9:J$159)+SUMIF('Project List - RRP'!$G$9:$G$159,$T73,'Project List - RRP'!J$9:J$159)+SUMIF('Project List - RRP'!$G$9:$G$159,$T74,'Project List - RRP'!J$9:J$159)+SUMIF('Project List - RRP'!$G$9:$G$159,$T75,'Project List - RRP'!J$9:J$159)+SUMIF('Project List - RRP'!$G$9:$G$159,$T76,'Project List - RRP'!J$9:J$159))*Inflation!$K$10</f>
        <v>2844900.9076043451</v>
      </c>
      <c r="O66" s="152">
        <f>(SUMIF('Project List - RRP'!$G$9:$G$159,$T66,'Project List - RRP'!K$9:K$159)+SUMIF('Project List - RRP'!$G$9:$G$159,$T67,'Project List - RRP'!K$9:K$159)+SUMIF('Project List - RRP'!$G$9:$G$159,$T68,'Project List - RRP'!K$9:K$159)+SUMIF('Project List - RRP'!$G$9:$G$159,$T69,'Project List - RRP'!K$9:K$159)+SUMIF('Project List - RRP'!$G$9:$G$159,$T70,'Project List - RRP'!K$9:K$159)+SUMIF('Project List - RRP'!$G$9:$G$159,$T71,'Project List - RRP'!K$9:K$159)+SUMIF('Project List - RRP'!$G$9:$G$159,$T72,'Project List - RRP'!K$9:K$159)+SUMIF('Project List - RRP'!$G$9:$G$159,$T73,'Project List - RRP'!K$9:K$159)+SUMIF('Project List - RRP'!$G$9:$G$159,$T74,'Project List - RRP'!K$9:K$159)+SUMIF('Project List - RRP'!$G$9:$G$159,$T75,'Project List - RRP'!K$9:K$159)+SUMIF('Project List - RRP'!$G$9:$G$159,$T76,'Project List - RRP'!K$9:K$159))*Inflation!$K$10</f>
        <v>2818652.4491036898</v>
      </c>
      <c r="P66" s="152">
        <f>(SUMIF('Project List - RRP'!$G$9:$G$159,$T66,'Project List - RRP'!L$9:L$159)+SUMIF('Project List - RRP'!$G$9:$G$159,$T67,'Project List - RRP'!L$9:L$159)+SUMIF('Project List - RRP'!$G$9:$G$159,$T68,'Project List - RRP'!L$9:L$159)+SUMIF('Project List - RRP'!$G$9:$G$159,$T69,'Project List - RRP'!L$9:L$159)+SUMIF('Project List - RRP'!$G$9:$G$159,$T70,'Project List - RRP'!L$9:L$159)+SUMIF('Project List - RRP'!$G$9:$G$159,$T71,'Project List - RRP'!L$9:L$159)+SUMIF('Project List - RRP'!$G$9:$G$159,$T72,'Project List - RRP'!L$9:L$159)+SUMIF('Project List - RRP'!$G$9:$G$159,$T73,'Project List - RRP'!L$9:L$159)+SUMIF('Project List - RRP'!$G$9:$G$159,$T74,'Project List - RRP'!L$9:L$159)+SUMIF('Project List - RRP'!$G$9:$G$159,$T75,'Project List - RRP'!L$9:L$159)+SUMIF('Project List - RRP'!$G$9:$G$159,$T76,'Project List - RRP'!L$9:L$159))*Inflation!$K$10</f>
        <v>2739907.0736017246</v>
      </c>
      <c r="Q66" s="152">
        <f>(SUMIF('Project List - RRP'!$G$9:$G$159,$T66,'Project List - RRP'!M$9:M$159)+SUMIF('Project List - RRP'!$G$9:$G$159,$T67,'Project List - RRP'!M$9:M$159)+SUMIF('Project List - RRP'!$G$9:$G$159,$T68,'Project List - RRP'!M$9:M$159)+SUMIF('Project List - RRP'!$G$9:$G$159,$T69,'Project List - RRP'!M$9:M$159)+SUMIF('Project List - RRP'!$G$9:$G$159,$T70,'Project List - RRP'!M$9:M$159)+SUMIF('Project List - RRP'!$G$9:$G$159,$T71,'Project List - RRP'!M$9:M$159)+SUMIF('Project List - RRP'!$G$9:$G$159,$T72,'Project List - RRP'!M$9:M$159)+SUMIF('Project List - RRP'!$G$9:$G$159,$T73,'Project List - RRP'!M$9:M$159)+SUMIF('Project List - RRP'!$G$9:$G$159,$T74,'Project List - RRP'!M$9:M$159)+SUMIF('Project List - RRP'!$G$9:$G$159,$T75,'Project List - RRP'!M$9:M$159)+SUMIF('Project List - RRP'!$G$9:$G$159,$T76,'Project List - RRP'!M$9:M$159))*Inflation!$K$10</f>
        <v>2739907.0736017246</v>
      </c>
      <c r="R66" s="152">
        <f>(SUMIF('Project List - RRP'!$G$9:$G$159,$T66,'Project List - RRP'!N$9:N$159)+SUMIF('Project List - RRP'!$G$9:$G$159,$T67,'Project List - RRP'!N$9:N$159)+SUMIF('Project List - RRP'!$G$9:$G$159,$T68,'Project List - RRP'!N$9:N$159)+SUMIF('Project List - RRP'!$G$9:$G$159,$T69,'Project List - RRP'!N$9:N$159)+SUMIF('Project List - RRP'!$G$9:$G$159,$T70,'Project List - RRP'!N$9:N$159)+SUMIF('Project List - RRP'!$G$9:$G$159,$T71,'Project List - RRP'!N$9:N$159)+SUMIF('Project List - RRP'!$G$9:$G$159,$T72,'Project List - RRP'!N$9:N$159)+SUMIF('Project List - RRP'!$G$9:$G$159,$T73,'Project List - RRP'!N$9:N$159)+SUMIF('Project List - RRP'!$G$9:$G$159,$T74,'Project List - RRP'!N$9:N$159)+SUMIF('Project List - RRP'!$G$9:$G$159,$T75,'Project List - RRP'!N$9:N$159)+SUMIF('Project List - RRP'!$G$9:$G$159,$T76,'Project List - RRP'!N$9:N$159))*Inflation!$K$10</f>
        <v>2739907.0736017246</v>
      </c>
      <c r="S66" s="89"/>
      <c r="T66" s="159" t="s">
        <v>342</v>
      </c>
      <c r="U66" s="89"/>
      <c r="V66" s="89"/>
      <c r="W66" s="89"/>
    </row>
    <row r="67" spans="1:23" s="109" customFormat="1" x14ac:dyDescent="0.2">
      <c r="A67" s="89"/>
      <c r="B67" s="93"/>
      <c r="C67" s="94" t="s">
        <v>47</v>
      </c>
      <c r="D67" s="151">
        <f t="shared" ref="D67:F67" si="0">SUM(D8:D66)</f>
        <v>0</v>
      </c>
      <c r="E67" s="151">
        <f t="shared" si="0"/>
        <v>0</v>
      </c>
      <c r="F67" s="151">
        <f t="shared" si="0"/>
        <v>0</v>
      </c>
      <c r="G67" s="151">
        <f>SUM(G8:G66)</f>
        <v>13222751.22537953</v>
      </c>
      <c r="H67" s="151">
        <f t="shared" ref="H67:R67" si="1">SUM(H8:H66)</f>
        <v>8873824.1844475903</v>
      </c>
      <c r="I67" s="151">
        <f t="shared" si="1"/>
        <v>6348089.6856186036</v>
      </c>
      <c r="J67" s="151">
        <f t="shared" si="1"/>
        <v>7909720.5719740093</v>
      </c>
      <c r="K67" s="151">
        <f t="shared" si="1"/>
        <v>12364333.165763324</v>
      </c>
      <c r="L67" s="151">
        <f t="shared" si="1"/>
        <v>11698421.789745677</v>
      </c>
      <c r="M67" s="151">
        <f t="shared" si="1"/>
        <v>12285212.939170688</v>
      </c>
      <c r="N67" s="151">
        <f t="shared" si="1"/>
        <v>13148747.789930563</v>
      </c>
      <c r="O67" s="151">
        <f t="shared" si="1"/>
        <v>11611871.428247478</v>
      </c>
      <c r="P67" s="151">
        <f t="shared" si="1"/>
        <v>11953549.174606249</v>
      </c>
      <c r="Q67" s="151">
        <f t="shared" si="1"/>
        <v>11460049.687665634</v>
      </c>
      <c r="R67" s="151">
        <f t="shared" si="1"/>
        <v>9577829.1381723769</v>
      </c>
      <c r="S67" s="89"/>
      <c r="T67" s="159" t="s">
        <v>351</v>
      </c>
      <c r="U67" s="89"/>
      <c r="V67" s="89"/>
      <c r="W67" s="89"/>
    </row>
    <row r="68" spans="1:23" s="109" customFormat="1" x14ac:dyDescent="0.2">
      <c r="A68" s="89"/>
      <c r="B68" s="89"/>
      <c r="C68" s="89"/>
      <c r="D68" s="150">
        <f>D67-'Historical Expenditure'!D83*Inflation!C$10</f>
        <v>0</v>
      </c>
      <c r="E68" s="150">
        <f>E67-'Historical Expenditure'!E83*Inflation!D$10</f>
        <v>0</v>
      </c>
      <c r="F68" s="150">
        <f>F67-'Historical Expenditure'!F83*Inflation!E$10</f>
        <v>0</v>
      </c>
      <c r="G68" s="150">
        <f>G67-'Historical Expenditure'!G83*Inflation!F$10</f>
        <v>0</v>
      </c>
      <c r="H68" s="150">
        <f>H67-'Historical Expenditure'!H83*Inflation!G$10</f>
        <v>0</v>
      </c>
      <c r="I68" s="150">
        <f>I67-'Historical Expenditure'!I83*Inflation!H$10</f>
        <v>0</v>
      </c>
      <c r="J68" s="150">
        <f>J67-'Historical Expenditure'!J83*Inflation!I$10</f>
        <v>0</v>
      </c>
      <c r="K68" s="150">
        <f>K67-'Historical Expenditure'!K83*Inflation!J$10</f>
        <v>0</v>
      </c>
      <c r="L68" s="150">
        <f>L67-'Project List - RRP'!H93*Inflation!$K$10</f>
        <v>0</v>
      </c>
      <c r="M68" s="150">
        <f>M67-'Project List - RRP'!I93*Inflation!$K$10</f>
        <v>0</v>
      </c>
      <c r="N68" s="150">
        <f>N67-'Project List - RRP'!J93*Inflation!$K$10</f>
        <v>0</v>
      </c>
      <c r="O68" s="150">
        <f>O67-'Project List - RRP'!K93*Inflation!$K$10</f>
        <v>0</v>
      </c>
      <c r="P68" s="150">
        <f>P67-'Project List - RRP'!L93*Inflation!$K$10</f>
        <v>0</v>
      </c>
      <c r="Q68" s="150">
        <f>Q67-'Project List - RRP'!M93*Inflation!$K$10</f>
        <v>0</v>
      </c>
      <c r="R68" s="150">
        <f>R67-'Project List - RRP'!N93*Inflation!$K$10</f>
        <v>0</v>
      </c>
      <c r="S68" s="89"/>
      <c r="T68" s="159"/>
      <c r="U68" s="89"/>
      <c r="V68" s="89"/>
      <c r="W68" s="89"/>
    </row>
    <row r="69" spans="1:23" s="109" customFormat="1" x14ac:dyDescent="0.2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159" t="s">
        <v>345</v>
      </c>
      <c r="U69" s="89"/>
      <c r="V69" s="89"/>
      <c r="W69" s="89"/>
    </row>
    <row r="70" spans="1:23" s="109" customFormat="1" x14ac:dyDescent="0.2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110"/>
      <c r="S70" s="89"/>
      <c r="T70" s="159" t="s">
        <v>344</v>
      </c>
      <c r="U70" s="89"/>
      <c r="V70" s="89"/>
      <c r="W70" s="89"/>
    </row>
    <row r="71" spans="1:23" s="109" customFormat="1" x14ac:dyDescent="0.2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159" t="s">
        <v>354</v>
      </c>
      <c r="U71" s="89"/>
      <c r="V71" s="89"/>
      <c r="W71" s="89"/>
    </row>
    <row r="72" spans="1:23" s="109" customFormat="1" x14ac:dyDescent="0.2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159" t="s">
        <v>356</v>
      </c>
      <c r="U72" s="89"/>
      <c r="V72" s="89"/>
      <c r="W72" s="89"/>
    </row>
    <row r="73" spans="1:23" s="109" customFormat="1" x14ac:dyDescent="0.2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159"/>
      <c r="U73" s="89"/>
      <c r="V73" s="89"/>
      <c r="W73" s="89"/>
    </row>
    <row r="74" spans="1:23" s="109" customFormat="1" x14ac:dyDescent="0.2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159" t="s">
        <v>343</v>
      </c>
      <c r="U74" s="89"/>
      <c r="V74" s="89"/>
      <c r="W74" s="89"/>
    </row>
    <row r="75" spans="1:23" s="109" customFormat="1" x14ac:dyDescent="0.2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159" t="s">
        <v>357</v>
      </c>
      <c r="U75" s="89"/>
      <c r="V75" s="89"/>
      <c r="W75" s="89"/>
    </row>
    <row r="76" spans="1:23" s="109" customFormat="1" x14ac:dyDescent="0.2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159" t="s">
        <v>361</v>
      </c>
      <c r="U76" s="89"/>
      <c r="V76" s="89"/>
      <c r="W76" s="89"/>
    </row>
    <row r="77" spans="1:23" s="109" customFormat="1" x14ac:dyDescent="0.2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</row>
    <row r="78" spans="1:23" x14ac:dyDescent="0.2">
      <c r="A78" s="83"/>
      <c r="B78" s="83"/>
      <c r="C78" s="83"/>
      <c r="D78" s="89"/>
      <c r="E78" s="89"/>
      <c r="F78" s="89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</row>
    <row r="79" spans="1:23" ht="15.75" x14ac:dyDescent="0.25">
      <c r="A79" s="26"/>
      <c r="B79" s="26" t="s">
        <v>258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</row>
    <row r="80" spans="1:23" x14ac:dyDescent="0.2">
      <c r="A80" s="83"/>
      <c r="B80" s="83"/>
      <c r="C80" s="83"/>
      <c r="D80" s="89"/>
      <c r="E80" s="89"/>
      <c r="F80" s="89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</row>
    <row r="81" spans="1:23" hidden="1" x14ac:dyDescent="0.2">
      <c r="A81" s="83"/>
      <c r="B81" s="83"/>
      <c r="C81" s="83"/>
      <c r="D81" s="89"/>
      <c r="E81" s="89"/>
      <c r="F81" s="89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</row>
    <row r="82" spans="1:23" hidden="1" x14ac:dyDescent="0.2">
      <c r="A82" s="83"/>
      <c r="B82" s="83"/>
      <c r="C82" s="83"/>
      <c r="D82" s="89"/>
      <c r="E82" s="89"/>
      <c r="F82" s="89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</row>
    <row r="83" spans="1:23" hidden="1" x14ac:dyDescent="0.2">
      <c r="A83" s="83"/>
      <c r="B83" s="83"/>
      <c r="C83" s="83"/>
      <c r="D83" s="89"/>
      <c r="E83" s="89"/>
      <c r="F83" s="89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</row>
    <row r="84" spans="1:23" hidden="1" x14ac:dyDescent="0.2">
      <c r="A84" s="83"/>
      <c r="B84" s="83"/>
      <c r="C84" s="83"/>
      <c r="D84" s="89"/>
      <c r="E84" s="89"/>
      <c r="F84" s="89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</row>
    <row r="85" spans="1:23" hidden="1" x14ac:dyDescent="0.2">
      <c r="A85" s="83"/>
      <c r="B85" s="83"/>
      <c r="C85" s="83"/>
      <c r="D85" s="89"/>
      <c r="E85" s="89"/>
      <c r="F85" s="89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</row>
    <row r="86" spans="1:23" hidden="1" x14ac:dyDescent="0.2">
      <c r="A86" s="83"/>
      <c r="B86" s="83"/>
      <c r="C86" s="83"/>
      <c r="D86" s="89"/>
      <c r="E86" s="89"/>
      <c r="F86" s="89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</row>
    <row r="87" spans="1:23" hidden="1" x14ac:dyDescent="0.2">
      <c r="A87" s="83"/>
      <c r="B87" s="83"/>
      <c r="C87" s="83"/>
      <c r="D87" s="89"/>
      <c r="E87" s="89"/>
      <c r="F87" s="89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</row>
    <row r="88" spans="1:23" hidden="1" x14ac:dyDescent="0.2">
      <c r="A88" s="83"/>
      <c r="B88" s="83"/>
      <c r="C88" s="83"/>
      <c r="D88" s="89"/>
      <c r="E88" s="89"/>
      <c r="F88" s="89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</row>
    <row r="89" spans="1:23" hidden="1" x14ac:dyDescent="0.2">
      <c r="A89" s="83"/>
      <c r="B89" s="83"/>
      <c r="C89" s="83"/>
      <c r="D89" s="89"/>
      <c r="E89" s="89"/>
      <c r="F89" s="89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</row>
    <row r="90" spans="1:23" hidden="1" x14ac:dyDescent="0.2">
      <c r="A90" s="83"/>
      <c r="B90" s="83"/>
      <c r="C90" s="83"/>
      <c r="D90" s="89"/>
      <c r="E90" s="89"/>
      <c r="F90" s="89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</row>
    <row r="91" spans="1:23" hidden="1" x14ac:dyDescent="0.2">
      <c r="A91" s="83"/>
      <c r="B91" s="83"/>
      <c r="C91" s="83"/>
      <c r="D91" s="89"/>
      <c r="E91" s="89"/>
      <c r="F91" s="89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</row>
    <row r="92" spans="1:23" hidden="1" x14ac:dyDescent="0.2">
      <c r="A92" s="83"/>
      <c r="B92" s="83"/>
      <c r="C92" s="83"/>
      <c r="D92" s="89"/>
      <c r="E92" s="89"/>
      <c r="F92" s="89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</row>
    <row r="93" spans="1:23" hidden="1" x14ac:dyDescent="0.2">
      <c r="A93" s="83"/>
      <c r="B93" s="83"/>
      <c r="C93" s="83"/>
      <c r="D93" s="89"/>
      <c r="E93" s="89"/>
      <c r="F93" s="89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</row>
    <row r="94" spans="1:23" hidden="1" x14ac:dyDescent="0.2">
      <c r="A94" s="83"/>
      <c r="B94" s="83"/>
      <c r="C94" s="83"/>
      <c r="D94" s="89"/>
      <c r="E94" s="89"/>
      <c r="F94" s="89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</row>
    <row r="95" spans="1:23" hidden="1" x14ac:dyDescent="0.2">
      <c r="A95" s="83"/>
      <c r="B95" s="83"/>
      <c r="C95" s="83"/>
      <c r="D95" s="89"/>
      <c r="E95" s="89"/>
      <c r="F95" s="89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</row>
    <row r="96" spans="1:23" hidden="1" x14ac:dyDescent="0.2">
      <c r="A96" s="83"/>
      <c r="B96" s="83"/>
      <c r="C96" s="83"/>
      <c r="D96" s="89"/>
      <c r="E96" s="89"/>
      <c r="F96" s="89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</row>
    <row r="97" spans="1:23" hidden="1" x14ac:dyDescent="0.2">
      <c r="A97" s="83"/>
      <c r="B97" s="83"/>
      <c r="C97" s="83"/>
      <c r="D97" s="89"/>
      <c r="E97" s="89"/>
      <c r="F97" s="89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</row>
    <row r="98" spans="1:23" hidden="1" x14ac:dyDescent="0.2">
      <c r="A98" s="83"/>
      <c r="B98" s="83"/>
      <c r="C98" s="83"/>
      <c r="D98" s="89"/>
      <c r="E98" s="89"/>
      <c r="F98" s="89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</row>
    <row r="99" spans="1:23" hidden="1" x14ac:dyDescent="0.2">
      <c r="A99" s="83"/>
      <c r="B99" s="83"/>
      <c r="C99" s="83"/>
      <c r="D99" s="89"/>
      <c r="E99" s="89"/>
      <c r="F99" s="89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</row>
    <row r="100" spans="1:23" hidden="1" x14ac:dyDescent="0.2">
      <c r="A100" s="83"/>
      <c r="B100" s="83"/>
      <c r="C100" s="83"/>
      <c r="D100" s="89"/>
      <c r="E100" s="89"/>
      <c r="F100" s="89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</row>
    <row r="101" spans="1:23" hidden="1" x14ac:dyDescent="0.2">
      <c r="A101" s="83"/>
      <c r="B101" s="83"/>
      <c r="C101" s="83"/>
      <c r="D101" s="89"/>
      <c r="E101" s="89"/>
      <c r="F101" s="89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</row>
    <row r="102" spans="1:23" hidden="1" x14ac:dyDescent="0.2">
      <c r="A102" s="83"/>
      <c r="B102" s="83"/>
      <c r="C102" s="83"/>
      <c r="D102" s="89"/>
      <c r="E102" s="89"/>
      <c r="F102" s="89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</row>
    <row r="103" spans="1:23" hidden="1" x14ac:dyDescent="0.2">
      <c r="A103" s="83"/>
      <c r="B103" s="83"/>
      <c r="C103" s="83"/>
      <c r="D103" s="89"/>
      <c r="E103" s="89"/>
      <c r="F103" s="89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</row>
    <row r="104" spans="1:23" hidden="1" x14ac:dyDescent="0.2">
      <c r="A104" s="83"/>
      <c r="B104" s="83"/>
      <c r="C104" s="83"/>
      <c r="D104" s="89"/>
      <c r="E104" s="89"/>
      <c r="F104" s="89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</row>
    <row r="105" spans="1:23" hidden="1" x14ac:dyDescent="0.2">
      <c r="A105" s="83"/>
      <c r="B105" s="83"/>
      <c r="C105" s="83"/>
      <c r="D105" s="89"/>
      <c r="E105" s="89"/>
      <c r="F105" s="89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</row>
    <row r="106" spans="1:23" hidden="1" x14ac:dyDescent="0.2">
      <c r="A106" s="83"/>
      <c r="B106" s="83"/>
      <c r="C106" s="83"/>
      <c r="D106" s="89"/>
      <c r="E106" s="89"/>
      <c r="F106" s="89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</row>
    <row r="107" spans="1:23" hidden="1" x14ac:dyDescent="0.2">
      <c r="A107" s="83"/>
      <c r="B107" s="83"/>
      <c r="C107" s="83"/>
      <c r="D107" s="89"/>
      <c r="E107" s="89"/>
      <c r="F107" s="89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</row>
    <row r="108" spans="1:23" hidden="1" x14ac:dyDescent="0.2">
      <c r="A108" s="83"/>
      <c r="B108" s="83"/>
      <c r="C108" s="83"/>
      <c r="D108" s="89"/>
      <c r="E108" s="89"/>
      <c r="F108" s="89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</row>
    <row r="109" spans="1:23" hidden="1" x14ac:dyDescent="0.2">
      <c r="A109" s="83"/>
      <c r="B109" s="83"/>
      <c r="C109" s="83"/>
      <c r="D109" s="89"/>
      <c r="E109" s="89"/>
      <c r="F109" s="89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</row>
    <row r="110" spans="1:23" hidden="1" x14ac:dyDescent="0.2">
      <c r="A110" s="83"/>
      <c r="B110" s="83"/>
      <c r="C110" s="83"/>
      <c r="D110" s="89"/>
      <c r="E110" s="89"/>
      <c r="F110" s="89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</row>
    <row r="111" spans="1:23" hidden="1" x14ac:dyDescent="0.2">
      <c r="A111" s="83"/>
      <c r="B111" s="83"/>
      <c r="C111" s="83"/>
      <c r="D111" s="89"/>
      <c r="E111" s="89"/>
      <c r="F111" s="89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</row>
    <row r="112" spans="1:23" hidden="1" x14ac:dyDescent="0.2">
      <c r="A112" s="83"/>
      <c r="B112" s="83"/>
      <c r="C112" s="83"/>
      <c r="D112" s="89"/>
      <c r="E112" s="89"/>
      <c r="F112" s="89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</row>
    <row r="113" spans="1:23" hidden="1" x14ac:dyDescent="0.2">
      <c r="A113" s="83"/>
      <c r="B113" s="83"/>
      <c r="C113" s="83"/>
      <c r="D113" s="89"/>
      <c r="E113" s="89"/>
      <c r="F113" s="89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</row>
    <row r="114" spans="1:23" hidden="1" x14ac:dyDescent="0.2">
      <c r="A114" s="83"/>
      <c r="B114" s="83"/>
      <c r="C114" s="83"/>
      <c r="D114" s="89"/>
      <c r="E114" s="89"/>
      <c r="F114" s="89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</row>
    <row r="115" spans="1:23" hidden="1" x14ac:dyDescent="0.2">
      <c r="A115" s="83"/>
      <c r="B115" s="83"/>
      <c r="C115" s="83"/>
      <c r="D115" s="89"/>
      <c r="E115" s="89"/>
      <c r="F115" s="89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</row>
    <row r="116" spans="1:23" hidden="1" x14ac:dyDescent="0.2">
      <c r="A116" s="83"/>
      <c r="B116" s="83"/>
      <c r="C116" s="83"/>
      <c r="D116" s="89"/>
      <c r="E116" s="89"/>
      <c r="F116" s="89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</row>
    <row r="117" spans="1:23" hidden="1" x14ac:dyDescent="0.2">
      <c r="A117" s="83"/>
      <c r="B117" s="83"/>
      <c r="C117" s="83"/>
      <c r="D117" s="89"/>
      <c r="E117" s="89"/>
      <c r="F117" s="89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</row>
    <row r="118" spans="1:23" hidden="1" x14ac:dyDescent="0.2">
      <c r="A118" s="83"/>
      <c r="B118" s="83"/>
      <c r="C118" s="83"/>
      <c r="D118" s="89"/>
      <c r="E118" s="89"/>
      <c r="F118" s="89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</row>
    <row r="119" spans="1:23" hidden="1" x14ac:dyDescent="0.2"/>
    <row r="120" spans="1:23" hidden="1" x14ac:dyDescent="0.2"/>
    <row r="121" spans="1:23" hidden="1" x14ac:dyDescent="0.2"/>
    <row r="122" spans="1:23" hidden="1" x14ac:dyDescent="0.2"/>
    <row r="123" spans="1:23" hidden="1" x14ac:dyDescent="0.2"/>
    <row r="124" spans="1:23" hidden="1" x14ac:dyDescent="0.2"/>
    <row r="125" spans="1:23" hidden="1" x14ac:dyDescent="0.2"/>
    <row r="126" spans="1:23" hidden="1" x14ac:dyDescent="0.2"/>
    <row r="127" spans="1:23" hidden="1" x14ac:dyDescent="0.2"/>
    <row r="128" spans="1:23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</sheetData>
  <sortState xmlns:xlrd2="http://schemas.microsoft.com/office/spreadsheetml/2017/richdata2" ref="B8:M15">
    <sortCondition ref="B8"/>
  </sortState>
  <mergeCells count="3">
    <mergeCell ref="B17:B20"/>
    <mergeCell ref="B46:B63"/>
    <mergeCell ref="D6:R6"/>
  </mergeCells>
  <conditionalFormatting sqref="R2">
    <cfRule type="expression" dxfId="2" priority="4">
      <formula>R2="Check!"</formula>
    </cfRule>
  </conditionalFormatting>
  <hyperlinks>
    <hyperlink ref="R1" location="Menu!A1" display="Menu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Z471"/>
  <sheetViews>
    <sheetView zoomScale="80" zoomScaleNormal="80" workbookViewId="0"/>
  </sheetViews>
  <sheetFormatPr defaultColWidth="0" defaultRowHeight="12.75" zeroHeight="1" x14ac:dyDescent="0.2"/>
  <cols>
    <col min="1" max="1" width="3.625" style="109" customWidth="1"/>
    <col min="2" max="2" width="25.5" style="109" customWidth="1"/>
    <col min="3" max="3" width="59.375" style="109" customWidth="1"/>
    <col min="4" max="18" width="9.625" style="109" customWidth="1"/>
    <col min="19" max="19" width="3.625" style="109" customWidth="1"/>
    <col min="20" max="20" width="49.875" style="109" customWidth="1"/>
    <col min="21" max="21" width="3.625" style="109" customWidth="1"/>
    <col min="22" max="26" width="0" style="109" hidden="1" customWidth="1"/>
    <col min="27" max="16384" width="9" style="109" hidden="1"/>
  </cols>
  <sheetData>
    <row r="1" spans="1:23" ht="18" x14ac:dyDescent="0.25">
      <c r="A1" s="24" t="str">
        <f>Menu!A1</f>
        <v>Powercor - Plant and stations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7" t="s">
        <v>39</v>
      </c>
      <c r="S1" s="24"/>
      <c r="T1" s="24"/>
      <c r="U1" s="24"/>
      <c r="V1" s="24"/>
      <c r="W1" s="24"/>
    </row>
    <row r="2" spans="1:23" ht="15.75" x14ac:dyDescent="0.25">
      <c r="A2" s="26" t="str">
        <f ca="1">RIGHT(CELL("filename", $A$1), LEN(CELL("filename", $A$1)) - SEARCH("]", CELL("filename", $A$1)))</f>
        <v>Forecast Volumes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30" t="s">
        <v>40</v>
      </c>
      <c r="R2" s="92" t="str">
        <f>IF(SUM(D68:R68)=0,"OK","Check!")</f>
        <v>OK</v>
      </c>
      <c r="S2" s="26"/>
      <c r="T2" s="26"/>
      <c r="U2" s="26"/>
      <c r="V2" s="26"/>
      <c r="W2" s="26"/>
    </row>
    <row r="3" spans="1:23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</row>
    <row r="4" spans="1:23" x14ac:dyDescent="0.2">
      <c r="A4" s="89"/>
      <c r="B4" s="87" t="s">
        <v>382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</row>
    <row r="5" spans="1:23" x14ac:dyDescent="0.2">
      <c r="A5" s="89"/>
      <c r="B5" s="88" t="s">
        <v>241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</row>
    <row r="6" spans="1:23" x14ac:dyDescent="0.2">
      <c r="A6" s="89"/>
      <c r="B6" s="93"/>
      <c r="C6" s="93"/>
      <c r="D6" s="257" t="s">
        <v>257</v>
      </c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9"/>
      <c r="S6" s="89"/>
      <c r="T6" s="89"/>
      <c r="U6" s="89"/>
      <c r="V6" s="89"/>
      <c r="W6" s="89"/>
    </row>
    <row r="7" spans="1:23" x14ac:dyDescent="0.2">
      <c r="A7" s="89"/>
      <c r="B7" s="99" t="s">
        <v>175</v>
      </c>
      <c r="C7" s="90" t="s">
        <v>176</v>
      </c>
      <c r="D7" s="90" t="s">
        <v>373</v>
      </c>
      <c r="E7" s="90" t="s">
        <v>374</v>
      </c>
      <c r="F7" s="90" t="s">
        <v>375</v>
      </c>
      <c r="G7" s="90" t="s">
        <v>376</v>
      </c>
      <c r="H7" s="90" t="s">
        <v>377</v>
      </c>
      <c r="I7" s="90" t="s">
        <v>378</v>
      </c>
      <c r="J7" s="90" t="s">
        <v>379</v>
      </c>
      <c r="K7" s="90" t="s">
        <v>380</v>
      </c>
      <c r="L7" s="90" t="s">
        <v>362</v>
      </c>
      <c r="M7" s="90" t="s">
        <v>363</v>
      </c>
      <c r="N7" s="90" t="s">
        <v>364</v>
      </c>
      <c r="O7" s="90" t="s">
        <v>365</v>
      </c>
      <c r="P7" s="90" t="s">
        <v>366</v>
      </c>
      <c r="Q7" s="90" t="s">
        <v>367</v>
      </c>
      <c r="R7" s="90" t="s">
        <v>368</v>
      </c>
      <c r="S7" s="89"/>
      <c r="T7" s="127" t="s">
        <v>332</v>
      </c>
      <c r="U7" s="89"/>
      <c r="V7" s="89"/>
      <c r="W7" s="89"/>
    </row>
    <row r="8" spans="1:23" x14ac:dyDescent="0.2">
      <c r="A8" s="89"/>
      <c r="B8" s="100" t="s">
        <v>177</v>
      </c>
      <c r="C8" s="98" t="s">
        <v>178</v>
      </c>
      <c r="D8" s="144">
        <f>'Historical Expenditure'!D24*Inflation!D$10</f>
        <v>0</v>
      </c>
      <c r="E8" s="144">
        <f>'Historical Expenditure'!E24*Inflation!E$10</f>
        <v>0</v>
      </c>
      <c r="F8" s="144">
        <f>'Historical Expenditure'!F24*Inflation!F$10</f>
        <v>0</v>
      </c>
      <c r="G8" s="96">
        <f>'Historical Volumes'!G10</f>
        <v>6.8639999999999999</v>
      </c>
      <c r="H8" s="96">
        <f>'Historical Volumes'!H10</f>
        <v>0.83399999999999996</v>
      </c>
      <c r="I8" s="96">
        <f>'Historical Volumes'!I10</f>
        <v>0.64</v>
      </c>
      <c r="J8" s="96">
        <f>'Historical Volumes'!J10</f>
        <v>1.0529999999999999</v>
      </c>
      <c r="K8" s="96">
        <f>'Historical Volumes'!K10</f>
        <v>1.8010000000000002</v>
      </c>
      <c r="L8" s="152">
        <f>SUMIF('Project List Volumes'!$G$9:$G$92,$T8,'Project List Volumes'!H$9:H$92)</f>
        <v>1</v>
      </c>
      <c r="M8" s="128">
        <f>SUMIF('Project List Volumes'!$G$9:$G$92,$T8,'Project List Volumes'!I$9:I$92)</f>
        <v>1</v>
      </c>
      <c r="N8" s="128">
        <f>SUMIF('Project List Volumes'!$G$9:$G$92,$T8,'Project List Volumes'!J$9:J$92)</f>
        <v>1</v>
      </c>
      <c r="O8" s="128">
        <f>SUMIF('Project List Volumes'!$G$9:$G$92,$T8,'Project List Volumes'!K$9:K$92)</f>
        <v>1</v>
      </c>
      <c r="P8" s="128">
        <f>SUMIF('Project List Volumes'!$G$9:$G$92,$T8,'Project List Volumes'!L$9:L$92)</f>
        <v>1</v>
      </c>
      <c r="Q8" s="128">
        <f>SUMIF('Project List Volumes'!$G$9:$G$92,$T8,'Project List Volumes'!M$9:M$92)</f>
        <v>1</v>
      </c>
      <c r="R8" s="128">
        <f>SUMIF('Project List Volumes'!$G$9:$G$92,$T8,'Project List Volumes'!N$9:N$92)</f>
        <v>1</v>
      </c>
      <c r="S8" s="89"/>
      <c r="T8" s="159" t="str">
        <f>IF(LEN('Forecast Expenditure'!T8)&lt;&gt;0,'Forecast Expenditure'!T8,"")</f>
        <v>UGCables - ˂ = 1 KV</v>
      </c>
      <c r="U8" s="89"/>
      <c r="V8" s="89"/>
      <c r="W8" s="89"/>
    </row>
    <row r="9" spans="1:23" x14ac:dyDescent="0.2">
      <c r="A9" s="89"/>
      <c r="B9" s="101" t="s">
        <v>179</v>
      </c>
      <c r="C9" s="98" t="s">
        <v>180</v>
      </c>
      <c r="D9" s="144">
        <f>'Historical Expenditure'!D25*Inflation!D$10</f>
        <v>0</v>
      </c>
      <c r="E9" s="144">
        <f>'Historical Expenditure'!E25*Inflation!E$10</f>
        <v>0</v>
      </c>
      <c r="F9" s="144">
        <f>'Historical Expenditure'!F25*Inflation!F$10</f>
        <v>0</v>
      </c>
      <c r="G9" s="96">
        <f>'Historical Volumes'!G11</f>
        <v>0</v>
      </c>
      <c r="H9" s="96">
        <f>'Historical Volumes'!H11</f>
        <v>0</v>
      </c>
      <c r="I9" s="96">
        <f>'Historical Volumes'!I11</f>
        <v>0</v>
      </c>
      <c r="J9" s="96">
        <f>'Historical Volumes'!J11</f>
        <v>0</v>
      </c>
      <c r="K9" s="96">
        <f>'Historical Volumes'!K11</f>
        <v>0</v>
      </c>
      <c r="L9" s="128">
        <f>SUMIF('Project List Volumes'!$G$9:$G$92,$T9,'Project List Volumes'!H$9:H$92)</f>
        <v>0</v>
      </c>
      <c r="M9" s="128">
        <f>SUMIF('Project List Volumes'!$G$9:$G$92,$T9,'Project List Volumes'!I$9:I$92)</f>
        <v>0</v>
      </c>
      <c r="N9" s="128">
        <f>SUMIF('Project List Volumes'!$G$9:$G$92,$T9,'Project List Volumes'!J$9:J$92)</f>
        <v>0</v>
      </c>
      <c r="O9" s="128">
        <f>SUMIF('Project List Volumes'!$G$9:$G$92,$T9,'Project List Volumes'!K$9:K$92)</f>
        <v>0</v>
      </c>
      <c r="P9" s="128">
        <f>SUMIF('Project List Volumes'!$G$9:$G$92,$T9,'Project List Volumes'!L$9:L$92)</f>
        <v>0</v>
      </c>
      <c r="Q9" s="128">
        <f>SUMIF('Project List Volumes'!$G$9:$G$92,$T9,'Project List Volumes'!M$9:M$92)</f>
        <v>0</v>
      </c>
      <c r="R9" s="128">
        <f>SUMIF('Project List Volumes'!$G$9:$G$92,$T9,'Project List Volumes'!N$9:N$92)</f>
        <v>0</v>
      </c>
      <c r="S9" s="89"/>
      <c r="T9" s="159" t="str">
        <f>IF(LEN('Forecast Expenditure'!T9)&lt;&gt;0,'Forecast Expenditure'!T9,"")</f>
        <v>UGCables - &gt; 1 kV &amp; &lt; = 11 kV</v>
      </c>
      <c r="U9" s="89"/>
      <c r="V9" s="89"/>
      <c r="W9" s="89"/>
    </row>
    <row r="10" spans="1:23" x14ac:dyDescent="0.2">
      <c r="A10" s="89"/>
      <c r="B10" s="101"/>
      <c r="C10" s="98" t="s">
        <v>181</v>
      </c>
      <c r="D10" s="144">
        <f>'Historical Expenditure'!D26*Inflation!D$10</f>
        <v>0</v>
      </c>
      <c r="E10" s="144">
        <f>'Historical Expenditure'!E26*Inflation!E$10</f>
        <v>0</v>
      </c>
      <c r="F10" s="144">
        <f>'Historical Expenditure'!F26*Inflation!F$10</f>
        <v>0</v>
      </c>
      <c r="G10" s="96">
        <f>'Historical Volumes'!G12</f>
        <v>8.9689999999999994</v>
      </c>
      <c r="H10" s="96">
        <f>'Historical Volumes'!H12</f>
        <v>9.5339999999999989</v>
      </c>
      <c r="I10" s="96">
        <f>'Historical Volumes'!I12</f>
        <v>3.1999999999999997</v>
      </c>
      <c r="J10" s="96">
        <f>'Historical Volumes'!J12</f>
        <v>1.6575</v>
      </c>
      <c r="K10" s="96">
        <f>'Historical Volumes'!K12</f>
        <v>2.4370000000000003</v>
      </c>
      <c r="L10" s="128">
        <f>SUMIF('Project List Volumes'!$G$9:$G$92,$T10,'Project List Volumes'!H$9:H$92)</f>
        <v>2.5</v>
      </c>
      <c r="M10" s="128">
        <f>SUMIF('Project List Volumes'!$G$9:$G$92,$T10,'Project List Volumes'!I$9:I$92)</f>
        <v>1.5</v>
      </c>
      <c r="N10" s="128">
        <f>SUMIF('Project List Volumes'!$G$9:$G$92,$T10,'Project List Volumes'!J$9:J$92)</f>
        <v>1</v>
      </c>
      <c r="O10" s="128">
        <f>SUMIF('Project List Volumes'!$G$9:$G$92,$T10,'Project List Volumes'!K$9:K$92)</f>
        <v>1</v>
      </c>
      <c r="P10" s="128">
        <f>SUMIF('Project List Volumes'!$G$9:$G$92,$T10,'Project List Volumes'!L$9:L$92)</f>
        <v>1</v>
      </c>
      <c r="Q10" s="128">
        <f>SUMIF('Project List Volumes'!$G$9:$G$92,$T10,'Project List Volumes'!M$9:M$92)</f>
        <v>1</v>
      </c>
      <c r="R10" s="128">
        <f>SUMIF('Project List Volumes'!$G$9:$G$92,$T10,'Project List Volumes'!N$9:N$92)</f>
        <v>1.5</v>
      </c>
      <c r="S10" s="89"/>
      <c r="T10" s="159" t="str">
        <f>IF(LEN('Forecast Expenditure'!T10)&lt;&gt;0,'Forecast Expenditure'!T10,"")</f>
        <v>UGCables - &gt; 11 KV &amp; &lt; = 22 KV</v>
      </c>
      <c r="U10" s="89"/>
      <c r="V10" s="89"/>
      <c r="W10" s="89"/>
    </row>
    <row r="11" spans="1:23" x14ac:dyDescent="0.2">
      <c r="A11" s="89"/>
      <c r="B11" s="101"/>
      <c r="C11" s="98" t="s">
        <v>182</v>
      </c>
      <c r="D11" s="144">
        <f>'Historical Expenditure'!D27*Inflation!D$10</f>
        <v>0</v>
      </c>
      <c r="E11" s="144">
        <f>'Historical Expenditure'!E27*Inflation!E$10</f>
        <v>0</v>
      </c>
      <c r="F11" s="144">
        <f>'Historical Expenditure'!F27*Inflation!F$10</f>
        <v>0</v>
      </c>
      <c r="G11" s="96">
        <f>'Historical Volumes'!G13</f>
        <v>0</v>
      </c>
      <c r="H11" s="96">
        <f>'Historical Volumes'!H13</f>
        <v>0</v>
      </c>
      <c r="I11" s="96">
        <f>'Historical Volumes'!I13</f>
        <v>0</v>
      </c>
      <c r="J11" s="96">
        <f>'Historical Volumes'!J13</f>
        <v>0</v>
      </c>
      <c r="K11" s="96">
        <f>'Historical Volumes'!K13</f>
        <v>0</v>
      </c>
      <c r="L11" s="128">
        <f>SUMIF('Project List Volumes'!$G$9:$G$92,$T11,'Project List Volumes'!H$9:H$92)</f>
        <v>0</v>
      </c>
      <c r="M11" s="128">
        <f>SUMIF('Project List Volumes'!$G$9:$G$92,$T11,'Project List Volumes'!I$9:I$92)</f>
        <v>0</v>
      </c>
      <c r="N11" s="128">
        <f>SUMIF('Project List Volumes'!$G$9:$G$92,$T11,'Project List Volumes'!J$9:J$92)</f>
        <v>0</v>
      </c>
      <c r="O11" s="128">
        <f>SUMIF('Project List Volumes'!$G$9:$G$92,$T11,'Project List Volumes'!K$9:K$92)</f>
        <v>0</v>
      </c>
      <c r="P11" s="128">
        <f>SUMIF('Project List Volumes'!$G$9:$G$92,$T11,'Project List Volumes'!L$9:L$92)</f>
        <v>0</v>
      </c>
      <c r="Q11" s="128">
        <f>SUMIF('Project List Volumes'!$G$9:$G$92,$T11,'Project List Volumes'!M$9:M$92)</f>
        <v>0</v>
      </c>
      <c r="R11" s="128">
        <f>SUMIF('Project List Volumes'!$G$9:$G$92,$T11,'Project List Volumes'!N$9:N$92)</f>
        <v>0</v>
      </c>
      <c r="S11" s="89"/>
      <c r="T11" s="159" t="str">
        <f>IF(LEN('Forecast Expenditure'!T11)&lt;&gt;0,'Forecast Expenditure'!T11,"")</f>
        <v>UGCables - &gt; 22 kV &amp; &lt; = 33 kV</v>
      </c>
      <c r="U11" s="89"/>
      <c r="V11" s="89"/>
      <c r="W11" s="89"/>
    </row>
    <row r="12" spans="1:23" x14ac:dyDescent="0.2">
      <c r="A12" s="89"/>
      <c r="B12" s="101"/>
      <c r="C12" s="98" t="s">
        <v>183</v>
      </c>
      <c r="D12" s="144">
        <f>'Historical Expenditure'!D28*Inflation!D$10</f>
        <v>0</v>
      </c>
      <c r="E12" s="144">
        <f>'Historical Expenditure'!E28*Inflation!E$10</f>
        <v>0</v>
      </c>
      <c r="F12" s="144">
        <f>'Historical Expenditure'!F28*Inflation!F$10</f>
        <v>0</v>
      </c>
      <c r="G12" s="96">
        <f>'Historical Volumes'!G14</f>
        <v>0.01</v>
      </c>
      <c r="H12" s="96">
        <f>'Historical Volumes'!H14</f>
        <v>0.01</v>
      </c>
      <c r="I12" s="96">
        <f>'Historical Volumes'!I14</f>
        <v>0</v>
      </c>
      <c r="J12" s="96">
        <f>'Historical Volumes'!J14</f>
        <v>0</v>
      </c>
      <c r="K12" s="96">
        <f>'Historical Volumes'!K14</f>
        <v>0.25</v>
      </c>
      <c r="L12" s="128">
        <f>SUMIF('Project List Volumes'!$G$9:$G$92,$T12,'Project List Volumes'!H$9:H$92)</f>
        <v>0</v>
      </c>
      <c r="M12" s="128">
        <f>SUMIF('Project List Volumes'!$G$9:$G$92,$T12,'Project List Volumes'!I$9:I$92)</f>
        <v>0</v>
      </c>
      <c r="N12" s="128">
        <f>SUMIF('Project List Volumes'!$G$9:$G$92,$T12,'Project List Volumes'!J$9:J$92)</f>
        <v>0</v>
      </c>
      <c r="O12" s="128">
        <f>SUMIF('Project List Volumes'!$G$9:$G$92,$T12,'Project List Volumes'!K$9:K$92)</f>
        <v>0</v>
      </c>
      <c r="P12" s="128">
        <f>SUMIF('Project List Volumes'!$G$9:$G$92,$T12,'Project List Volumes'!L$9:L$92)</f>
        <v>0</v>
      </c>
      <c r="Q12" s="128">
        <f>SUMIF('Project List Volumes'!$G$9:$G$92,$T12,'Project List Volumes'!M$9:M$92)</f>
        <v>0</v>
      </c>
      <c r="R12" s="128">
        <f>SUMIF('Project List Volumes'!$G$9:$G$92,$T12,'Project List Volumes'!N$9:N$92)</f>
        <v>0</v>
      </c>
      <c r="S12" s="89"/>
      <c r="T12" s="159" t="str">
        <f>IF(LEN('Forecast Expenditure'!T12)&lt;&gt;0,'Forecast Expenditure'!T12,"")</f>
        <v>UGCables - &gt; 33 kV &amp; &lt; = 66 kV</v>
      </c>
      <c r="U12" s="89"/>
      <c r="V12" s="89"/>
      <c r="W12" s="89"/>
    </row>
    <row r="13" spans="1:23" x14ac:dyDescent="0.2">
      <c r="A13" s="89"/>
      <c r="B13" s="101"/>
      <c r="C13" s="98" t="s">
        <v>184</v>
      </c>
      <c r="D13" s="144">
        <f>'Historical Expenditure'!D29*Inflation!D$10</f>
        <v>0</v>
      </c>
      <c r="E13" s="144">
        <f>'Historical Expenditure'!E29*Inflation!E$10</f>
        <v>0</v>
      </c>
      <c r="F13" s="144">
        <f>'Historical Expenditure'!F29*Inflation!F$10</f>
        <v>0</v>
      </c>
      <c r="G13" s="96">
        <f>'Historical Volumes'!G15</f>
        <v>0</v>
      </c>
      <c r="H13" s="96">
        <f>'Historical Volumes'!H15</f>
        <v>0</v>
      </c>
      <c r="I13" s="96">
        <f>'Historical Volumes'!I15</f>
        <v>0</v>
      </c>
      <c r="J13" s="96">
        <f>'Historical Volumes'!J15</f>
        <v>0</v>
      </c>
      <c r="K13" s="96">
        <f>'Historical Volumes'!K15</f>
        <v>0</v>
      </c>
      <c r="L13" s="128">
        <f>SUMIF('Project List Volumes'!$G$9:$G$92,$T13,'Project List Volumes'!H$9:H$92)</f>
        <v>0</v>
      </c>
      <c r="M13" s="128">
        <f>SUMIF('Project List Volumes'!$G$9:$G$92,$T13,'Project List Volumes'!I$9:I$92)</f>
        <v>0</v>
      </c>
      <c r="N13" s="128">
        <f>SUMIF('Project List Volumes'!$G$9:$G$92,$T13,'Project List Volumes'!J$9:J$92)</f>
        <v>0</v>
      </c>
      <c r="O13" s="128">
        <f>SUMIF('Project List Volumes'!$G$9:$G$92,$T13,'Project List Volumes'!K$9:K$92)</f>
        <v>0</v>
      </c>
      <c r="P13" s="128">
        <f>SUMIF('Project List Volumes'!$G$9:$G$92,$T13,'Project List Volumes'!L$9:L$92)</f>
        <v>0</v>
      </c>
      <c r="Q13" s="128">
        <f>SUMIF('Project List Volumes'!$G$9:$G$92,$T13,'Project List Volumes'!M$9:M$92)</f>
        <v>0</v>
      </c>
      <c r="R13" s="128">
        <f>SUMIF('Project List Volumes'!$G$9:$G$92,$T13,'Project List Volumes'!N$9:N$92)</f>
        <v>0</v>
      </c>
      <c r="S13" s="89"/>
      <c r="T13" s="159" t="str">
        <f>IF(LEN('Forecast Expenditure'!T13)&lt;&gt;0,'Forecast Expenditure'!T13,"")</f>
        <v>UGCables - &gt; 66 kV &amp; &lt; = 132 kV</v>
      </c>
      <c r="U13" s="89"/>
      <c r="V13" s="89"/>
      <c r="W13" s="89"/>
    </row>
    <row r="14" spans="1:23" x14ac:dyDescent="0.2">
      <c r="A14" s="89"/>
      <c r="B14" s="101"/>
      <c r="C14" s="98" t="s">
        <v>185</v>
      </c>
      <c r="D14" s="144">
        <f>'Historical Expenditure'!D30*Inflation!D$10</f>
        <v>0</v>
      </c>
      <c r="E14" s="144">
        <f>'Historical Expenditure'!E30*Inflation!E$10</f>
        <v>0</v>
      </c>
      <c r="F14" s="144">
        <f>'Historical Expenditure'!F30*Inflation!F$10</f>
        <v>0</v>
      </c>
      <c r="G14" s="96">
        <f>'Historical Volumes'!G16</f>
        <v>0</v>
      </c>
      <c r="H14" s="96">
        <f>'Historical Volumes'!H16</f>
        <v>0</v>
      </c>
      <c r="I14" s="96">
        <f>'Historical Volumes'!I16</f>
        <v>0</v>
      </c>
      <c r="J14" s="96">
        <f>'Historical Volumes'!J16</f>
        <v>0</v>
      </c>
      <c r="K14" s="96">
        <f>'Historical Volumes'!K16</f>
        <v>0</v>
      </c>
      <c r="L14" s="128">
        <f>SUMIF('Project List Volumes'!$G$9:$G$92,$T14,'Project List Volumes'!H$9:H$92)</f>
        <v>0</v>
      </c>
      <c r="M14" s="128">
        <f>SUMIF('Project List Volumes'!$G$9:$G$92,$T14,'Project List Volumes'!I$9:I$92)</f>
        <v>0</v>
      </c>
      <c r="N14" s="128">
        <f>SUMIF('Project List Volumes'!$G$9:$G$92,$T14,'Project List Volumes'!J$9:J$92)</f>
        <v>0</v>
      </c>
      <c r="O14" s="128">
        <f>SUMIF('Project List Volumes'!$G$9:$G$92,$T14,'Project List Volumes'!K$9:K$92)</f>
        <v>0</v>
      </c>
      <c r="P14" s="128">
        <f>SUMIF('Project List Volumes'!$G$9:$G$92,$T14,'Project List Volumes'!L$9:L$92)</f>
        <v>0</v>
      </c>
      <c r="Q14" s="128">
        <f>SUMIF('Project List Volumes'!$G$9:$G$92,$T14,'Project List Volumes'!M$9:M$92)</f>
        <v>0</v>
      </c>
      <c r="R14" s="128">
        <f>SUMIF('Project List Volumes'!$G$9:$G$92,$T14,'Project List Volumes'!N$9:N$92)</f>
        <v>0</v>
      </c>
      <c r="S14" s="89"/>
      <c r="T14" s="159" t="str">
        <f>IF(LEN('Forecast Expenditure'!T14)&lt;&gt;0,'Forecast Expenditure'!T14,"")</f>
        <v>UGCables - &gt; 132 kV</v>
      </c>
      <c r="U14" s="89"/>
      <c r="V14" s="89"/>
      <c r="W14" s="89"/>
    </row>
    <row r="15" spans="1:23" x14ac:dyDescent="0.2">
      <c r="A15" s="89"/>
      <c r="B15" s="101"/>
      <c r="C15" s="98" t="s">
        <v>148</v>
      </c>
      <c r="D15" s="144">
        <f>'Historical Expenditure'!D31*Inflation!D$10</f>
        <v>0</v>
      </c>
      <c r="E15" s="144">
        <f>'Historical Expenditure'!E31*Inflation!E$10</f>
        <v>0</v>
      </c>
      <c r="F15" s="144">
        <f>'Historical Expenditure'!F31*Inflation!F$10</f>
        <v>0</v>
      </c>
      <c r="G15" s="96">
        <f>'Historical Volumes'!G17</f>
        <v>0</v>
      </c>
      <c r="H15" s="96">
        <f>'Historical Volumes'!H17</f>
        <v>0</v>
      </c>
      <c r="I15" s="96">
        <f>'Historical Volumes'!I17</f>
        <v>0</v>
      </c>
      <c r="J15" s="96">
        <f>'Historical Volumes'!J17</f>
        <v>0</v>
      </c>
      <c r="K15" s="96">
        <f>'Historical Volumes'!K17</f>
        <v>0</v>
      </c>
      <c r="L15" s="128">
        <f>SUMIF('Project List Volumes'!$G$9:$G$92,$T15,'Project List Volumes'!H$9:H$92)</f>
        <v>0</v>
      </c>
      <c r="M15" s="128">
        <f>SUMIF('Project List Volumes'!$G$9:$G$92,$T15,'Project List Volumes'!I$9:I$92)</f>
        <v>0</v>
      </c>
      <c r="N15" s="128">
        <f>SUMIF('Project List Volumes'!$G$9:$G$92,$T15,'Project List Volumes'!J$9:J$92)</f>
        <v>0</v>
      </c>
      <c r="O15" s="128">
        <f>SUMIF('Project List Volumes'!$G$9:$G$92,$T15,'Project List Volumes'!K$9:K$92)</f>
        <v>0</v>
      </c>
      <c r="P15" s="128">
        <f>SUMIF('Project List Volumes'!$G$9:$G$92,$T15,'Project List Volumes'!L$9:L$92)</f>
        <v>0</v>
      </c>
      <c r="Q15" s="128">
        <f>SUMIF('Project List Volumes'!$G$9:$G$92,$T15,'Project List Volumes'!M$9:M$92)</f>
        <v>0</v>
      </c>
      <c r="R15" s="128">
        <f>SUMIF('Project List Volumes'!$G$9:$G$92,$T15,'Project List Volumes'!N$9:N$92)</f>
        <v>0</v>
      </c>
      <c r="S15" s="89"/>
      <c r="T15" s="159" t="str">
        <f>IF(LEN('Forecast Expenditure'!T15)&lt;&gt;0,'Forecast Expenditure'!T15,"")</f>
        <v>UGCables - Other</v>
      </c>
      <c r="U15" s="89"/>
      <c r="V15" s="89"/>
      <c r="W15" s="89"/>
    </row>
    <row r="16" spans="1:23" x14ac:dyDescent="0.2">
      <c r="A16" s="89"/>
      <c r="B16" s="104" t="s">
        <v>186</v>
      </c>
      <c r="C16" s="98" t="s">
        <v>187</v>
      </c>
      <c r="D16" s="144">
        <f>'Historical Expenditure'!D32*Inflation!D$10</f>
        <v>0</v>
      </c>
      <c r="E16" s="144">
        <f>'Historical Expenditure'!E32*Inflation!E$10</f>
        <v>0</v>
      </c>
      <c r="F16" s="144">
        <f>'Historical Expenditure'!F32*Inflation!F$10</f>
        <v>0</v>
      </c>
      <c r="G16" s="96">
        <f>'Historical Volumes'!G18</f>
        <v>67</v>
      </c>
      <c r="H16" s="96">
        <f>'Historical Volumes'!H18</f>
        <v>12.5</v>
      </c>
      <c r="I16" s="96">
        <f>'Historical Volumes'!I18</f>
        <v>13</v>
      </c>
      <c r="J16" s="96">
        <f>'Historical Volumes'!J18</f>
        <v>19.5</v>
      </c>
      <c r="K16" s="96">
        <f>'Historical Volumes'!K18</f>
        <v>25.5</v>
      </c>
      <c r="L16" s="128">
        <f>SUMIF('Project List Volumes'!$G$9:$G$92,$T16,'Project List Volumes'!H$9:H$92)</f>
        <v>50</v>
      </c>
      <c r="M16" s="128">
        <f>SUMIF('Project List Volumes'!$G$9:$G$92,$T16,'Project List Volumes'!I$9:I$92)</f>
        <v>50</v>
      </c>
      <c r="N16" s="128">
        <f>SUMIF('Project List Volumes'!$G$9:$G$92,$T16,'Project List Volumes'!J$9:J$92)</f>
        <v>50</v>
      </c>
      <c r="O16" s="128">
        <f>SUMIF('Project List Volumes'!$G$9:$G$92,$T16,'Project List Volumes'!K$9:K$92)</f>
        <v>50</v>
      </c>
      <c r="P16" s="128">
        <f>SUMIF('Project List Volumes'!$G$9:$G$92,$T16,'Project List Volumes'!L$9:L$92)</f>
        <v>50</v>
      </c>
      <c r="Q16" s="128">
        <f>SUMIF('Project List Volumes'!$G$9:$G$92,$T16,'Project List Volumes'!M$9:M$92)</f>
        <v>50</v>
      </c>
      <c r="R16" s="128">
        <f>SUMIF('Project List Volumes'!$G$9:$G$92,$T16,'Project List Volumes'!N$9:N$92)</f>
        <v>50</v>
      </c>
      <c r="S16" s="89"/>
      <c r="T16" s="159" t="str">
        <f>IF(LEN('Forecast Expenditure'!T16)&lt;&gt;0,'Forecast Expenditure'!T16,"")</f>
        <v>Transformers - POLE MOUNTED ; &lt; = 22KV ;  &lt; = 60 KVA ; SINGLE PHASE</v>
      </c>
      <c r="U16" s="89"/>
      <c r="V16" s="89"/>
      <c r="W16" s="89"/>
    </row>
    <row r="17" spans="1:23" x14ac:dyDescent="0.2">
      <c r="A17" s="89"/>
      <c r="B17" s="255" t="s">
        <v>188</v>
      </c>
      <c r="C17" s="98" t="s">
        <v>189</v>
      </c>
      <c r="D17" s="144">
        <f>'Historical Expenditure'!D33*Inflation!D$10</f>
        <v>0</v>
      </c>
      <c r="E17" s="144">
        <f>'Historical Expenditure'!E33*Inflation!E$10</f>
        <v>0</v>
      </c>
      <c r="F17" s="144">
        <f>'Historical Expenditure'!F33*Inflation!F$10</f>
        <v>0</v>
      </c>
      <c r="G17" s="96">
        <f>'Historical Volumes'!G19</f>
        <v>10.5</v>
      </c>
      <c r="H17" s="96">
        <f>'Historical Volumes'!H19</f>
        <v>9.5</v>
      </c>
      <c r="I17" s="96">
        <f>'Historical Volumes'!I19</f>
        <v>1.5</v>
      </c>
      <c r="J17" s="96">
        <f>'Historical Volumes'!J19</f>
        <v>2</v>
      </c>
      <c r="K17" s="96">
        <f>'Historical Volumes'!K19</f>
        <v>2</v>
      </c>
      <c r="L17" s="128">
        <f>SUMIF('Project List Volumes'!$G$9:$G$92,$T17,'Project List Volumes'!H$9:H$92)</f>
        <v>0</v>
      </c>
      <c r="M17" s="128">
        <f>SUMIF('Project List Volumes'!$G$9:$G$92,$T17,'Project List Volumes'!I$9:I$92)</f>
        <v>0</v>
      </c>
      <c r="N17" s="128">
        <f>SUMIF('Project List Volumes'!$G$9:$G$92,$T17,'Project List Volumes'!J$9:J$92)</f>
        <v>0</v>
      </c>
      <c r="O17" s="128">
        <f>SUMIF('Project List Volumes'!$G$9:$G$92,$T17,'Project List Volumes'!K$9:K$92)</f>
        <v>0</v>
      </c>
      <c r="P17" s="128">
        <f>SUMIF('Project List Volumes'!$G$9:$G$92,$T17,'Project List Volumes'!L$9:L$92)</f>
        <v>0</v>
      </c>
      <c r="Q17" s="128">
        <f>SUMIF('Project List Volumes'!$G$9:$G$92,$T17,'Project List Volumes'!M$9:M$92)</f>
        <v>0</v>
      </c>
      <c r="R17" s="128">
        <f>SUMIF('Project List Volumes'!$G$9:$G$92,$T17,'Project List Volumes'!N$9:N$92)</f>
        <v>0</v>
      </c>
      <c r="S17" s="89"/>
      <c r="T17" s="159" t="str">
        <f>IF(LEN('Forecast Expenditure'!T17)&lt;&gt;0,'Forecast Expenditure'!T17,"")</f>
        <v/>
      </c>
      <c r="U17" s="89"/>
      <c r="V17" s="89"/>
      <c r="W17" s="89"/>
    </row>
    <row r="18" spans="1:23" x14ac:dyDescent="0.2">
      <c r="A18" s="89"/>
      <c r="B18" s="255"/>
      <c r="C18" s="103" t="s">
        <v>190</v>
      </c>
      <c r="D18" s="144">
        <f>'Historical Expenditure'!D34*Inflation!D$10</f>
        <v>0</v>
      </c>
      <c r="E18" s="144">
        <f>'Historical Expenditure'!E34*Inflation!E$10</f>
        <v>0</v>
      </c>
      <c r="F18" s="144">
        <f>'Historical Expenditure'!F34*Inflation!F$10</f>
        <v>0</v>
      </c>
      <c r="G18" s="96">
        <f>'Historical Volumes'!G20</f>
        <v>0</v>
      </c>
      <c r="H18" s="96">
        <f>'Historical Volumes'!H20</f>
        <v>0</v>
      </c>
      <c r="I18" s="96">
        <f>'Historical Volumes'!I20</f>
        <v>0</v>
      </c>
      <c r="J18" s="96">
        <f>'Historical Volumes'!J20</f>
        <v>0</v>
      </c>
      <c r="K18" s="96">
        <f>'Historical Volumes'!K20</f>
        <v>0</v>
      </c>
      <c r="L18" s="128">
        <f>SUMIF('Project List Volumes'!$G$9:$G$92,$T18,'Project List Volumes'!H$9:H$92)</f>
        <v>0</v>
      </c>
      <c r="M18" s="128">
        <f>SUMIF('Project List Volumes'!$G$9:$G$92,$T18,'Project List Volumes'!I$9:I$92)</f>
        <v>0</v>
      </c>
      <c r="N18" s="128">
        <f>SUMIF('Project List Volumes'!$G$9:$G$92,$T18,'Project List Volumes'!J$9:J$92)</f>
        <v>0</v>
      </c>
      <c r="O18" s="128">
        <f>SUMIF('Project List Volumes'!$G$9:$G$92,$T18,'Project List Volumes'!K$9:K$92)</f>
        <v>0</v>
      </c>
      <c r="P18" s="128">
        <f>SUMIF('Project List Volumes'!$G$9:$G$92,$T18,'Project List Volumes'!L$9:L$92)</f>
        <v>0</v>
      </c>
      <c r="Q18" s="128">
        <f>SUMIF('Project List Volumes'!$G$9:$G$92,$T18,'Project List Volumes'!M$9:M$92)</f>
        <v>0</v>
      </c>
      <c r="R18" s="128">
        <f>SUMIF('Project List Volumes'!$G$9:$G$92,$T18,'Project List Volumes'!N$9:N$92)</f>
        <v>0</v>
      </c>
      <c r="S18" s="89"/>
      <c r="T18" s="159" t="str">
        <f>IF(LEN('Forecast Expenditure'!T18)&lt;&gt;0,'Forecast Expenditure'!T18,"")</f>
        <v/>
      </c>
      <c r="U18" s="89"/>
      <c r="V18" s="89"/>
      <c r="W18" s="89"/>
    </row>
    <row r="19" spans="1:23" x14ac:dyDescent="0.2">
      <c r="A19" s="89"/>
      <c r="B19" s="255"/>
      <c r="C19" s="103" t="s">
        <v>191</v>
      </c>
      <c r="D19" s="144">
        <f>'Historical Expenditure'!D35*Inflation!D$10</f>
        <v>0</v>
      </c>
      <c r="E19" s="144">
        <f>'Historical Expenditure'!E35*Inflation!E$10</f>
        <v>0</v>
      </c>
      <c r="F19" s="144">
        <f>'Historical Expenditure'!F35*Inflation!F$10</f>
        <v>0</v>
      </c>
      <c r="G19" s="96">
        <f>'Historical Volumes'!G21</f>
        <v>0</v>
      </c>
      <c r="H19" s="96">
        <f>'Historical Volumes'!H21</f>
        <v>0</v>
      </c>
      <c r="I19" s="96">
        <f>'Historical Volumes'!I21</f>
        <v>0</v>
      </c>
      <c r="J19" s="96">
        <f>'Historical Volumes'!J21</f>
        <v>0</v>
      </c>
      <c r="K19" s="96">
        <f>'Historical Volumes'!K21</f>
        <v>0</v>
      </c>
      <c r="L19" s="128">
        <f>SUMIF('Project List Volumes'!$G$9:$G$92,$T19,'Project List Volumes'!H$9:H$92)</f>
        <v>0</v>
      </c>
      <c r="M19" s="128">
        <f>SUMIF('Project List Volumes'!$G$9:$G$92,$T19,'Project List Volumes'!I$9:I$92)</f>
        <v>0</v>
      </c>
      <c r="N19" s="128">
        <f>SUMIF('Project List Volumes'!$G$9:$G$92,$T19,'Project List Volumes'!J$9:J$92)</f>
        <v>0</v>
      </c>
      <c r="O19" s="128">
        <f>SUMIF('Project List Volumes'!$G$9:$G$92,$T19,'Project List Volumes'!K$9:K$92)</f>
        <v>0</v>
      </c>
      <c r="P19" s="128">
        <f>SUMIF('Project List Volumes'!$G$9:$G$92,$T19,'Project List Volumes'!L$9:L$92)</f>
        <v>0</v>
      </c>
      <c r="Q19" s="128">
        <f>SUMIF('Project List Volumes'!$G$9:$G$92,$T19,'Project List Volumes'!M$9:M$92)</f>
        <v>0</v>
      </c>
      <c r="R19" s="128">
        <f>SUMIF('Project List Volumes'!$G$9:$G$92,$T19,'Project List Volumes'!N$9:N$92)</f>
        <v>0</v>
      </c>
      <c r="S19" s="89"/>
      <c r="T19" s="159" t="str">
        <f>IF(LEN('Forecast Expenditure'!T19)&lt;&gt;0,'Forecast Expenditure'!T19,"")</f>
        <v/>
      </c>
      <c r="U19" s="89"/>
      <c r="V19" s="89"/>
      <c r="W19" s="89"/>
    </row>
    <row r="20" spans="1:23" x14ac:dyDescent="0.2">
      <c r="A20" s="89"/>
      <c r="B20" s="255"/>
      <c r="C20" s="98" t="s">
        <v>192</v>
      </c>
      <c r="D20" s="144">
        <f>'Historical Expenditure'!D36*Inflation!D$10</f>
        <v>0</v>
      </c>
      <c r="E20" s="144">
        <f>'Historical Expenditure'!E36*Inflation!E$10</f>
        <v>0</v>
      </c>
      <c r="F20" s="144">
        <f>'Historical Expenditure'!F36*Inflation!F$10</f>
        <v>0</v>
      </c>
      <c r="G20" s="96">
        <f>'Historical Volumes'!G22</f>
        <v>25</v>
      </c>
      <c r="H20" s="96">
        <f>'Historical Volumes'!H22</f>
        <v>3</v>
      </c>
      <c r="I20" s="96">
        <f>'Historical Volumes'!I22</f>
        <v>10</v>
      </c>
      <c r="J20" s="96">
        <f>'Historical Volumes'!J22</f>
        <v>18.5</v>
      </c>
      <c r="K20" s="96">
        <f>'Historical Volumes'!K22</f>
        <v>27.5</v>
      </c>
      <c r="L20" s="128">
        <f>SUMIF('Project List Volumes'!$G$9:$G$92,$T20,'Project List Volumes'!H$9:H$92)</f>
        <v>0</v>
      </c>
      <c r="M20" s="128">
        <f>SUMIF('Project List Volumes'!$G$9:$G$92,$T20,'Project List Volumes'!I$9:I$92)</f>
        <v>0</v>
      </c>
      <c r="N20" s="128">
        <f>SUMIF('Project List Volumes'!$G$9:$G$92,$T20,'Project List Volumes'!J$9:J$92)</f>
        <v>0</v>
      </c>
      <c r="O20" s="128">
        <f>SUMIF('Project List Volumes'!$G$9:$G$92,$T20,'Project List Volumes'!K$9:K$92)</f>
        <v>0</v>
      </c>
      <c r="P20" s="128">
        <f>SUMIF('Project List Volumes'!$G$9:$G$92,$T20,'Project List Volumes'!L$9:L$92)</f>
        <v>0</v>
      </c>
      <c r="Q20" s="128">
        <f>SUMIF('Project List Volumes'!$G$9:$G$92,$T20,'Project List Volumes'!M$9:M$92)</f>
        <v>0</v>
      </c>
      <c r="R20" s="128">
        <f>SUMIF('Project List Volumes'!$G$9:$G$92,$T20,'Project List Volumes'!N$9:N$92)</f>
        <v>0</v>
      </c>
      <c r="S20" s="89"/>
      <c r="T20" s="159" t="str">
        <f>IF(LEN('Forecast Expenditure'!T20)&lt;&gt;0,'Forecast Expenditure'!T20,"")</f>
        <v/>
      </c>
      <c r="U20" s="89"/>
      <c r="V20" s="89"/>
      <c r="W20" s="89"/>
    </row>
    <row r="21" spans="1:23" x14ac:dyDescent="0.2">
      <c r="A21" s="89"/>
      <c r="B21" s="135"/>
      <c r="C21" s="98" t="s">
        <v>193</v>
      </c>
      <c r="D21" s="144">
        <f>'Historical Expenditure'!D37*Inflation!D$10</f>
        <v>0</v>
      </c>
      <c r="E21" s="144">
        <f>'Historical Expenditure'!E37*Inflation!E$10</f>
        <v>0</v>
      </c>
      <c r="F21" s="144">
        <f>'Historical Expenditure'!F37*Inflation!F$10</f>
        <v>0</v>
      </c>
      <c r="G21" s="96">
        <f>'Historical Volumes'!G23</f>
        <v>0</v>
      </c>
      <c r="H21" s="96">
        <f>'Historical Volumes'!H23</f>
        <v>0</v>
      </c>
      <c r="I21" s="96">
        <f>'Historical Volumes'!I23</f>
        <v>0</v>
      </c>
      <c r="J21" s="96">
        <f>'Historical Volumes'!J23</f>
        <v>0</v>
      </c>
      <c r="K21" s="96">
        <f>'Historical Volumes'!K23</f>
        <v>0</v>
      </c>
      <c r="L21" s="128">
        <f>SUMIF('Project List Volumes'!$G$9:$G$92,$T21,'Project List Volumes'!H$9:H$92)</f>
        <v>0</v>
      </c>
      <c r="M21" s="128">
        <f>SUMIF('Project List Volumes'!$G$9:$G$92,$T21,'Project List Volumes'!I$9:I$92)</f>
        <v>0</v>
      </c>
      <c r="N21" s="128">
        <f>SUMIF('Project List Volumes'!$G$9:$G$92,$T21,'Project List Volumes'!J$9:J$92)</f>
        <v>0</v>
      </c>
      <c r="O21" s="128">
        <f>SUMIF('Project List Volumes'!$G$9:$G$92,$T21,'Project List Volumes'!K$9:K$92)</f>
        <v>0</v>
      </c>
      <c r="P21" s="128">
        <f>SUMIF('Project List Volumes'!$G$9:$G$92,$T21,'Project List Volumes'!L$9:L$92)</f>
        <v>0</v>
      </c>
      <c r="Q21" s="128">
        <f>SUMIF('Project List Volumes'!$G$9:$G$92,$T21,'Project List Volumes'!M$9:M$92)</f>
        <v>0</v>
      </c>
      <c r="R21" s="128">
        <f>SUMIF('Project List Volumes'!$G$9:$G$92,$T21,'Project List Volumes'!N$9:N$92)</f>
        <v>0</v>
      </c>
      <c r="S21" s="89"/>
      <c r="T21" s="159" t="str">
        <f>IF(LEN('Forecast Expenditure'!T21)&lt;&gt;0,'Forecast Expenditure'!T21,"")</f>
        <v/>
      </c>
      <c r="U21" s="89"/>
      <c r="V21" s="89"/>
      <c r="W21" s="89"/>
    </row>
    <row r="22" spans="1:23" x14ac:dyDescent="0.2">
      <c r="A22" s="89"/>
      <c r="B22" s="135"/>
      <c r="C22" s="98" t="s">
        <v>194</v>
      </c>
      <c r="D22" s="144">
        <f>'Historical Expenditure'!D38*Inflation!D$10</f>
        <v>0</v>
      </c>
      <c r="E22" s="144">
        <f>'Historical Expenditure'!E38*Inflation!E$10</f>
        <v>0</v>
      </c>
      <c r="F22" s="144">
        <f>'Historical Expenditure'!F38*Inflation!F$10</f>
        <v>0</v>
      </c>
      <c r="G22" s="96">
        <f>'Historical Volumes'!G24</f>
        <v>2</v>
      </c>
      <c r="H22" s="96">
        <f>'Historical Volumes'!H24</f>
        <v>0</v>
      </c>
      <c r="I22" s="96">
        <f>'Historical Volumes'!I24</f>
        <v>0</v>
      </c>
      <c r="J22" s="96">
        <f>'Historical Volumes'!J24</f>
        <v>0</v>
      </c>
      <c r="K22" s="96">
        <f>'Historical Volumes'!K24</f>
        <v>0</v>
      </c>
      <c r="L22" s="128">
        <f>SUMIF('Project List Volumes'!$G$9:$G$92,$T22,'Project List Volumes'!H$9:H$92)</f>
        <v>0</v>
      </c>
      <c r="M22" s="128">
        <f>SUMIF('Project List Volumes'!$G$9:$G$92,$T22,'Project List Volumes'!I$9:I$92)</f>
        <v>0</v>
      </c>
      <c r="N22" s="128">
        <f>SUMIF('Project List Volumes'!$G$9:$G$92,$T22,'Project List Volumes'!J$9:J$92)</f>
        <v>0</v>
      </c>
      <c r="O22" s="128">
        <f>SUMIF('Project List Volumes'!$G$9:$G$92,$T22,'Project List Volumes'!K$9:K$92)</f>
        <v>0</v>
      </c>
      <c r="P22" s="128">
        <f>SUMIF('Project List Volumes'!$G$9:$G$92,$T22,'Project List Volumes'!L$9:L$92)</f>
        <v>0</v>
      </c>
      <c r="Q22" s="128">
        <f>SUMIF('Project List Volumes'!$G$9:$G$92,$T22,'Project List Volumes'!M$9:M$92)</f>
        <v>0</v>
      </c>
      <c r="R22" s="128">
        <f>SUMIF('Project List Volumes'!$G$9:$G$92,$T22,'Project List Volumes'!N$9:N$92)</f>
        <v>0</v>
      </c>
      <c r="S22" s="89"/>
      <c r="T22" s="159" t="str">
        <f>IF(LEN('Forecast Expenditure'!T22)&lt;&gt;0,'Forecast Expenditure'!T22,"")</f>
        <v/>
      </c>
      <c r="U22" s="89"/>
      <c r="V22" s="89"/>
      <c r="W22" s="89"/>
    </row>
    <row r="23" spans="1:23" x14ac:dyDescent="0.2">
      <c r="A23" s="89"/>
      <c r="B23" s="135"/>
      <c r="C23" s="98" t="s">
        <v>195</v>
      </c>
      <c r="D23" s="144">
        <f>'Historical Expenditure'!D39*Inflation!D$10</f>
        <v>0</v>
      </c>
      <c r="E23" s="144">
        <f>'Historical Expenditure'!E39*Inflation!E$10</f>
        <v>0</v>
      </c>
      <c r="F23" s="144">
        <f>'Historical Expenditure'!F39*Inflation!F$10</f>
        <v>0</v>
      </c>
      <c r="G23" s="96">
        <f>'Historical Volumes'!G25</f>
        <v>0</v>
      </c>
      <c r="H23" s="96">
        <f>'Historical Volumes'!H25</f>
        <v>0</v>
      </c>
      <c r="I23" s="96">
        <f>'Historical Volumes'!I25</f>
        <v>0</v>
      </c>
      <c r="J23" s="96">
        <f>'Historical Volumes'!J25</f>
        <v>0</v>
      </c>
      <c r="K23" s="96">
        <f>'Historical Volumes'!K25</f>
        <v>0</v>
      </c>
      <c r="L23" s="128">
        <f>SUMIF('Project List Volumes'!$G$9:$G$92,$T23,'Project List Volumes'!H$9:H$92)</f>
        <v>0</v>
      </c>
      <c r="M23" s="128">
        <f>SUMIF('Project List Volumes'!$G$9:$G$92,$T23,'Project List Volumes'!I$9:I$92)</f>
        <v>0</v>
      </c>
      <c r="N23" s="128">
        <f>SUMIF('Project List Volumes'!$G$9:$G$92,$T23,'Project List Volumes'!J$9:J$92)</f>
        <v>0</v>
      </c>
      <c r="O23" s="128">
        <f>SUMIF('Project List Volumes'!$G$9:$G$92,$T23,'Project List Volumes'!K$9:K$92)</f>
        <v>0</v>
      </c>
      <c r="P23" s="128">
        <f>SUMIF('Project List Volumes'!$G$9:$G$92,$T23,'Project List Volumes'!L$9:L$92)</f>
        <v>0</v>
      </c>
      <c r="Q23" s="128">
        <f>SUMIF('Project List Volumes'!$G$9:$G$92,$T23,'Project List Volumes'!M$9:M$92)</f>
        <v>0</v>
      </c>
      <c r="R23" s="128">
        <f>SUMIF('Project List Volumes'!$G$9:$G$92,$T23,'Project List Volumes'!N$9:N$92)</f>
        <v>0</v>
      </c>
      <c r="S23" s="89"/>
      <c r="T23" s="159" t="str">
        <f>IF(LEN('Forecast Expenditure'!T23)&lt;&gt;0,'Forecast Expenditure'!T23,"")</f>
        <v/>
      </c>
      <c r="U23" s="89"/>
      <c r="V23" s="89"/>
      <c r="W23" s="89"/>
    </row>
    <row r="24" spans="1:23" x14ac:dyDescent="0.2">
      <c r="A24" s="89"/>
      <c r="B24" s="135"/>
      <c r="C24" s="98" t="s">
        <v>196</v>
      </c>
      <c r="D24" s="144">
        <f>'Historical Expenditure'!D40*Inflation!D$10</f>
        <v>0</v>
      </c>
      <c r="E24" s="144">
        <f>'Historical Expenditure'!E40*Inflation!E$10</f>
        <v>0</v>
      </c>
      <c r="F24" s="144">
        <f>'Historical Expenditure'!F40*Inflation!F$10</f>
        <v>0</v>
      </c>
      <c r="G24" s="96">
        <f>'Historical Volumes'!G26</f>
        <v>0</v>
      </c>
      <c r="H24" s="96">
        <f>'Historical Volumes'!H26</f>
        <v>0</v>
      </c>
      <c r="I24" s="96">
        <f>'Historical Volumes'!I26</f>
        <v>0</v>
      </c>
      <c r="J24" s="96">
        <f>'Historical Volumes'!J26</f>
        <v>0</v>
      </c>
      <c r="K24" s="96">
        <f>'Historical Volumes'!K26</f>
        <v>0</v>
      </c>
      <c r="L24" s="128">
        <f>SUMIF('Project List Volumes'!$G$9:$G$92,$T24,'Project List Volumes'!H$9:H$92)</f>
        <v>0</v>
      </c>
      <c r="M24" s="128">
        <f>SUMIF('Project List Volumes'!$G$9:$G$92,$T24,'Project List Volumes'!I$9:I$92)</f>
        <v>0</v>
      </c>
      <c r="N24" s="128">
        <f>SUMIF('Project List Volumes'!$G$9:$G$92,$T24,'Project List Volumes'!J$9:J$92)</f>
        <v>0</v>
      </c>
      <c r="O24" s="128">
        <f>SUMIF('Project List Volumes'!$G$9:$G$92,$T24,'Project List Volumes'!K$9:K$92)</f>
        <v>0</v>
      </c>
      <c r="P24" s="128">
        <f>SUMIF('Project List Volumes'!$G$9:$G$92,$T24,'Project List Volumes'!L$9:L$92)</f>
        <v>0</v>
      </c>
      <c r="Q24" s="128">
        <f>SUMIF('Project List Volumes'!$G$9:$G$92,$T24,'Project List Volumes'!M$9:M$92)</f>
        <v>0</v>
      </c>
      <c r="R24" s="128">
        <f>SUMIF('Project List Volumes'!$G$9:$G$92,$T24,'Project List Volumes'!N$9:N$92)</f>
        <v>0</v>
      </c>
      <c r="S24" s="89"/>
      <c r="T24" s="159" t="str">
        <f>IF(LEN('Forecast Expenditure'!T24)&lt;&gt;0,'Forecast Expenditure'!T24,"")</f>
        <v/>
      </c>
      <c r="U24" s="89"/>
      <c r="V24" s="89"/>
      <c r="W24" s="89"/>
    </row>
    <row r="25" spans="1:23" x14ac:dyDescent="0.2">
      <c r="A25" s="89"/>
      <c r="B25" s="135"/>
      <c r="C25" s="98" t="s">
        <v>197</v>
      </c>
      <c r="D25" s="144">
        <f>'Historical Expenditure'!D41*Inflation!D$10</f>
        <v>0</v>
      </c>
      <c r="E25" s="144">
        <f>'Historical Expenditure'!E41*Inflation!E$10</f>
        <v>0</v>
      </c>
      <c r="F25" s="144">
        <f>'Historical Expenditure'!F41*Inflation!F$10</f>
        <v>0</v>
      </c>
      <c r="G25" s="96">
        <f>'Historical Volumes'!G27</f>
        <v>0</v>
      </c>
      <c r="H25" s="96">
        <f>'Historical Volumes'!H27</f>
        <v>0</v>
      </c>
      <c r="I25" s="96">
        <f>'Historical Volumes'!I27</f>
        <v>0</v>
      </c>
      <c r="J25" s="96">
        <f>'Historical Volumes'!J27</f>
        <v>0</v>
      </c>
      <c r="K25" s="96">
        <f>'Historical Volumes'!K27</f>
        <v>0</v>
      </c>
      <c r="L25" s="128">
        <f>SUMIF('Project List Volumes'!$G$9:$G$92,$T25,'Project List Volumes'!H$9:H$92)</f>
        <v>0</v>
      </c>
      <c r="M25" s="128">
        <f>SUMIF('Project List Volumes'!$G$9:$G$92,$T25,'Project List Volumes'!I$9:I$92)</f>
        <v>0</v>
      </c>
      <c r="N25" s="128">
        <f>SUMIF('Project List Volumes'!$G$9:$G$92,$T25,'Project List Volumes'!J$9:J$92)</f>
        <v>0</v>
      </c>
      <c r="O25" s="128">
        <f>SUMIF('Project List Volumes'!$G$9:$G$92,$T25,'Project List Volumes'!K$9:K$92)</f>
        <v>0</v>
      </c>
      <c r="P25" s="128">
        <f>SUMIF('Project List Volumes'!$G$9:$G$92,$T25,'Project List Volumes'!L$9:L$92)</f>
        <v>0</v>
      </c>
      <c r="Q25" s="128">
        <f>SUMIF('Project List Volumes'!$G$9:$G$92,$T25,'Project List Volumes'!M$9:M$92)</f>
        <v>0</v>
      </c>
      <c r="R25" s="128">
        <f>SUMIF('Project List Volumes'!$G$9:$G$92,$T25,'Project List Volumes'!N$9:N$92)</f>
        <v>0</v>
      </c>
      <c r="S25" s="89"/>
      <c r="T25" s="159" t="str">
        <f>IF(LEN('Forecast Expenditure'!T25)&lt;&gt;0,'Forecast Expenditure'!T25,"")</f>
        <v/>
      </c>
      <c r="U25" s="89"/>
      <c r="V25" s="89"/>
      <c r="W25" s="89"/>
    </row>
    <row r="26" spans="1:23" x14ac:dyDescent="0.2">
      <c r="A26" s="89"/>
      <c r="B26" s="135"/>
      <c r="C26" s="98" t="s">
        <v>198</v>
      </c>
      <c r="D26" s="144">
        <f>'Historical Expenditure'!D42*Inflation!D$10</f>
        <v>0</v>
      </c>
      <c r="E26" s="144">
        <f>'Historical Expenditure'!E42*Inflation!E$10</f>
        <v>0</v>
      </c>
      <c r="F26" s="144">
        <f>'Historical Expenditure'!F42*Inflation!F$10</f>
        <v>0</v>
      </c>
      <c r="G26" s="96">
        <f>'Historical Volumes'!G28</f>
        <v>3.5</v>
      </c>
      <c r="H26" s="96">
        <f>'Historical Volumes'!H28</f>
        <v>2.5</v>
      </c>
      <c r="I26" s="96">
        <f>'Historical Volumes'!I28</f>
        <v>2.5</v>
      </c>
      <c r="J26" s="96">
        <f>'Historical Volumes'!J28</f>
        <v>4</v>
      </c>
      <c r="K26" s="96">
        <f>'Historical Volumes'!K28</f>
        <v>9.5</v>
      </c>
      <c r="L26" s="128">
        <f>SUMIF('Project List Volumes'!$G$9:$G$92,$T26,'Project List Volumes'!H$9:H$92)</f>
        <v>6.5</v>
      </c>
      <c r="M26" s="128">
        <f>SUMIF('Project List Volumes'!$G$9:$G$92,$T26,'Project List Volumes'!I$9:I$92)</f>
        <v>6.5</v>
      </c>
      <c r="N26" s="128">
        <f>SUMIF('Project List Volumes'!$G$9:$G$92,$T26,'Project List Volumes'!J$9:J$92)</f>
        <v>6</v>
      </c>
      <c r="O26" s="128">
        <f>SUMIF('Project List Volumes'!$G$9:$G$92,$T26,'Project List Volumes'!K$9:K$92)</f>
        <v>6</v>
      </c>
      <c r="P26" s="128">
        <f>SUMIF('Project List Volumes'!$G$9:$G$92,$T26,'Project List Volumes'!L$9:L$92)</f>
        <v>6</v>
      </c>
      <c r="Q26" s="128">
        <f>SUMIF('Project List Volumes'!$G$9:$G$92,$T26,'Project List Volumes'!M$9:M$92)</f>
        <v>6</v>
      </c>
      <c r="R26" s="128">
        <f>SUMIF('Project List Volumes'!$G$9:$G$92,$T26,'Project List Volumes'!N$9:N$92)</f>
        <v>7</v>
      </c>
      <c r="S26" s="89"/>
      <c r="T26" s="159" t="str">
        <f>IF(LEN('Forecast Expenditure'!T26)&lt;&gt;0,'Forecast Expenditure'!T26,"")</f>
        <v>Transformers - KIOSK MOUNTED ; &lt; = 22KV ;  &gt; 60 KVA AND &lt; = 600 KVA  ; MULTIPLE PHASE</v>
      </c>
      <c r="U26" s="89"/>
      <c r="V26" s="89"/>
      <c r="W26" s="89"/>
    </row>
    <row r="27" spans="1:23" x14ac:dyDescent="0.2">
      <c r="A27" s="89"/>
      <c r="B27" s="135"/>
      <c r="C27" s="98" t="s">
        <v>199</v>
      </c>
      <c r="D27" s="144">
        <f>'Historical Expenditure'!D43*Inflation!D$10</f>
        <v>0</v>
      </c>
      <c r="E27" s="144">
        <f>'Historical Expenditure'!E43*Inflation!E$10</f>
        <v>0</v>
      </c>
      <c r="F27" s="144">
        <f>'Historical Expenditure'!F43*Inflation!F$10</f>
        <v>0</v>
      </c>
      <c r="G27" s="96">
        <f>'Historical Volumes'!G29</f>
        <v>0.5</v>
      </c>
      <c r="H27" s="96">
        <f>'Historical Volumes'!H29</f>
        <v>2.5</v>
      </c>
      <c r="I27" s="96">
        <f>'Historical Volumes'!I29</f>
        <v>2</v>
      </c>
      <c r="J27" s="96">
        <f>'Historical Volumes'!J29</f>
        <v>2</v>
      </c>
      <c r="K27" s="96">
        <f>'Historical Volumes'!K29</f>
        <v>4.5</v>
      </c>
      <c r="L27" s="128">
        <f>SUMIF('Project List Volumes'!$G$9:$G$92,$T27,'Project List Volumes'!H$9:H$92)</f>
        <v>0</v>
      </c>
      <c r="M27" s="128">
        <f>SUMIF('Project List Volumes'!$G$9:$G$92,$T27,'Project List Volumes'!I$9:I$92)</f>
        <v>0</v>
      </c>
      <c r="N27" s="128">
        <f>SUMIF('Project List Volumes'!$G$9:$G$92,$T27,'Project List Volumes'!J$9:J$92)</f>
        <v>0</v>
      </c>
      <c r="O27" s="128">
        <f>SUMIF('Project List Volumes'!$G$9:$G$92,$T27,'Project List Volumes'!K$9:K$92)</f>
        <v>0</v>
      </c>
      <c r="P27" s="128">
        <f>SUMIF('Project List Volumes'!$G$9:$G$92,$T27,'Project List Volumes'!L$9:L$92)</f>
        <v>0</v>
      </c>
      <c r="Q27" s="128">
        <f>SUMIF('Project List Volumes'!$G$9:$G$92,$T27,'Project List Volumes'!M$9:M$92)</f>
        <v>0</v>
      </c>
      <c r="R27" s="128">
        <f>SUMIF('Project List Volumes'!$G$9:$G$92,$T27,'Project List Volumes'!N$9:N$92)</f>
        <v>0</v>
      </c>
      <c r="S27" s="89"/>
      <c r="T27" s="159" t="str">
        <f>IF(LEN('Forecast Expenditure'!T27)&lt;&gt;0,'Forecast Expenditure'!T27,"")</f>
        <v/>
      </c>
      <c r="U27" s="89"/>
      <c r="V27" s="89"/>
      <c r="W27" s="89"/>
    </row>
    <row r="28" spans="1:23" x14ac:dyDescent="0.2">
      <c r="A28" s="89"/>
      <c r="B28" s="135"/>
      <c r="C28" s="98" t="s">
        <v>200</v>
      </c>
      <c r="D28" s="144">
        <f>'Historical Expenditure'!D44*Inflation!D$10</f>
        <v>0</v>
      </c>
      <c r="E28" s="144">
        <f>'Historical Expenditure'!E44*Inflation!E$10</f>
        <v>0</v>
      </c>
      <c r="F28" s="144">
        <f>'Historical Expenditure'!F44*Inflation!F$10</f>
        <v>0</v>
      </c>
      <c r="G28" s="96">
        <f>'Historical Volumes'!G30</f>
        <v>0</v>
      </c>
      <c r="H28" s="96">
        <f>'Historical Volumes'!H30</f>
        <v>0</v>
      </c>
      <c r="I28" s="96">
        <f>'Historical Volumes'!I30</f>
        <v>0</v>
      </c>
      <c r="J28" s="96">
        <f>'Historical Volumes'!J30</f>
        <v>0</v>
      </c>
      <c r="K28" s="96">
        <f>'Historical Volumes'!K30</f>
        <v>0</v>
      </c>
      <c r="L28" s="128">
        <f>SUMIF('Project List Volumes'!$G$9:$G$92,$T28,'Project List Volumes'!H$9:H$92)</f>
        <v>0</v>
      </c>
      <c r="M28" s="128">
        <f>SUMIF('Project List Volumes'!$G$9:$G$92,$T28,'Project List Volumes'!I$9:I$92)</f>
        <v>0</v>
      </c>
      <c r="N28" s="128">
        <f>SUMIF('Project List Volumes'!$G$9:$G$92,$T28,'Project List Volumes'!J$9:J$92)</f>
        <v>0</v>
      </c>
      <c r="O28" s="128">
        <f>SUMIF('Project List Volumes'!$G$9:$G$92,$T28,'Project List Volumes'!K$9:K$92)</f>
        <v>0</v>
      </c>
      <c r="P28" s="128">
        <f>SUMIF('Project List Volumes'!$G$9:$G$92,$T28,'Project List Volumes'!L$9:L$92)</f>
        <v>0</v>
      </c>
      <c r="Q28" s="128">
        <f>SUMIF('Project List Volumes'!$G$9:$G$92,$T28,'Project List Volumes'!M$9:M$92)</f>
        <v>0</v>
      </c>
      <c r="R28" s="128">
        <f>SUMIF('Project List Volumes'!$G$9:$G$92,$T28,'Project List Volumes'!N$9:N$92)</f>
        <v>0</v>
      </c>
      <c r="S28" s="89"/>
      <c r="T28" s="159" t="str">
        <f>IF(LEN('Forecast Expenditure'!T28)&lt;&gt;0,'Forecast Expenditure'!T28,"")</f>
        <v/>
      </c>
      <c r="U28" s="89"/>
      <c r="V28" s="89"/>
      <c r="W28" s="89"/>
    </row>
    <row r="29" spans="1:23" x14ac:dyDescent="0.2">
      <c r="A29" s="89"/>
      <c r="B29" s="135"/>
      <c r="C29" s="98" t="s">
        <v>201</v>
      </c>
      <c r="D29" s="144">
        <f>'Historical Expenditure'!D45*Inflation!D$10</f>
        <v>0</v>
      </c>
      <c r="E29" s="144">
        <f>'Historical Expenditure'!E45*Inflation!E$10</f>
        <v>0</v>
      </c>
      <c r="F29" s="144">
        <f>'Historical Expenditure'!F45*Inflation!F$10</f>
        <v>0</v>
      </c>
      <c r="G29" s="96">
        <f>'Historical Volumes'!G31</f>
        <v>0</v>
      </c>
      <c r="H29" s="96">
        <f>'Historical Volumes'!H31</f>
        <v>0</v>
      </c>
      <c r="I29" s="96">
        <f>'Historical Volumes'!I31</f>
        <v>0</v>
      </c>
      <c r="J29" s="96">
        <f>'Historical Volumes'!J31</f>
        <v>0</v>
      </c>
      <c r="K29" s="96">
        <f>'Historical Volumes'!K31</f>
        <v>0</v>
      </c>
      <c r="L29" s="128">
        <f>SUMIF('Project List Volumes'!$G$9:$G$92,$T29,'Project List Volumes'!H$9:H$92)</f>
        <v>0</v>
      </c>
      <c r="M29" s="128">
        <f>SUMIF('Project List Volumes'!$G$9:$G$92,$T29,'Project List Volumes'!I$9:I$92)</f>
        <v>0</v>
      </c>
      <c r="N29" s="128">
        <f>SUMIF('Project List Volumes'!$G$9:$G$92,$T29,'Project List Volumes'!J$9:J$92)</f>
        <v>0</v>
      </c>
      <c r="O29" s="128">
        <f>SUMIF('Project List Volumes'!$G$9:$G$92,$T29,'Project List Volumes'!K$9:K$92)</f>
        <v>0</v>
      </c>
      <c r="P29" s="128">
        <f>SUMIF('Project List Volumes'!$G$9:$G$92,$T29,'Project List Volumes'!L$9:L$92)</f>
        <v>0</v>
      </c>
      <c r="Q29" s="128">
        <f>SUMIF('Project List Volumes'!$G$9:$G$92,$T29,'Project List Volumes'!M$9:M$92)</f>
        <v>0</v>
      </c>
      <c r="R29" s="128">
        <f>SUMIF('Project List Volumes'!$G$9:$G$92,$T29,'Project List Volumes'!N$9:N$92)</f>
        <v>0</v>
      </c>
      <c r="S29" s="89"/>
      <c r="T29" s="159" t="str">
        <f>IF(LEN('Forecast Expenditure'!T29)&lt;&gt;0,'Forecast Expenditure'!T29,"")</f>
        <v/>
      </c>
      <c r="U29" s="89"/>
      <c r="V29" s="89"/>
      <c r="W29" s="89"/>
    </row>
    <row r="30" spans="1:23" x14ac:dyDescent="0.2">
      <c r="A30" s="89"/>
      <c r="B30" s="135"/>
      <c r="C30" s="98" t="s">
        <v>202</v>
      </c>
      <c r="D30" s="144">
        <f>'Historical Expenditure'!D46*Inflation!D$10</f>
        <v>0</v>
      </c>
      <c r="E30" s="144">
        <f>'Historical Expenditure'!E46*Inflation!E$10</f>
        <v>0</v>
      </c>
      <c r="F30" s="144">
        <f>'Historical Expenditure'!F46*Inflation!F$10</f>
        <v>0</v>
      </c>
      <c r="G30" s="96">
        <f>'Historical Volumes'!G32</f>
        <v>0</v>
      </c>
      <c r="H30" s="96">
        <f>'Historical Volumes'!H32</f>
        <v>0</v>
      </c>
      <c r="I30" s="96">
        <f>'Historical Volumes'!I32</f>
        <v>0</v>
      </c>
      <c r="J30" s="96">
        <f>'Historical Volumes'!J32</f>
        <v>0</v>
      </c>
      <c r="K30" s="96">
        <f>'Historical Volumes'!K32</f>
        <v>0</v>
      </c>
      <c r="L30" s="128">
        <f>SUMIF('Project List Volumes'!$G$9:$G$92,$T30,'Project List Volumes'!H$9:H$92)</f>
        <v>0</v>
      </c>
      <c r="M30" s="128">
        <f>SUMIF('Project List Volumes'!$G$9:$G$92,$T30,'Project List Volumes'!I$9:I$92)</f>
        <v>0</v>
      </c>
      <c r="N30" s="128">
        <f>SUMIF('Project List Volumes'!$G$9:$G$92,$T30,'Project List Volumes'!J$9:J$92)</f>
        <v>0</v>
      </c>
      <c r="O30" s="128">
        <f>SUMIF('Project List Volumes'!$G$9:$G$92,$T30,'Project List Volumes'!K$9:K$92)</f>
        <v>0</v>
      </c>
      <c r="P30" s="128">
        <f>SUMIF('Project List Volumes'!$G$9:$G$92,$T30,'Project List Volumes'!L$9:L$92)</f>
        <v>0</v>
      </c>
      <c r="Q30" s="128">
        <f>SUMIF('Project List Volumes'!$G$9:$G$92,$T30,'Project List Volumes'!M$9:M$92)</f>
        <v>0</v>
      </c>
      <c r="R30" s="128">
        <f>SUMIF('Project List Volumes'!$G$9:$G$92,$T30,'Project List Volumes'!N$9:N$92)</f>
        <v>0</v>
      </c>
      <c r="S30" s="89"/>
      <c r="T30" s="159" t="str">
        <f>IF(LEN('Forecast Expenditure'!T30)&lt;&gt;0,'Forecast Expenditure'!T30,"")</f>
        <v/>
      </c>
      <c r="U30" s="89"/>
      <c r="V30" s="89"/>
      <c r="W30" s="89"/>
    </row>
    <row r="31" spans="1:23" x14ac:dyDescent="0.2">
      <c r="A31" s="89"/>
      <c r="B31" s="135"/>
      <c r="C31" s="98" t="s">
        <v>203</v>
      </c>
      <c r="D31" s="144">
        <f>'Historical Expenditure'!D47*Inflation!D$10</f>
        <v>0</v>
      </c>
      <c r="E31" s="144">
        <f>'Historical Expenditure'!E47*Inflation!E$10</f>
        <v>0</v>
      </c>
      <c r="F31" s="144">
        <f>'Historical Expenditure'!F47*Inflation!F$10</f>
        <v>0</v>
      </c>
      <c r="G31" s="96">
        <f>'Historical Volumes'!G33</f>
        <v>0</v>
      </c>
      <c r="H31" s="96">
        <f>'Historical Volumes'!H33</f>
        <v>0</v>
      </c>
      <c r="I31" s="96">
        <f>'Historical Volumes'!I33</f>
        <v>0</v>
      </c>
      <c r="J31" s="96">
        <f>'Historical Volumes'!J33</f>
        <v>0</v>
      </c>
      <c r="K31" s="96">
        <f>'Historical Volumes'!K33</f>
        <v>0</v>
      </c>
      <c r="L31" s="128">
        <f>SUMIF('Project List Volumes'!$G$9:$G$92,$T31,'Project List Volumes'!H$9:H$92)</f>
        <v>0</v>
      </c>
      <c r="M31" s="128">
        <f>SUMIF('Project List Volumes'!$G$9:$G$92,$T31,'Project List Volumes'!I$9:I$92)</f>
        <v>0</v>
      </c>
      <c r="N31" s="128">
        <f>SUMIF('Project List Volumes'!$G$9:$G$92,$T31,'Project List Volumes'!J$9:J$92)</f>
        <v>0</v>
      </c>
      <c r="O31" s="128">
        <f>SUMIF('Project List Volumes'!$G$9:$G$92,$T31,'Project List Volumes'!K$9:K$92)</f>
        <v>0</v>
      </c>
      <c r="P31" s="128">
        <f>SUMIF('Project List Volumes'!$G$9:$G$92,$T31,'Project List Volumes'!L$9:L$92)</f>
        <v>0</v>
      </c>
      <c r="Q31" s="128">
        <f>SUMIF('Project List Volumes'!$G$9:$G$92,$T31,'Project List Volumes'!M$9:M$92)</f>
        <v>0</v>
      </c>
      <c r="R31" s="128">
        <f>SUMIF('Project List Volumes'!$G$9:$G$92,$T31,'Project List Volumes'!N$9:N$92)</f>
        <v>0</v>
      </c>
      <c r="S31" s="89"/>
      <c r="T31" s="159" t="str">
        <f>IF(LEN('Forecast Expenditure'!T31)&lt;&gt;0,'Forecast Expenditure'!T31,"")</f>
        <v/>
      </c>
      <c r="U31" s="89"/>
      <c r="V31" s="89"/>
      <c r="W31" s="89"/>
    </row>
    <row r="32" spans="1:23" x14ac:dyDescent="0.2">
      <c r="A32" s="89"/>
      <c r="B32" s="135"/>
      <c r="C32" s="98" t="s">
        <v>204</v>
      </c>
      <c r="D32" s="144">
        <f>'Historical Expenditure'!D48*Inflation!D$10</f>
        <v>0</v>
      </c>
      <c r="E32" s="144">
        <f>'Historical Expenditure'!E48*Inflation!E$10</f>
        <v>0</v>
      </c>
      <c r="F32" s="144">
        <f>'Historical Expenditure'!F48*Inflation!F$10</f>
        <v>0</v>
      </c>
      <c r="G32" s="96">
        <f>'Historical Volumes'!G34</f>
        <v>0.5</v>
      </c>
      <c r="H32" s="96">
        <f>'Historical Volumes'!H34</f>
        <v>0.5</v>
      </c>
      <c r="I32" s="96">
        <f>'Historical Volumes'!I34</f>
        <v>0</v>
      </c>
      <c r="J32" s="96">
        <f>'Historical Volumes'!J34</f>
        <v>0.5</v>
      </c>
      <c r="K32" s="96">
        <f>'Historical Volumes'!K34</f>
        <v>0.5</v>
      </c>
      <c r="L32" s="128">
        <f>SUMIF('Project List Volumes'!$G$9:$G$92,$T32,'Project List Volumes'!H$9:H$92)</f>
        <v>3</v>
      </c>
      <c r="M32" s="128">
        <f>SUMIF('Project List Volumes'!$G$9:$G$92,$T32,'Project List Volumes'!I$9:I$92)</f>
        <v>3</v>
      </c>
      <c r="N32" s="128">
        <f>SUMIF('Project List Volumes'!$G$9:$G$92,$T32,'Project List Volumes'!J$9:J$92)</f>
        <v>3</v>
      </c>
      <c r="O32" s="128">
        <f>SUMIF('Project List Volumes'!$G$9:$G$92,$T32,'Project List Volumes'!K$9:K$92)</f>
        <v>3</v>
      </c>
      <c r="P32" s="128">
        <f>SUMIF('Project List Volumes'!$G$9:$G$92,$T32,'Project List Volumes'!L$9:L$92)</f>
        <v>3</v>
      </c>
      <c r="Q32" s="128">
        <f>SUMIF('Project List Volumes'!$G$9:$G$92,$T32,'Project List Volumes'!M$9:M$92)</f>
        <v>3</v>
      </c>
      <c r="R32" s="128">
        <f>SUMIF('Project List Volumes'!$G$9:$G$92,$T32,'Project List Volumes'!N$9:N$92)</f>
        <v>3</v>
      </c>
      <c r="S32" s="89"/>
      <c r="T32" s="159" t="str">
        <f>IF(LEN('Forecast Expenditure'!T32)&lt;&gt;0,'Forecast Expenditure'!T32,"")</f>
        <v>Transformers - GROUND OUTDOOR / INDOOR CHAMBER MOUNTED ; ˂  22 KV ;  &gt; 60 KVA  AND &lt; = 600 KVA ; MULTIPLE PHASE</v>
      </c>
      <c r="U32" s="89"/>
      <c r="V32" s="89"/>
      <c r="W32" s="89"/>
    </row>
    <row r="33" spans="1:23" x14ac:dyDescent="0.2">
      <c r="A33" s="89"/>
      <c r="B33" s="135"/>
      <c r="C33" s="98" t="s">
        <v>205</v>
      </c>
      <c r="D33" s="144">
        <f>'Historical Expenditure'!D49*Inflation!D$10</f>
        <v>0</v>
      </c>
      <c r="E33" s="144">
        <f>'Historical Expenditure'!E49*Inflation!E$10</f>
        <v>0</v>
      </c>
      <c r="F33" s="144">
        <f>'Historical Expenditure'!F49*Inflation!F$10</f>
        <v>0</v>
      </c>
      <c r="G33" s="96">
        <f>'Historical Volumes'!G35</f>
        <v>1</v>
      </c>
      <c r="H33" s="96">
        <f>'Historical Volumes'!H35</f>
        <v>1.5</v>
      </c>
      <c r="I33" s="96">
        <f>'Historical Volumes'!I35</f>
        <v>2</v>
      </c>
      <c r="J33" s="96">
        <f>'Historical Volumes'!J35</f>
        <v>2</v>
      </c>
      <c r="K33" s="96">
        <f>'Historical Volumes'!K35</f>
        <v>3</v>
      </c>
      <c r="L33" s="128">
        <f>SUMIF('Project List Volumes'!$G$9:$G$92,$T33,'Project List Volumes'!H$9:H$92)</f>
        <v>0</v>
      </c>
      <c r="M33" s="128">
        <f>SUMIF('Project List Volumes'!$G$9:$G$92,$T33,'Project List Volumes'!I$9:I$92)</f>
        <v>0</v>
      </c>
      <c r="N33" s="128">
        <f>SUMIF('Project List Volumes'!$G$9:$G$92,$T33,'Project List Volumes'!J$9:J$92)</f>
        <v>0</v>
      </c>
      <c r="O33" s="128">
        <f>SUMIF('Project List Volumes'!$G$9:$G$92,$T33,'Project List Volumes'!K$9:K$92)</f>
        <v>0</v>
      </c>
      <c r="P33" s="128">
        <f>SUMIF('Project List Volumes'!$G$9:$G$92,$T33,'Project List Volumes'!L$9:L$92)</f>
        <v>0</v>
      </c>
      <c r="Q33" s="128">
        <f>SUMIF('Project List Volumes'!$G$9:$G$92,$T33,'Project List Volumes'!M$9:M$92)</f>
        <v>0</v>
      </c>
      <c r="R33" s="128">
        <f>SUMIF('Project List Volumes'!$G$9:$G$92,$T33,'Project List Volumes'!N$9:N$92)</f>
        <v>0</v>
      </c>
      <c r="S33" s="89"/>
      <c r="T33" s="159" t="str">
        <f>IF(LEN('Forecast Expenditure'!T33)&lt;&gt;0,'Forecast Expenditure'!T33,"")</f>
        <v/>
      </c>
      <c r="U33" s="89"/>
      <c r="V33" s="89"/>
      <c r="W33" s="89"/>
    </row>
    <row r="34" spans="1:23" x14ac:dyDescent="0.2">
      <c r="A34" s="89"/>
      <c r="B34" s="135"/>
      <c r="C34" s="98" t="s">
        <v>206</v>
      </c>
      <c r="D34" s="144">
        <f>'Historical Expenditure'!D50*Inflation!D$10</f>
        <v>0</v>
      </c>
      <c r="E34" s="144">
        <f>'Historical Expenditure'!E50*Inflation!E$10</f>
        <v>0</v>
      </c>
      <c r="F34" s="144">
        <f>'Historical Expenditure'!F50*Inflation!F$10</f>
        <v>0</v>
      </c>
      <c r="G34" s="96">
        <f>'Historical Volumes'!G36</f>
        <v>0</v>
      </c>
      <c r="H34" s="96">
        <f>'Historical Volumes'!H36</f>
        <v>0</v>
      </c>
      <c r="I34" s="96">
        <f>'Historical Volumes'!I36</f>
        <v>0</v>
      </c>
      <c r="J34" s="96">
        <f>'Historical Volumes'!J36</f>
        <v>0</v>
      </c>
      <c r="K34" s="96">
        <f>'Historical Volumes'!K36</f>
        <v>0</v>
      </c>
      <c r="L34" s="128">
        <f>SUMIF('Project List Volumes'!$G$9:$G$92,$T34,'Project List Volumes'!H$9:H$92)</f>
        <v>0</v>
      </c>
      <c r="M34" s="128">
        <f>SUMIF('Project List Volumes'!$G$9:$G$92,$T34,'Project List Volumes'!I$9:I$92)</f>
        <v>0</v>
      </c>
      <c r="N34" s="128">
        <f>SUMIF('Project List Volumes'!$G$9:$G$92,$T34,'Project List Volumes'!J$9:J$92)</f>
        <v>0</v>
      </c>
      <c r="O34" s="128">
        <f>SUMIF('Project List Volumes'!$G$9:$G$92,$T34,'Project List Volumes'!K$9:K$92)</f>
        <v>0</v>
      </c>
      <c r="P34" s="128">
        <f>SUMIF('Project List Volumes'!$G$9:$G$92,$T34,'Project List Volumes'!L$9:L$92)</f>
        <v>0</v>
      </c>
      <c r="Q34" s="128">
        <f>SUMIF('Project List Volumes'!$G$9:$G$92,$T34,'Project List Volumes'!M$9:M$92)</f>
        <v>0</v>
      </c>
      <c r="R34" s="128">
        <f>SUMIF('Project List Volumes'!$G$9:$G$92,$T34,'Project List Volumes'!N$9:N$92)</f>
        <v>0</v>
      </c>
      <c r="S34" s="89"/>
      <c r="T34" s="159" t="str">
        <f>IF(LEN('Forecast Expenditure'!T34)&lt;&gt;0,'Forecast Expenditure'!T34,"")</f>
        <v/>
      </c>
      <c r="U34" s="89"/>
      <c r="V34" s="89"/>
      <c r="W34" s="89"/>
    </row>
    <row r="35" spans="1:23" x14ac:dyDescent="0.2">
      <c r="A35" s="89"/>
      <c r="B35" s="135"/>
      <c r="C35" s="98" t="s">
        <v>207</v>
      </c>
      <c r="D35" s="144">
        <f>'Historical Expenditure'!D51*Inflation!D$10</f>
        <v>0</v>
      </c>
      <c r="E35" s="144">
        <f>'Historical Expenditure'!E51*Inflation!E$10</f>
        <v>0</v>
      </c>
      <c r="F35" s="144">
        <f>'Historical Expenditure'!F51*Inflation!F$10</f>
        <v>0</v>
      </c>
      <c r="G35" s="96">
        <f>'Historical Volumes'!G37</f>
        <v>0</v>
      </c>
      <c r="H35" s="96">
        <f>'Historical Volumes'!H37</f>
        <v>0</v>
      </c>
      <c r="I35" s="96">
        <f>'Historical Volumes'!I37</f>
        <v>0</v>
      </c>
      <c r="J35" s="96">
        <f>'Historical Volumes'!J37</f>
        <v>0</v>
      </c>
      <c r="K35" s="96">
        <f>'Historical Volumes'!K37</f>
        <v>0</v>
      </c>
      <c r="L35" s="128">
        <f>SUMIF('Project List Volumes'!$G$9:$G$92,$T35,'Project List Volumes'!H$9:H$92)</f>
        <v>0</v>
      </c>
      <c r="M35" s="128">
        <f>SUMIF('Project List Volumes'!$G$9:$G$92,$T35,'Project List Volumes'!I$9:I$92)</f>
        <v>0</v>
      </c>
      <c r="N35" s="128">
        <f>SUMIF('Project List Volumes'!$G$9:$G$92,$T35,'Project List Volumes'!J$9:J$92)</f>
        <v>0</v>
      </c>
      <c r="O35" s="128">
        <f>SUMIF('Project List Volumes'!$G$9:$G$92,$T35,'Project List Volumes'!K$9:K$92)</f>
        <v>0</v>
      </c>
      <c r="P35" s="128">
        <f>SUMIF('Project List Volumes'!$G$9:$G$92,$T35,'Project List Volumes'!L$9:L$92)</f>
        <v>0</v>
      </c>
      <c r="Q35" s="128">
        <f>SUMIF('Project List Volumes'!$G$9:$G$92,$T35,'Project List Volumes'!M$9:M$92)</f>
        <v>0</v>
      </c>
      <c r="R35" s="128">
        <f>SUMIF('Project List Volumes'!$G$9:$G$92,$T35,'Project List Volumes'!N$9:N$92)</f>
        <v>0</v>
      </c>
      <c r="S35" s="89"/>
      <c r="T35" s="159" t="str">
        <f>IF(LEN('Forecast Expenditure'!T35)&lt;&gt;0,'Forecast Expenditure'!T35,"")</f>
        <v/>
      </c>
      <c r="U35" s="89"/>
      <c r="V35" s="89"/>
      <c r="W35" s="89"/>
    </row>
    <row r="36" spans="1:23" x14ac:dyDescent="0.2">
      <c r="A36" s="89"/>
      <c r="B36" s="135"/>
      <c r="C36" s="98" t="s">
        <v>208</v>
      </c>
      <c r="D36" s="144">
        <f>'Historical Expenditure'!D52*Inflation!D$10</f>
        <v>0</v>
      </c>
      <c r="E36" s="144">
        <f>'Historical Expenditure'!E52*Inflation!E$10</f>
        <v>0</v>
      </c>
      <c r="F36" s="144">
        <f>'Historical Expenditure'!F52*Inflation!F$10</f>
        <v>0</v>
      </c>
      <c r="G36" s="96">
        <f>'Historical Volumes'!G38</f>
        <v>0</v>
      </c>
      <c r="H36" s="96">
        <f>'Historical Volumes'!H38</f>
        <v>0</v>
      </c>
      <c r="I36" s="96">
        <f>'Historical Volumes'!I38</f>
        <v>0</v>
      </c>
      <c r="J36" s="96">
        <f>'Historical Volumes'!J38</f>
        <v>0</v>
      </c>
      <c r="K36" s="96">
        <f>'Historical Volumes'!K38</f>
        <v>0</v>
      </c>
      <c r="L36" s="128">
        <f>SUMIF('Project List Volumes'!$G$9:$G$92,$T36,'Project List Volumes'!H$9:H$92)</f>
        <v>0</v>
      </c>
      <c r="M36" s="128">
        <f>SUMIF('Project List Volumes'!$G$9:$G$92,$T36,'Project List Volumes'!I$9:I$92)</f>
        <v>0</v>
      </c>
      <c r="N36" s="128">
        <f>SUMIF('Project List Volumes'!$G$9:$G$92,$T36,'Project List Volumes'!J$9:J$92)</f>
        <v>0</v>
      </c>
      <c r="O36" s="128">
        <f>SUMIF('Project List Volumes'!$G$9:$G$92,$T36,'Project List Volumes'!K$9:K$92)</f>
        <v>0</v>
      </c>
      <c r="P36" s="128">
        <f>SUMIF('Project List Volumes'!$G$9:$G$92,$T36,'Project List Volumes'!L$9:L$92)</f>
        <v>0</v>
      </c>
      <c r="Q36" s="128">
        <f>SUMIF('Project List Volumes'!$G$9:$G$92,$T36,'Project List Volumes'!M$9:M$92)</f>
        <v>0</v>
      </c>
      <c r="R36" s="128">
        <f>SUMIF('Project List Volumes'!$G$9:$G$92,$T36,'Project List Volumes'!N$9:N$92)</f>
        <v>0</v>
      </c>
      <c r="S36" s="89"/>
      <c r="T36" s="159" t="str">
        <f>IF(LEN('Forecast Expenditure'!T36)&lt;&gt;0,'Forecast Expenditure'!T36,"")</f>
        <v/>
      </c>
      <c r="U36" s="89"/>
      <c r="V36" s="89"/>
      <c r="W36" s="89"/>
    </row>
    <row r="37" spans="1:23" x14ac:dyDescent="0.2">
      <c r="A37" s="89"/>
      <c r="B37" s="135"/>
      <c r="C37" s="98" t="s">
        <v>209</v>
      </c>
      <c r="D37" s="144">
        <f>'Historical Expenditure'!D53*Inflation!D$10</f>
        <v>0</v>
      </c>
      <c r="E37" s="144">
        <f>'Historical Expenditure'!E53*Inflation!E$10</f>
        <v>0</v>
      </c>
      <c r="F37" s="144">
        <f>'Historical Expenditure'!F53*Inflation!F$10</f>
        <v>0</v>
      </c>
      <c r="G37" s="96">
        <f>'Historical Volumes'!G39</f>
        <v>0.5</v>
      </c>
      <c r="H37" s="96">
        <f>'Historical Volumes'!H39</f>
        <v>0.5</v>
      </c>
      <c r="I37" s="96">
        <f>'Historical Volumes'!I39</f>
        <v>0</v>
      </c>
      <c r="J37" s="96">
        <f>'Historical Volumes'!J39</f>
        <v>0</v>
      </c>
      <c r="K37" s="96">
        <f>'Historical Volumes'!K39</f>
        <v>0</v>
      </c>
      <c r="L37" s="128">
        <f>SUMIF('Project List Volumes'!$G$9:$G$92,$T37,'Project List Volumes'!H$9:H$92)</f>
        <v>0</v>
      </c>
      <c r="M37" s="128">
        <f>SUMIF('Project List Volumes'!$G$9:$G$92,$T37,'Project List Volumes'!I$9:I$92)</f>
        <v>0</v>
      </c>
      <c r="N37" s="128">
        <f>SUMIF('Project List Volumes'!$G$9:$G$92,$T37,'Project List Volumes'!J$9:J$92)</f>
        <v>0</v>
      </c>
      <c r="O37" s="128">
        <f>SUMIF('Project List Volumes'!$G$9:$G$92,$T37,'Project List Volumes'!K$9:K$92)</f>
        <v>0</v>
      </c>
      <c r="P37" s="128">
        <f>SUMIF('Project List Volumes'!$G$9:$G$92,$T37,'Project List Volumes'!L$9:L$92)</f>
        <v>0</v>
      </c>
      <c r="Q37" s="128">
        <f>SUMIF('Project List Volumes'!$G$9:$G$92,$T37,'Project List Volumes'!M$9:M$92)</f>
        <v>0</v>
      </c>
      <c r="R37" s="128">
        <f>SUMIF('Project List Volumes'!$G$9:$G$92,$T37,'Project List Volumes'!N$9:N$92)</f>
        <v>0</v>
      </c>
      <c r="S37" s="89"/>
      <c r="T37" s="159" t="str">
        <f>IF(LEN('Forecast Expenditure'!T37)&lt;&gt;0,'Forecast Expenditure'!T37,"")</f>
        <v/>
      </c>
      <c r="U37" s="89"/>
      <c r="V37" s="89"/>
      <c r="W37" s="89"/>
    </row>
    <row r="38" spans="1:23" x14ac:dyDescent="0.2">
      <c r="A38" s="89"/>
      <c r="B38" s="135"/>
      <c r="C38" s="98" t="s">
        <v>210</v>
      </c>
      <c r="D38" s="144">
        <f>'Historical Expenditure'!D54*Inflation!D$10</f>
        <v>0</v>
      </c>
      <c r="E38" s="144">
        <f>'Historical Expenditure'!E54*Inflation!E$10</f>
        <v>0</v>
      </c>
      <c r="F38" s="144">
        <f>'Historical Expenditure'!F54*Inflation!F$10</f>
        <v>0</v>
      </c>
      <c r="G38" s="96">
        <f>'Historical Volumes'!G40</f>
        <v>0.5</v>
      </c>
      <c r="H38" s="96">
        <f>'Historical Volumes'!H40</f>
        <v>0</v>
      </c>
      <c r="I38" s="96">
        <f>'Historical Volumes'!I40</f>
        <v>2</v>
      </c>
      <c r="J38" s="96">
        <f>'Historical Volumes'!J40</f>
        <v>2</v>
      </c>
      <c r="K38" s="96">
        <f>'Historical Volumes'!K40</f>
        <v>0.5</v>
      </c>
      <c r="L38" s="128">
        <f>SUMIF('Project List Volumes'!$G$9:$G$92,$T38,'Project List Volumes'!H$9:H$92)</f>
        <v>6.5</v>
      </c>
      <c r="M38" s="128">
        <f>SUMIF('Project List Volumes'!$G$9:$G$92,$T38,'Project List Volumes'!I$9:I$92)</f>
        <v>1.5</v>
      </c>
      <c r="N38" s="128">
        <f>SUMIF('Project List Volumes'!$G$9:$G$92,$T38,'Project List Volumes'!J$9:J$92)</f>
        <v>1.5</v>
      </c>
      <c r="O38" s="128">
        <f>SUMIF('Project List Volumes'!$G$9:$G$92,$T38,'Project List Volumes'!K$9:K$92)</f>
        <v>0</v>
      </c>
      <c r="P38" s="128">
        <f>SUMIF('Project List Volumes'!$G$9:$G$92,$T38,'Project List Volumes'!L$9:L$92)</f>
        <v>1</v>
      </c>
      <c r="Q38" s="128">
        <f>SUMIF('Project List Volumes'!$G$9:$G$92,$T38,'Project List Volumes'!M$9:M$92)</f>
        <v>1</v>
      </c>
      <c r="R38" s="128">
        <f>SUMIF('Project List Volumes'!$G$9:$G$92,$T38,'Project List Volumes'!N$9:N$92)</f>
        <v>0.5</v>
      </c>
      <c r="S38" s="89"/>
      <c r="T38" s="159" t="str">
        <f>IF(LEN('Forecast Expenditure'!T38)&lt;&gt;0,'Forecast Expenditure'!T38,"")</f>
        <v>Transformers - GROUND OUTDOOR / INDOOR CHAMBER MOUNTED ; &gt; 33 KV &amp; &lt; = 66 KV ;  &gt; 15 MVA AND &lt; = 40 MVA</v>
      </c>
      <c r="U38" s="89"/>
      <c r="V38" s="89"/>
      <c r="W38" s="89"/>
    </row>
    <row r="39" spans="1:23" x14ac:dyDescent="0.2">
      <c r="A39" s="89"/>
      <c r="B39" s="135"/>
      <c r="C39" s="98" t="s">
        <v>211</v>
      </c>
      <c r="D39" s="144">
        <f>'Historical Expenditure'!D55*Inflation!D$10</f>
        <v>0</v>
      </c>
      <c r="E39" s="144">
        <f>'Historical Expenditure'!E55*Inflation!E$10</f>
        <v>0</v>
      </c>
      <c r="F39" s="144">
        <f>'Historical Expenditure'!F55*Inflation!F$10</f>
        <v>0</v>
      </c>
      <c r="G39" s="96">
        <f>'Historical Volumes'!G41</f>
        <v>0</v>
      </c>
      <c r="H39" s="96">
        <f>'Historical Volumes'!H41</f>
        <v>0</v>
      </c>
      <c r="I39" s="96">
        <f>'Historical Volumes'!I41</f>
        <v>0</v>
      </c>
      <c r="J39" s="96">
        <f>'Historical Volumes'!J41</f>
        <v>0</v>
      </c>
      <c r="K39" s="96">
        <f>'Historical Volumes'!K41</f>
        <v>0</v>
      </c>
      <c r="L39" s="128">
        <f>SUMIF('Project List Volumes'!$G$9:$G$92,$T39,'Project List Volumes'!H$9:H$92)</f>
        <v>0</v>
      </c>
      <c r="M39" s="128">
        <f>SUMIF('Project List Volumes'!$G$9:$G$92,$T39,'Project List Volumes'!I$9:I$92)</f>
        <v>0</v>
      </c>
      <c r="N39" s="128">
        <f>SUMIF('Project List Volumes'!$G$9:$G$92,$T39,'Project List Volumes'!J$9:J$92)</f>
        <v>0</v>
      </c>
      <c r="O39" s="128">
        <f>SUMIF('Project List Volumes'!$G$9:$G$92,$T39,'Project List Volumes'!K$9:K$92)</f>
        <v>0</v>
      </c>
      <c r="P39" s="128">
        <f>SUMIF('Project List Volumes'!$G$9:$G$92,$T39,'Project List Volumes'!L$9:L$92)</f>
        <v>0</v>
      </c>
      <c r="Q39" s="128">
        <f>SUMIF('Project List Volumes'!$G$9:$G$92,$T39,'Project List Volumes'!M$9:M$92)</f>
        <v>0</v>
      </c>
      <c r="R39" s="128">
        <f>SUMIF('Project List Volumes'!$G$9:$G$92,$T39,'Project List Volumes'!N$9:N$92)</f>
        <v>0</v>
      </c>
      <c r="S39" s="89"/>
      <c r="T39" s="159" t="str">
        <f>IF(LEN('Forecast Expenditure'!T39)&lt;&gt;0,'Forecast Expenditure'!T39,"")</f>
        <v/>
      </c>
      <c r="U39" s="89"/>
      <c r="V39" s="89"/>
      <c r="W39" s="89"/>
    </row>
    <row r="40" spans="1:23" x14ac:dyDescent="0.2">
      <c r="A40" s="89"/>
      <c r="B40" s="135"/>
      <c r="C40" s="98" t="s">
        <v>212</v>
      </c>
      <c r="D40" s="144">
        <f>'Historical Expenditure'!D56*Inflation!D$10</f>
        <v>0</v>
      </c>
      <c r="E40" s="144">
        <f>'Historical Expenditure'!E56*Inflation!E$10</f>
        <v>0</v>
      </c>
      <c r="F40" s="144">
        <f>'Historical Expenditure'!F56*Inflation!F$10</f>
        <v>0</v>
      </c>
      <c r="G40" s="96">
        <f>'Historical Volumes'!G42</f>
        <v>0</v>
      </c>
      <c r="H40" s="96">
        <f>'Historical Volumes'!H42</f>
        <v>0</v>
      </c>
      <c r="I40" s="96">
        <f>'Historical Volumes'!I42</f>
        <v>0</v>
      </c>
      <c r="J40" s="96">
        <f>'Historical Volumes'!J42</f>
        <v>0</v>
      </c>
      <c r="K40" s="96">
        <f>'Historical Volumes'!K42</f>
        <v>0</v>
      </c>
      <c r="L40" s="128">
        <f>SUMIF('Project List Volumes'!$G$9:$G$92,$T40,'Project List Volumes'!H$9:H$92)</f>
        <v>0</v>
      </c>
      <c r="M40" s="128">
        <f>SUMIF('Project List Volumes'!$G$9:$G$92,$T40,'Project List Volumes'!I$9:I$92)</f>
        <v>0</v>
      </c>
      <c r="N40" s="128">
        <f>SUMIF('Project List Volumes'!$G$9:$G$92,$T40,'Project List Volumes'!J$9:J$92)</f>
        <v>0</v>
      </c>
      <c r="O40" s="128">
        <f>SUMIF('Project List Volumes'!$G$9:$G$92,$T40,'Project List Volumes'!K$9:K$92)</f>
        <v>0</v>
      </c>
      <c r="P40" s="128">
        <f>SUMIF('Project List Volumes'!$G$9:$G$92,$T40,'Project List Volumes'!L$9:L$92)</f>
        <v>0</v>
      </c>
      <c r="Q40" s="128">
        <f>SUMIF('Project List Volumes'!$G$9:$G$92,$T40,'Project List Volumes'!M$9:M$92)</f>
        <v>0</v>
      </c>
      <c r="R40" s="128">
        <f>SUMIF('Project List Volumes'!$G$9:$G$92,$T40,'Project List Volumes'!N$9:N$92)</f>
        <v>0</v>
      </c>
      <c r="S40" s="89"/>
      <c r="T40" s="159" t="str">
        <f>IF(LEN('Forecast Expenditure'!T40)&lt;&gt;0,'Forecast Expenditure'!T40,"")</f>
        <v/>
      </c>
      <c r="U40" s="89"/>
      <c r="V40" s="89"/>
      <c r="W40" s="89"/>
    </row>
    <row r="41" spans="1:23" x14ac:dyDescent="0.2">
      <c r="A41" s="89"/>
      <c r="B41" s="135"/>
      <c r="C41" s="98" t="s">
        <v>213</v>
      </c>
      <c r="D41" s="144">
        <f>'Historical Expenditure'!D57*Inflation!D$10</f>
        <v>0</v>
      </c>
      <c r="E41" s="144">
        <f>'Historical Expenditure'!E57*Inflation!E$10</f>
        <v>0</v>
      </c>
      <c r="F41" s="144">
        <f>'Historical Expenditure'!F57*Inflation!F$10</f>
        <v>0</v>
      </c>
      <c r="G41" s="96">
        <f>'Historical Volumes'!G43</f>
        <v>0</v>
      </c>
      <c r="H41" s="96">
        <f>'Historical Volumes'!H43</f>
        <v>0</v>
      </c>
      <c r="I41" s="96">
        <f>'Historical Volumes'!I43</f>
        <v>0</v>
      </c>
      <c r="J41" s="96">
        <f>'Historical Volumes'!J43</f>
        <v>0</v>
      </c>
      <c r="K41" s="96">
        <f>'Historical Volumes'!K43</f>
        <v>0</v>
      </c>
      <c r="L41" s="128">
        <f>SUMIF('Project List Volumes'!$G$9:$G$92,$T41,'Project List Volumes'!H$9:H$92)</f>
        <v>0</v>
      </c>
      <c r="M41" s="128">
        <f>SUMIF('Project List Volumes'!$G$9:$G$92,$T41,'Project List Volumes'!I$9:I$92)</f>
        <v>0</v>
      </c>
      <c r="N41" s="128">
        <f>SUMIF('Project List Volumes'!$G$9:$G$92,$T41,'Project List Volumes'!J$9:J$92)</f>
        <v>0</v>
      </c>
      <c r="O41" s="128">
        <f>SUMIF('Project List Volumes'!$G$9:$G$92,$T41,'Project List Volumes'!K$9:K$92)</f>
        <v>0</v>
      </c>
      <c r="P41" s="128">
        <f>SUMIF('Project List Volumes'!$G$9:$G$92,$T41,'Project List Volumes'!L$9:L$92)</f>
        <v>0</v>
      </c>
      <c r="Q41" s="128">
        <f>SUMIF('Project List Volumes'!$G$9:$G$92,$T41,'Project List Volumes'!M$9:M$92)</f>
        <v>0</v>
      </c>
      <c r="R41" s="128">
        <f>SUMIF('Project List Volumes'!$G$9:$G$92,$T41,'Project List Volumes'!N$9:N$92)</f>
        <v>0</v>
      </c>
      <c r="S41" s="89"/>
      <c r="T41" s="159" t="str">
        <f>IF(LEN('Forecast Expenditure'!T41)&lt;&gt;0,'Forecast Expenditure'!T41,"")</f>
        <v/>
      </c>
      <c r="U41" s="89"/>
      <c r="V41" s="89"/>
      <c r="W41" s="89"/>
    </row>
    <row r="42" spans="1:23" x14ac:dyDescent="0.2">
      <c r="A42" s="89"/>
      <c r="B42" s="135"/>
      <c r="C42" s="98" t="s">
        <v>214</v>
      </c>
      <c r="D42" s="144">
        <f>'Historical Expenditure'!D58*Inflation!D$10</f>
        <v>0</v>
      </c>
      <c r="E42" s="144">
        <f>'Historical Expenditure'!E58*Inflation!E$10</f>
        <v>0</v>
      </c>
      <c r="F42" s="144">
        <f>'Historical Expenditure'!F58*Inflation!F$10</f>
        <v>0</v>
      </c>
      <c r="G42" s="96">
        <f>'Historical Volumes'!G44</f>
        <v>0</v>
      </c>
      <c r="H42" s="96">
        <f>'Historical Volumes'!H44</f>
        <v>0</v>
      </c>
      <c r="I42" s="96">
        <f>'Historical Volumes'!I44</f>
        <v>0</v>
      </c>
      <c r="J42" s="96">
        <f>'Historical Volumes'!J44</f>
        <v>0</v>
      </c>
      <c r="K42" s="96">
        <f>'Historical Volumes'!K44</f>
        <v>0</v>
      </c>
      <c r="L42" s="128">
        <f>SUMIF('Project List Volumes'!$G$9:$G$92,$T42,'Project List Volumes'!H$9:H$92)</f>
        <v>0</v>
      </c>
      <c r="M42" s="128">
        <f>SUMIF('Project List Volumes'!$G$9:$G$92,$T42,'Project List Volumes'!I$9:I$92)</f>
        <v>0</v>
      </c>
      <c r="N42" s="128">
        <f>SUMIF('Project List Volumes'!$G$9:$G$92,$T42,'Project List Volumes'!J$9:J$92)</f>
        <v>0</v>
      </c>
      <c r="O42" s="128">
        <f>SUMIF('Project List Volumes'!$G$9:$G$92,$T42,'Project List Volumes'!K$9:K$92)</f>
        <v>0</v>
      </c>
      <c r="P42" s="128">
        <f>SUMIF('Project List Volumes'!$G$9:$G$92,$T42,'Project List Volumes'!L$9:L$92)</f>
        <v>0</v>
      </c>
      <c r="Q42" s="128">
        <f>SUMIF('Project List Volumes'!$G$9:$G$92,$T42,'Project List Volumes'!M$9:M$92)</f>
        <v>0</v>
      </c>
      <c r="R42" s="128">
        <f>SUMIF('Project List Volumes'!$G$9:$G$92,$T42,'Project List Volumes'!N$9:N$92)</f>
        <v>0</v>
      </c>
      <c r="S42" s="89"/>
      <c r="T42" s="159" t="str">
        <f>IF(LEN('Forecast Expenditure'!T42)&lt;&gt;0,'Forecast Expenditure'!T42,"")</f>
        <v/>
      </c>
      <c r="U42" s="89"/>
      <c r="V42" s="89"/>
      <c r="W42" s="89"/>
    </row>
    <row r="43" spans="1:23" x14ac:dyDescent="0.2">
      <c r="A43" s="89"/>
      <c r="B43" s="135"/>
      <c r="C43" s="98" t="s">
        <v>215</v>
      </c>
      <c r="D43" s="144">
        <f>'Historical Expenditure'!D59*Inflation!D$10</f>
        <v>0</v>
      </c>
      <c r="E43" s="144">
        <f>'Historical Expenditure'!E59*Inflation!E$10</f>
        <v>0</v>
      </c>
      <c r="F43" s="144">
        <f>'Historical Expenditure'!F59*Inflation!F$10</f>
        <v>0</v>
      </c>
      <c r="G43" s="96">
        <f>'Historical Volumes'!G45</f>
        <v>0</v>
      </c>
      <c r="H43" s="96">
        <f>'Historical Volumes'!H45</f>
        <v>0</v>
      </c>
      <c r="I43" s="96">
        <f>'Historical Volumes'!I45</f>
        <v>0</v>
      </c>
      <c r="J43" s="96">
        <f>'Historical Volumes'!J45</f>
        <v>0</v>
      </c>
      <c r="K43" s="96">
        <f>'Historical Volumes'!K45</f>
        <v>0</v>
      </c>
      <c r="L43" s="128">
        <f>SUMIF('Project List Volumes'!$G$9:$G$92,$T43,'Project List Volumes'!H$9:H$92)</f>
        <v>0</v>
      </c>
      <c r="M43" s="128">
        <f>SUMIF('Project List Volumes'!$G$9:$G$92,$T43,'Project List Volumes'!I$9:I$92)</f>
        <v>0</v>
      </c>
      <c r="N43" s="128">
        <f>SUMIF('Project List Volumes'!$G$9:$G$92,$T43,'Project List Volumes'!J$9:J$92)</f>
        <v>0</v>
      </c>
      <c r="O43" s="128">
        <f>SUMIF('Project List Volumes'!$G$9:$G$92,$T43,'Project List Volumes'!K$9:K$92)</f>
        <v>0</v>
      </c>
      <c r="P43" s="128">
        <f>SUMIF('Project List Volumes'!$G$9:$G$92,$T43,'Project List Volumes'!L$9:L$92)</f>
        <v>0</v>
      </c>
      <c r="Q43" s="128">
        <f>SUMIF('Project List Volumes'!$G$9:$G$92,$T43,'Project List Volumes'!M$9:M$92)</f>
        <v>0</v>
      </c>
      <c r="R43" s="128">
        <f>SUMIF('Project List Volumes'!$G$9:$G$92,$T43,'Project List Volumes'!N$9:N$92)</f>
        <v>0</v>
      </c>
      <c r="S43" s="89"/>
      <c r="T43" s="159" t="str">
        <f>IF(LEN('Forecast Expenditure'!T43)&lt;&gt;0,'Forecast Expenditure'!T43,"")</f>
        <v/>
      </c>
      <c r="U43" s="89"/>
      <c r="V43" s="89"/>
      <c r="W43" s="89"/>
    </row>
    <row r="44" spans="1:23" x14ac:dyDescent="0.2">
      <c r="A44" s="89"/>
      <c r="B44" s="105"/>
      <c r="C44" s="98" t="s">
        <v>148</v>
      </c>
      <c r="D44" s="144">
        <f>'Historical Expenditure'!D60*Inflation!D$10</f>
        <v>0</v>
      </c>
      <c r="E44" s="144">
        <f>'Historical Expenditure'!E60*Inflation!E$10</f>
        <v>0</v>
      </c>
      <c r="F44" s="144">
        <f>'Historical Expenditure'!F60*Inflation!F$10</f>
        <v>0</v>
      </c>
      <c r="G44" s="96">
        <f>'Historical Volumes'!G46</f>
        <v>29</v>
      </c>
      <c r="H44" s="96">
        <f>'Historical Volumes'!H46</f>
        <v>6</v>
      </c>
      <c r="I44" s="96">
        <f>'Historical Volumes'!I46</f>
        <v>5.5</v>
      </c>
      <c r="J44" s="96">
        <f>'Historical Volumes'!J46</f>
        <v>4.5</v>
      </c>
      <c r="K44" s="96">
        <f>'Historical Volumes'!K46</f>
        <v>6.5</v>
      </c>
      <c r="L44" s="128">
        <f>SUMIF('Project List Volumes'!$G$9:$G$92,$T44,'Project List Volumes'!H$9:H$92)</f>
        <v>0</v>
      </c>
      <c r="M44" s="128">
        <f>SUMIF('Project List Volumes'!$G$9:$G$92,$T44,'Project List Volumes'!I$9:I$92)</f>
        <v>0</v>
      </c>
      <c r="N44" s="128">
        <f>SUMIF('Project List Volumes'!$G$9:$G$92,$T44,'Project List Volumes'!J$9:J$92)</f>
        <v>0</v>
      </c>
      <c r="O44" s="128">
        <f>SUMIF('Project List Volumes'!$G$9:$G$92,$T44,'Project List Volumes'!K$9:K$92)</f>
        <v>0</v>
      </c>
      <c r="P44" s="128">
        <f>SUMIF('Project List Volumes'!$G$9:$G$92,$T44,'Project List Volumes'!L$9:L$92)</f>
        <v>0</v>
      </c>
      <c r="Q44" s="128">
        <f>SUMIF('Project List Volumes'!$G$9:$G$92,$T44,'Project List Volumes'!M$9:M$92)</f>
        <v>0</v>
      </c>
      <c r="R44" s="128">
        <f>SUMIF('Project List Volumes'!$G$9:$G$92,$T44,'Project List Volumes'!N$9:N$92)</f>
        <v>0</v>
      </c>
      <c r="S44" s="89"/>
      <c r="T44" s="159" t="str">
        <f>IF(LEN('Forecast Expenditure'!T44)&lt;&gt;0,'Forecast Expenditure'!T44,"")</f>
        <v/>
      </c>
      <c r="U44" s="89"/>
      <c r="V44" s="89"/>
      <c r="W44" s="89"/>
    </row>
    <row r="45" spans="1:23" ht="12.75" customHeight="1" x14ac:dyDescent="0.2">
      <c r="A45" s="89"/>
      <c r="B45" s="106" t="s">
        <v>216</v>
      </c>
      <c r="C45" s="97" t="s">
        <v>217</v>
      </c>
      <c r="D45" s="144">
        <f>'Historical Expenditure'!D61*Inflation!D$10</f>
        <v>0</v>
      </c>
      <c r="E45" s="144">
        <f>'Historical Expenditure'!E61*Inflation!E$10</f>
        <v>0</v>
      </c>
      <c r="F45" s="144">
        <f>'Historical Expenditure'!F61*Inflation!F$10</f>
        <v>0</v>
      </c>
      <c r="G45" s="96">
        <f>'Historical Volumes'!G47</f>
        <v>0</v>
      </c>
      <c r="H45" s="96">
        <f>'Historical Volumes'!H47</f>
        <v>0</v>
      </c>
      <c r="I45" s="96">
        <f>'Historical Volumes'!I47</f>
        <v>0</v>
      </c>
      <c r="J45" s="96">
        <f>'Historical Volumes'!J47</f>
        <v>0</v>
      </c>
      <c r="K45" s="96">
        <f>'Historical Volumes'!K47</f>
        <v>0</v>
      </c>
      <c r="L45" s="128">
        <f>SUMIF('Project List Volumes'!$G$9:$G$92,$T45,'Project List Volumes'!H$9:H$92)</f>
        <v>0</v>
      </c>
      <c r="M45" s="128">
        <f>SUMIF('Project List Volumes'!$G$9:$G$92,$T45,'Project List Volumes'!I$9:I$92)</f>
        <v>0</v>
      </c>
      <c r="N45" s="249" t="s">
        <v>439</v>
      </c>
      <c r="O45" s="247"/>
      <c r="P45" s="247"/>
      <c r="Q45" s="247"/>
      <c r="R45" s="248"/>
      <c r="S45" s="89"/>
      <c r="T45" s="159" t="str">
        <f>IF(LEN('Forecast Expenditure'!T45)&lt;&gt;0,'Forecast Expenditure'!T45,"")</f>
        <v>Switchgear - &gt; 1 kV &amp; ˂ = 11 KV ; LOAD BREAK SWITCH</v>
      </c>
      <c r="U45" s="89"/>
      <c r="V45" s="89"/>
      <c r="W45" s="89"/>
    </row>
    <row r="46" spans="1:23" x14ac:dyDescent="0.2">
      <c r="A46" s="89"/>
      <c r="B46" s="254" t="s">
        <v>218</v>
      </c>
      <c r="C46" s="97" t="s">
        <v>219</v>
      </c>
      <c r="D46" s="144">
        <f>'Historical Expenditure'!D62*Inflation!D$10</f>
        <v>0</v>
      </c>
      <c r="E46" s="144">
        <f>'Historical Expenditure'!E62*Inflation!E$10</f>
        <v>0</v>
      </c>
      <c r="F46" s="144">
        <f>'Historical Expenditure'!F62*Inflation!F$10</f>
        <v>0</v>
      </c>
      <c r="G46" s="96">
        <f>'Historical Volumes'!G48</f>
        <v>0</v>
      </c>
      <c r="H46" s="96">
        <f>'Historical Volumes'!H48</f>
        <v>0.5</v>
      </c>
      <c r="I46" s="96">
        <f>'Historical Volumes'!I48</f>
        <v>4</v>
      </c>
      <c r="J46" s="96">
        <f>'Historical Volumes'!J48</f>
        <v>5</v>
      </c>
      <c r="K46" s="96">
        <f>'Historical Volumes'!K48</f>
        <v>4</v>
      </c>
      <c r="L46" s="128">
        <f>SUMIF('Project List Volumes'!$G$9:$G$92,$T46,'Project List Volumes'!H$9:H$92)</f>
        <v>0</v>
      </c>
      <c r="M46" s="128">
        <f>SUMIF('Project List Volumes'!$G$9:$G$92,$T46,'Project List Volumes'!I$9:I$92)</f>
        <v>0</v>
      </c>
      <c r="N46" s="250"/>
      <c r="O46" s="237"/>
      <c r="P46" s="237"/>
      <c r="Q46" s="237"/>
      <c r="R46" s="238"/>
      <c r="S46" s="89"/>
      <c r="T46" s="159" t="str">
        <f>IF(LEN('Forecast Expenditure'!T46)&lt;&gt;0,'Forecast Expenditure'!T46,"")</f>
        <v>Switchgear - ˂ = 1 kV ; CIRCUIT BREAKER</v>
      </c>
      <c r="U46" s="89"/>
      <c r="V46" s="89"/>
      <c r="W46" s="89"/>
    </row>
    <row r="47" spans="1:23" x14ac:dyDescent="0.2">
      <c r="A47" s="89"/>
      <c r="B47" s="254"/>
      <c r="C47" s="97" t="s">
        <v>220</v>
      </c>
      <c r="D47" s="144">
        <f>'Historical Expenditure'!D63*Inflation!D$10</f>
        <v>0</v>
      </c>
      <c r="E47" s="144">
        <f>'Historical Expenditure'!E63*Inflation!E$10</f>
        <v>0</v>
      </c>
      <c r="F47" s="144">
        <f>'Historical Expenditure'!F63*Inflation!F$10</f>
        <v>0</v>
      </c>
      <c r="G47" s="96">
        <f>'Historical Volumes'!G49</f>
        <v>12.5</v>
      </c>
      <c r="H47" s="96">
        <f>'Historical Volumes'!H49</f>
        <v>12.5</v>
      </c>
      <c r="I47" s="96">
        <f>'Historical Volumes'!I49</f>
        <v>0</v>
      </c>
      <c r="J47" s="96">
        <f>'Historical Volumes'!J49</f>
        <v>0</v>
      </c>
      <c r="K47" s="96">
        <f>'Historical Volumes'!K49</f>
        <v>0</v>
      </c>
      <c r="L47" s="128">
        <f>SUMIF('Project List Volumes'!$G$9:$G$92,$T47,'Project List Volumes'!H$9:H$92)</f>
        <v>0</v>
      </c>
      <c r="M47" s="128">
        <f>SUMIF('Project List Volumes'!$G$9:$G$92,$T47,'Project List Volumes'!I$9:I$92)</f>
        <v>0</v>
      </c>
      <c r="N47" s="250"/>
      <c r="O47" s="237"/>
      <c r="P47" s="237"/>
      <c r="Q47" s="237"/>
      <c r="R47" s="238"/>
      <c r="S47" s="89"/>
      <c r="T47" s="159" t="str">
        <f>IF(LEN('Forecast Expenditure'!T47)&lt;&gt;0,'Forecast Expenditure'!T47,"")</f>
        <v>Switchgear - &gt; 1 kV &amp; &lt; = 11 kV ; CIRCUIT BREAKER</v>
      </c>
      <c r="U47" s="89"/>
      <c r="V47" s="89"/>
      <c r="W47" s="89"/>
    </row>
    <row r="48" spans="1:23" x14ac:dyDescent="0.2">
      <c r="A48" s="89"/>
      <c r="B48" s="254"/>
      <c r="C48" s="97" t="s">
        <v>221</v>
      </c>
      <c r="D48" s="144">
        <f>'Historical Expenditure'!D64*Inflation!D$10</f>
        <v>0</v>
      </c>
      <c r="E48" s="144">
        <f>'Historical Expenditure'!E64*Inflation!E$10</f>
        <v>0</v>
      </c>
      <c r="F48" s="144">
        <f>'Historical Expenditure'!F64*Inflation!F$10</f>
        <v>0</v>
      </c>
      <c r="G48" s="96">
        <f>'Historical Volumes'!G50</f>
        <v>14.5</v>
      </c>
      <c r="H48" s="96">
        <f>'Historical Volumes'!H50</f>
        <v>16</v>
      </c>
      <c r="I48" s="96">
        <f>'Historical Volumes'!I50</f>
        <v>30</v>
      </c>
      <c r="J48" s="96">
        <f>'Historical Volumes'!J50</f>
        <v>94.5</v>
      </c>
      <c r="K48" s="96">
        <f>'Historical Volumes'!K50</f>
        <v>177</v>
      </c>
      <c r="L48" s="128">
        <f>SUMIF('Project List Volumes'!$G$9:$G$92,$T48,'Project List Volumes'!H$9:H$92)</f>
        <v>159</v>
      </c>
      <c r="M48" s="128">
        <f>SUMIF('Project List Volumes'!$G$9:$G$92,$T48,'Project List Volumes'!I$9:I$92)</f>
        <v>189</v>
      </c>
      <c r="N48" s="250"/>
      <c r="O48" s="237"/>
      <c r="P48" s="237"/>
      <c r="Q48" s="237"/>
      <c r="R48" s="238"/>
      <c r="S48" s="89"/>
      <c r="T48" s="159" t="str">
        <f>IF(LEN('Forecast Expenditure'!T48)&lt;&gt;0,'Forecast Expenditure'!T48,"")</f>
        <v>Switchgear - &gt; 11 KV &amp; &lt; = 22 KV  ; LOAD BREAK SWITCH</v>
      </c>
      <c r="U48" s="89"/>
      <c r="V48" s="89"/>
      <c r="W48" s="89"/>
    </row>
    <row r="49" spans="1:23" x14ac:dyDescent="0.2">
      <c r="A49" s="89"/>
      <c r="B49" s="254"/>
      <c r="C49" s="97" t="s">
        <v>222</v>
      </c>
      <c r="D49" s="144">
        <f>'Historical Expenditure'!D65*Inflation!D$10</f>
        <v>0</v>
      </c>
      <c r="E49" s="144">
        <f>'Historical Expenditure'!E65*Inflation!E$10</f>
        <v>0</v>
      </c>
      <c r="F49" s="144">
        <f>'Historical Expenditure'!F65*Inflation!F$10</f>
        <v>0</v>
      </c>
      <c r="G49" s="96">
        <f>'Historical Volumes'!G51</f>
        <v>8</v>
      </c>
      <c r="H49" s="96">
        <f>'Historical Volumes'!H51</f>
        <v>0</v>
      </c>
      <c r="I49" s="96">
        <f>'Historical Volumes'!I51</f>
        <v>0</v>
      </c>
      <c r="J49" s="96">
        <f>'Historical Volumes'!J51</f>
        <v>0</v>
      </c>
      <c r="K49" s="96">
        <f>'Historical Volumes'!K51</f>
        <v>0</v>
      </c>
      <c r="L49" s="128">
        <f>SUMIF('Project List Volumes'!$G$9:$G$92,$T49,'Project List Volumes'!H$9:H$92)</f>
        <v>4.5</v>
      </c>
      <c r="M49" s="128">
        <f>SUMIF('Project List Volumes'!$G$9:$G$92,$T49,'Project List Volumes'!I$9:I$92)</f>
        <v>3</v>
      </c>
      <c r="N49" s="250"/>
      <c r="O49" s="237"/>
      <c r="P49" s="237"/>
      <c r="Q49" s="237"/>
      <c r="R49" s="238"/>
      <c r="S49" s="89"/>
      <c r="T49" s="159" t="str">
        <f>IF(LEN('Forecast Expenditure'!T49)&lt;&gt;0,'Forecast Expenditure'!T49,"")</f>
        <v>Switchgear - &gt; 11 KV &amp; &lt; = 22 KV  ; CIRCUIT BREAKER</v>
      </c>
      <c r="U49" s="89"/>
      <c r="V49" s="89"/>
      <c r="W49" s="89"/>
    </row>
    <row r="50" spans="1:23" x14ac:dyDescent="0.2">
      <c r="A50" s="89"/>
      <c r="B50" s="254"/>
      <c r="C50" s="97" t="s">
        <v>223</v>
      </c>
      <c r="D50" s="144">
        <f>'Historical Expenditure'!D66*Inflation!D$10</f>
        <v>0</v>
      </c>
      <c r="E50" s="144">
        <f>'Historical Expenditure'!E66*Inflation!E$10</f>
        <v>0</v>
      </c>
      <c r="F50" s="144">
        <f>'Historical Expenditure'!F66*Inflation!F$10</f>
        <v>0</v>
      </c>
      <c r="G50" s="96">
        <f>'Historical Volumes'!G52</f>
        <v>0</v>
      </c>
      <c r="H50" s="96">
        <f>'Historical Volumes'!H52</f>
        <v>0</v>
      </c>
      <c r="I50" s="96">
        <f>'Historical Volumes'!I52</f>
        <v>0</v>
      </c>
      <c r="J50" s="96">
        <f>'Historical Volumes'!J52</f>
        <v>2</v>
      </c>
      <c r="K50" s="96">
        <f>'Historical Volumes'!K52</f>
        <v>2</v>
      </c>
      <c r="L50" s="128">
        <f>SUMIF('Project List Volumes'!$G$9:$G$92,$T50,'Project List Volumes'!H$9:H$92)</f>
        <v>0</v>
      </c>
      <c r="M50" s="128">
        <f>SUMIF('Project List Volumes'!$G$9:$G$92,$T50,'Project List Volumes'!I$9:I$92)</f>
        <v>0</v>
      </c>
      <c r="N50" s="250"/>
      <c r="O50" s="237"/>
      <c r="P50" s="237"/>
      <c r="Q50" s="237"/>
      <c r="R50" s="238"/>
      <c r="S50" s="89"/>
      <c r="T50" s="159" t="str">
        <f>IF(LEN('Forecast Expenditure'!T50)&lt;&gt;0,'Forecast Expenditure'!T50,"")</f>
        <v/>
      </c>
      <c r="U50" s="89"/>
      <c r="V50" s="89"/>
      <c r="W50" s="89"/>
    </row>
    <row r="51" spans="1:23" x14ac:dyDescent="0.2">
      <c r="A51" s="89"/>
      <c r="B51" s="254"/>
      <c r="C51" s="97" t="s">
        <v>224</v>
      </c>
      <c r="D51" s="144">
        <f>'Historical Expenditure'!D67*Inflation!D$10</f>
        <v>0</v>
      </c>
      <c r="E51" s="144">
        <f>'Historical Expenditure'!E67*Inflation!E$10</f>
        <v>0</v>
      </c>
      <c r="F51" s="144">
        <f>'Historical Expenditure'!F67*Inflation!F$10</f>
        <v>0</v>
      </c>
      <c r="G51" s="96">
        <f>'Historical Volumes'!G53</f>
        <v>0</v>
      </c>
      <c r="H51" s="96">
        <f>'Historical Volumes'!H53</f>
        <v>0</v>
      </c>
      <c r="I51" s="96">
        <f>'Historical Volumes'!I53</f>
        <v>0</v>
      </c>
      <c r="J51" s="96">
        <f>'Historical Volumes'!J53</f>
        <v>0</v>
      </c>
      <c r="K51" s="96">
        <f>'Historical Volumes'!K53</f>
        <v>0</v>
      </c>
      <c r="L51" s="128">
        <f>SUMIF('Project List Volumes'!$G$9:$G$92,$T51,'Project List Volumes'!H$9:H$92)</f>
        <v>0</v>
      </c>
      <c r="M51" s="128">
        <f>SUMIF('Project List Volumes'!$G$9:$G$92,$T51,'Project List Volumes'!I$9:I$92)</f>
        <v>0</v>
      </c>
      <c r="N51" s="250"/>
      <c r="O51" s="237"/>
      <c r="P51" s="237"/>
      <c r="Q51" s="237"/>
      <c r="R51" s="238"/>
      <c r="S51" s="89"/>
      <c r="T51" s="159" t="str">
        <f>IF(LEN('Forecast Expenditure'!T51)&lt;&gt;0,'Forecast Expenditure'!T51,"")</f>
        <v/>
      </c>
      <c r="U51" s="89"/>
      <c r="V51" s="89"/>
      <c r="W51" s="89"/>
    </row>
    <row r="52" spans="1:23" x14ac:dyDescent="0.2">
      <c r="A52" s="89"/>
      <c r="B52" s="254"/>
      <c r="C52" s="97" t="s">
        <v>225</v>
      </c>
      <c r="D52" s="144">
        <f>'Historical Expenditure'!D68*Inflation!D$10</f>
        <v>0</v>
      </c>
      <c r="E52" s="144">
        <f>'Historical Expenditure'!E68*Inflation!E$10</f>
        <v>0</v>
      </c>
      <c r="F52" s="144">
        <f>'Historical Expenditure'!F68*Inflation!F$10</f>
        <v>0</v>
      </c>
      <c r="G52" s="96">
        <f>'Historical Volumes'!G54</f>
        <v>2</v>
      </c>
      <c r="H52" s="96">
        <f>'Historical Volumes'!H54</f>
        <v>2</v>
      </c>
      <c r="I52" s="96">
        <f>'Historical Volumes'!I54</f>
        <v>0</v>
      </c>
      <c r="J52" s="96">
        <f>'Historical Volumes'!J54</f>
        <v>0</v>
      </c>
      <c r="K52" s="96">
        <f>'Historical Volumes'!K54</f>
        <v>0</v>
      </c>
      <c r="L52" s="128">
        <f>SUMIF('Project List Volumes'!$G$9:$G$92,$T52,'Project List Volumes'!H$9:H$92)</f>
        <v>0</v>
      </c>
      <c r="M52" s="128">
        <f>SUMIF('Project List Volumes'!$G$9:$G$92,$T52,'Project List Volumes'!I$9:I$92)</f>
        <v>0</v>
      </c>
      <c r="N52" s="250"/>
      <c r="O52" s="237"/>
      <c r="P52" s="237"/>
      <c r="Q52" s="237"/>
      <c r="R52" s="238"/>
      <c r="S52" s="89"/>
      <c r="T52" s="159" t="str">
        <f>IF(LEN('Forecast Expenditure'!T52)&lt;&gt;0,'Forecast Expenditure'!T52,"")</f>
        <v/>
      </c>
      <c r="U52" s="89"/>
      <c r="V52" s="89"/>
      <c r="W52" s="89"/>
    </row>
    <row r="53" spans="1:23" x14ac:dyDescent="0.2">
      <c r="A53" s="89"/>
      <c r="B53" s="254"/>
      <c r="C53" s="97" t="s">
        <v>226</v>
      </c>
      <c r="D53" s="144">
        <f>'Historical Expenditure'!D69*Inflation!D$10</f>
        <v>0</v>
      </c>
      <c r="E53" s="144">
        <f>'Historical Expenditure'!E69*Inflation!E$10</f>
        <v>0</v>
      </c>
      <c r="F53" s="144">
        <f>'Historical Expenditure'!F69*Inflation!F$10</f>
        <v>0</v>
      </c>
      <c r="G53" s="96">
        <f>'Historical Volumes'!G55</f>
        <v>5</v>
      </c>
      <c r="H53" s="96">
        <f>'Historical Volumes'!H55</f>
        <v>0</v>
      </c>
      <c r="I53" s="96">
        <f>'Historical Volumes'!I55</f>
        <v>1.5</v>
      </c>
      <c r="J53" s="96">
        <f>'Historical Volumes'!J55</f>
        <v>2.5</v>
      </c>
      <c r="K53" s="96">
        <f>'Historical Volumes'!K55</f>
        <v>1.5</v>
      </c>
      <c r="L53" s="128">
        <f>SUMIF('Project List Volumes'!$G$9:$G$92,$T53,'Project List Volumes'!H$9:H$92)</f>
        <v>1</v>
      </c>
      <c r="M53" s="128">
        <f>SUMIF('Project List Volumes'!$G$9:$G$92,$T53,'Project List Volumes'!I$9:I$92)</f>
        <v>1</v>
      </c>
      <c r="N53" s="251"/>
      <c r="O53" s="252"/>
      <c r="P53" s="252"/>
      <c r="Q53" s="252"/>
      <c r="R53" s="253"/>
      <c r="S53" s="89"/>
      <c r="T53" s="159" t="str">
        <f>IF(LEN('Forecast Expenditure'!T53)&lt;&gt;0,'Forecast Expenditure'!T53,"")</f>
        <v>Switchgear - &gt; 33 KV &amp; &lt; = 66 KV ; CIRCUIT BREAKER</v>
      </c>
      <c r="U53" s="89"/>
      <c r="V53" s="89"/>
      <c r="W53" s="89"/>
    </row>
    <row r="54" spans="1:23" x14ac:dyDescent="0.2">
      <c r="A54" s="89"/>
      <c r="B54" s="254"/>
      <c r="C54" s="97" t="s">
        <v>227</v>
      </c>
      <c r="D54" s="144">
        <f>'Historical Expenditure'!D70*Inflation!D$10</f>
        <v>0</v>
      </c>
      <c r="E54" s="144">
        <f>'Historical Expenditure'!E70*Inflation!E$10</f>
        <v>0</v>
      </c>
      <c r="F54" s="144">
        <f>'Historical Expenditure'!F70*Inflation!F$10</f>
        <v>0</v>
      </c>
      <c r="G54" s="96">
        <f>'Historical Volumes'!G56</f>
        <v>0</v>
      </c>
      <c r="H54" s="96">
        <f>'Historical Volumes'!H56</f>
        <v>0</v>
      </c>
      <c r="I54" s="96">
        <f>'Historical Volumes'!I56</f>
        <v>0</v>
      </c>
      <c r="J54" s="96">
        <f>'Historical Volumes'!J56</f>
        <v>0</v>
      </c>
      <c r="K54" s="96">
        <f>'Historical Volumes'!K56</f>
        <v>0</v>
      </c>
      <c r="L54" s="128">
        <f>SUMIF('Project List Volumes'!$G$9:$G$92,$T54,'Project List Volumes'!H$9:H$92)</f>
        <v>0</v>
      </c>
      <c r="M54" s="128">
        <f>SUMIF('Project List Volumes'!$G$9:$G$92,$T54,'Project List Volumes'!I$9:I$92)</f>
        <v>0</v>
      </c>
      <c r="N54" s="128">
        <f>SUMIF('Project List Volumes'!$G$9:$G$92,$T54,'Project List Volumes'!J$9:J$92)</f>
        <v>0</v>
      </c>
      <c r="O54" s="128">
        <f>SUMIF('Project List Volumes'!$G$9:$G$92,$T54,'Project List Volumes'!K$9:K$92)</f>
        <v>0</v>
      </c>
      <c r="P54" s="128">
        <f>SUMIF('Project List Volumes'!$G$9:$G$92,$T54,'Project List Volumes'!L$9:L$92)</f>
        <v>0</v>
      </c>
      <c r="Q54" s="128">
        <f>SUMIF('Project List Volumes'!$G$9:$G$92,$T54,'Project List Volumes'!M$9:M$92)</f>
        <v>0</v>
      </c>
      <c r="R54" s="128">
        <f>SUMIF('Project List Volumes'!$G$9:$G$92,$T54,'Project List Volumes'!N$9:N$92)</f>
        <v>0</v>
      </c>
      <c r="S54" s="89"/>
      <c r="T54" s="159" t="str">
        <f>IF(LEN('Forecast Expenditure'!T54)&lt;&gt;0,'Forecast Expenditure'!T54,"")</f>
        <v/>
      </c>
      <c r="U54" s="89"/>
      <c r="V54" s="89"/>
      <c r="W54" s="89"/>
    </row>
    <row r="55" spans="1:23" x14ac:dyDescent="0.2">
      <c r="A55" s="89"/>
      <c r="B55" s="254"/>
      <c r="C55" s="97" t="s">
        <v>228</v>
      </c>
      <c r="D55" s="144">
        <f>'Historical Expenditure'!D71*Inflation!D$10</f>
        <v>0</v>
      </c>
      <c r="E55" s="144">
        <f>'Historical Expenditure'!E71*Inflation!E$10</f>
        <v>0</v>
      </c>
      <c r="F55" s="144">
        <f>'Historical Expenditure'!F71*Inflation!F$10</f>
        <v>0</v>
      </c>
      <c r="G55" s="96">
        <f>'Historical Volumes'!G57</f>
        <v>0</v>
      </c>
      <c r="H55" s="96">
        <f>'Historical Volumes'!H57</f>
        <v>0</v>
      </c>
      <c r="I55" s="96">
        <f>'Historical Volumes'!I57</f>
        <v>0</v>
      </c>
      <c r="J55" s="96">
        <f>'Historical Volumes'!J57</f>
        <v>0</v>
      </c>
      <c r="K55" s="96">
        <f>'Historical Volumes'!K57</f>
        <v>0</v>
      </c>
      <c r="L55" s="128">
        <f>SUMIF('Project List Volumes'!$G$9:$G$92,$T55,'Project List Volumes'!H$9:H$92)</f>
        <v>0</v>
      </c>
      <c r="M55" s="128">
        <f>SUMIF('Project List Volumes'!$G$9:$G$92,$T55,'Project List Volumes'!I$9:I$92)</f>
        <v>0</v>
      </c>
      <c r="N55" s="128">
        <f>SUMIF('Project List Volumes'!$G$9:$G$92,$T55,'Project List Volumes'!J$9:J$92)</f>
        <v>0</v>
      </c>
      <c r="O55" s="128">
        <f>SUMIF('Project List Volumes'!$G$9:$G$92,$T55,'Project List Volumes'!K$9:K$92)</f>
        <v>0</v>
      </c>
      <c r="P55" s="128">
        <f>SUMIF('Project List Volumes'!$G$9:$G$92,$T55,'Project List Volumes'!L$9:L$92)</f>
        <v>0</v>
      </c>
      <c r="Q55" s="128">
        <f>SUMIF('Project List Volumes'!$G$9:$G$92,$T55,'Project List Volumes'!M$9:M$92)</f>
        <v>0</v>
      </c>
      <c r="R55" s="128">
        <f>SUMIF('Project List Volumes'!$G$9:$G$92,$T55,'Project List Volumes'!N$9:N$92)</f>
        <v>0</v>
      </c>
      <c r="S55" s="89"/>
      <c r="T55" s="159" t="str">
        <f>IF(LEN('Forecast Expenditure'!T55)&lt;&gt;0,'Forecast Expenditure'!T55,"")</f>
        <v/>
      </c>
      <c r="U55" s="89"/>
      <c r="V55" s="89"/>
      <c r="W55" s="89"/>
    </row>
    <row r="56" spans="1:23" x14ac:dyDescent="0.2">
      <c r="A56" s="89"/>
      <c r="B56" s="254"/>
      <c r="C56" s="97" t="s">
        <v>229</v>
      </c>
      <c r="D56" s="144">
        <f>'Historical Expenditure'!D72*Inflation!D$10</f>
        <v>0</v>
      </c>
      <c r="E56" s="144">
        <f>'Historical Expenditure'!E72*Inflation!E$10</f>
        <v>0</v>
      </c>
      <c r="F56" s="144">
        <f>'Historical Expenditure'!F72*Inflation!F$10</f>
        <v>0</v>
      </c>
      <c r="G56" s="96">
        <f>'Historical Volumes'!G58</f>
        <v>0</v>
      </c>
      <c r="H56" s="96">
        <f>'Historical Volumes'!H58</f>
        <v>0</v>
      </c>
      <c r="I56" s="96">
        <f>'Historical Volumes'!I58</f>
        <v>0</v>
      </c>
      <c r="J56" s="96">
        <f>'Historical Volumes'!J58</f>
        <v>0</v>
      </c>
      <c r="K56" s="96">
        <f>'Historical Volumes'!K58</f>
        <v>0</v>
      </c>
      <c r="L56" s="128">
        <f>SUMIF('Project List Volumes'!$G$9:$G$92,$T56,'Project List Volumes'!H$9:H$92)</f>
        <v>0</v>
      </c>
      <c r="M56" s="128">
        <f>SUMIF('Project List Volumes'!$G$9:$G$92,$T56,'Project List Volumes'!I$9:I$92)</f>
        <v>0</v>
      </c>
      <c r="N56" s="128">
        <f>SUMIF('Project List Volumes'!$G$9:$G$92,$T56,'Project List Volumes'!J$9:J$92)</f>
        <v>0</v>
      </c>
      <c r="O56" s="128">
        <f>SUMIF('Project List Volumes'!$G$9:$G$92,$T56,'Project List Volumes'!K$9:K$92)</f>
        <v>0</v>
      </c>
      <c r="P56" s="128">
        <f>SUMIF('Project List Volumes'!$G$9:$G$92,$T56,'Project List Volumes'!L$9:L$92)</f>
        <v>0</v>
      </c>
      <c r="Q56" s="128">
        <f>SUMIF('Project List Volumes'!$G$9:$G$92,$T56,'Project List Volumes'!M$9:M$92)</f>
        <v>0</v>
      </c>
      <c r="R56" s="128">
        <f>SUMIF('Project List Volumes'!$G$9:$G$92,$T56,'Project List Volumes'!N$9:N$92)</f>
        <v>0</v>
      </c>
      <c r="S56" s="89"/>
      <c r="T56" s="159" t="str">
        <f>IF(LEN('Forecast Expenditure'!T56)&lt;&gt;0,'Forecast Expenditure'!T56,"")</f>
        <v/>
      </c>
      <c r="U56" s="89"/>
      <c r="V56" s="89"/>
      <c r="W56" s="89"/>
    </row>
    <row r="57" spans="1:23" x14ac:dyDescent="0.2">
      <c r="A57" s="89"/>
      <c r="B57" s="254"/>
      <c r="C57" s="97" t="s">
        <v>230</v>
      </c>
      <c r="D57" s="144">
        <f>'Historical Expenditure'!D73*Inflation!D$10</f>
        <v>0</v>
      </c>
      <c r="E57" s="144">
        <f>'Historical Expenditure'!E73*Inflation!E$10</f>
        <v>0</v>
      </c>
      <c r="F57" s="144">
        <f>'Historical Expenditure'!F73*Inflation!F$10</f>
        <v>0</v>
      </c>
      <c r="G57" s="96">
        <f>'Historical Volumes'!G59</f>
        <v>0</v>
      </c>
      <c r="H57" s="96">
        <f>'Historical Volumes'!H59</f>
        <v>0</v>
      </c>
      <c r="I57" s="96">
        <f>'Historical Volumes'!I59</f>
        <v>0</v>
      </c>
      <c r="J57" s="96">
        <f>'Historical Volumes'!J59</f>
        <v>0</v>
      </c>
      <c r="K57" s="96">
        <f>'Historical Volumes'!K59</f>
        <v>0</v>
      </c>
      <c r="L57" s="128">
        <f>SUMIF('Project List Volumes'!$G$9:$G$92,$T57,'Project List Volumes'!H$9:H$92)</f>
        <v>0</v>
      </c>
      <c r="M57" s="128">
        <f>SUMIF('Project List Volumes'!$G$9:$G$92,$T57,'Project List Volumes'!I$9:I$92)</f>
        <v>0</v>
      </c>
      <c r="N57" s="128">
        <f>SUMIF('Project List Volumes'!$G$9:$G$92,$T57,'Project List Volumes'!J$9:J$92)</f>
        <v>0</v>
      </c>
      <c r="O57" s="128">
        <f>SUMIF('Project List Volumes'!$G$9:$G$92,$T57,'Project List Volumes'!K$9:K$92)</f>
        <v>0</v>
      </c>
      <c r="P57" s="128">
        <f>SUMIF('Project List Volumes'!$G$9:$G$92,$T57,'Project List Volumes'!L$9:L$92)</f>
        <v>0</v>
      </c>
      <c r="Q57" s="128">
        <f>SUMIF('Project List Volumes'!$G$9:$G$92,$T57,'Project List Volumes'!M$9:M$92)</f>
        <v>0</v>
      </c>
      <c r="R57" s="128">
        <f>SUMIF('Project List Volumes'!$G$9:$G$92,$T57,'Project List Volumes'!N$9:N$92)</f>
        <v>0</v>
      </c>
      <c r="S57" s="89"/>
      <c r="T57" s="159" t="str">
        <f>IF(LEN('Forecast Expenditure'!T57)&lt;&gt;0,'Forecast Expenditure'!T57,"")</f>
        <v/>
      </c>
      <c r="U57" s="89"/>
      <c r="V57" s="89"/>
      <c r="W57" s="89"/>
    </row>
    <row r="58" spans="1:23" x14ac:dyDescent="0.2">
      <c r="A58" s="89"/>
      <c r="B58" s="254"/>
      <c r="C58" s="97" t="s">
        <v>231</v>
      </c>
      <c r="D58" s="144">
        <f>'Historical Expenditure'!D74*Inflation!D$10</f>
        <v>0</v>
      </c>
      <c r="E58" s="144">
        <f>'Historical Expenditure'!E74*Inflation!E$10</f>
        <v>0</v>
      </c>
      <c r="F58" s="144">
        <f>'Historical Expenditure'!F74*Inflation!F$10</f>
        <v>0</v>
      </c>
      <c r="G58" s="96">
        <f>'Historical Volumes'!G60</f>
        <v>0</v>
      </c>
      <c r="H58" s="96">
        <f>'Historical Volumes'!H60</f>
        <v>0</v>
      </c>
      <c r="I58" s="96">
        <f>'Historical Volumes'!I60</f>
        <v>0</v>
      </c>
      <c r="J58" s="96">
        <f>'Historical Volumes'!J60</f>
        <v>0</v>
      </c>
      <c r="K58" s="96">
        <f>'Historical Volumes'!K60</f>
        <v>0</v>
      </c>
      <c r="L58" s="128">
        <f>SUMIF('Project List Volumes'!$G$9:$G$92,$T58,'Project List Volumes'!H$9:H$92)</f>
        <v>0</v>
      </c>
      <c r="M58" s="128">
        <f>SUMIF('Project List Volumes'!$G$9:$G$92,$T58,'Project List Volumes'!I$9:I$92)</f>
        <v>0</v>
      </c>
      <c r="N58" s="128">
        <f>SUMIF('Project List Volumes'!$G$9:$G$92,$T58,'Project List Volumes'!J$9:J$92)</f>
        <v>0</v>
      </c>
      <c r="O58" s="128">
        <f>SUMIF('Project List Volumes'!$G$9:$G$92,$T58,'Project List Volumes'!K$9:K$92)</f>
        <v>0</v>
      </c>
      <c r="P58" s="128">
        <f>SUMIF('Project List Volumes'!$G$9:$G$92,$T58,'Project List Volumes'!L$9:L$92)</f>
        <v>0</v>
      </c>
      <c r="Q58" s="128">
        <f>SUMIF('Project List Volumes'!$G$9:$G$92,$T58,'Project List Volumes'!M$9:M$92)</f>
        <v>0</v>
      </c>
      <c r="R58" s="128">
        <f>SUMIF('Project List Volumes'!$G$9:$G$92,$T58,'Project List Volumes'!N$9:N$92)</f>
        <v>0</v>
      </c>
      <c r="S58" s="89"/>
      <c r="T58" s="159" t="str">
        <f>IF(LEN('Forecast Expenditure'!T58)&lt;&gt;0,'Forecast Expenditure'!T58,"")</f>
        <v/>
      </c>
      <c r="U58" s="89"/>
      <c r="V58" s="89"/>
      <c r="W58" s="89"/>
    </row>
    <row r="59" spans="1:23" x14ac:dyDescent="0.2">
      <c r="A59" s="89"/>
      <c r="B59" s="254"/>
      <c r="C59" s="97" t="s">
        <v>232</v>
      </c>
      <c r="D59" s="144">
        <f>'Historical Expenditure'!D75*Inflation!D$10</f>
        <v>0</v>
      </c>
      <c r="E59" s="144">
        <f>'Historical Expenditure'!E75*Inflation!E$10</f>
        <v>0</v>
      </c>
      <c r="F59" s="144">
        <f>'Historical Expenditure'!F75*Inflation!F$10</f>
        <v>0</v>
      </c>
      <c r="G59" s="96">
        <f>'Historical Volumes'!G61</f>
        <v>0</v>
      </c>
      <c r="H59" s="96">
        <f>'Historical Volumes'!H61</f>
        <v>0</v>
      </c>
      <c r="I59" s="96">
        <f>'Historical Volumes'!I61</f>
        <v>0</v>
      </c>
      <c r="J59" s="96">
        <f>'Historical Volumes'!J61</f>
        <v>0</v>
      </c>
      <c r="K59" s="96">
        <f>'Historical Volumes'!K61</f>
        <v>0</v>
      </c>
      <c r="L59" s="128">
        <f>SUMIF('Project List Volumes'!$G$9:$G$92,$T59,'Project List Volumes'!H$9:H$92)</f>
        <v>0</v>
      </c>
      <c r="M59" s="128">
        <f>SUMIF('Project List Volumes'!$G$9:$G$92,$T59,'Project List Volumes'!I$9:I$92)</f>
        <v>0</v>
      </c>
      <c r="N59" s="128">
        <f>SUMIF('Project List Volumes'!$G$9:$G$92,$T59,'Project List Volumes'!J$9:J$92)</f>
        <v>0</v>
      </c>
      <c r="O59" s="128">
        <f>SUMIF('Project List Volumes'!$G$9:$G$92,$T59,'Project List Volumes'!K$9:K$92)</f>
        <v>0</v>
      </c>
      <c r="P59" s="128">
        <f>SUMIF('Project List Volumes'!$G$9:$G$92,$T59,'Project List Volumes'!L$9:L$92)</f>
        <v>0</v>
      </c>
      <c r="Q59" s="128">
        <f>SUMIF('Project List Volumes'!$G$9:$G$92,$T59,'Project List Volumes'!M$9:M$92)</f>
        <v>0</v>
      </c>
      <c r="R59" s="128">
        <f>SUMIF('Project List Volumes'!$G$9:$G$92,$T59,'Project List Volumes'!N$9:N$92)</f>
        <v>0</v>
      </c>
      <c r="S59" s="89"/>
      <c r="T59" s="159" t="str">
        <f>IF(LEN('Forecast Expenditure'!T59)&lt;&gt;0,'Forecast Expenditure'!T59,"")</f>
        <v/>
      </c>
      <c r="U59" s="89"/>
      <c r="V59" s="89"/>
      <c r="W59" s="89"/>
    </row>
    <row r="60" spans="1:23" x14ac:dyDescent="0.2">
      <c r="A60" s="89"/>
      <c r="B60" s="254"/>
      <c r="C60" s="97" t="s">
        <v>233</v>
      </c>
      <c r="D60" s="144">
        <f>'Historical Expenditure'!D76*Inflation!D$10</f>
        <v>0</v>
      </c>
      <c r="E60" s="144">
        <f>'Historical Expenditure'!E76*Inflation!E$10</f>
        <v>0</v>
      </c>
      <c r="F60" s="144">
        <f>'Historical Expenditure'!F76*Inflation!F$10</f>
        <v>0</v>
      </c>
      <c r="G60" s="96">
        <f>'Historical Volumes'!G62</f>
        <v>92.5</v>
      </c>
      <c r="H60" s="96">
        <f>'Historical Volumes'!H62</f>
        <v>47.5</v>
      </c>
      <c r="I60" s="96">
        <f>'Historical Volumes'!I62</f>
        <v>11</v>
      </c>
      <c r="J60" s="96">
        <f>'Historical Volumes'!J62</f>
        <v>0</v>
      </c>
      <c r="K60" s="96">
        <f>'Historical Volumes'!K62</f>
        <v>0</v>
      </c>
      <c r="L60" s="128">
        <f>SUMIF('Project List Volumes'!$G$9:$G$92,$T60,'Project List Volumes'!H$9:H$92)</f>
        <v>0</v>
      </c>
      <c r="M60" s="128">
        <f>SUMIF('Project List Volumes'!$G$9:$G$92,$T60,'Project List Volumes'!I$9:I$92)</f>
        <v>0</v>
      </c>
      <c r="N60" s="128">
        <f>SUMIF('Project List Volumes'!$G$9:$G$92,$T60,'Project List Volumes'!J$9:J$92)</f>
        <v>0</v>
      </c>
      <c r="O60" s="128">
        <f>SUMIF('Project List Volumes'!$G$9:$G$92,$T60,'Project List Volumes'!K$9:K$92)</f>
        <v>0</v>
      </c>
      <c r="P60" s="128">
        <f>SUMIF('Project List Volumes'!$G$9:$G$92,$T60,'Project List Volumes'!L$9:L$92)</f>
        <v>0</v>
      </c>
      <c r="Q60" s="128">
        <f>SUMIF('Project List Volumes'!$G$9:$G$92,$T60,'Project List Volumes'!M$9:M$92)</f>
        <v>0</v>
      </c>
      <c r="R60" s="128">
        <f>SUMIF('Project List Volumes'!$G$9:$G$92,$T60,'Project List Volumes'!N$9:N$92)</f>
        <v>0</v>
      </c>
      <c r="S60" s="89"/>
      <c r="T60" s="159" t="str">
        <f>IF(LEN('Forecast Expenditure'!T60)&lt;&gt;0,'Forecast Expenditure'!T60,"")</f>
        <v/>
      </c>
      <c r="U60" s="89"/>
      <c r="V60" s="89"/>
      <c r="W60" s="89"/>
    </row>
    <row r="61" spans="1:23" x14ac:dyDescent="0.2">
      <c r="A61" s="89"/>
      <c r="B61" s="254"/>
      <c r="C61" s="97" t="s">
        <v>234</v>
      </c>
      <c r="D61" s="144">
        <f>'Historical Expenditure'!D77*Inflation!D$10</f>
        <v>0</v>
      </c>
      <c r="E61" s="144">
        <f>'Historical Expenditure'!E77*Inflation!E$10</f>
        <v>0</v>
      </c>
      <c r="F61" s="144">
        <f>'Historical Expenditure'!F77*Inflation!F$10</f>
        <v>0</v>
      </c>
      <c r="G61" s="96">
        <f>'Historical Volumes'!G63</f>
        <v>16.5</v>
      </c>
      <c r="H61" s="96">
        <f>'Historical Volumes'!H63</f>
        <v>6.5</v>
      </c>
      <c r="I61" s="96">
        <f>'Historical Volumes'!I63</f>
        <v>0</v>
      </c>
      <c r="J61" s="96">
        <f>'Historical Volumes'!J63</f>
        <v>0</v>
      </c>
      <c r="K61" s="96">
        <f>'Historical Volumes'!K63</f>
        <v>0</v>
      </c>
      <c r="L61" s="128">
        <f>SUMIF('Project List Volumes'!$G$9:$G$92,$T61,'Project List Volumes'!H$9:H$92)</f>
        <v>0</v>
      </c>
      <c r="M61" s="128">
        <f>SUMIF('Project List Volumes'!$G$9:$G$92,$T61,'Project List Volumes'!I$9:I$92)</f>
        <v>0</v>
      </c>
      <c r="N61" s="128">
        <f>SUMIF('Project List Volumes'!$G$9:$G$92,$T61,'Project List Volumes'!J$9:J$92)</f>
        <v>0</v>
      </c>
      <c r="O61" s="128">
        <f>SUMIF('Project List Volumes'!$G$9:$G$92,$T61,'Project List Volumes'!K$9:K$92)</f>
        <v>0</v>
      </c>
      <c r="P61" s="128">
        <f>SUMIF('Project List Volumes'!$G$9:$G$92,$T61,'Project List Volumes'!L$9:L$92)</f>
        <v>0</v>
      </c>
      <c r="Q61" s="128">
        <f>SUMIF('Project List Volumes'!$G$9:$G$92,$T61,'Project List Volumes'!M$9:M$92)</f>
        <v>0</v>
      </c>
      <c r="R61" s="128">
        <f>SUMIF('Project List Volumes'!$G$9:$G$92,$T61,'Project List Volumes'!N$9:N$92)</f>
        <v>0</v>
      </c>
      <c r="S61" s="89"/>
      <c r="T61" s="159" t="str">
        <f>IF(LEN('Forecast Expenditure'!T61)&lt;&gt;0,'Forecast Expenditure'!T61,"")</f>
        <v/>
      </c>
      <c r="U61" s="89"/>
      <c r="V61" s="89"/>
      <c r="W61" s="89"/>
    </row>
    <row r="62" spans="1:23" x14ac:dyDescent="0.2">
      <c r="A62" s="89"/>
      <c r="B62" s="254"/>
      <c r="C62" s="97" t="s">
        <v>235</v>
      </c>
      <c r="D62" s="144">
        <f>'Historical Expenditure'!D78*Inflation!D$10</f>
        <v>0</v>
      </c>
      <c r="E62" s="144">
        <f>'Historical Expenditure'!E78*Inflation!E$10</f>
        <v>0</v>
      </c>
      <c r="F62" s="144">
        <f>'Historical Expenditure'!F78*Inflation!F$10</f>
        <v>0</v>
      </c>
      <c r="G62" s="96">
        <f>'Historical Volumes'!G64</f>
        <v>0</v>
      </c>
      <c r="H62" s="96">
        <f>'Historical Volumes'!H64</f>
        <v>0</v>
      </c>
      <c r="I62" s="96">
        <f>'Historical Volumes'!I64</f>
        <v>0</v>
      </c>
      <c r="J62" s="96">
        <f>'Historical Volumes'!J64</f>
        <v>0</v>
      </c>
      <c r="K62" s="96">
        <f>'Historical Volumes'!K64</f>
        <v>0</v>
      </c>
      <c r="L62" s="128">
        <f>SUMIF('Project List Volumes'!$G$9:$G$92,$T62,'Project List Volumes'!H$9:H$92)</f>
        <v>0</v>
      </c>
      <c r="M62" s="128">
        <f>SUMIF('Project List Volumes'!$G$9:$G$92,$T62,'Project List Volumes'!I$9:I$92)</f>
        <v>0</v>
      </c>
      <c r="N62" s="128">
        <f>SUMIF('Project List Volumes'!$G$9:$G$92,$T62,'Project List Volumes'!J$9:J$92)</f>
        <v>0</v>
      </c>
      <c r="O62" s="128">
        <f>SUMIF('Project List Volumes'!$G$9:$G$92,$T62,'Project List Volumes'!K$9:K$92)</f>
        <v>0</v>
      </c>
      <c r="P62" s="128">
        <f>SUMIF('Project List Volumes'!$G$9:$G$92,$T62,'Project List Volumes'!L$9:L$92)</f>
        <v>0</v>
      </c>
      <c r="Q62" s="128">
        <f>SUMIF('Project List Volumes'!$G$9:$G$92,$T62,'Project List Volumes'!M$9:M$92)</f>
        <v>0</v>
      </c>
      <c r="R62" s="128">
        <f>SUMIF('Project List Volumes'!$G$9:$G$92,$T62,'Project List Volumes'!N$9:N$92)</f>
        <v>0</v>
      </c>
      <c r="S62" s="89"/>
      <c r="T62" s="159" t="str">
        <f>IF(LEN('Forecast Expenditure'!T62)&lt;&gt;0,'Forecast Expenditure'!T62,"")</f>
        <v/>
      </c>
      <c r="U62" s="89"/>
      <c r="V62" s="89"/>
      <c r="W62" s="89"/>
    </row>
    <row r="63" spans="1:23" x14ac:dyDescent="0.2">
      <c r="A63" s="89"/>
      <c r="B63" s="254"/>
      <c r="C63" s="97" t="s">
        <v>148</v>
      </c>
      <c r="D63" s="144">
        <f>'Historical Expenditure'!D79*Inflation!D$10</f>
        <v>0</v>
      </c>
      <c r="E63" s="144">
        <f>'Historical Expenditure'!E79*Inflation!E$10</f>
        <v>0</v>
      </c>
      <c r="F63" s="144">
        <f>'Historical Expenditure'!F79*Inflation!F$10</f>
        <v>0</v>
      </c>
      <c r="G63" s="96">
        <f>'Historical Volumes'!G65</f>
        <v>0</v>
      </c>
      <c r="H63" s="96">
        <f>'Historical Volumes'!H65</f>
        <v>0</v>
      </c>
      <c r="I63" s="96">
        <f>'Historical Volumes'!I65</f>
        <v>54</v>
      </c>
      <c r="J63" s="96">
        <f>'Historical Volumes'!J65</f>
        <v>96.5</v>
      </c>
      <c r="K63" s="96">
        <f>'Historical Volumes'!K65</f>
        <v>64.5</v>
      </c>
      <c r="L63" s="128">
        <f>SUMIF('Project List Volumes'!$G$9:$G$92,$T63,'Project List Volumes'!H$9:H$92)</f>
        <v>4</v>
      </c>
      <c r="M63" s="128">
        <f>SUMIF('Project List Volumes'!$G$9:$G$92,$T63,'Project List Volumes'!I$9:I$92)</f>
        <v>4</v>
      </c>
      <c r="N63" s="128">
        <f>SUMIF('Project List Volumes'!$G$9:$G$92,$T63,'Project List Volumes'!J$9:J$92)</f>
        <v>4</v>
      </c>
      <c r="O63" s="128">
        <f>SUMIF('Project List Volumes'!$G$9:$G$92,$T63,'Project List Volumes'!K$9:K$92)</f>
        <v>4</v>
      </c>
      <c r="P63" s="128">
        <f>SUMIF('Project List Volumes'!$G$9:$G$92,$T63,'Project List Volumes'!L$9:L$92)</f>
        <v>4</v>
      </c>
      <c r="Q63" s="128">
        <f>SUMIF('Project List Volumes'!$G$9:$G$92,$T63,'Project List Volumes'!M$9:M$92)</f>
        <v>4</v>
      </c>
      <c r="R63" s="128">
        <f>SUMIF('Project List Volumes'!$G$9:$G$92,$T63,'Project List Volumes'!N$9:N$92)</f>
        <v>4</v>
      </c>
      <c r="S63" s="89"/>
      <c r="T63" s="159" t="str">
        <f>IF(LEN('Forecast Expenditure'!T63)&lt;&gt;0,'Forecast Expenditure'!T63,"")</f>
        <v>Switchgear - &gt; 11 KV &amp; &lt; = 22 KV  ; LINKS</v>
      </c>
      <c r="U63" s="89"/>
      <c r="V63" s="89"/>
      <c r="W63" s="89"/>
    </row>
    <row r="64" spans="1:23" x14ac:dyDescent="0.2">
      <c r="A64" s="89"/>
      <c r="B64" s="104" t="s">
        <v>236</v>
      </c>
      <c r="C64" s="97" t="s">
        <v>237</v>
      </c>
      <c r="D64" s="144">
        <f>'Historical Expenditure'!D80*Inflation!D$10</f>
        <v>0</v>
      </c>
      <c r="E64" s="144">
        <f>'Historical Expenditure'!E80*Inflation!E$10</f>
        <v>0</v>
      </c>
      <c r="F64" s="144">
        <f>'Historical Expenditure'!F80*Inflation!F$10</f>
        <v>0</v>
      </c>
      <c r="G64" s="96">
        <f>'Historical Volumes'!G66</f>
        <v>0</v>
      </c>
      <c r="H64" s="96">
        <f>'Historical Volumes'!H66</f>
        <v>0</v>
      </c>
      <c r="I64" s="96">
        <f>'Historical Volumes'!I66</f>
        <v>0</v>
      </c>
      <c r="J64" s="96">
        <f>'Historical Volumes'!J66</f>
        <v>0</v>
      </c>
      <c r="K64" s="96">
        <f>'Historical Volumes'!K66</f>
        <v>0</v>
      </c>
      <c r="L64" s="128">
        <f>SUMIF('Project List Volumes'!$G$9:$G$92,$T64,'Project List Volumes'!H$9:H$92)</f>
        <v>0</v>
      </c>
      <c r="M64" s="128">
        <f>SUMIF('Project List Volumes'!$G$9:$G$92,$T64,'Project List Volumes'!I$9:I$92)</f>
        <v>0</v>
      </c>
      <c r="N64" s="128">
        <f>SUMIF('Project List Volumes'!$G$9:$G$92,$T64,'Project List Volumes'!J$9:J$92)</f>
        <v>0</v>
      </c>
      <c r="O64" s="128">
        <f>SUMIF('Project List Volumes'!$G$9:$G$92,$T64,'Project List Volumes'!K$9:K$92)</f>
        <v>0</v>
      </c>
      <c r="P64" s="128">
        <f>SUMIF('Project List Volumes'!$G$9:$G$92,$T64,'Project List Volumes'!L$9:L$92)</f>
        <v>0</v>
      </c>
      <c r="Q64" s="128">
        <f>SUMIF('Project List Volumes'!$G$9:$G$92,$T64,'Project List Volumes'!M$9:M$92)</f>
        <v>0</v>
      </c>
      <c r="R64" s="128">
        <f>SUMIF('Project List Volumes'!$G$9:$G$92,$T64,'Project List Volumes'!N$9:N$92)</f>
        <v>0</v>
      </c>
      <c r="S64" s="89"/>
      <c r="T64" s="159" t="str">
        <f>IF(LEN('Forecast Expenditure'!T64)&lt;&gt;0,'Forecast Expenditure'!T64,"")</f>
        <v/>
      </c>
      <c r="U64" s="89"/>
      <c r="V64" s="89"/>
      <c r="W64" s="89"/>
    </row>
    <row r="65" spans="1:23" x14ac:dyDescent="0.2">
      <c r="A65" s="89"/>
      <c r="B65" s="101" t="s">
        <v>238</v>
      </c>
      <c r="C65" s="97" t="s">
        <v>239</v>
      </c>
      <c r="D65" s="144">
        <f>'Historical Expenditure'!D81*Inflation!D$10</f>
        <v>0</v>
      </c>
      <c r="E65" s="144">
        <f>'Historical Expenditure'!E81*Inflation!E$10</f>
        <v>0</v>
      </c>
      <c r="F65" s="144">
        <f>'Historical Expenditure'!F81*Inflation!F$10</f>
        <v>0</v>
      </c>
      <c r="G65" s="96">
        <f>'Historical Volumes'!G67</f>
        <v>0</v>
      </c>
      <c r="H65" s="96">
        <f>'Historical Volumes'!H67</f>
        <v>0</v>
      </c>
      <c r="I65" s="96">
        <f>'Historical Volumes'!I67</f>
        <v>0</v>
      </c>
      <c r="J65" s="96">
        <f>'Historical Volumes'!J67</f>
        <v>0</v>
      </c>
      <c r="K65" s="96">
        <f>'Historical Volumes'!K67</f>
        <v>0</v>
      </c>
      <c r="L65" s="128">
        <f>SUMIF('Project List Volumes'!$G$9:$G$92,$T65,'Project List Volumes'!H$9:H$92)</f>
        <v>10</v>
      </c>
      <c r="M65" s="128">
        <f>SUMIF('Project List Volumes'!$G$9:$G$92,$T65,'Project List Volumes'!I$9:I$92)</f>
        <v>10.5</v>
      </c>
      <c r="N65" s="128">
        <f>SUMIF('Project List Volumes'!$G$9:$G$92,$T65,'Project List Volumes'!J$9:J$92)</f>
        <v>8.5</v>
      </c>
      <c r="O65" s="128">
        <f>SUMIF('Project List Volumes'!$G$9:$G$92,$T65,'Project List Volumes'!K$9:K$92)</f>
        <v>8</v>
      </c>
      <c r="P65" s="128">
        <f>SUMIF('Project List Volumes'!$G$9:$G$92,$T65,'Project List Volumes'!L$9:L$92)</f>
        <v>7</v>
      </c>
      <c r="Q65" s="128">
        <f>SUMIF('Project List Volumes'!$G$9:$G$92,$T65,'Project List Volumes'!M$9:M$92)</f>
        <v>7</v>
      </c>
      <c r="R65" s="128">
        <f>SUMIF('Project List Volumes'!$G$9:$G$92,$T65,'Project List Volumes'!N$9:N$92)</f>
        <v>7</v>
      </c>
      <c r="S65" s="89"/>
      <c r="T65" s="159" t="str">
        <f>IF(LEN('Forecast Expenditure'!T65)&lt;&gt;0,'Forecast Expenditure'!T65,"")</f>
        <v>Other - Zone Substation Major Building / Property / Facilities</v>
      </c>
      <c r="U65" s="89"/>
      <c r="V65" s="89"/>
      <c r="W65" s="89"/>
    </row>
    <row r="66" spans="1:23" x14ac:dyDescent="0.2">
      <c r="A66" s="89"/>
      <c r="B66" s="102"/>
      <c r="C66" s="97" t="s">
        <v>240</v>
      </c>
      <c r="D66" s="144">
        <f>'Historical Expenditure'!D82*Inflation!D$10</f>
        <v>0</v>
      </c>
      <c r="E66" s="144">
        <f>'Historical Expenditure'!E82*Inflation!E$10</f>
        <v>0</v>
      </c>
      <c r="F66" s="144">
        <f>'Historical Expenditure'!F82*Inflation!F$10</f>
        <v>0</v>
      </c>
      <c r="G66" s="96">
        <f>'Historical Volumes'!G68</f>
        <v>0</v>
      </c>
      <c r="H66" s="96">
        <f>'Historical Volumes'!H68</f>
        <v>0</v>
      </c>
      <c r="I66" s="96">
        <f>'Historical Volumes'!I68</f>
        <v>151.5</v>
      </c>
      <c r="J66" s="96">
        <f>'Historical Volumes'!J68</f>
        <v>321</v>
      </c>
      <c r="K66" s="96">
        <f>'Historical Volumes'!K68</f>
        <v>458</v>
      </c>
      <c r="L66" s="128">
        <f>(SUMIF('Project List Volumes'!$G$9:$G$159,$T67,'Project List Volumes'!H$9:H$159)+SUMIF('Project List Volumes'!$G$9:$G$159,$T68,'Project List Volumes'!H$9:H$159)+SUMIF('Project List Volumes'!$G$9:$G$159,$T69,'Project List Volumes'!H$9:H$159)+SUMIF('Project List Volumes'!$G$9:$G$159,$T70,'Project List Volumes'!H$9:H$159)+SUMIF('Project List Volumes'!$G$9:$G$159,$T71,'Project List Volumes'!H$9:H$159)+SUMIF('Project List Volumes'!$G$9:$G$159,$T72,'Project List Volumes'!H$9:H$159)+SUMIF('Project List Volumes'!$G$9:$G$159,$T73,'Project List Volumes'!H$9:H$159)+SUMIF('Project List Volumes'!$G$9:$G$159,$T74,'Project List Volumes'!H$9:H$159)+SUMIF('Project List Volumes'!$G$9:$G$159,$T75,'Project List Volumes'!H$9:H$159)+SUMIF('Project List Volumes'!$G$9:$G$159,$T76,'Project List Volumes'!H$9:H$159)+SUMIF('Project List Volumes'!$G$9:$G$159,$T66,'Project List Volumes'!H$9:H$159))</f>
        <v>28</v>
      </c>
      <c r="M66" s="128">
        <f>(SUMIF('Project List Volumes'!$G$9:$G$159,$T67,'Project List Volumes'!I$9:I$159)+SUMIF('Project List Volumes'!$G$9:$G$159,$T68,'Project List Volumes'!I$9:I$159)+SUMIF('Project List Volumes'!$G$9:$G$159,$T69,'Project List Volumes'!I$9:I$159)+SUMIF('Project List Volumes'!$G$9:$G$159,$T70,'Project List Volumes'!I$9:I$159)+SUMIF('Project List Volumes'!$G$9:$G$159,$T71,'Project List Volumes'!I$9:I$159)+SUMIF('Project List Volumes'!$G$9:$G$159,$T72,'Project List Volumes'!I$9:I$159)+SUMIF('Project List Volumes'!$G$9:$G$159,$T73,'Project List Volumes'!I$9:I$159)+SUMIF('Project List Volumes'!$G$9:$G$159,$T74,'Project List Volumes'!I$9:I$159)+SUMIF('Project List Volumes'!$G$9:$G$159,$T75,'Project List Volumes'!I$9:I$159)+SUMIF('Project List Volumes'!$G$9:$G$159,$T76,'Project List Volumes'!I$9:I$159)+SUMIF('Project List Volumes'!$G$9:$G$159,$T66,'Project List Volumes'!I$9:I$159))</f>
        <v>30</v>
      </c>
      <c r="N66" s="128">
        <f>(SUMIF('Project List Volumes'!$G$9:$G$159,$T67,'Project List Volumes'!J$9:J$159)+SUMIF('Project List Volumes'!$G$9:$G$159,$T68,'Project List Volumes'!J$9:J$159)+SUMIF('Project List Volumes'!$G$9:$G$159,$T69,'Project List Volumes'!J$9:J$159)+SUMIF('Project List Volumes'!$G$9:$G$159,$T70,'Project List Volumes'!J$9:J$159)+SUMIF('Project List Volumes'!$G$9:$G$159,$T71,'Project List Volumes'!J$9:J$159)+SUMIF('Project List Volumes'!$G$9:$G$159,$T72,'Project List Volumes'!J$9:J$159)+SUMIF('Project List Volumes'!$G$9:$G$159,$T73,'Project List Volumes'!J$9:J$159)+SUMIF('Project List Volumes'!$G$9:$G$159,$T74,'Project List Volumes'!J$9:J$159)+SUMIF('Project List Volumes'!$G$9:$G$159,$T75,'Project List Volumes'!J$9:J$159)+SUMIF('Project List Volumes'!$G$9:$G$159,$T76,'Project List Volumes'!J$9:J$159)+SUMIF('Project List Volumes'!$G$9:$G$159,$T66,'Project List Volumes'!J$9:J$159))</f>
        <v>28.5</v>
      </c>
      <c r="O66" s="128">
        <f>(SUMIF('Project List Volumes'!$G$9:$G$159,$T67,'Project List Volumes'!K$9:K$159)+SUMIF('Project List Volumes'!$G$9:$G$159,$T68,'Project List Volumes'!K$9:K$159)+SUMIF('Project List Volumes'!$G$9:$G$159,$T69,'Project List Volumes'!K$9:K$159)+SUMIF('Project List Volumes'!$G$9:$G$159,$T70,'Project List Volumes'!K$9:K$159)+SUMIF('Project List Volumes'!$G$9:$G$159,$T71,'Project List Volumes'!K$9:K$159)+SUMIF('Project List Volumes'!$G$9:$G$159,$T72,'Project List Volumes'!K$9:K$159)+SUMIF('Project List Volumes'!$G$9:$G$159,$T73,'Project List Volumes'!K$9:K$159)+SUMIF('Project List Volumes'!$G$9:$G$159,$T74,'Project List Volumes'!K$9:K$159)+SUMIF('Project List Volumes'!$G$9:$G$159,$T75,'Project List Volumes'!K$9:K$159)+SUMIF('Project List Volumes'!$G$9:$G$159,$T76,'Project List Volumes'!K$9:K$159)+SUMIF('Project List Volumes'!$G$9:$G$159,$T66,'Project List Volumes'!K$9:K$159))</f>
        <v>28</v>
      </c>
      <c r="P66" s="128">
        <f>(SUMIF('Project List Volumes'!$G$9:$G$159,$T67,'Project List Volumes'!L$9:L$159)+SUMIF('Project List Volumes'!$G$9:$G$159,$T68,'Project List Volumes'!L$9:L$159)+SUMIF('Project List Volumes'!$G$9:$G$159,$T69,'Project List Volumes'!L$9:L$159)+SUMIF('Project List Volumes'!$G$9:$G$159,$T70,'Project List Volumes'!L$9:L$159)+SUMIF('Project List Volumes'!$G$9:$G$159,$T71,'Project List Volumes'!L$9:L$159)+SUMIF('Project List Volumes'!$G$9:$G$159,$T72,'Project List Volumes'!L$9:L$159)+SUMIF('Project List Volumes'!$G$9:$G$159,$T73,'Project List Volumes'!L$9:L$159)+SUMIF('Project List Volumes'!$G$9:$G$159,$T74,'Project List Volumes'!L$9:L$159)+SUMIF('Project List Volumes'!$G$9:$G$159,$T75,'Project List Volumes'!L$9:L$159)+SUMIF('Project List Volumes'!$G$9:$G$159,$T76,'Project List Volumes'!L$9:L$159)+SUMIF('Project List Volumes'!$G$9:$G$159,$T66,'Project List Volumes'!L$9:L$159))</f>
        <v>27</v>
      </c>
      <c r="Q66" s="128">
        <f>(SUMIF('Project List Volumes'!$G$9:$G$159,$T67,'Project List Volumes'!M$9:M$159)+SUMIF('Project List Volumes'!$G$9:$G$159,$T68,'Project List Volumes'!M$9:M$159)+SUMIF('Project List Volumes'!$G$9:$G$159,$T69,'Project List Volumes'!M$9:M$159)+SUMIF('Project List Volumes'!$G$9:$G$159,$T70,'Project List Volumes'!M$9:M$159)+SUMIF('Project List Volumes'!$G$9:$G$159,$T71,'Project List Volumes'!M$9:M$159)+SUMIF('Project List Volumes'!$G$9:$G$159,$T72,'Project List Volumes'!M$9:M$159)+SUMIF('Project List Volumes'!$G$9:$G$159,$T73,'Project List Volumes'!M$9:M$159)+SUMIF('Project List Volumes'!$G$9:$G$159,$T74,'Project List Volumes'!M$9:M$159)+SUMIF('Project List Volumes'!$G$9:$G$159,$T75,'Project List Volumes'!M$9:M$159)+SUMIF('Project List Volumes'!$G$9:$G$159,$T76,'Project List Volumes'!M$9:M$159)+SUMIF('Project List Volumes'!$G$9:$G$159,$T66,'Project List Volumes'!M$9:M$159))</f>
        <v>27</v>
      </c>
      <c r="R66" s="128">
        <f>(SUMIF('Project List Volumes'!$G$9:$G$159,$T67,'Project List Volumes'!N$9:N$159)+SUMIF('Project List Volumes'!$G$9:$G$159,$T68,'Project List Volumes'!N$9:N$159)+SUMIF('Project List Volumes'!$G$9:$G$159,$T69,'Project List Volumes'!N$9:N$159)+SUMIF('Project List Volumes'!$G$9:$G$159,$T70,'Project List Volumes'!N$9:N$159)+SUMIF('Project List Volumes'!$G$9:$G$159,$T71,'Project List Volumes'!N$9:N$159)+SUMIF('Project List Volumes'!$G$9:$G$159,$T72,'Project List Volumes'!N$9:N$159)+SUMIF('Project List Volumes'!$G$9:$G$159,$T73,'Project List Volumes'!N$9:N$159)+SUMIF('Project List Volumes'!$G$9:$G$159,$T74,'Project List Volumes'!N$9:N$159)+SUMIF('Project List Volumes'!$G$9:$G$159,$T75,'Project List Volumes'!N$9:N$159)+SUMIF('Project List Volumes'!$G$9:$G$159,$T76,'Project List Volumes'!N$9:N$159)+SUMIF('Project List Volumes'!$G$9:$G$159,$T66,'Project List Volumes'!N$9:N$159))</f>
        <v>27</v>
      </c>
      <c r="S66" s="89"/>
      <c r="T66" s="159" t="str">
        <f>IF(LEN('Forecast Expenditure'!T66)&lt;&gt;0,'Forecast Expenditure'!T66,"")</f>
        <v>Other - Pillar / Pit</v>
      </c>
      <c r="U66" s="89"/>
      <c r="V66" s="89"/>
      <c r="W66" s="89"/>
    </row>
    <row r="67" spans="1:23" x14ac:dyDescent="0.2">
      <c r="A67" s="89"/>
      <c r="B67" s="93"/>
      <c r="C67" s="94" t="s">
        <v>47</v>
      </c>
      <c r="D67" s="95">
        <f t="shared" ref="D67:F67" si="0">SUM(D8:D66)</f>
        <v>0</v>
      </c>
      <c r="E67" s="95">
        <f t="shared" si="0"/>
        <v>0</v>
      </c>
      <c r="F67" s="95">
        <f t="shared" si="0"/>
        <v>0</v>
      </c>
      <c r="G67" s="95">
        <f>SUM(G8:G66)</f>
        <v>306.84300000000002</v>
      </c>
      <c r="H67" s="95">
        <f t="shared" ref="H67:R67" si="1">SUM(H8:H66)</f>
        <v>133.87799999999999</v>
      </c>
      <c r="I67" s="95">
        <f t="shared" si="1"/>
        <v>294.34000000000003</v>
      </c>
      <c r="J67" s="95">
        <f t="shared" si="1"/>
        <v>579.21050000000002</v>
      </c>
      <c r="K67" s="95">
        <f t="shared" si="1"/>
        <v>790.98800000000006</v>
      </c>
      <c r="L67" s="95">
        <f t="shared" si="1"/>
        <v>276</v>
      </c>
      <c r="M67" s="95">
        <f t="shared" si="1"/>
        <v>301</v>
      </c>
      <c r="N67" s="95">
        <f t="shared" si="1"/>
        <v>103.5</v>
      </c>
      <c r="O67" s="95">
        <f t="shared" si="1"/>
        <v>101</v>
      </c>
      <c r="P67" s="95">
        <f t="shared" si="1"/>
        <v>100</v>
      </c>
      <c r="Q67" s="95">
        <f t="shared" si="1"/>
        <v>100</v>
      </c>
      <c r="R67" s="95">
        <f t="shared" si="1"/>
        <v>101</v>
      </c>
      <c r="S67" s="89"/>
      <c r="T67" s="159"/>
      <c r="U67" s="89"/>
      <c r="V67" s="89"/>
      <c r="W67" s="89"/>
    </row>
    <row r="68" spans="1:23" x14ac:dyDescent="0.2">
      <c r="A68" s="89"/>
      <c r="B68" s="89"/>
      <c r="C68" s="89"/>
      <c r="D68" s="133">
        <f>D67-'Historical Volumes'!D69</f>
        <v>0</v>
      </c>
      <c r="E68" s="133">
        <f>E67-'Historical Volumes'!E69</f>
        <v>0</v>
      </c>
      <c r="F68" s="133">
        <f>F67-'Historical Volumes'!F69</f>
        <v>0</v>
      </c>
      <c r="G68" s="133">
        <f>G67-'Historical Volumes'!G69</f>
        <v>0</v>
      </c>
      <c r="H68" s="133">
        <f>H67-'Historical Volumes'!H69</f>
        <v>0</v>
      </c>
      <c r="I68" s="133">
        <f>I67-'Historical Volumes'!I69</f>
        <v>0</v>
      </c>
      <c r="J68" s="133">
        <f>J67-'Historical Volumes'!J69</f>
        <v>0</v>
      </c>
      <c r="K68" s="133">
        <f>K67-'Historical Volumes'!K69</f>
        <v>0</v>
      </c>
      <c r="L68" s="133"/>
      <c r="M68" s="133"/>
      <c r="N68" s="133"/>
      <c r="O68" s="133"/>
      <c r="P68" s="133"/>
      <c r="Q68" s="133"/>
      <c r="R68" s="133"/>
      <c r="S68" s="89"/>
      <c r="T68" s="159"/>
      <c r="V68" s="89"/>
      <c r="W68" s="89"/>
    </row>
    <row r="69" spans="1:23" x14ac:dyDescent="0.2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159" t="str">
        <f>IF(LEN('Forecast Expenditure'!T69)&lt;&gt;0,'Forecast Expenditure'!T69,"")</f>
        <v>Other - Residual</v>
      </c>
      <c r="U69" s="89"/>
      <c r="V69" s="89"/>
      <c r="W69" s="89"/>
    </row>
    <row r="70" spans="1:23" x14ac:dyDescent="0.2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159" t="str">
        <f>IF(LEN('Forecast Expenditure'!T70)&lt;&gt;0,'Forecast Expenditure'!T70,"")</f>
        <v>Other - Transformer Refurbishment</v>
      </c>
      <c r="U70" s="89"/>
      <c r="V70" s="89"/>
      <c r="W70" s="89"/>
    </row>
    <row r="71" spans="1:23" x14ac:dyDescent="0.2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159" t="str">
        <f>IF(LEN('Forecast Expenditure'!T71)&lt;&gt;0,'Forecast Expenditure'!T71,"")</f>
        <v>Other - Circuit Breaker Refurbishment</v>
      </c>
      <c r="U71" s="89"/>
      <c r="V71" s="89"/>
      <c r="W71" s="89"/>
    </row>
    <row r="72" spans="1:23" x14ac:dyDescent="0.2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159" t="str">
        <f>IF(LEN('Forecast Expenditure'!T72)&lt;&gt;0,'Forecast Expenditure'!T72,"")</f>
        <v>Other - ACR</v>
      </c>
      <c r="U72" s="89"/>
      <c r="V72" s="89"/>
      <c r="W72" s="89"/>
    </row>
    <row r="73" spans="1:23" x14ac:dyDescent="0.2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159"/>
      <c r="U73" s="89"/>
      <c r="V73" s="89"/>
      <c r="W73" s="89"/>
    </row>
    <row r="74" spans="1:23" x14ac:dyDescent="0.2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159" t="str">
        <f>IF(LEN('Forecast Expenditure'!T74)&lt;&gt;0,'Forecast Expenditure'!T74,"")</f>
        <v>Other - Instrument Transformer</v>
      </c>
      <c r="U74" s="89"/>
      <c r="V74" s="89"/>
      <c r="W74" s="89"/>
    </row>
    <row r="75" spans="1:23" x14ac:dyDescent="0.2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159" t="str">
        <f>IF(LEN('Forecast Expenditure'!T75)&lt;&gt;0,'Forecast Expenditure'!T75,"")</f>
        <v>Other - Surge Diverter</v>
      </c>
      <c r="U75" s="89"/>
      <c r="V75" s="89"/>
      <c r="W75" s="89"/>
    </row>
    <row r="76" spans="1:23" x14ac:dyDescent="0.2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159" t="str">
        <f>IF(LEN('Forecast Expenditure'!T76)&lt;&gt;0,'Forecast Expenditure'!T76,"")</f>
        <v>Other - Regulator</v>
      </c>
      <c r="U76" s="89"/>
      <c r="V76" s="89"/>
      <c r="W76" s="89"/>
    </row>
    <row r="77" spans="1:23" x14ac:dyDescent="0.2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</row>
    <row r="78" spans="1:23" x14ac:dyDescent="0.2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</row>
    <row r="79" spans="1:23" x14ac:dyDescent="0.2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</row>
    <row r="80" spans="1:23" x14ac:dyDescent="0.2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</row>
    <row r="81" spans="1:23" ht="15.75" x14ac:dyDescent="0.25">
      <c r="A81" s="26"/>
      <c r="B81" s="26" t="s">
        <v>258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</row>
    <row r="82" spans="1:23" ht="13.5" customHeight="1" x14ac:dyDescent="0.2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</row>
    <row r="83" spans="1:23" ht="13.5" hidden="1" customHeight="1" x14ac:dyDescent="0.2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</row>
    <row r="84" spans="1:23" ht="13.5" hidden="1" customHeight="1" x14ac:dyDescent="0.2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</row>
    <row r="85" spans="1:23" ht="13.5" hidden="1" customHeight="1" x14ac:dyDescent="0.2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</row>
    <row r="86" spans="1:23" ht="13.5" hidden="1" customHeight="1" x14ac:dyDescent="0.2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</row>
    <row r="87" spans="1:23" ht="13.5" hidden="1" customHeight="1" x14ac:dyDescent="0.2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</row>
    <row r="88" spans="1:23" ht="13.5" hidden="1" customHeight="1" x14ac:dyDescent="0.2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</row>
    <row r="89" spans="1:23" ht="13.5" hidden="1" customHeight="1" x14ac:dyDescent="0.2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</row>
    <row r="90" spans="1:23" ht="13.5" hidden="1" customHeight="1" x14ac:dyDescent="0.2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</row>
    <row r="91" spans="1:23" ht="13.5" hidden="1" customHeight="1" x14ac:dyDescent="0.2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</row>
    <row r="92" spans="1:23" ht="13.5" hidden="1" customHeight="1" x14ac:dyDescent="0.2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</row>
    <row r="93" spans="1:23" ht="13.5" hidden="1" customHeight="1" x14ac:dyDescent="0.2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</row>
    <row r="94" spans="1:23" ht="13.5" hidden="1" customHeight="1" x14ac:dyDescent="0.2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</row>
    <row r="95" spans="1:23" ht="13.5" hidden="1" customHeight="1" x14ac:dyDescent="0.2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</row>
    <row r="96" spans="1:23" ht="13.5" hidden="1" customHeight="1" x14ac:dyDescent="0.2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</row>
    <row r="97" spans="1:23" ht="13.5" hidden="1" customHeight="1" x14ac:dyDescent="0.2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</row>
    <row r="98" spans="1:23" ht="13.5" hidden="1" customHeight="1" x14ac:dyDescent="0.2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</row>
    <row r="99" spans="1:23" ht="13.5" hidden="1" customHeight="1" x14ac:dyDescent="0.2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</row>
    <row r="100" spans="1:23" ht="13.5" hidden="1" customHeight="1" x14ac:dyDescent="0.2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</row>
    <row r="101" spans="1:23" ht="13.5" hidden="1" customHeight="1" x14ac:dyDescent="0.2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</row>
    <row r="102" spans="1:23" ht="13.5" hidden="1" customHeight="1" x14ac:dyDescent="0.2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</row>
    <row r="103" spans="1:23" ht="13.5" hidden="1" customHeight="1" x14ac:dyDescent="0.2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</row>
    <row r="104" spans="1:23" ht="13.5" hidden="1" customHeight="1" x14ac:dyDescent="0.2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</row>
    <row r="105" spans="1:23" ht="13.5" hidden="1" customHeight="1" x14ac:dyDescent="0.2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</row>
    <row r="106" spans="1:23" ht="13.5" hidden="1" customHeight="1" x14ac:dyDescent="0.2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</row>
    <row r="107" spans="1:23" ht="13.5" hidden="1" customHeight="1" x14ac:dyDescent="0.2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</row>
    <row r="108" spans="1:23" ht="13.5" hidden="1" customHeight="1" x14ac:dyDescent="0.2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</row>
    <row r="109" spans="1:23" ht="13.5" hidden="1" customHeight="1" x14ac:dyDescent="0.2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</row>
    <row r="110" spans="1:23" ht="13.5" hidden="1" customHeight="1" x14ac:dyDescent="0.2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</row>
    <row r="111" spans="1:23" ht="13.5" hidden="1" customHeight="1" x14ac:dyDescent="0.2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</row>
    <row r="112" spans="1:23" ht="13.5" hidden="1" customHeight="1" x14ac:dyDescent="0.2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</row>
    <row r="113" spans="1:23" ht="13.5" hidden="1" customHeight="1" x14ac:dyDescent="0.2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</row>
    <row r="114" spans="1:23" ht="13.5" hidden="1" customHeight="1" x14ac:dyDescent="0.2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</row>
    <row r="115" spans="1:23" ht="13.5" hidden="1" customHeight="1" x14ac:dyDescent="0.2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</row>
    <row r="116" spans="1:23" ht="13.5" hidden="1" customHeight="1" x14ac:dyDescent="0.2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</row>
    <row r="117" spans="1:23" ht="13.5" hidden="1" customHeight="1" x14ac:dyDescent="0.2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</row>
    <row r="118" spans="1:23" ht="13.5" hidden="1" customHeight="1" x14ac:dyDescent="0.2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</row>
    <row r="119" spans="1:23" ht="13.5" hidden="1" customHeight="1" x14ac:dyDescent="0.2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</row>
    <row r="120" spans="1:23" ht="13.5" hidden="1" customHeight="1" x14ac:dyDescent="0.2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</row>
    <row r="121" spans="1:23" ht="13.5" hidden="1" customHeight="1" x14ac:dyDescent="0.2"/>
    <row r="122" spans="1:23" ht="13.5" hidden="1" customHeight="1" x14ac:dyDescent="0.2"/>
    <row r="123" spans="1:23" ht="13.5" hidden="1" customHeight="1" x14ac:dyDescent="0.2"/>
    <row r="124" spans="1:23" ht="13.5" hidden="1" customHeight="1" x14ac:dyDescent="0.2"/>
    <row r="125" spans="1:23" ht="13.5" hidden="1" customHeight="1" x14ac:dyDescent="0.2"/>
    <row r="126" spans="1:23" ht="13.5" hidden="1" customHeight="1" x14ac:dyDescent="0.2"/>
    <row r="127" spans="1:23" ht="13.5" hidden="1" customHeight="1" x14ac:dyDescent="0.2"/>
    <row r="128" spans="1:23" ht="13.5" hidden="1" customHeight="1" x14ac:dyDescent="0.2"/>
    <row r="129" ht="13.5" hidden="1" customHeight="1" x14ac:dyDescent="0.2"/>
    <row r="130" ht="13.5" hidden="1" customHeight="1" x14ac:dyDescent="0.2"/>
    <row r="131" ht="13.5" hidden="1" customHeight="1" x14ac:dyDescent="0.2"/>
    <row r="132" ht="13.5" hidden="1" customHeight="1" x14ac:dyDescent="0.2"/>
    <row r="133" ht="13.5" hidden="1" customHeight="1" x14ac:dyDescent="0.2"/>
    <row r="134" ht="13.5" hidden="1" customHeight="1" x14ac:dyDescent="0.2"/>
    <row r="135" ht="13.5" hidden="1" customHeight="1" x14ac:dyDescent="0.2"/>
    <row r="136" ht="13.5" hidden="1" customHeight="1" x14ac:dyDescent="0.2"/>
    <row r="137" ht="13.5" hidden="1" customHeight="1" x14ac:dyDescent="0.2"/>
    <row r="138" ht="13.5" hidden="1" customHeight="1" x14ac:dyDescent="0.2"/>
    <row r="139" ht="13.5" hidden="1" customHeight="1" x14ac:dyDescent="0.2"/>
    <row r="140" ht="13.5" hidden="1" customHeight="1" x14ac:dyDescent="0.2"/>
    <row r="141" ht="13.5" hidden="1" customHeight="1" x14ac:dyDescent="0.2"/>
    <row r="142" ht="13.5" hidden="1" customHeight="1" x14ac:dyDescent="0.2"/>
    <row r="143" ht="13.5" hidden="1" customHeight="1" x14ac:dyDescent="0.2"/>
    <row r="144" ht="13.5" hidden="1" customHeight="1" x14ac:dyDescent="0.2"/>
    <row r="145" ht="13.5" hidden="1" customHeight="1" x14ac:dyDescent="0.2"/>
    <row r="146" ht="13.5" hidden="1" customHeight="1" x14ac:dyDescent="0.2"/>
    <row r="147" ht="13.5" hidden="1" customHeight="1" x14ac:dyDescent="0.2"/>
    <row r="148" ht="13.5" hidden="1" customHeight="1" x14ac:dyDescent="0.2"/>
    <row r="149" ht="13.5" hidden="1" customHeight="1" x14ac:dyDescent="0.2"/>
    <row r="150" ht="13.5" hidden="1" customHeight="1" x14ac:dyDescent="0.2"/>
    <row r="151" ht="13.5" hidden="1" customHeight="1" x14ac:dyDescent="0.2"/>
    <row r="152" ht="13.5" hidden="1" customHeight="1" x14ac:dyDescent="0.2"/>
    <row r="153" ht="13.5" hidden="1" customHeight="1" x14ac:dyDescent="0.2"/>
    <row r="154" ht="13.5" hidden="1" customHeight="1" x14ac:dyDescent="0.2"/>
    <row r="155" ht="13.5" hidden="1" customHeight="1" x14ac:dyDescent="0.2"/>
    <row r="156" ht="13.5" hidden="1" customHeight="1" x14ac:dyDescent="0.2"/>
    <row r="157" ht="13.5" hidden="1" customHeight="1" x14ac:dyDescent="0.2"/>
    <row r="158" ht="13.5" hidden="1" customHeight="1" x14ac:dyDescent="0.2"/>
    <row r="159" ht="13.5" hidden="1" customHeight="1" x14ac:dyDescent="0.2"/>
    <row r="160" ht="13.5" hidden="1" customHeight="1" x14ac:dyDescent="0.2"/>
    <row r="161" ht="13.5" hidden="1" customHeight="1" x14ac:dyDescent="0.2"/>
    <row r="162" ht="13.5" hidden="1" customHeight="1" x14ac:dyDescent="0.2"/>
    <row r="163" ht="13.5" hidden="1" customHeight="1" x14ac:dyDescent="0.2"/>
    <row r="164" ht="13.5" hidden="1" customHeight="1" x14ac:dyDescent="0.2"/>
    <row r="165" ht="13.5" hidden="1" customHeight="1" x14ac:dyDescent="0.2"/>
    <row r="166" ht="13.5" hidden="1" customHeight="1" x14ac:dyDescent="0.2"/>
    <row r="167" ht="13.5" hidden="1" customHeight="1" x14ac:dyDescent="0.2"/>
    <row r="168" ht="13.5" hidden="1" customHeight="1" x14ac:dyDescent="0.2"/>
    <row r="169" ht="13.5" hidden="1" customHeight="1" x14ac:dyDescent="0.2"/>
    <row r="170" ht="13.5" hidden="1" customHeight="1" x14ac:dyDescent="0.2"/>
    <row r="171" ht="13.5" hidden="1" customHeight="1" x14ac:dyDescent="0.2"/>
    <row r="172" ht="13.5" hidden="1" customHeight="1" x14ac:dyDescent="0.2"/>
    <row r="173" ht="13.5" hidden="1" customHeight="1" x14ac:dyDescent="0.2"/>
    <row r="174" ht="13.5" hidden="1" customHeight="1" x14ac:dyDescent="0.2"/>
    <row r="175" ht="13.5" hidden="1" customHeight="1" x14ac:dyDescent="0.2"/>
    <row r="176" ht="13.5" hidden="1" customHeight="1" x14ac:dyDescent="0.2"/>
    <row r="177" ht="13.5" hidden="1" customHeight="1" x14ac:dyDescent="0.2"/>
    <row r="178" ht="13.5" hidden="1" customHeight="1" x14ac:dyDescent="0.2"/>
    <row r="179" ht="13.5" hidden="1" customHeight="1" x14ac:dyDescent="0.2"/>
    <row r="180" ht="13.5" hidden="1" customHeight="1" x14ac:dyDescent="0.2"/>
    <row r="181" ht="13.5" hidden="1" customHeight="1" x14ac:dyDescent="0.2"/>
    <row r="182" ht="13.5" hidden="1" customHeight="1" x14ac:dyDescent="0.2"/>
    <row r="183" ht="13.5" hidden="1" customHeight="1" x14ac:dyDescent="0.2"/>
    <row r="184" ht="13.5" hidden="1" customHeight="1" x14ac:dyDescent="0.2"/>
    <row r="185" ht="13.5" hidden="1" customHeight="1" x14ac:dyDescent="0.2"/>
    <row r="186" ht="13.5" hidden="1" customHeight="1" x14ac:dyDescent="0.2"/>
    <row r="187" ht="13.5" hidden="1" customHeight="1" x14ac:dyDescent="0.2"/>
    <row r="188" ht="13.5" hidden="1" customHeight="1" x14ac:dyDescent="0.2"/>
    <row r="189" ht="13.5" hidden="1" customHeight="1" x14ac:dyDescent="0.2"/>
    <row r="190" ht="13.5" hidden="1" customHeight="1" x14ac:dyDescent="0.2"/>
    <row r="191" ht="13.5" hidden="1" customHeight="1" x14ac:dyDescent="0.2"/>
    <row r="192" ht="13.5" hidden="1" customHeight="1" x14ac:dyDescent="0.2"/>
    <row r="193" ht="13.5" hidden="1" customHeight="1" x14ac:dyDescent="0.2"/>
    <row r="194" ht="13.5" hidden="1" customHeight="1" x14ac:dyDescent="0.2"/>
    <row r="195" ht="13.5" hidden="1" customHeight="1" x14ac:dyDescent="0.2"/>
    <row r="196" ht="13.5" hidden="1" customHeight="1" x14ac:dyDescent="0.2"/>
    <row r="197" ht="13.5" hidden="1" customHeight="1" x14ac:dyDescent="0.2"/>
    <row r="198" ht="13.5" hidden="1" customHeight="1" x14ac:dyDescent="0.2"/>
    <row r="199" ht="13.5" hidden="1" customHeight="1" x14ac:dyDescent="0.2"/>
    <row r="200" ht="13.5" hidden="1" customHeight="1" x14ac:dyDescent="0.2"/>
    <row r="201" ht="13.5" hidden="1" customHeight="1" x14ac:dyDescent="0.2"/>
    <row r="202" ht="13.5" hidden="1" customHeight="1" x14ac:dyDescent="0.2"/>
    <row r="203" ht="13.5" hidden="1" customHeight="1" x14ac:dyDescent="0.2"/>
    <row r="204" ht="13.5" hidden="1" customHeight="1" x14ac:dyDescent="0.2"/>
    <row r="205" ht="13.5" hidden="1" customHeight="1" x14ac:dyDescent="0.2"/>
    <row r="206" ht="13.5" hidden="1" customHeight="1" x14ac:dyDescent="0.2"/>
    <row r="207" ht="13.5" hidden="1" customHeight="1" x14ac:dyDescent="0.2"/>
    <row r="208" ht="13.5" hidden="1" customHeight="1" x14ac:dyDescent="0.2"/>
    <row r="209" ht="13.5" hidden="1" customHeight="1" x14ac:dyDescent="0.2"/>
    <row r="210" ht="13.5" hidden="1" customHeight="1" x14ac:dyDescent="0.2"/>
    <row r="211" ht="13.5" hidden="1" customHeight="1" x14ac:dyDescent="0.2"/>
    <row r="212" ht="13.5" hidden="1" customHeight="1" x14ac:dyDescent="0.2"/>
    <row r="213" ht="13.5" hidden="1" customHeight="1" x14ac:dyDescent="0.2"/>
    <row r="214" ht="13.5" hidden="1" customHeight="1" x14ac:dyDescent="0.2"/>
    <row r="215" ht="13.5" hidden="1" customHeight="1" x14ac:dyDescent="0.2"/>
    <row r="216" ht="13.5" hidden="1" customHeight="1" x14ac:dyDescent="0.2"/>
    <row r="217" ht="13.5" hidden="1" customHeight="1" x14ac:dyDescent="0.2"/>
    <row r="218" ht="13.5" hidden="1" customHeight="1" x14ac:dyDescent="0.2"/>
    <row r="219" ht="13.5" hidden="1" customHeight="1" x14ac:dyDescent="0.2"/>
    <row r="220" ht="13.5" hidden="1" customHeight="1" x14ac:dyDescent="0.2"/>
    <row r="221" ht="13.5" hidden="1" customHeight="1" x14ac:dyDescent="0.2"/>
    <row r="222" ht="13.5" hidden="1" customHeight="1" x14ac:dyDescent="0.2"/>
    <row r="223" ht="13.5" hidden="1" customHeight="1" x14ac:dyDescent="0.2"/>
    <row r="224" ht="13.5" hidden="1" customHeight="1" x14ac:dyDescent="0.2"/>
    <row r="225" ht="13.5" hidden="1" customHeight="1" x14ac:dyDescent="0.2"/>
    <row r="226" ht="13.5" hidden="1" customHeight="1" x14ac:dyDescent="0.2"/>
    <row r="227" ht="13.5" hidden="1" customHeight="1" x14ac:dyDescent="0.2"/>
    <row r="228" ht="13.5" hidden="1" customHeight="1" x14ac:dyDescent="0.2"/>
    <row r="229" ht="13.5" hidden="1" customHeight="1" x14ac:dyDescent="0.2"/>
    <row r="230" ht="13.5" hidden="1" customHeight="1" x14ac:dyDescent="0.2"/>
    <row r="231" ht="13.5" hidden="1" customHeight="1" x14ac:dyDescent="0.2"/>
    <row r="232" ht="13.5" hidden="1" customHeight="1" x14ac:dyDescent="0.2"/>
    <row r="233" ht="13.5" hidden="1" customHeight="1" x14ac:dyDescent="0.2"/>
    <row r="234" ht="13.5" hidden="1" customHeight="1" x14ac:dyDescent="0.2"/>
    <row r="235" ht="13.5" hidden="1" customHeight="1" x14ac:dyDescent="0.2"/>
    <row r="236" ht="13.5" hidden="1" customHeight="1" x14ac:dyDescent="0.2"/>
    <row r="237" ht="13.5" hidden="1" customHeight="1" x14ac:dyDescent="0.2"/>
    <row r="238" ht="13.5" hidden="1" customHeight="1" x14ac:dyDescent="0.2"/>
    <row r="239" ht="13.5" hidden="1" customHeight="1" x14ac:dyDescent="0.2"/>
    <row r="240" ht="13.5" hidden="1" customHeight="1" x14ac:dyDescent="0.2"/>
    <row r="241" ht="13.5" hidden="1" customHeight="1" x14ac:dyDescent="0.2"/>
    <row r="242" ht="13.5" hidden="1" customHeight="1" x14ac:dyDescent="0.2"/>
    <row r="243" ht="13.5" hidden="1" customHeight="1" x14ac:dyDescent="0.2"/>
    <row r="244" ht="13.5" hidden="1" customHeight="1" x14ac:dyDescent="0.2"/>
    <row r="245" ht="13.5" hidden="1" customHeight="1" x14ac:dyDescent="0.2"/>
    <row r="246" ht="13.5" hidden="1" customHeight="1" x14ac:dyDescent="0.2"/>
    <row r="247" ht="13.5" hidden="1" customHeight="1" x14ac:dyDescent="0.2"/>
    <row r="248" ht="13.5" hidden="1" customHeight="1" x14ac:dyDescent="0.2"/>
    <row r="249" ht="13.5" hidden="1" customHeight="1" x14ac:dyDescent="0.2"/>
    <row r="250" ht="13.5" hidden="1" customHeight="1" x14ac:dyDescent="0.2"/>
    <row r="251" ht="13.5" hidden="1" customHeight="1" x14ac:dyDescent="0.2"/>
    <row r="252" ht="13.5" hidden="1" customHeight="1" x14ac:dyDescent="0.2"/>
    <row r="253" ht="13.5" hidden="1" customHeight="1" x14ac:dyDescent="0.2"/>
    <row r="254" ht="13.5" hidden="1" customHeight="1" x14ac:dyDescent="0.2"/>
    <row r="255" ht="13.5" hidden="1" customHeight="1" x14ac:dyDescent="0.2"/>
    <row r="256" ht="13.5" hidden="1" customHeight="1" x14ac:dyDescent="0.2"/>
    <row r="257" ht="13.5" hidden="1" customHeight="1" x14ac:dyDescent="0.2"/>
    <row r="258" ht="13.5" hidden="1" customHeight="1" x14ac:dyDescent="0.2"/>
    <row r="259" ht="13.5" hidden="1" customHeight="1" x14ac:dyDescent="0.2"/>
    <row r="260" ht="13.5" hidden="1" customHeight="1" x14ac:dyDescent="0.2"/>
    <row r="261" ht="13.5" hidden="1" customHeight="1" x14ac:dyDescent="0.2"/>
    <row r="262" ht="13.5" hidden="1" customHeight="1" x14ac:dyDescent="0.2"/>
    <row r="263" ht="13.5" hidden="1" customHeight="1" x14ac:dyDescent="0.2"/>
    <row r="264" ht="13.5" hidden="1" customHeight="1" x14ac:dyDescent="0.2"/>
    <row r="265" ht="13.5" hidden="1" customHeight="1" x14ac:dyDescent="0.2"/>
    <row r="266" ht="13.5" hidden="1" customHeight="1" x14ac:dyDescent="0.2"/>
    <row r="267" ht="13.5" hidden="1" customHeight="1" x14ac:dyDescent="0.2"/>
    <row r="268" ht="13.5" hidden="1" customHeight="1" x14ac:dyDescent="0.2"/>
    <row r="269" ht="13.5" hidden="1" customHeight="1" x14ac:dyDescent="0.2"/>
    <row r="270" ht="13.5" hidden="1" customHeight="1" x14ac:dyDescent="0.2"/>
    <row r="271" ht="13.5" hidden="1" customHeight="1" x14ac:dyDescent="0.2"/>
    <row r="272" ht="13.5" hidden="1" customHeight="1" x14ac:dyDescent="0.2"/>
    <row r="273" ht="13.5" hidden="1" customHeight="1" x14ac:dyDescent="0.2"/>
    <row r="274" ht="13.5" hidden="1" customHeight="1" x14ac:dyDescent="0.2"/>
    <row r="275" ht="13.5" hidden="1" customHeight="1" x14ac:dyDescent="0.2"/>
    <row r="276" ht="13.5" hidden="1" customHeight="1" x14ac:dyDescent="0.2"/>
    <row r="277" ht="13.5" hidden="1" customHeight="1" x14ac:dyDescent="0.2"/>
    <row r="278" ht="13.5" hidden="1" customHeight="1" x14ac:dyDescent="0.2"/>
    <row r="279" ht="13.5" hidden="1" customHeight="1" x14ac:dyDescent="0.2"/>
    <row r="280" ht="13.5" hidden="1" customHeight="1" x14ac:dyDescent="0.2"/>
    <row r="281" ht="13.5" hidden="1" customHeight="1" x14ac:dyDescent="0.2"/>
    <row r="282" ht="13.5" hidden="1" customHeight="1" x14ac:dyDescent="0.2"/>
    <row r="283" ht="13.5" hidden="1" customHeight="1" x14ac:dyDescent="0.2"/>
    <row r="284" ht="13.5" hidden="1" customHeight="1" x14ac:dyDescent="0.2"/>
    <row r="285" ht="13.5" hidden="1" customHeight="1" x14ac:dyDescent="0.2"/>
    <row r="286" ht="13.5" hidden="1" customHeight="1" x14ac:dyDescent="0.2"/>
    <row r="287" ht="13.5" hidden="1" customHeight="1" x14ac:dyDescent="0.2"/>
    <row r="288" ht="13.5" hidden="1" customHeight="1" x14ac:dyDescent="0.2"/>
    <row r="289" ht="13.5" hidden="1" customHeight="1" x14ac:dyDescent="0.2"/>
    <row r="290" ht="13.5" hidden="1" customHeight="1" x14ac:dyDescent="0.2"/>
    <row r="291" ht="13.5" hidden="1" customHeight="1" x14ac:dyDescent="0.2"/>
    <row r="292" ht="13.5" hidden="1" customHeight="1" x14ac:dyDescent="0.2"/>
    <row r="293" ht="13.5" hidden="1" customHeight="1" x14ac:dyDescent="0.2"/>
    <row r="294" ht="13.5" hidden="1" customHeight="1" x14ac:dyDescent="0.2"/>
    <row r="295" ht="13.5" hidden="1" customHeight="1" x14ac:dyDescent="0.2"/>
    <row r="296" ht="13.5" hidden="1" customHeight="1" x14ac:dyDescent="0.2"/>
    <row r="297" ht="13.5" hidden="1" customHeight="1" x14ac:dyDescent="0.2"/>
    <row r="298" ht="13.5" hidden="1" customHeight="1" x14ac:dyDescent="0.2"/>
    <row r="299" ht="13.5" hidden="1" customHeight="1" x14ac:dyDescent="0.2"/>
    <row r="300" ht="13.5" hidden="1" customHeight="1" x14ac:dyDescent="0.2"/>
    <row r="301" ht="13.5" hidden="1" customHeight="1" x14ac:dyDescent="0.2"/>
    <row r="302" ht="13.5" hidden="1" customHeight="1" x14ac:dyDescent="0.2"/>
    <row r="303" ht="13.5" hidden="1" customHeight="1" x14ac:dyDescent="0.2"/>
    <row r="304" ht="13.5" hidden="1" customHeight="1" x14ac:dyDescent="0.2"/>
    <row r="305" ht="13.5" hidden="1" customHeight="1" x14ac:dyDescent="0.2"/>
    <row r="306" ht="13.5" hidden="1" customHeight="1" x14ac:dyDescent="0.2"/>
    <row r="307" ht="13.5" hidden="1" customHeight="1" x14ac:dyDescent="0.2"/>
    <row r="308" ht="13.5" hidden="1" customHeight="1" x14ac:dyDescent="0.2"/>
    <row r="309" ht="13.5" hidden="1" customHeight="1" x14ac:dyDescent="0.2"/>
    <row r="310" ht="13.5" hidden="1" customHeight="1" x14ac:dyDescent="0.2"/>
    <row r="311" ht="13.5" hidden="1" customHeight="1" x14ac:dyDescent="0.2"/>
    <row r="312" ht="13.5" hidden="1" customHeight="1" x14ac:dyDescent="0.2"/>
    <row r="313" ht="13.5" hidden="1" customHeight="1" x14ac:dyDescent="0.2"/>
    <row r="314" ht="13.5" hidden="1" customHeight="1" x14ac:dyDescent="0.2"/>
    <row r="315" ht="13.5" hidden="1" customHeight="1" x14ac:dyDescent="0.2"/>
    <row r="316" ht="13.5" hidden="1" customHeight="1" x14ac:dyDescent="0.2"/>
    <row r="317" ht="13.5" hidden="1" customHeight="1" x14ac:dyDescent="0.2"/>
    <row r="318" ht="13.5" hidden="1" customHeight="1" x14ac:dyDescent="0.2"/>
    <row r="319" ht="13.5" hidden="1" customHeight="1" x14ac:dyDescent="0.2"/>
    <row r="320" ht="13.5" hidden="1" customHeight="1" x14ac:dyDescent="0.2"/>
    <row r="321" ht="13.5" hidden="1" customHeight="1" x14ac:dyDescent="0.2"/>
    <row r="322" ht="13.5" hidden="1" customHeight="1" x14ac:dyDescent="0.2"/>
    <row r="323" ht="13.5" hidden="1" customHeight="1" x14ac:dyDescent="0.2"/>
    <row r="324" ht="13.5" hidden="1" customHeight="1" x14ac:dyDescent="0.2"/>
    <row r="325" ht="13.5" hidden="1" customHeight="1" x14ac:dyDescent="0.2"/>
    <row r="326" ht="13.5" hidden="1" customHeight="1" x14ac:dyDescent="0.2"/>
    <row r="327" ht="13.5" hidden="1" customHeight="1" x14ac:dyDescent="0.2"/>
    <row r="328" ht="13.5" hidden="1" customHeight="1" x14ac:dyDescent="0.2"/>
    <row r="329" ht="13.5" hidden="1" customHeight="1" x14ac:dyDescent="0.2"/>
    <row r="330" ht="13.5" hidden="1" customHeight="1" x14ac:dyDescent="0.2"/>
    <row r="331" ht="13.5" hidden="1" customHeight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</sheetData>
  <mergeCells count="4">
    <mergeCell ref="B17:B20"/>
    <mergeCell ref="B46:B63"/>
    <mergeCell ref="D6:R6"/>
    <mergeCell ref="N45:R53"/>
  </mergeCells>
  <conditionalFormatting sqref="R2">
    <cfRule type="expression" dxfId="1" priority="1">
      <formula>R2="Check!"</formula>
    </cfRule>
  </conditionalFormatting>
  <hyperlinks>
    <hyperlink ref="R1" location="Menu!A1" display="Menu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/>
  </sheetPr>
  <dimension ref="A1:R101"/>
  <sheetViews>
    <sheetView zoomScaleNormal="100" workbookViewId="0">
      <pane ySplit="7" topLeftCell="A8" activePane="bottomLeft" state="frozen"/>
      <selection activeCell="H162" sqref="H162"/>
      <selection pane="bottomLeft"/>
    </sheetView>
  </sheetViews>
  <sheetFormatPr defaultColWidth="0" defaultRowHeight="12.75" zeroHeight="1" x14ac:dyDescent="0.2"/>
  <cols>
    <col min="1" max="1" width="3.625" style="109" customWidth="1"/>
    <col min="2" max="2" width="7.625" style="109" customWidth="1"/>
    <col min="3" max="3" width="34" style="109" bestFit="1" customWidth="1"/>
    <col min="4" max="5" width="2.625" style="109" customWidth="1"/>
    <col min="6" max="12" width="9.625" style="109" customWidth="1"/>
    <col min="13" max="13" width="3.625" style="109" customWidth="1"/>
    <col min="14" max="15" width="9" style="109" hidden="1" customWidth="1"/>
    <col min="16" max="18" width="0" style="109" hidden="1" customWidth="1"/>
    <col min="19" max="16384" width="9" style="109" hidden="1"/>
  </cols>
  <sheetData>
    <row r="1" spans="1:15" ht="18" x14ac:dyDescent="0.25">
      <c r="A1" s="24" t="str">
        <f>Menu!A1</f>
        <v>Powercor - Plant and stations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7" t="s">
        <v>39</v>
      </c>
      <c r="M1" s="24"/>
      <c r="N1" s="24"/>
      <c r="O1" s="24"/>
    </row>
    <row r="2" spans="1:15" ht="15.75" x14ac:dyDescent="0.25">
      <c r="A2" s="26" t="str">
        <f ca="1">RIGHT(CELL("filename", $A$1), LEN(CELL("filename", $A$1)) - SEARCH("]", CELL("filename", $A$1)))</f>
        <v>Direct Capex</v>
      </c>
      <c r="B2" s="26"/>
      <c r="C2" s="26"/>
      <c r="D2" s="26"/>
      <c r="E2" s="26"/>
      <c r="F2" s="26"/>
      <c r="G2" s="26"/>
      <c r="H2" s="26"/>
      <c r="I2" s="26"/>
      <c r="J2" s="26"/>
      <c r="K2" s="30" t="s">
        <v>40</v>
      </c>
      <c r="L2" s="154" t="str">
        <f>IF(ROUND(SUM(F8:L91)*1000,2)=ROUND(SUM('Forecast Expenditure'!L67:R67),2),"OK","Check!")</f>
        <v>OK</v>
      </c>
      <c r="M2" s="26"/>
      <c r="N2" s="26"/>
      <c r="O2" s="26"/>
    </row>
    <row r="3" spans="1:15" x14ac:dyDescent="0.2">
      <c r="A3" s="91"/>
      <c r="B3" s="91"/>
      <c r="C3" s="134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x14ac:dyDescent="0.2">
      <c r="A4" s="91"/>
      <c r="B4" s="87" t="s">
        <v>54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91"/>
      <c r="N4" s="91"/>
      <c r="O4" s="91"/>
    </row>
    <row r="5" spans="1:15" x14ac:dyDescent="0.2">
      <c r="A5" s="91"/>
      <c r="B5" s="89"/>
      <c r="C5" s="89"/>
      <c r="D5" s="89"/>
      <c r="E5" s="89"/>
      <c r="F5" s="90" t="s">
        <v>362</v>
      </c>
      <c r="G5" s="90" t="s">
        <v>363</v>
      </c>
      <c r="H5" s="90" t="s">
        <v>364</v>
      </c>
      <c r="I5" s="90" t="s">
        <v>365</v>
      </c>
      <c r="J5" s="90" t="s">
        <v>366</v>
      </c>
      <c r="K5" s="90" t="s">
        <v>367</v>
      </c>
      <c r="L5" s="90" t="s">
        <v>368</v>
      </c>
      <c r="M5" s="91"/>
      <c r="N5" s="91"/>
      <c r="O5" s="91"/>
    </row>
    <row r="6" spans="1:15" x14ac:dyDescent="0.2">
      <c r="A6" s="91"/>
      <c r="B6" s="260" t="s">
        <v>46</v>
      </c>
      <c r="C6" s="260" t="s">
        <v>48</v>
      </c>
      <c r="D6" s="89"/>
      <c r="E6" s="89"/>
      <c r="F6" s="90" t="s">
        <v>371</v>
      </c>
      <c r="G6" s="90" t="s">
        <v>371</v>
      </c>
      <c r="H6" s="90" t="s">
        <v>371</v>
      </c>
      <c r="I6" s="90" t="s">
        <v>371</v>
      </c>
      <c r="J6" s="90" t="s">
        <v>371</v>
      </c>
      <c r="K6" s="90" t="s">
        <v>371</v>
      </c>
      <c r="L6" s="90" t="s">
        <v>371</v>
      </c>
      <c r="M6" s="89"/>
      <c r="N6" s="89"/>
      <c r="O6" s="89"/>
    </row>
    <row r="7" spans="1:15" x14ac:dyDescent="0.2">
      <c r="A7" s="91"/>
      <c r="B7" s="261"/>
      <c r="C7" s="261"/>
      <c r="D7" s="89"/>
      <c r="E7" s="89"/>
      <c r="F7" s="90" t="s">
        <v>55</v>
      </c>
      <c r="G7" s="90" t="s">
        <v>55</v>
      </c>
      <c r="H7" s="90" t="s">
        <v>55</v>
      </c>
      <c r="I7" s="90" t="s">
        <v>55</v>
      </c>
      <c r="J7" s="90" t="s">
        <v>55</v>
      </c>
      <c r="K7" s="90" t="s">
        <v>55</v>
      </c>
      <c r="L7" s="90" t="s">
        <v>55</v>
      </c>
      <c r="M7" s="89"/>
      <c r="N7" s="89"/>
      <c r="O7" s="89"/>
    </row>
    <row r="8" spans="1:15" x14ac:dyDescent="0.2">
      <c r="A8" s="91"/>
      <c r="B8" s="148">
        <v>102</v>
      </c>
      <c r="C8" s="49" t="s">
        <v>56</v>
      </c>
      <c r="D8" s="89"/>
      <c r="E8" s="89"/>
      <c r="F8" s="146">
        <f>SUMIF('Project List - RRP'!$B$9:$B$92,'Direct Capex'!$B8,'Project List - RRP'!H$9:H$92)/1000*Inflation!$K$10</f>
        <v>0</v>
      </c>
      <c r="G8" s="146">
        <f>SUMIF('Project List - RRP'!$B$9:$B$92,'Direct Capex'!$B8,'Project List - RRP'!I$9:I$92)/1000*Inflation!$K$10</f>
        <v>0</v>
      </c>
      <c r="H8" s="146">
        <f>SUMIF('Project List - RRP'!$B$9:$B$92,'Direct Capex'!$B8,'Project List - RRP'!J$9:J$92)/1000*Inflation!$K$10</f>
        <v>0</v>
      </c>
      <c r="I8" s="146">
        <f>SUMIF('Project List - RRP'!$B$9:$B$92,'Direct Capex'!$B8,'Project List - RRP'!K$9:K$92)/1000*Inflation!$K$10</f>
        <v>0</v>
      </c>
      <c r="J8" s="146">
        <f>SUMIF('Project List - RRP'!$B$9:$B$92,'Direct Capex'!$B8,'Project List - RRP'!L$9:L$92)/1000*Inflation!$K$10</f>
        <v>0</v>
      </c>
      <c r="K8" s="146">
        <f>SUMIF('Project List - RRP'!$B$9:$B$92,'Direct Capex'!$B8,'Project List - RRP'!M$9:M$92)/1000*Inflation!$K$10</f>
        <v>0</v>
      </c>
      <c r="L8" s="146">
        <f>SUMIF('Project List - RRP'!$B$9:$B$92,'Direct Capex'!$B8,'Project List - RRP'!N$9:N$92)/1000*Inflation!$K$10</f>
        <v>0</v>
      </c>
      <c r="M8" s="89"/>
      <c r="N8" s="89"/>
      <c r="O8" s="89"/>
    </row>
    <row r="9" spans="1:15" x14ac:dyDescent="0.2">
      <c r="A9" s="91"/>
      <c r="B9" s="50">
        <v>103</v>
      </c>
      <c r="C9" s="51" t="s">
        <v>57</v>
      </c>
      <c r="D9" s="89"/>
      <c r="E9" s="89"/>
      <c r="F9" s="146">
        <f>SUMIF('Project List - RRP'!$B$9:$B$92,'Direct Capex'!$B9,'Project List - RRP'!H$9:H$92)/1000*Inflation!$K$10</f>
        <v>0</v>
      </c>
      <c r="G9" s="146">
        <f>SUMIF('Project List - RRP'!$B$9:$B$92,'Direct Capex'!$B9,'Project List - RRP'!I$9:I$92)/1000*Inflation!$K$10</f>
        <v>0</v>
      </c>
      <c r="H9" s="146">
        <f>SUMIF('Project List - RRP'!$B$9:$B$92,'Direct Capex'!$B9,'Project List - RRP'!J$9:J$92)/1000*Inflation!$K$10</f>
        <v>0</v>
      </c>
      <c r="I9" s="146">
        <f>SUMIF('Project List - RRP'!$B$9:$B$92,'Direct Capex'!$B9,'Project List - RRP'!K$9:K$92)/1000*Inflation!$K$10</f>
        <v>0</v>
      </c>
      <c r="J9" s="146">
        <f>SUMIF('Project List - RRP'!$B$9:$B$92,'Direct Capex'!$B9,'Project List - RRP'!L$9:L$92)/1000*Inflation!$K$10</f>
        <v>0</v>
      </c>
      <c r="K9" s="146">
        <f>SUMIF('Project List - RRP'!$B$9:$B$92,'Direct Capex'!$B9,'Project List - RRP'!M$9:M$92)/1000*Inflation!$K$10</f>
        <v>0</v>
      </c>
      <c r="L9" s="146">
        <f>SUMIF('Project List - RRP'!$B$9:$B$92,'Direct Capex'!$B9,'Project List - RRP'!N$9:N$92)/1000*Inflation!$K$10</f>
        <v>0</v>
      </c>
      <c r="M9" s="89"/>
      <c r="N9" s="89"/>
      <c r="O9" s="89"/>
    </row>
    <row r="10" spans="1:15" x14ac:dyDescent="0.2">
      <c r="A10" s="91"/>
      <c r="B10" s="50">
        <v>104</v>
      </c>
      <c r="C10" s="51" t="s">
        <v>58</v>
      </c>
      <c r="D10" s="89"/>
      <c r="E10" s="89"/>
      <c r="F10" s="146">
        <f>SUMIF('Project List - RRP'!$B$9:$B$92,'Direct Capex'!$B10,'Project List - RRP'!H$9:H$92)/1000*Inflation!$K$10</f>
        <v>0</v>
      </c>
      <c r="G10" s="146">
        <f>SUMIF('Project List - RRP'!$B$9:$B$92,'Direct Capex'!$B10,'Project List - RRP'!I$9:I$92)/1000*Inflation!$K$10</f>
        <v>0</v>
      </c>
      <c r="H10" s="146">
        <f>SUMIF('Project List - RRP'!$B$9:$B$92,'Direct Capex'!$B10,'Project List - RRP'!J$9:J$92)/1000*Inflation!$K$10</f>
        <v>0</v>
      </c>
      <c r="I10" s="146">
        <f>SUMIF('Project List - RRP'!$B$9:$B$92,'Direct Capex'!$B10,'Project List - RRP'!K$9:K$92)/1000*Inflation!$K$10</f>
        <v>0</v>
      </c>
      <c r="J10" s="146">
        <f>SUMIF('Project List - RRP'!$B$9:$B$92,'Direct Capex'!$B10,'Project List - RRP'!L$9:L$92)/1000*Inflation!$K$10</f>
        <v>0</v>
      </c>
      <c r="K10" s="146">
        <f>SUMIF('Project List - RRP'!$B$9:$B$92,'Direct Capex'!$B10,'Project List - RRP'!M$9:M$92)/1000*Inflation!$K$10</f>
        <v>0</v>
      </c>
      <c r="L10" s="146">
        <f>SUMIF('Project List - RRP'!$B$9:$B$92,'Direct Capex'!$B10,'Project List - RRP'!N$9:N$92)/1000*Inflation!$K$10</f>
        <v>0</v>
      </c>
      <c r="M10" s="89"/>
      <c r="N10" s="89"/>
      <c r="O10" s="89"/>
    </row>
    <row r="11" spans="1:15" x14ac:dyDescent="0.2">
      <c r="A11" s="91"/>
      <c r="B11" s="50">
        <v>105</v>
      </c>
      <c r="C11" s="51" t="s">
        <v>59</v>
      </c>
      <c r="D11" s="89"/>
      <c r="E11" s="89"/>
      <c r="F11" s="146">
        <f>SUMIF('Project List - RRP'!$B$9:$B$92,'Direct Capex'!$B11,'Project List - RRP'!H$9:H$92)/1000*Inflation!$K$10</f>
        <v>0</v>
      </c>
      <c r="G11" s="146">
        <f>SUMIF('Project List - RRP'!$B$9:$B$92,'Direct Capex'!$B11,'Project List - RRP'!I$9:I$92)/1000*Inflation!$K$10</f>
        <v>0</v>
      </c>
      <c r="H11" s="146">
        <f>SUMIF('Project List - RRP'!$B$9:$B$92,'Direct Capex'!$B11,'Project List - RRP'!J$9:J$92)/1000*Inflation!$K$10</f>
        <v>0</v>
      </c>
      <c r="I11" s="146">
        <f>SUMIF('Project List - RRP'!$B$9:$B$92,'Direct Capex'!$B11,'Project List - RRP'!K$9:K$92)/1000*Inflation!$K$10</f>
        <v>0</v>
      </c>
      <c r="J11" s="146">
        <f>SUMIF('Project List - RRP'!$B$9:$B$92,'Direct Capex'!$B11,'Project List - RRP'!L$9:L$92)/1000*Inflation!$K$10</f>
        <v>0</v>
      </c>
      <c r="K11" s="146">
        <f>SUMIF('Project List - RRP'!$B$9:$B$92,'Direct Capex'!$B11,'Project List - RRP'!M$9:M$92)/1000*Inflation!$K$10</f>
        <v>0</v>
      </c>
      <c r="L11" s="146">
        <f>SUMIF('Project List - RRP'!$B$9:$B$92,'Direct Capex'!$B11,'Project List - RRP'!N$9:N$92)/1000*Inflation!$K$10</f>
        <v>0</v>
      </c>
      <c r="M11" s="89"/>
      <c r="N11" s="89"/>
      <c r="O11" s="89"/>
    </row>
    <row r="12" spans="1:15" x14ac:dyDescent="0.2">
      <c r="A12" s="91"/>
      <c r="B12" s="50">
        <v>106</v>
      </c>
      <c r="C12" s="51" t="s">
        <v>60</v>
      </c>
      <c r="D12" s="89"/>
      <c r="E12" s="89"/>
      <c r="F12" s="146">
        <f>SUMIF('Project List - RRP'!$B$9:$B$92,'Direct Capex'!$B12,'Project List - RRP'!H$9:H$92)/1000*Inflation!$K$10</f>
        <v>0</v>
      </c>
      <c r="G12" s="146">
        <f>SUMIF('Project List - RRP'!$B$9:$B$92,'Direct Capex'!$B12,'Project List - RRP'!I$9:I$92)/1000*Inflation!$K$10</f>
        <v>0</v>
      </c>
      <c r="H12" s="146">
        <f>SUMIF('Project List - RRP'!$B$9:$B$92,'Direct Capex'!$B12,'Project List - RRP'!J$9:J$92)/1000*Inflation!$K$10</f>
        <v>0</v>
      </c>
      <c r="I12" s="146">
        <f>SUMIF('Project List - RRP'!$B$9:$B$92,'Direct Capex'!$B12,'Project List - RRP'!K$9:K$92)/1000*Inflation!$K$10</f>
        <v>0</v>
      </c>
      <c r="J12" s="146">
        <f>SUMIF('Project List - RRP'!$B$9:$B$92,'Direct Capex'!$B12,'Project List - RRP'!L$9:L$92)/1000*Inflation!$K$10</f>
        <v>0</v>
      </c>
      <c r="K12" s="146">
        <f>SUMIF('Project List - RRP'!$B$9:$B$92,'Direct Capex'!$B12,'Project List - RRP'!M$9:M$92)/1000*Inflation!$K$10</f>
        <v>0</v>
      </c>
      <c r="L12" s="146">
        <f>SUMIF('Project List - RRP'!$B$9:$B$92,'Direct Capex'!$B12,'Project List - RRP'!N$9:N$92)/1000*Inflation!$K$10</f>
        <v>0</v>
      </c>
      <c r="M12" s="89"/>
      <c r="N12" s="89"/>
      <c r="O12" s="89"/>
    </row>
    <row r="13" spans="1:15" x14ac:dyDescent="0.2">
      <c r="A13" s="91"/>
      <c r="B13" s="50">
        <v>107</v>
      </c>
      <c r="C13" s="51" t="s">
        <v>61</v>
      </c>
      <c r="D13" s="89"/>
      <c r="E13" s="89"/>
      <c r="F13" s="146">
        <f>SUMIF('Project List - RRP'!$B$9:$B$92,'Direct Capex'!$B13,'Project List - RRP'!H$9:H$92)/1000*Inflation!$K$10</f>
        <v>0</v>
      </c>
      <c r="G13" s="146">
        <f>SUMIF('Project List - RRP'!$B$9:$B$92,'Direct Capex'!$B13,'Project List - RRP'!I$9:I$92)/1000*Inflation!$K$10</f>
        <v>0</v>
      </c>
      <c r="H13" s="146">
        <f>SUMIF('Project List - RRP'!$B$9:$B$92,'Direct Capex'!$B13,'Project List - RRP'!J$9:J$92)/1000*Inflation!$K$10</f>
        <v>0</v>
      </c>
      <c r="I13" s="146">
        <f>SUMIF('Project List - RRP'!$B$9:$B$92,'Direct Capex'!$B13,'Project List - RRP'!K$9:K$92)/1000*Inflation!$K$10</f>
        <v>0</v>
      </c>
      <c r="J13" s="146">
        <f>SUMIF('Project List - RRP'!$B$9:$B$92,'Direct Capex'!$B13,'Project List - RRP'!L$9:L$92)/1000*Inflation!$K$10</f>
        <v>0</v>
      </c>
      <c r="K13" s="146">
        <f>SUMIF('Project List - RRP'!$B$9:$B$92,'Direct Capex'!$B13,'Project List - RRP'!M$9:M$92)/1000*Inflation!$K$10</f>
        <v>0</v>
      </c>
      <c r="L13" s="146">
        <f>SUMIF('Project List - RRP'!$B$9:$B$92,'Direct Capex'!$B13,'Project List - RRP'!N$9:N$92)/1000*Inflation!$K$10</f>
        <v>0</v>
      </c>
      <c r="M13" s="89"/>
      <c r="N13" s="89"/>
      <c r="O13" s="89"/>
    </row>
    <row r="14" spans="1:15" x14ac:dyDescent="0.2">
      <c r="A14" s="91"/>
      <c r="B14" s="50">
        <v>108</v>
      </c>
      <c r="C14" s="51" t="s">
        <v>62</v>
      </c>
      <c r="D14" s="89"/>
      <c r="E14" s="89"/>
      <c r="F14" s="146">
        <f>SUMIF('Project List - RRP'!$B$9:$B$92,'Direct Capex'!$B14,'Project List - RRP'!H$9:H$92)/1000*Inflation!$K$10</f>
        <v>0</v>
      </c>
      <c r="G14" s="146">
        <f>SUMIF('Project List - RRP'!$B$9:$B$92,'Direct Capex'!$B14,'Project List - RRP'!I$9:I$92)/1000*Inflation!$K$10</f>
        <v>0</v>
      </c>
      <c r="H14" s="146">
        <f>SUMIF('Project List - RRP'!$B$9:$B$92,'Direct Capex'!$B14,'Project List - RRP'!J$9:J$92)/1000*Inflation!$K$10</f>
        <v>0</v>
      </c>
      <c r="I14" s="146">
        <f>SUMIF('Project List - RRP'!$B$9:$B$92,'Direct Capex'!$B14,'Project List - RRP'!K$9:K$92)/1000*Inflation!$K$10</f>
        <v>0</v>
      </c>
      <c r="J14" s="146">
        <f>SUMIF('Project List - RRP'!$B$9:$B$92,'Direct Capex'!$B14,'Project List - RRP'!L$9:L$92)/1000*Inflation!$K$10</f>
        <v>0</v>
      </c>
      <c r="K14" s="146">
        <f>SUMIF('Project List - RRP'!$B$9:$B$92,'Direct Capex'!$B14,'Project List - RRP'!M$9:M$92)/1000*Inflation!$K$10</f>
        <v>0</v>
      </c>
      <c r="L14" s="146">
        <f>SUMIF('Project List - RRP'!$B$9:$B$92,'Direct Capex'!$B14,'Project List - RRP'!N$9:N$92)/1000*Inflation!$K$10</f>
        <v>0</v>
      </c>
      <c r="M14" s="89"/>
      <c r="N14" s="89"/>
      <c r="O14" s="89"/>
    </row>
    <row r="15" spans="1:15" x14ac:dyDescent="0.2">
      <c r="A15" s="91"/>
      <c r="B15" s="50">
        <v>109</v>
      </c>
      <c r="C15" s="51" t="s">
        <v>63</v>
      </c>
      <c r="D15" s="89"/>
      <c r="E15" s="89"/>
      <c r="F15" s="146">
        <f>SUMIF('Project List - RRP'!$B$9:$B$92,'Direct Capex'!$B15,'Project List - RRP'!H$9:H$92)/1000*Inflation!$K$10</f>
        <v>0</v>
      </c>
      <c r="G15" s="146">
        <f>SUMIF('Project List - RRP'!$B$9:$B$92,'Direct Capex'!$B15,'Project List - RRP'!I$9:I$92)/1000*Inflation!$K$10</f>
        <v>0</v>
      </c>
      <c r="H15" s="146">
        <f>SUMIF('Project List - RRP'!$B$9:$B$92,'Direct Capex'!$B15,'Project List - RRP'!J$9:J$92)/1000*Inflation!$K$10</f>
        <v>0</v>
      </c>
      <c r="I15" s="146">
        <f>SUMIF('Project List - RRP'!$B$9:$B$92,'Direct Capex'!$B15,'Project List - RRP'!K$9:K$92)/1000*Inflation!$K$10</f>
        <v>0</v>
      </c>
      <c r="J15" s="146">
        <f>SUMIF('Project List - RRP'!$B$9:$B$92,'Direct Capex'!$B15,'Project List - RRP'!L$9:L$92)/1000*Inflation!$K$10</f>
        <v>0</v>
      </c>
      <c r="K15" s="146">
        <f>SUMIF('Project List - RRP'!$B$9:$B$92,'Direct Capex'!$B15,'Project List - RRP'!M$9:M$92)/1000*Inflation!$K$10</f>
        <v>0</v>
      </c>
      <c r="L15" s="146">
        <f>SUMIF('Project List - RRP'!$B$9:$B$92,'Direct Capex'!$B15,'Project List - RRP'!N$9:N$92)/1000*Inflation!$K$10</f>
        <v>0</v>
      </c>
      <c r="M15" s="89"/>
      <c r="N15" s="89"/>
      <c r="O15" s="89"/>
    </row>
    <row r="16" spans="1:15" x14ac:dyDescent="0.2">
      <c r="A16" s="91"/>
      <c r="B16" s="50">
        <v>110</v>
      </c>
      <c r="C16" s="51" t="s">
        <v>64</v>
      </c>
      <c r="D16" s="89"/>
      <c r="E16" s="89"/>
      <c r="F16" s="146">
        <f>SUMIF('Project List - RRP'!$B$9:$B$92,'Direct Capex'!$B16,'Project List - RRP'!H$9:H$92)/1000*Inflation!$K$10</f>
        <v>0</v>
      </c>
      <c r="G16" s="146">
        <f>SUMIF('Project List - RRP'!$B$9:$B$92,'Direct Capex'!$B16,'Project List - RRP'!I$9:I$92)/1000*Inflation!$K$10</f>
        <v>0</v>
      </c>
      <c r="H16" s="146">
        <f>SUMIF('Project List - RRP'!$B$9:$B$92,'Direct Capex'!$B16,'Project List - RRP'!J$9:J$92)/1000*Inflation!$K$10</f>
        <v>0</v>
      </c>
      <c r="I16" s="146">
        <f>SUMIF('Project List - RRP'!$B$9:$B$92,'Direct Capex'!$B16,'Project List - RRP'!K$9:K$92)/1000*Inflation!$K$10</f>
        <v>0</v>
      </c>
      <c r="J16" s="146">
        <f>SUMIF('Project List - RRP'!$B$9:$B$92,'Direct Capex'!$B16,'Project List - RRP'!L$9:L$92)/1000*Inflation!$K$10</f>
        <v>0</v>
      </c>
      <c r="K16" s="146">
        <f>SUMIF('Project List - RRP'!$B$9:$B$92,'Direct Capex'!$B16,'Project List - RRP'!M$9:M$92)/1000*Inflation!$K$10</f>
        <v>0</v>
      </c>
      <c r="L16" s="146">
        <f>SUMIF('Project List - RRP'!$B$9:$B$92,'Direct Capex'!$B16,'Project List - RRP'!N$9:N$92)/1000*Inflation!$K$10</f>
        <v>0</v>
      </c>
      <c r="M16" s="89"/>
      <c r="N16" s="89"/>
      <c r="O16" s="89"/>
    </row>
    <row r="17" spans="1:15" x14ac:dyDescent="0.2">
      <c r="A17" s="91"/>
      <c r="B17" s="50">
        <v>111</v>
      </c>
      <c r="C17" s="51" t="s">
        <v>65</v>
      </c>
      <c r="D17" s="89"/>
      <c r="E17" s="89"/>
      <c r="F17" s="146">
        <f>SUMIF('Project List - RRP'!$B$9:$B$92,'Direct Capex'!$B17,'Project List - RRP'!H$9:H$92)/1000*Inflation!$K$10</f>
        <v>0</v>
      </c>
      <c r="G17" s="146">
        <f>SUMIF('Project List - RRP'!$B$9:$B$92,'Direct Capex'!$B17,'Project List - RRP'!I$9:I$92)/1000*Inflation!$K$10</f>
        <v>0</v>
      </c>
      <c r="H17" s="146">
        <f>SUMIF('Project List - RRP'!$B$9:$B$92,'Direct Capex'!$B17,'Project List - RRP'!J$9:J$92)/1000*Inflation!$K$10</f>
        <v>0</v>
      </c>
      <c r="I17" s="146">
        <f>SUMIF('Project List - RRP'!$B$9:$B$92,'Direct Capex'!$B17,'Project List - RRP'!K$9:K$92)/1000*Inflation!$K$10</f>
        <v>0</v>
      </c>
      <c r="J17" s="146">
        <f>SUMIF('Project List - RRP'!$B$9:$B$92,'Direct Capex'!$B17,'Project List - RRP'!L$9:L$92)/1000*Inflation!$K$10</f>
        <v>0</v>
      </c>
      <c r="K17" s="146">
        <f>SUMIF('Project List - RRP'!$B$9:$B$92,'Direct Capex'!$B17,'Project List - RRP'!M$9:M$92)/1000*Inflation!$K$10</f>
        <v>0</v>
      </c>
      <c r="L17" s="146">
        <f>SUMIF('Project List - RRP'!$B$9:$B$92,'Direct Capex'!$B17,'Project List - RRP'!N$9:N$92)/1000*Inflation!$K$10</f>
        <v>0</v>
      </c>
      <c r="M17" s="91"/>
      <c r="N17" s="91"/>
      <c r="O17" s="91"/>
    </row>
    <row r="18" spans="1:15" x14ac:dyDescent="0.2">
      <c r="A18" s="91"/>
      <c r="B18" s="50">
        <v>112</v>
      </c>
      <c r="C18" s="51" t="s">
        <v>66</v>
      </c>
      <c r="D18" s="89"/>
      <c r="E18" s="89"/>
      <c r="F18" s="146">
        <f>SUMIF('Project List - RRP'!$B$9:$B$92,'Direct Capex'!$B18,'Project List - RRP'!H$9:H$92)/1000*Inflation!$K$10</f>
        <v>0</v>
      </c>
      <c r="G18" s="146">
        <f>SUMIF('Project List - RRP'!$B$9:$B$92,'Direct Capex'!$B18,'Project List - RRP'!I$9:I$92)/1000*Inflation!$K$10</f>
        <v>0</v>
      </c>
      <c r="H18" s="146">
        <f>SUMIF('Project List - RRP'!$B$9:$B$92,'Direct Capex'!$B18,'Project List - RRP'!J$9:J$92)/1000*Inflation!$K$10</f>
        <v>0</v>
      </c>
      <c r="I18" s="146">
        <f>SUMIF('Project List - RRP'!$B$9:$B$92,'Direct Capex'!$B18,'Project List - RRP'!K$9:K$92)/1000*Inflation!$K$10</f>
        <v>0</v>
      </c>
      <c r="J18" s="146">
        <f>SUMIF('Project List - RRP'!$B$9:$B$92,'Direct Capex'!$B18,'Project List - RRP'!L$9:L$92)/1000*Inflation!$K$10</f>
        <v>0</v>
      </c>
      <c r="K18" s="146">
        <f>SUMIF('Project List - RRP'!$B$9:$B$92,'Direct Capex'!$B18,'Project List - RRP'!M$9:M$92)/1000*Inflation!$K$10</f>
        <v>0</v>
      </c>
      <c r="L18" s="146">
        <f>SUMIF('Project List - RRP'!$B$9:$B$92,'Direct Capex'!$B18,'Project List - RRP'!N$9:N$92)/1000*Inflation!$K$10</f>
        <v>0</v>
      </c>
      <c r="M18" s="91"/>
      <c r="N18" s="91"/>
      <c r="O18" s="91"/>
    </row>
    <row r="19" spans="1:15" x14ac:dyDescent="0.2">
      <c r="A19" s="91"/>
      <c r="B19" s="50">
        <v>113</v>
      </c>
      <c r="C19" s="51" t="s">
        <v>67</v>
      </c>
      <c r="D19" s="89"/>
      <c r="E19" s="89"/>
      <c r="F19" s="146">
        <f>SUMIF('Project List - RRP'!$B$9:$B$92,'Direct Capex'!$B19,'Project List - RRP'!H$9:H$92)/1000*Inflation!$K$10</f>
        <v>0</v>
      </c>
      <c r="G19" s="146">
        <f>SUMIF('Project List - RRP'!$B$9:$B$92,'Direct Capex'!$B19,'Project List - RRP'!I$9:I$92)/1000*Inflation!$K$10</f>
        <v>0</v>
      </c>
      <c r="H19" s="146">
        <f>SUMIF('Project List - RRP'!$B$9:$B$92,'Direct Capex'!$B19,'Project List - RRP'!J$9:J$92)/1000*Inflation!$K$10</f>
        <v>0</v>
      </c>
      <c r="I19" s="146">
        <f>SUMIF('Project List - RRP'!$B$9:$B$92,'Direct Capex'!$B19,'Project List - RRP'!K$9:K$92)/1000*Inflation!$K$10</f>
        <v>0</v>
      </c>
      <c r="J19" s="146">
        <f>SUMIF('Project List - RRP'!$B$9:$B$92,'Direct Capex'!$B19,'Project List - RRP'!L$9:L$92)/1000*Inflation!$K$10</f>
        <v>0</v>
      </c>
      <c r="K19" s="146">
        <f>SUMIF('Project List - RRP'!$B$9:$B$92,'Direct Capex'!$B19,'Project List - RRP'!M$9:M$92)/1000*Inflation!$K$10</f>
        <v>0</v>
      </c>
      <c r="L19" s="146">
        <f>SUMIF('Project List - RRP'!$B$9:$B$92,'Direct Capex'!$B19,'Project List - RRP'!N$9:N$92)/1000*Inflation!$K$10</f>
        <v>0</v>
      </c>
      <c r="M19" s="91"/>
      <c r="N19" s="91"/>
      <c r="O19" s="91"/>
    </row>
    <row r="20" spans="1:15" x14ac:dyDescent="0.2">
      <c r="A20" s="91"/>
      <c r="B20" s="50">
        <v>114</v>
      </c>
      <c r="C20" s="51" t="s">
        <v>68</v>
      </c>
      <c r="D20" s="89"/>
      <c r="E20" s="89"/>
      <c r="F20" s="146">
        <f>SUMIF('Project List - RRP'!$B$9:$B$92,'Direct Capex'!$B20,'Project List - RRP'!H$9:H$92)/1000*Inflation!$K$10</f>
        <v>0</v>
      </c>
      <c r="G20" s="146">
        <f>SUMIF('Project List - RRP'!$B$9:$B$92,'Direct Capex'!$B20,'Project List - RRP'!I$9:I$92)/1000*Inflation!$K$10</f>
        <v>0</v>
      </c>
      <c r="H20" s="146">
        <f>SUMIF('Project List - RRP'!$B$9:$B$92,'Direct Capex'!$B20,'Project List - RRP'!J$9:J$92)/1000*Inflation!$K$10</f>
        <v>0</v>
      </c>
      <c r="I20" s="146">
        <f>SUMIF('Project List - RRP'!$B$9:$B$92,'Direct Capex'!$B20,'Project List - RRP'!K$9:K$92)/1000*Inflation!$K$10</f>
        <v>0</v>
      </c>
      <c r="J20" s="146">
        <f>SUMIF('Project List - RRP'!$B$9:$B$92,'Direct Capex'!$B20,'Project List - RRP'!L$9:L$92)/1000*Inflation!$K$10</f>
        <v>0</v>
      </c>
      <c r="K20" s="146">
        <f>SUMIF('Project List - RRP'!$B$9:$B$92,'Direct Capex'!$B20,'Project List - RRP'!M$9:M$92)/1000*Inflation!$K$10</f>
        <v>0</v>
      </c>
      <c r="L20" s="146">
        <f>SUMIF('Project List - RRP'!$B$9:$B$92,'Direct Capex'!$B20,'Project List - RRP'!N$9:N$92)/1000*Inflation!$K$10</f>
        <v>0</v>
      </c>
      <c r="M20" s="91"/>
      <c r="N20" s="91"/>
      <c r="O20" s="91"/>
    </row>
    <row r="21" spans="1:15" x14ac:dyDescent="0.2">
      <c r="A21" s="91"/>
      <c r="B21" s="50">
        <v>115</v>
      </c>
      <c r="C21" s="51" t="s">
        <v>69</v>
      </c>
      <c r="D21" s="89"/>
      <c r="E21" s="89"/>
      <c r="F21" s="146">
        <f>SUMIF('Project List - RRP'!$B$9:$B$92,'Direct Capex'!$B21,'Project List - RRP'!H$9:H$92)/1000*Inflation!$K$10</f>
        <v>0</v>
      </c>
      <c r="G21" s="146">
        <f>SUMIF('Project List - RRP'!$B$9:$B$92,'Direct Capex'!$B21,'Project List - RRP'!I$9:I$92)/1000*Inflation!$K$10</f>
        <v>0</v>
      </c>
      <c r="H21" s="146">
        <f>SUMIF('Project List - RRP'!$B$9:$B$92,'Direct Capex'!$B21,'Project List - RRP'!J$9:J$92)/1000*Inflation!$K$10</f>
        <v>0</v>
      </c>
      <c r="I21" s="146">
        <f>SUMIF('Project List - RRP'!$B$9:$B$92,'Direct Capex'!$B21,'Project List - RRP'!K$9:K$92)/1000*Inflation!$K$10</f>
        <v>0</v>
      </c>
      <c r="J21" s="146">
        <f>SUMIF('Project List - RRP'!$B$9:$B$92,'Direct Capex'!$B21,'Project List - RRP'!L$9:L$92)/1000*Inflation!$K$10</f>
        <v>0</v>
      </c>
      <c r="K21" s="146">
        <f>SUMIF('Project List - RRP'!$B$9:$B$92,'Direct Capex'!$B21,'Project List - RRP'!M$9:M$92)/1000*Inflation!$K$10</f>
        <v>0</v>
      </c>
      <c r="L21" s="146">
        <f>SUMIF('Project List - RRP'!$B$9:$B$92,'Direct Capex'!$B21,'Project List - RRP'!N$9:N$92)/1000*Inflation!$K$10</f>
        <v>0</v>
      </c>
      <c r="M21" s="91"/>
      <c r="N21" s="91"/>
      <c r="O21" s="91"/>
    </row>
    <row r="22" spans="1:15" x14ac:dyDescent="0.2">
      <c r="A22" s="91"/>
      <c r="B22" s="50">
        <v>116</v>
      </c>
      <c r="C22" s="51" t="s">
        <v>70</v>
      </c>
      <c r="D22" s="89"/>
      <c r="E22" s="89"/>
      <c r="F22" s="146">
        <f>SUMIF('Project List - RRP'!$B$9:$B$92,'Direct Capex'!$B22,'Project List - RRP'!H$9:H$92)/1000*Inflation!$K$10</f>
        <v>0</v>
      </c>
      <c r="G22" s="146">
        <f>SUMIF('Project List - RRP'!$B$9:$B$92,'Direct Capex'!$B22,'Project List - RRP'!I$9:I$92)/1000*Inflation!$K$10</f>
        <v>0</v>
      </c>
      <c r="H22" s="146">
        <f>SUMIF('Project List - RRP'!$B$9:$B$92,'Direct Capex'!$B22,'Project List - RRP'!J$9:J$92)/1000*Inflation!$K$10</f>
        <v>0</v>
      </c>
      <c r="I22" s="146">
        <f>SUMIF('Project List - RRP'!$B$9:$B$92,'Direct Capex'!$B22,'Project List - RRP'!K$9:K$92)/1000*Inflation!$K$10</f>
        <v>0</v>
      </c>
      <c r="J22" s="146">
        <f>SUMIF('Project List - RRP'!$B$9:$B$92,'Direct Capex'!$B22,'Project List - RRP'!L$9:L$92)/1000*Inflation!$K$10</f>
        <v>0</v>
      </c>
      <c r="K22" s="146">
        <f>SUMIF('Project List - RRP'!$B$9:$B$92,'Direct Capex'!$B22,'Project List - RRP'!M$9:M$92)/1000*Inflation!$K$10</f>
        <v>0</v>
      </c>
      <c r="L22" s="146">
        <f>SUMIF('Project List - RRP'!$B$9:$B$92,'Direct Capex'!$B22,'Project List - RRP'!N$9:N$92)/1000*Inflation!$K$10</f>
        <v>0</v>
      </c>
      <c r="M22" s="91"/>
      <c r="N22" s="91"/>
      <c r="O22" s="91"/>
    </row>
    <row r="23" spans="1:15" x14ac:dyDescent="0.2">
      <c r="A23" s="91"/>
      <c r="B23" s="50">
        <v>118</v>
      </c>
      <c r="C23" s="51" t="s">
        <v>71</v>
      </c>
      <c r="D23" s="89"/>
      <c r="E23" s="89"/>
      <c r="F23" s="146">
        <f>SUMIF('Project List - RRP'!$B$9:$B$92,'Direct Capex'!$B23,'Project List - RRP'!H$9:H$92)/1000*Inflation!$K$10</f>
        <v>0</v>
      </c>
      <c r="G23" s="146">
        <f>SUMIF('Project List - RRP'!$B$9:$B$92,'Direct Capex'!$B23,'Project List - RRP'!I$9:I$92)/1000*Inflation!$K$10</f>
        <v>0</v>
      </c>
      <c r="H23" s="146">
        <f>SUMIF('Project List - RRP'!$B$9:$B$92,'Direct Capex'!$B23,'Project List - RRP'!J$9:J$92)/1000*Inflation!$K$10</f>
        <v>0</v>
      </c>
      <c r="I23" s="146">
        <f>SUMIF('Project List - RRP'!$B$9:$B$92,'Direct Capex'!$B23,'Project List - RRP'!K$9:K$92)/1000*Inflation!$K$10</f>
        <v>0</v>
      </c>
      <c r="J23" s="146">
        <f>SUMIF('Project List - RRP'!$B$9:$B$92,'Direct Capex'!$B23,'Project List - RRP'!L$9:L$92)/1000*Inflation!$K$10</f>
        <v>0</v>
      </c>
      <c r="K23" s="146">
        <f>SUMIF('Project List - RRP'!$B$9:$B$92,'Direct Capex'!$B23,'Project List - RRP'!M$9:M$92)/1000*Inflation!$K$10</f>
        <v>0</v>
      </c>
      <c r="L23" s="146">
        <f>SUMIF('Project List - RRP'!$B$9:$B$92,'Direct Capex'!$B23,'Project List - RRP'!N$9:N$92)/1000*Inflation!$K$10</f>
        <v>0</v>
      </c>
      <c r="M23" s="91"/>
      <c r="N23" s="91"/>
      <c r="O23" s="91"/>
    </row>
    <row r="24" spans="1:15" x14ac:dyDescent="0.2">
      <c r="A24" s="91"/>
      <c r="B24" s="50">
        <v>119</v>
      </c>
      <c r="C24" s="51" t="s">
        <v>72</v>
      </c>
      <c r="D24" s="89"/>
      <c r="E24" s="89"/>
      <c r="F24" s="146">
        <f>SUMIF('Project List - RRP'!$B$9:$B$92,'Direct Capex'!$B24,'Project List - RRP'!H$9:H$92)/1000*Inflation!$K$10</f>
        <v>0</v>
      </c>
      <c r="G24" s="146">
        <f>SUMIF('Project List - RRP'!$B$9:$B$92,'Direct Capex'!$B24,'Project List - RRP'!I$9:I$92)/1000*Inflation!$K$10</f>
        <v>0</v>
      </c>
      <c r="H24" s="146">
        <f>SUMIF('Project List - RRP'!$B$9:$B$92,'Direct Capex'!$B24,'Project List - RRP'!J$9:J$92)/1000*Inflation!$K$10</f>
        <v>0</v>
      </c>
      <c r="I24" s="146">
        <f>SUMIF('Project List - RRP'!$B$9:$B$92,'Direct Capex'!$B24,'Project List - RRP'!K$9:K$92)/1000*Inflation!$K$10</f>
        <v>0</v>
      </c>
      <c r="J24" s="146">
        <f>SUMIF('Project List - RRP'!$B$9:$B$92,'Direct Capex'!$B24,'Project List - RRP'!L$9:L$92)/1000*Inflation!$K$10</f>
        <v>0</v>
      </c>
      <c r="K24" s="146">
        <f>SUMIF('Project List - RRP'!$B$9:$B$92,'Direct Capex'!$B24,'Project List - RRP'!M$9:M$92)/1000*Inflation!$K$10</f>
        <v>0</v>
      </c>
      <c r="L24" s="146">
        <f>SUMIF('Project List - RRP'!$B$9:$B$92,'Direct Capex'!$B24,'Project List - RRP'!N$9:N$92)/1000*Inflation!$K$10</f>
        <v>0</v>
      </c>
      <c r="M24" s="91"/>
      <c r="N24" s="91"/>
      <c r="O24" s="91"/>
    </row>
    <row r="25" spans="1:15" x14ac:dyDescent="0.2">
      <c r="A25" s="91"/>
      <c r="B25" s="50">
        <v>120</v>
      </c>
      <c r="C25" s="51" t="s">
        <v>73</v>
      </c>
      <c r="D25" s="89"/>
      <c r="E25" s="89"/>
      <c r="F25" s="146">
        <f>SUMIF('Project List - RRP'!$B$9:$B$92,'Direct Capex'!$B25,'Project List - RRP'!H$9:H$92)/1000*Inflation!$K$10</f>
        <v>0</v>
      </c>
      <c r="G25" s="146">
        <f>SUMIF('Project List - RRP'!$B$9:$B$92,'Direct Capex'!$B25,'Project List - RRP'!I$9:I$92)/1000*Inflation!$K$10</f>
        <v>0</v>
      </c>
      <c r="H25" s="146">
        <f>SUMIF('Project List - RRP'!$B$9:$B$92,'Direct Capex'!$B25,'Project List - RRP'!J$9:J$92)/1000*Inflation!$K$10</f>
        <v>0</v>
      </c>
      <c r="I25" s="146">
        <f>SUMIF('Project List - RRP'!$B$9:$B$92,'Direct Capex'!$B25,'Project List - RRP'!K$9:K$92)/1000*Inflation!$K$10</f>
        <v>0</v>
      </c>
      <c r="J25" s="146">
        <f>SUMIF('Project List - RRP'!$B$9:$B$92,'Direct Capex'!$B25,'Project List - RRP'!L$9:L$92)/1000*Inflation!$K$10</f>
        <v>0</v>
      </c>
      <c r="K25" s="146">
        <f>SUMIF('Project List - RRP'!$B$9:$B$92,'Direct Capex'!$B25,'Project List - RRP'!M$9:M$92)/1000*Inflation!$K$10</f>
        <v>0</v>
      </c>
      <c r="L25" s="146">
        <f>SUMIF('Project List - RRP'!$B$9:$B$92,'Direct Capex'!$B25,'Project List - RRP'!N$9:N$92)/1000*Inflation!$K$10</f>
        <v>0</v>
      </c>
      <c r="M25" s="91"/>
      <c r="N25" s="91"/>
      <c r="O25" s="91"/>
    </row>
    <row r="26" spans="1:15" x14ac:dyDescent="0.2">
      <c r="A26" s="91"/>
      <c r="B26" s="50">
        <v>121</v>
      </c>
      <c r="C26" s="51" t="s">
        <v>74</v>
      </c>
      <c r="D26" s="89"/>
      <c r="E26" s="89"/>
      <c r="F26" s="146">
        <f>SUMIF('Project List - RRP'!$B$9:$B$92,'Direct Capex'!$B26,'Project List - RRP'!H$9:H$92)/1000*Inflation!$K$10</f>
        <v>0</v>
      </c>
      <c r="G26" s="146">
        <f>SUMIF('Project List - RRP'!$B$9:$B$92,'Direct Capex'!$B26,'Project List - RRP'!I$9:I$92)/1000*Inflation!$K$10</f>
        <v>0</v>
      </c>
      <c r="H26" s="146">
        <f>SUMIF('Project List - RRP'!$B$9:$B$92,'Direct Capex'!$B26,'Project List - RRP'!J$9:J$92)/1000*Inflation!$K$10</f>
        <v>0</v>
      </c>
      <c r="I26" s="146">
        <f>SUMIF('Project List - RRP'!$B$9:$B$92,'Direct Capex'!$B26,'Project List - RRP'!K$9:K$92)/1000*Inflation!$K$10</f>
        <v>0</v>
      </c>
      <c r="J26" s="146">
        <f>SUMIF('Project List - RRP'!$B$9:$B$92,'Direct Capex'!$B26,'Project List - RRP'!L$9:L$92)/1000*Inflation!$K$10</f>
        <v>0</v>
      </c>
      <c r="K26" s="146">
        <f>SUMIF('Project List - RRP'!$B$9:$B$92,'Direct Capex'!$B26,'Project List - RRP'!M$9:M$92)/1000*Inflation!$K$10</f>
        <v>0</v>
      </c>
      <c r="L26" s="146">
        <f>SUMIF('Project List - RRP'!$B$9:$B$92,'Direct Capex'!$B26,'Project List - RRP'!N$9:N$92)/1000*Inflation!$K$10</f>
        <v>0</v>
      </c>
      <c r="M26" s="91"/>
      <c r="N26" s="91"/>
      <c r="O26" s="91"/>
    </row>
    <row r="27" spans="1:15" x14ac:dyDescent="0.2">
      <c r="A27" s="91"/>
      <c r="B27" s="50">
        <v>122</v>
      </c>
      <c r="C27" s="51" t="s">
        <v>75</v>
      </c>
      <c r="D27" s="89"/>
      <c r="E27" s="89"/>
      <c r="F27" s="146">
        <f>SUMIF('Project List - RRP'!$B$9:$B$92,'Direct Capex'!$B27,'Project List - RRP'!H$9:H$92)/1000*Inflation!$K$10</f>
        <v>0</v>
      </c>
      <c r="G27" s="146">
        <f>SUMIF('Project List - RRP'!$B$9:$B$92,'Direct Capex'!$B27,'Project List - RRP'!I$9:I$92)/1000*Inflation!$K$10</f>
        <v>0</v>
      </c>
      <c r="H27" s="146">
        <f>SUMIF('Project List - RRP'!$B$9:$B$92,'Direct Capex'!$B27,'Project List - RRP'!J$9:J$92)/1000*Inflation!$K$10</f>
        <v>0</v>
      </c>
      <c r="I27" s="146">
        <f>SUMIF('Project List - RRP'!$B$9:$B$92,'Direct Capex'!$B27,'Project List - RRP'!K$9:K$92)/1000*Inflation!$K$10</f>
        <v>0</v>
      </c>
      <c r="J27" s="146">
        <f>SUMIF('Project List - RRP'!$B$9:$B$92,'Direct Capex'!$B27,'Project List - RRP'!L$9:L$92)/1000*Inflation!$K$10</f>
        <v>0</v>
      </c>
      <c r="K27" s="146">
        <f>SUMIF('Project List - RRP'!$B$9:$B$92,'Direct Capex'!$B27,'Project List - RRP'!M$9:M$92)/1000*Inflation!$K$10</f>
        <v>0</v>
      </c>
      <c r="L27" s="146">
        <f>SUMIF('Project List - RRP'!$B$9:$B$92,'Direct Capex'!$B27,'Project List - RRP'!N$9:N$92)/1000*Inflation!$K$10</f>
        <v>0</v>
      </c>
      <c r="M27" s="91"/>
      <c r="N27" s="91"/>
      <c r="O27" s="91"/>
    </row>
    <row r="28" spans="1:15" x14ac:dyDescent="0.2">
      <c r="A28" s="91"/>
      <c r="B28" s="50">
        <v>123</v>
      </c>
      <c r="C28" s="51" t="s">
        <v>76</v>
      </c>
      <c r="D28" s="89"/>
      <c r="E28" s="89"/>
      <c r="F28" s="146">
        <f>SUMIF('Project List - RRP'!$B$9:$B$92,'Direct Capex'!$B28,'Project List - RRP'!H$9:H$92)/1000*Inflation!$K$10</f>
        <v>0</v>
      </c>
      <c r="G28" s="146">
        <f>SUMIF('Project List - RRP'!$B$9:$B$92,'Direct Capex'!$B28,'Project List - RRP'!I$9:I$92)/1000*Inflation!$K$10</f>
        <v>0</v>
      </c>
      <c r="H28" s="146">
        <f>SUMIF('Project List - RRP'!$B$9:$B$92,'Direct Capex'!$B28,'Project List - RRP'!J$9:J$92)/1000*Inflation!$K$10</f>
        <v>0</v>
      </c>
      <c r="I28" s="146">
        <f>SUMIF('Project List - RRP'!$B$9:$B$92,'Direct Capex'!$B28,'Project List - RRP'!K$9:K$92)/1000*Inflation!$K$10</f>
        <v>0</v>
      </c>
      <c r="J28" s="146">
        <f>SUMIF('Project List - RRP'!$B$9:$B$92,'Direct Capex'!$B28,'Project List - RRP'!L$9:L$92)/1000*Inflation!$K$10</f>
        <v>0</v>
      </c>
      <c r="K28" s="146">
        <f>SUMIF('Project List - RRP'!$B$9:$B$92,'Direct Capex'!$B28,'Project List - RRP'!M$9:M$92)/1000*Inflation!$K$10</f>
        <v>0</v>
      </c>
      <c r="L28" s="146">
        <f>SUMIF('Project List - RRP'!$B$9:$B$92,'Direct Capex'!$B28,'Project List - RRP'!N$9:N$92)/1000*Inflation!$K$10</f>
        <v>0</v>
      </c>
      <c r="M28" s="91"/>
      <c r="N28" s="91"/>
      <c r="O28" s="91"/>
    </row>
    <row r="29" spans="1:15" x14ac:dyDescent="0.2">
      <c r="A29" s="91"/>
      <c r="B29" s="50">
        <v>124</v>
      </c>
      <c r="C29" s="51" t="s">
        <v>77</v>
      </c>
      <c r="D29" s="89"/>
      <c r="E29" s="89"/>
      <c r="F29" s="146">
        <f>SUMIF('Project List - RRP'!$B$9:$B$92,'Direct Capex'!$B29,'Project List - RRP'!H$9:H$92)/1000*Inflation!$K$10</f>
        <v>0</v>
      </c>
      <c r="G29" s="146">
        <f>SUMIF('Project List - RRP'!$B$9:$B$92,'Direct Capex'!$B29,'Project List - RRP'!I$9:I$92)/1000*Inflation!$K$10</f>
        <v>0</v>
      </c>
      <c r="H29" s="146">
        <f>SUMIF('Project List - RRP'!$B$9:$B$92,'Direct Capex'!$B29,'Project List - RRP'!J$9:J$92)/1000*Inflation!$K$10</f>
        <v>0</v>
      </c>
      <c r="I29" s="146">
        <f>SUMIF('Project List - RRP'!$B$9:$B$92,'Direct Capex'!$B29,'Project List - RRP'!K$9:K$92)/1000*Inflation!$K$10</f>
        <v>0</v>
      </c>
      <c r="J29" s="146">
        <f>SUMIF('Project List - RRP'!$B$9:$B$92,'Direct Capex'!$B29,'Project List - RRP'!L$9:L$92)/1000*Inflation!$K$10</f>
        <v>0</v>
      </c>
      <c r="K29" s="146">
        <f>SUMIF('Project List - RRP'!$B$9:$B$92,'Direct Capex'!$B29,'Project List - RRP'!M$9:M$92)/1000*Inflation!$K$10</f>
        <v>0</v>
      </c>
      <c r="L29" s="146">
        <f>SUMIF('Project List - RRP'!$B$9:$B$92,'Direct Capex'!$B29,'Project List - RRP'!N$9:N$92)/1000*Inflation!$K$10</f>
        <v>0</v>
      </c>
      <c r="M29" s="91"/>
      <c r="N29" s="91"/>
      <c r="O29" s="91"/>
    </row>
    <row r="30" spans="1:15" x14ac:dyDescent="0.2">
      <c r="A30" s="91"/>
      <c r="B30" s="50">
        <v>125</v>
      </c>
      <c r="C30" s="51" t="s">
        <v>78</v>
      </c>
      <c r="D30" s="89"/>
      <c r="E30" s="89"/>
      <c r="F30" s="146">
        <f>SUMIF('Project List - RRP'!$B$9:$B$92,'Direct Capex'!$B30,'Project List - RRP'!H$9:H$92)/1000*Inflation!$K$10</f>
        <v>0</v>
      </c>
      <c r="G30" s="146">
        <f>SUMIF('Project List - RRP'!$B$9:$B$92,'Direct Capex'!$B30,'Project List - RRP'!I$9:I$92)/1000*Inflation!$K$10</f>
        <v>0</v>
      </c>
      <c r="H30" s="146">
        <f>SUMIF('Project List - RRP'!$B$9:$B$92,'Direct Capex'!$B30,'Project List - RRP'!J$9:J$92)/1000*Inflation!$K$10</f>
        <v>0</v>
      </c>
      <c r="I30" s="146">
        <f>SUMIF('Project List - RRP'!$B$9:$B$92,'Direct Capex'!$B30,'Project List - RRP'!K$9:K$92)/1000*Inflation!$K$10</f>
        <v>0</v>
      </c>
      <c r="J30" s="146">
        <f>SUMIF('Project List - RRP'!$B$9:$B$92,'Direct Capex'!$B30,'Project List - RRP'!L$9:L$92)/1000*Inflation!$K$10</f>
        <v>0</v>
      </c>
      <c r="K30" s="146">
        <f>SUMIF('Project List - RRP'!$B$9:$B$92,'Direct Capex'!$B30,'Project List - RRP'!M$9:M$92)/1000*Inflation!$K$10</f>
        <v>0</v>
      </c>
      <c r="L30" s="146">
        <f>SUMIF('Project List - RRP'!$B$9:$B$92,'Direct Capex'!$B30,'Project List - RRP'!N$9:N$92)/1000*Inflation!$K$10</f>
        <v>0</v>
      </c>
      <c r="M30" s="91"/>
      <c r="N30" s="91"/>
      <c r="O30" s="91"/>
    </row>
    <row r="31" spans="1:15" x14ac:dyDescent="0.2">
      <c r="A31" s="91"/>
      <c r="B31" s="50">
        <v>126</v>
      </c>
      <c r="C31" s="51" t="s">
        <v>79</v>
      </c>
      <c r="D31" s="89"/>
      <c r="E31" s="89"/>
      <c r="F31" s="146">
        <f>SUMIF('Project List - RRP'!$B$9:$B$92,'Direct Capex'!$B31,'Project List - RRP'!H$9:H$92)/1000*Inflation!$K$10</f>
        <v>0</v>
      </c>
      <c r="G31" s="146">
        <f>SUMIF('Project List - RRP'!$B$9:$B$92,'Direct Capex'!$B31,'Project List - RRP'!I$9:I$92)/1000*Inflation!$K$10</f>
        <v>0</v>
      </c>
      <c r="H31" s="146">
        <f>SUMIF('Project List - RRP'!$B$9:$B$92,'Direct Capex'!$B31,'Project List - RRP'!J$9:J$92)/1000*Inflation!$K$10</f>
        <v>0</v>
      </c>
      <c r="I31" s="146">
        <f>SUMIF('Project List - RRP'!$B$9:$B$92,'Direct Capex'!$B31,'Project List - RRP'!K$9:K$92)/1000*Inflation!$K$10</f>
        <v>0</v>
      </c>
      <c r="J31" s="146">
        <f>SUMIF('Project List - RRP'!$B$9:$B$92,'Direct Capex'!$B31,'Project List - RRP'!L$9:L$92)/1000*Inflation!$K$10</f>
        <v>0</v>
      </c>
      <c r="K31" s="146">
        <f>SUMIF('Project List - RRP'!$B$9:$B$92,'Direct Capex'!$B31,'Project List - RRP'!M$9:M$92)/1000*Inflation!$K$10</f>
        <v>0</v>
      </c>
      <c r="L31" s="146">
        <f>SUMIF('Project List - RRP'!$B$9:$B$92,'Direct Capex'!$B31,'Project List - RRP'!N$9:N$92)/1000*Inflation!$K$10</f>
        <v>0</v>
      </c>
      <c r="M31" s="91"/>
      <c r="N31" s="91"/>
      <c r="O31" s="91"/>
    </row>
    <row r="32" spans="1:15" x14ac:dyDescent="0.2">
      <c r="A32" s="91"/>
      <c r="B32" s="50">
        <v>130</v>
      </c>
      <c r="C32" s="51" t="s">
        <v>80</v>
      </c>
      <c r="D32" s="89"/>
      <c r="E32" s="89"/>
      <c r="F32" s="146">
        <f>SUMIF('Project List - RRP'!$B$9:$B$92,'Direct Capex'!$B32,'Project List - RRP'!H$9:H$92)/1000*Inflation!$K$10</f>
        <v>0</v>
      </c>
      <c r="G32" s="146">
        <f>SUMIF('Project List - RRP'!$B$9:$B$92,'Direct Capex'!$B32,'Project List - RRP'!I$9:I$92)/1000*Inflation!$K$10</f>
        <v>0</v>
      </c>
      <c r="H32" s="146">
        <f>SUMIF('Project List - RRP'!$B$9:$B$92,'Direct Capex'!$B32,'Project List - RRP'!J$9:J$92)/1000*Inflation!$K$10</f>
        <v>0</v>
      </c>
      <c r="I32" s="146">
        <f>SUMIF('Project List - RRP'!$B$9:$B$92,'Direct Capex'!$B32,'Project List - RRP'!K$9:K$92)/1000*Inflation!$K$10</f>
        <v>0</v>
      </c>
      <c r="J32" s="146">
        <f>SUMIF('Project List - RRP'!$B$9:$B$92,'Direct Capex'!$B32,'Project List - RRP'!L$9:L$92)/1000*Inflation!$K$10</f>
        <v>0</v>
      </c>
      <c r="K32" s="146">
        <f>SUMIF('Project List - RRP'!$B$9:$B$92,'Direct Capex'!$B32,'Project List - RRP'!M$9:M$92)/1000*Inflation!$K$10</f>
        <v>0</v>
      </c>
      <c r="L32" s="146">
        <f>SUMIF('Project List - RRP'!$B$9:$B$92,'Direct Capex'!$B32,'Project List - RRP'!N$9:N$92)/1000*Inflation!$K$10</f>
        <v>0</v>
      </c>
      <c r="M32" s="91"/>
      <c r="N32" s="91"/>
      <c r="O32" s="91"/>
    </row>
    <row r="33" spans="1:15" x14ac:dyDescent="0.2">
      <c r="A33" s="91"/>
      <c r="B33" s="50">
        <v>131</v>
      </c>
      <c r="C33" s="51" t="s">
        <v>81</v>
      </c>
      <c r="D33" s="89"/>
      <c r="E33" s="89"/>
      <c r="F33" s="146">
        <f>SUMIF('Project List - RRP'!$B$9:$B$92,'Direct Capex'!$B33,'Project List - RRP'!H$9:H$92)/1000*Inflation!$K$10</f>
        <v>0</v>
      </c>
      <c r="G33" s="146">
        <f>SUMIF('Project List - RRP'!$B$9:$B$92,'Direct Capex'!$B33,'Project List - RRP'!I$9:I$92)/1000*Inflation!$K$10</f>
        <v>0</v>
      </c>
      <c r="H33" s="146">
        <f>SUMIF('Project List - RRP'!$B$9:$B$92,'Direct Capex'!$B33,'Project List - RRP'!J$9:J$92)/1000*Inflation!$K$10</f>
        <v>0</v>
      </c>
      <c r="I33" s="146">
        <f>SUMIF('Project List - RRP'!$B$9:$B$92,'Direct Capex'!$B33,'Project List - RRP'!K$9:K$92)/1000*Inflation!$K$10</f>
        <v>0</v>
      </c>
      <c r="J33" s="146">
        <f>SUMIF('Project List - RRP'!$B$9:$B$92,'Direct Capex'!$B33,'Project List - RRP'!L$9:L$92)/1000*Inflation!$K$10</f>
        <v>0</v>
      </c>
      <c r="K33" s="146">
        <f>SUMIF('Project List - RRP'!$B$9:$B$92,'Direct Capex'!$B33,'Project List - RRP'!M$9:M$92)/1000*Inflation!$K$10</f>
        <v>0</v>
      </c>
      <c r="L33" s="146">
        <f>SUMIF('Project List - RRP'!$B$9:$B$92,'Direct Capex'!$B33,'Project List - RRP'!N$9:N$92)/1000*Inflation!$K$10</f>
        <v>0</v>
      </c>
      <c r="M33" s="91"/>
      <c r="N33" s="91"/>
      <c r="O33" s="91"/>
    </row>
    <row r="34" spans="1:15" x14ac:dyDescent="0.2">
      <c r="A34" s="91"/>
      <c r="B34" s="50">
        <v>132</v>
      </c>
      <c r="C34" s="51" t="s">
        <v>82</v>
      </c>
      <c r="D34" s="89"/>
      <c r="E34" s="89"/>
      <c r="F34" s="146">
        <f>SUMIF('Project List - RRP'!$B$9:$B$92,'Direct Capex'!$B34,'Project List - RRP'!H$9:H$92)/1000*Inflation!$K$10</f>
        <v>0</v>
      </c>
      <c r="G34" s="146">
        <f>SUMIF('Project List - RRP'!$B$9:$B$92,'Direct Capex'!$B34,'Project List - RRP'!I$9:I$92)/1000*Inflation!$K$10</f>
        <v>0</v>
      </c>
      <c r="H34" s="146">
        <f>SUMIF('Project List - RRP'!$B$9:$B$92,'Direct Capex'!$B34,'Project List - RRP'!J$9:J$92)/1000*Inflation!$K$10</f>
        <v>0</v>
      </c>
      <c r="I34" s="146">
        <f>SUMIF('Project List - RRP'!$B$9:$B$92,'Direct Capex'!$B34,'Project List - RRP'!K$9:K$92)/1000*Inflation!$K$10</f>
        <v>0</v>
      </c>
      <c r="J34" s="146">
        <f>SUMIF('Project List - RRP'!$B$9:$B$92,'Direct Capex'!$B34,'Project List - RRP'!L$9:L$92)/1000*Inflation!$K$10</f>
        <v>0</v>
      </c>
      <c r="K34" s="146">
        <f>SUMIF('Project List - RRP'!$B$9:$B$92,'Direct Capex'!$B34,'Project List - RRP'!M$9:M$92)/1000*Inflation!$K$10</f>
        <v>0</v>
      </c>
      <c r="L34" s="146">
        <f>SUMIF('Project List - RRP'!$B$9:$B$92,'Direct Capex'!$B34,'Project List - RRP'!N$9:N$92)/1000*Inflation!$K$10</f>
        <v>0</v>
      </c>
      <c r="M34" s="91"/>
      <c r="N34" s="91"/>
      <c r="O34" s="91"/>
    </row>
    <row r="35" spans="1:15" x14ac:dyDescent="0.2">
      <c r="A35" s="91"/>
      <c r="B35" s="50">
        <v>133</v>
      </c>
      <c r="C35" s="51" t="s">
        <v>83</v>
      </c>
      <c r="D35" s="89"/>
      <c r="E35" s="89"/>
      <c r="F35" s="146">
        <f>SUMIF('Project List - RRP'!$B$9:$B$92,'Direct Capex'!$B35,'Project List - RRP'!H$9:H$92)/1000*Inflation!$K$10</f>
        <v>0</v>
      </c>
      <c r="G35" s="146">
        <f>SUMIF('Project List - RRP'!$B$9:$B$92,'Direct Capex'!$B35,'Project List - RRP'!I$9:I$92)/1000*Inflation!$K$10</f>
        <v>0</v>
      </c>
      <c r="H35" s="146">
        <f>SUMIF('Project List - RRP'!$B$9:$B$92,'Direct Capex'!$B35,'Project List - RRP'!J$9:J$92)/1000*Inflation!$K$10</f>
        <v>0</v>
      </c>
      <c r="I35" s="146">
        <f>SUMIF('Project List - RRP'!$B$9:$B$92,'Direct Capex'!$B35,'Project List - RRP'!K$9:K$92)/1000*Inflation!$K$10</f>
        <v>0</v>
      </c>
      <c r="J35" s="146">
        <f>SUMIF('Project List - RRP'!$B$9:$B$92,'Direct Capex'!$B35,'Project List - RRP'!L$9:L$92)/1000*Inflation!$K$10</f>
        <v>0</v>
      </c>
      <c r="K35" s="146">
        <f>SUMIF('Project List - RRP'!$B$9:$B$92,'Direct Capex'!$B35,'Project List - RRP'!M$9:M$92)/1000*Inflation!$K$10</f>
        <v>0</v>
      </c>
      <c r="L35" s="146">
        <f>SUMIF('Project List - RRP'!$B$9:$B$92,'Direct Capex'!$B35,'Project List - RRP'!N$9:N$92)/1000*Inflation!$K$10</f>
        <v>0</v>
      </c>
      <c r="M35" s="91"/>
      <c r="N35" s="91"/>
      <c r="O35" s="91"/>
    </row>
    <row r="36" spans="1:15" x14ac:dyDescent="0.2">
      <c r="A36" s="91"/>
      <c r="B36" s="50">
        <v>134</v>
      </c>
      <c r="C36" s="51" t="s">
        <v>84</v>
      </c>
      <c r="D36" s="89"/>
      <c r="E36" s="89"/>
      <c r="F36" s="146">
        <f>SUMIF('Project List - RRP'!$B$9:$B$92,'Direct Capex'!$B36,'Project List - RRP'!H$9:H$92)/1000*Inflation!$K$10</f>
        <v>0</v>
      </c>
      <c r="G36" s="146">
        <f>SUMIF('Project List - RRP'!$B$9:$B$92,'Direct Capex'!$B36,'Project List - RRP'!I$9:I$92)/1000*Inflation!$K$10</f>
        <v>0</v>
      </c>
      <c r="H36" s="146">
        <f>SUMIF('Project List - RRP'!$B$9:$B$92,'Direct Capex'!$B36,'Project List - RRP'!J$9:J$92)/1000*Inflation!$K$10</f>
        <v>0</v>
      </c>
      <c r="I36" s="146">
        <f>SUMIF('Project List - RRP'!$B$9:$B$92,'Direct Capex'!$B36,'Project List - RRP'!K$9:K$92)/1000*Inflation!$K$10</f>
        <v>0</v>
      </c>
      <c r="J36" s="146">
        <f>SUMIF('Project List - RRP'!$B$9:$B$92,'Direct Capex'!$B36,'Project List - RRP'!L$9:L$92)/1000*Inflation!$K$10</f>
        <v>0</v>
      </c>
      <c r="K36" s="146">
        <f>SUMIF('Project List - RRP'!$B$9:$B$92,'Direct Capex'!$B36,'Project List - RRP'!M$9:M$92)/1000*Inflation!$K$10</f>
        <v>0</v>
      </c>
      <c r="L36" s="146">
        <f>SUMIF('Project List - RRP'!$B$9:$B$92,'Direct Capex'!$B36,'Project List - RRP'!N$9:N$92)/1000*Inflation!$K$10</f>
        <v>0</v>
      </c>
      <c r="M36" s="91"/>
      <c r="N36" s="91"/>
      <c r="O36" s="91"/>
    </row>
    <row r="37" spans="1:15" x14ac:dyDescent="0.2">
      <c r="A37" s="91"/>
      <c r="B37" s="50">
        <v>135</v>
      </c>
      <c r="C37" s="51" t="s">
        <v>85</v>
      </c>
      <c r="D37" s="89"/>
      <c r="E37" s="89"/>
      <c r="F37" s="146">
        <f>SUMIF('Project List - RRP'!$B$9:$B$92,'Direct Capex'!$B37,'Project List - RRP'!H$9:H$92)/1000*Inflation!$K$10</f>
        <v>0</v>
      </c>
      <c r="G37" s="146">
        <f>SUMIF('Project List - RRP'!$B$9:$B$92,'Direct Capex'!$B37,'Project List - RRP'!I$9:I$92)/1000*Inflation!$K$10</f>
        <v>0</v>
      </c>
      <c r="H37" s="146">
        <f>SUMIF('Project List - RRP'!$B$9:$B$92,'Direct Capex'!$B37,'Project List - RRP'!J$9:J$92)/1000*Inflation!$K$10</f>
        <v>0</v>
      </c>
      <c r="I37" s="146">
        <f>SUMIF('Project List - RRP'!$B$9:$B$92,'Direct Capex'!$B37,'Project List - RRP'!K$9:K$92)/1000*Inflation!$K$10</f>
        <v>0</v>
      </c>
      <c r="J37" s="146">
        <f>SUMIF('Project List - RRP'!$B$9:$B$92,'Direct Capex'!$B37,'Project List - RRP'!L$9:L$92)/1000*Inflation!$K$10</f>
        <v>0</v>
      </c>
      <c r="K37" s="146">
        <f>SUMIF('Project List - RRP'!$B$9:$B$92,'Direct Capex'!$B37,'Project List - RRP'!M$9:M$92)/1000*Inflation!$K$10</f>
        <v>0</v>
      </c>
      <c r="L37" s="146">
        <f>SUMIF('Project List - RRP'!$B$9:$B$92,'Direct Capex'!$B37,'Project List - RRP'!N$9:N$92)/1000*Inflation!$K$10</f>
        <v>0</v>
      </c>
      <c r="M37" s="91"/>
      <c r="N37" s="91"/>
      <c r="O37" s="91"/>
    </row>
    <row r="38" spans="1:15" x14ac:dyDescent="0.2">
      <c r="A38" s="91"/>
      <c r="B38" s="50">
        <v>136</v>
      </c>
      <c r="C38" s="51" t="s">
        <v>86</v>
      </c>
      <c r="D38" s="89"/>
      <c r="E38" s="89"/>
      <c r="F38" s="146">
        <f>SUMIF('Project List - RRP'!$B$9:$B$92,'Direct Capex'!$B38,'Project List - RRP'!H$9:H$92)/1000*Inflation!$K$10</f>
        <v>0</v>
      </c>
      <c r="G38" s="146">
        <f>SUMIF('Project List - RRP'!$B$9:$B$92,'Direct Capex'!$B38,'Project List - RRP'!I$9:I$92)/1000*Inflation!$K$10</f>
        <v>0</v>
      </c>
      <c r="H38" s="146">
        <f>SUMIF('Project List - RRP'!$B$9:$B$92,'Direct Capex'!$B38,'Project List - RRP'!J$9:J$92)/1000*Inflation!$K$10</f>
        <v>0</v>
      </c>
      <c r="I38" s="146">
        <f>SUMIF('Project List - RRP'!$B$9:$B$92,'Direct Capex'!$B38,'Project List - RRP'!K$9:K$92)/1000*Inflation!$K$10</f>
        <v>0</v>
      </c>
      <c r="J38" s="146">
        <f>SUMIF('Project List - RRP'!$B$9:$B$92,'Direct Capex'!$B38,'Project List - RRP'!L$9:L$92)/1000*Inflation!$K$10</f>
        <v>0</v>
      </c>
      <c r="K38" s="146">
        <f>SUMIF('Project List - RRP'!$B$9:$B$92,'Direct Capex'!$B38,'Project List - RRP'!M$9:M$92)/1000*Inflation!$K$10</f>
        <v>0</v>
      </c>
      <c r="L38" s="146">
        <f>SUMIF('Project List - RRP'!$B$9:$B$92,'Direct Capex'!$B38,'Project List - RRP'!N$9:N$92)/1000*Inflation!$K$10</f>
        <v>0</v>
      </c>
      <c r="M38" s="91"/>
      <c r="N38" s="91"/>
      <c r="O38" s="91"/>
    </row>
    <row r="39" spans="1:15" x14ac:dyDescent="0.2">
      <c r="A39" s="91"/>
      <c r="B39" s="50">
        <v>137</v>
      </c>
      <c r="C39" s="51" t="s">
        <v>87</v>
      </c>
      <c r="D39" s="89"/>
      <c r="E39" s="89"/>
      <c r="F39" s="146">
        <f>SUMIF('Project List - RRP'!$B$9:$B$92,'Direct Capex'!$B39,'Project List - RRP'!H$9:H$92)/1000*Inflation!$K$10</f>
        <v>0</v>
      </c>
      <c r="G39" s="146">
        <f>SUMIF('Project List - RRP'!$B$9:$B$92,'Direct Capex'!$B39,'Project List - RRP'!I$9:I$92)/1000*Inflation!$K$10</f>
        <v>0</v>
      </c>
      <c r="H39" s="146">
        <f>SUMIF('Project List - RRP'!$B$9:$B$92,'Direct Capex'!$B39,'Project List - RRP'!J$9:J$92)/1000*Inflation!$K$10</f>
        <v>0</v>
      </c>
      <c r="I39" s="146">
        <f>SUMIF('Project List - RRP'!$B$9:$B$92,'Direct Capex'!$B39,'Project List - RRP'!K$9:K$92)/1000*Inflation!$K$10</f>
        <v>0</v>
      </c>
      <c r="J39" s="146">
        <f>SUMIF('Project List - RRP'!$B$9:$B$92,'Direct Capex'!$B39,'Project List - RRP'!L$9:L$92)/1000*Inflation!$K$10</f>
        <v>0</v>
      </c>
      <c r="K39" s="146">
        <f>SUMIF('Project List - RRP'!$B$9:$B$92,'Direct Capex'!$B39,'Project List - RRP'!M$9:M$92)/1000*Inflation!$K$10</f>
        <v>0</v>
      </c>
      <c r="L39" s="146">
        <f>SUMIF('Project List - RRP'!$B$9:$B$92,'Direct Capex'!$B39,'Project List - RRP'!N$9:N$92)/1000*Inflation!$K$10</f>
        <v>0</v>
      </c>
      <c r="M39" s="91"/>
      <c r="N39" s="91"/>
      <c r="O39" s="91"/>
    </row>
    <row r="40" spans="1:15" x14ac:dyDescent="0.2">
      <c r="A40" s="91"/>
      <c r="B40" s="50">
        <v>138</v>
      </c>
      <c r="C40" s="51" t="s">
        <v>88</v>
      </c>
      <c r="D40" s="89"/>
      <c r="E40" s="89"/>
      <c r="F40" s="146">
        <f>SUMIF('Project List - RRP'!$B$9:$B$92,'Direct Capex'!$B40,'Project List - RRP'!H$9:H$92)/1000*Inflation!$K$10</f>
        <v>0</v>
      </c>
      <c r="G40" s="146">
        <f>SUMIF('Project List - RRP'!$B$9:$B$92,'Direct Capex'!$B40,'Project List - RRP'!I$9:I$92)/1000*Inflation!$K$10</f>
        <v>0</v>
      </c>
      <c r="H40" s="146">
        <f>SUMIF('Project List - RRP'!$B$9:$B$92,'Direct Capex'!$B40,'Project List - RRP'!J$9:J$92)/1000*Inflation!$K$10</f>
        <v>0</v>
      </c>
      <c r="I40" s="146">
        <f>SUMIF('Project List - RRP'!$B$9:$B$92,'Direct Capex'!$B40,'Project List - RRP'!K$9:K$92)/1000*Inflation!$K$10</f>
        <v>0</v>
      </c>
      <c r="J40" s="146">
        <f>SUMIF('Project List - RRP'!$B$9:$B$92,'Direct Capex'!$B40,'Project List - RRP'!L$9:L$92)/1000*Inflation!$K$10</f>
        <v>0</v>
      </c>
      <c r="K40" s="146">
        <f>SUMIF('Project List - RRP'!$B$9:$B$92,'Direct Capex'!$B40,'Project List - RRP'!M$9:M$92)/1000*Inflation!$K$10</f>
        <v>0</v>
      </c>
      <c r="L40" s="146">
        <f>SUMIF('Project List - RRP'!$B$9:$B$92,'Direct Capex'!$B40,'Project List - RRP'!N$9:N$92)/1000*Inflation!$K$10</f>
        <v>0</v>
      </c>
      <c r="M40" s="91"/>
      <c r="N40" s="91"/>
      <c r="O40" s="91"/>
    </row>
    <row r="41" spans="1:15" x14ac:dyDescent="0.2">
      <c r="A41" s="91"/>
      <c r="B41" s="50">
        <v>139</v>
      </c>
      <c r="C41" s="51" t="s">
        <v>89</v>
      </c>
      <c r="D41" s="89"/>
      <c r="E41" s="89"/>
      <c r="F41" s="146">
        <f>SUMIF('Project List - RRP'!$B$9:$B$92,'Direct Capex'!$B41,'Project List - RRP'!H$9:H$92)/1000*Inflation!$K$10</f>
        <v>0</v>
      </c>
      <c r="G41" s="146">
        <f>SUMIF('Project List - RRP'!$B$9:$B$92,'Direct Capex'!$B41,'Project List - RRP'!I$9:I$92)/1000*Inflation!$K$10</f>
        <v>0</v>
      </c>
      <c r="H41" s="146">
        <f>SUMIF('Project List - RRP'!$B$9:$B$92,'Direct Capex'!$B41,'Project List - RRP'!J$9:J$92)/1000*Inflation!$K$10</f>
        <v>0</v>
      </c>
      <c r="I41" s="146">
        <f>SUMIF('Project List - RRP'!$B$9:$B$92,'Direct Capex'!$B41,'Project List - RRP'!K$9:K$92)/1000*Inflation!$K$10</f>
        <v>0</v>
      </c>
      <c r="J41" s="146">
        <f>SUMIF('Project List - RRP'!$B$9:$B$92,'Direct Capex'!$B41,'Project List - RRP'!L$9:L$92)/1000*Inflation!$K$10</f>
        <v>0</v>
      </c>
      <c r="K41" s="146">
        <f>SUMIF('Project List - RRP'!$B$9:$B$92,'Direct Capex'!$B41,'Project List - RRP'!M$9:M$92)/1000*Inflation!$K$10</f>
        <v>0</v>
      </c>
      <c r="L41" s="146">
        <f>SUMIF('Project List - RRP'!$B$9:$B$92,'Direct Capex'!$B41,'Project List - RRP'!N$9:N$92)/1000*Inflation!$K$10</f>
        <v>0</v>
      </c>
      <c r="M41" s="91"/>
      <c r="N41" s="91"/>
      <c r="O41" s="91"/>
    </row>
    <row r="42" spans="1:15" x14ac:dyDescent="0.2">
      <c r="A42" s="91"/>
      <c r="B42" s="50">
        <v>140</v>
      </c>
      <c r="C42" s="51" t="s">
        <v>90</v>
      </c>
      <c r="D42" s="89"/>
      <c r="E42" s="89"/>
      <c r="F42" s="146">
        <f>SUMIF('Project List - RRP'!$B$9:$B$92,'Direct Capex'!$B42,'Project List - RRP'!H$9:H$92)/1000*Inflation!$K$10</f>
        <v>0</v>
      </c>
      <c r="G42" s="146">
        <f>SUMIF('Project List - RRP'!$B$9:$B$92,'Direct Capex'!$B42,'Project List - RRP'!I$9:I$92)/1000*Inflation!$K$10</f>
        <v>0</v>
      </c>
      <c r="H42" s="146">
        <f>SUMIF('Project List - RRP'!$B$9:$B$92,'Direct Capex'!$B42,'Project List - RRP'!J$9:J$92)/1000*Inflation!$K$10</f>
        <v>0</v>
      </c>
      <c r="I42" s="146">
        <f>SUMIF('Project List - RRP'!$B$9:$B$92,'Direct Capex'!$B42,'Project List - RRP'!K$9:K$92)/1000*Inflation!$K$10</f>
        <v>0</v>
      </c>
      <c r="J42" s="146">
        <f>SUMIF('Project List - RRP'!$B$9:$B$92,'Direct Capex'!$B42,'Project List - RRP'!L$9:L$92)/1000*Inflation!$K$10</f>
        <v>0</v>
      </c>
      <c r="K42" s="146">
        <f>SUMIF('Project List - RRP'!$B$9:$B$92,'Direct Capex'!$B42,'Project List - RRP'!M$9:M$92)/1000*Inflation!$K$10</f>
        <v>0</v>
      </c>
      <c r="L42" s="146">
        <f>SUMIF('Project List - RRP'!$B$9:$B$92,'Direct Capex'!$B42,'Project List - RRP'!N$9:N$92)/1000*Inflation!$K$10</f>
        <v>0</v>
      </c>
      <c r="M42" s="91"/>
      <c r="N42" s="91"/>
      <c r="O42" s="91"/>
    </row>
    <row r="43" spans="1:15" x14ac:dyDescent="0.2">
      <c r="A43" s="91"/>
      <c r="B43" s="50">
        <v>141</v>
      </c>
      <c r="C43" s="51" t="s">
        <v>91</v>
      </c>
      <c r="D43" s="89"/>
      <c r="E43" s="89"/>
      <c r="F43" s="146">
        <f>SUMIF('Project List - RRP'!$B$9:$B$92,'Direct Capex'!$B43,'Project List - RRP'!H$9:H$92)/1000*Inflation!$K$10</f>
        <v>0</v>
      </c>
      <c r="G43" s="146">
        <f>SUMIF('Project List - RRP'!$B$9:$B$92,'Direct Capex'!$B43,'Project List - RRP'!I$9:I$92)/1000*Inflation!$K$10</f>
        <v>0</v>
      </c>
      <c r="H43" s="146">
        <f>SUMIF('Project List - RRP'!$B$9:$B$92,'Direct Capex'!$B43,'Project List - RRP'!J$9:J$92)/1000*Inflation!$K$10</f>
        <v>0</v>
      </c>
      <c r="I43" s="146">
        <f>SUMIF('Project List - RRP'!$B$9:$B$92,'Direct Capex'!$B43,'Project List - RRP'!K$9:K$92)/1000*Inflation!$K$10</f>
        <v>0</v>
      </c>
      <c r="J43" s="146">
        <f>SUMIF('Project List - RRP'!$B$9:$B$92,'Direct Capex'!$B43,'Project List - RRP'!L$9:L$92)/1000*Inflation!$K$10</f>
        <v>0</v>
      </c>
      <c r="K43" s="146">
        <f>SUMIF('Project List - RRP'!$B$9:$B$92,'Direct Capex'!$B43,'Project List - RRP'!M$9:M$92)/1000*Inflation!$K$10</f>
        <v>0</v>
      </c>
      <c r="L43" s="146">
        <f>SUMIF('Project List - RRP'!$B$9:$B$92,'Direct Capex'!$B43,'Project List - RRP'!N$9:N$92)/1000*Inflation!$K$10</f>
        <v>0</v>
      </c>
      <c r="M43" s="91"/>
      <c r="N43" s="91"/>
      <c r="O43" s="91"/>
    </row>
    <row r="44" spans="1:15" x14ac:dyDescent="0.2">
      <c r="A44" s="91"/>
      <c r="B44" s="50">
        <v>142</v>
      </c>
      <c r="C44" s="51" t="s">
        <v>92</v>
      </c>
      <c r="D44" s="89"/>
      <c r="E44" s="89"/>
      <c r="F44" s="146">
        <f>SUMIF('Project List - RRP'!$B$9:$B$92,'Direct Capex'!$B44,'Project List - RRP'!H$9:H$92)/1000*Inflation!$K$10</f>
        <v>0</v>
      </c>
      <c r="G44" s="146">
        <f>SUMIF('Project List - RRP'!$B$9:$B$92,'Direct Capex'!$B44,'Project List - RRP'!I$9:I$92)/1000*Inflation!$K$10</f>
        <v>0</v>
      </c>
      <c r="H44" s="146">
        <f>SUMIF('Project List - RRP'!$B$9:$B$92,'Direct Capex'!$B44,'Project List - RRP'!J$9:J$92)/1000*Inflation!$K$10</f>
        <v>0</v>
      </c>
      <c r="I44" s="146">
        <f>SUMIF('Project List - RRP'!$B$9:$B$92,'Direct Capex'!$B44,'Project List - RRP'!K$9:K$92)/1000*Inflation!$K$10</f>
        <v>0</v>
      </c>
      <c r="J44" s="146">
        <f>SUMIF('Project List - RRP'!$B$9:$B$92,'Direct Capex'!$B44,'Project List - RRP'!L$9:L$92)/1000*Inflation!$K$10</f>
        <v>0</v>
      </c>
      <c r="K44" s="146">
        <f>SUMIF('Project List - RRP'!$B$9:$B$92,'Direct Capex'!$B44,'Project List - RRP'!M$9:M$92)/1000*Inflation!$K$10</f>
        <v>0</v>
      </c>
      <c r="L44" s="146">
        <f>SUMIF('Project List - RRP'!$B$9:$B$92,'Direct Capex'!$B44,'Project List - RRP'!N$9:N$92)/1000*Inflation!$K$10</f>
        <v>0</v>
      </c>
      <c r="M44" s="91"/>
      <c r="N44" s="91"/>
      <c r="O44" s="91"/>
    </row>
    <row r="45" spans="1:15" x14ac:dyDescent="0.2">
      <c r="A45" s="91"/>
      <c r="B45" s="50">
        <v>143</v>
      </c>
      <c r="C45" s="51" t="s">
        <v>93</v>
      </c>
      <c r="D45" s="89"/>
      <c r="E45" s="89"/>
      <c r="F45" s="146">
        <f>SUMIF('Project List - RRP'!$B$9:$B$92,'Direct Capex'!$B45,'Project List - RRP'!H$9:H$92)/1000*Inflation!$K$10</f>
        <v>2361.7725306644011</v>
      </c>
      <c r="G45" s="146">
        <f>SUMIF('Project List - RRP'!$B$9:$B$92,'Direct Capex'!$B45,'Project List - RRP'!I$9:I$92)/1000*Inflation!$K$10</f>
        <v>2664.4430386290987</v>
      </c>
      <c r="H45" s="146">
        <f>SUMIF('Project List - RRP'!$B$9:$B$92,'Direct Capex'!$B45,'Project List - RRP'!J$9:J$92)/1000*Inflation!$K$10</f>
        <v>2487.7168768107031</v>
      </c>
      <c r="I45" s="146">
        <f>SUMIF('Project List - RRP'!$B$9:$B$92,'Direct Capex'!$B45,'Project List - RRP'!K$9:K$92)/1000*Inflation!$K$10</f>
        <v>2487.7168768107031</v>
      </c>
      <c r="J45" s="146">
        <f>SUMIF('Project List - RRP'!$B$9:$B$92,'Direct Capex'!$B45,'Project List - RRP'!L$9:L$92)/1000*Inflation!$K$10</f>
        <v>2487.7168768107031</v>
      </c>
      <c r="K45" s="146">
        <f>SUMIF('Project List - RRP'!$B$9:$B$92,'Direct Capex'!$B45,'Project List - RRP'!M$9:M$92)/1000*Inflation!$K$10</f>
        <v>2487.7168768107031</v>
      </c>
      <c r="L45" s="146">
        <f>SUMIF('Project List - RRP'!$B$9:$B$92,'Direct Capex'!$B45,'Project List - RRP'!N$9:N$92)/1000*Inflation!$K$10</f>
        <v>2487.7168768107031</v>
      </c>
      <c r="M45" s="91"/>
      <c r="N45" s="91"/>
      <c r="O45" s="91"/>
    </row>
    <row r="46" spans="1:15" x14ac:dyDescent="0.2">
      <c r="A46" s="91"/>
      <c r="B46" s="50">
        <v>144</v>
      </c>
      <c r="C46" s="51" t="s">
        <v>94</v>
      </c>
      <c r="D46" s="89"/>
      <c r="E46" s="89"/>
      <c r="F46" s="146">
        <f>SUMIF('Project List - RRP'!$B$9:$B$92,'Direct Capex'!$B46,'Project List - RRP'!H$9:H$92)/1000*Inflation!$K$10</f>
        <v>1548.5323000914821</v>
      </c>
      <c r="G46" s="146">
        <f>SUMIF('Project List - RRP'!$B$9:$B$92,'Direct Capex'!$B46,'Project List - RRP'!I$9:I$92)/1000*Inflation!$K$10</f>
        <v>1602.6650380237143</v>
      </c>
      <c r="H46" s="146">
        <f>SUMIF('Project List - RRP'!$B$9:$B$92,'Direct Capex'!$B46,'Project List - RRP'!J$9:J$92)/1000*Inflation!$K$10</f>
        <v>1500.8483017707031</v>
      </c>
      <c r="I46" s="146">
        <f>SUMIF('Project List - RRP'!$B$9:$B$92,'Direct Capex'!$B46,'Project List - RRP'!K$9:K$92)/1000*Inflation!$K$10</f>
        <v>1500.8483017707031</v>
      </c>
      <c r="J46" s="146">
        <f>SUMIF('Project List - RRP'!$B$9:$B$92,'Direct Capex'!$B46,'Project List - RRP'!L$9:L$92)/1000*Inflation!$K$10</f>
        <v>1500.8483017707031</v>
      </c>
      <c r="K46" s="146">
        <f>SUMIF('Project List - RRP'!$B$9:$B$92,'Direct Capex'!$B46,'Project List - RRP'!M$9:M$92)/1000*Inflation!$K$10</f>
        <v>1500.8483017707031</v>
      </c>
      <c r="L46" s="146">
        <f>SUMIF('Project List - RRP'!$B$9:$B$92,'Direct Capex'!$B46,'Project List - RRP'!N$9:N$92)/1000*Inflation!$K$10</f>
        <v>1653.5734061502201</v>
      </c>
      <c r="M46" s="91"/>
      <c r="N46" s="91"/>
      <c r="O46" s="91"/>
    </row>
    <row r="47" spans="1:15" x14ac:dyDescent="0.2">
      <c r="A47" s="91"/>
      <c r="B47" s="50">
        <v>145</v>
      </c>
      <c r="C47" s="51" t="s">
        <v>95</v>
      </c>
      <c r="D47" s="89"/>
      <c r="E47" s="89"/>
      <c r="F47" s="146">
        <f>SUMIF('Project List - RRP'!$B$9:$B$92,'Direct Capex'!$B47,'Project List - RRP'!H$9:H$92)/1000*Inflation!$K$10</f>
        <v>0</v>
      </c>
      <c r="G47" s="146">
        <f>SUMIF('Project List - RRP'!$B$9:$B$92,'Direct Capex'!$B47,'Project List - RRP'!I$9:I$92)/1000*Inflation!$K$10</f>
        <v>0</v>
      </c>
      <c r="H47" s="146">
        <f>SUMIF('Project List - RRP'!$B$9:$B$92,'Direct Capex'!$B47,'Project List - RRP'!J$9:J$92)/1000*Inflation!$K$10</f>
        <v>0</v>
      </c>
      <c r="I47" s="146">
        <f>SUMIF('Project List - RRP'!$B$9:$B$92,'Direct Capex'!$B47,'Project List - RRP'!K$9:K$92)/1000*Inflation!$K$10</f>
        <v>0</v>
      </c>
      <c r="J47" s="146">
        <f>SUMIF('Project List - RRP'!$B$9:$B$92,'Direct Capex'!$B47,'Project List - RRP'!L$9:L$92)/1000*Inflation!$K$10</f>
        <v>0</v>
      </c>
      <c r="K47" s="146">
        <f>SUMIF('Project List - RRP'!$B$9:$B$92,'Direct Capex'!$B47,'Project List - RRP'!M$9:M$92)/1000*Inflation!$K$10</f>
        <v>0</v>
      </c>
      <c r="L47" s="146">
        <f>SUMIF('Project List - RRP'!$B$9:$B$92,'Direct Capex'!$B47,'Project List - RRP'!N$9:N$92)/1000*Inflation!$K$10</f>
        <v>0</v>
      </c>
      <c r="M47" s="91"/>
      <c r="N47" s="91"/>
      <c r="O47" s="91"/>
    </row>
    <row r="48" spans="1:15" x14ac:dyDescent="0.2">
      <c r="A48" s="89"/>
      <c r="B48" s="50">
        <v>146</v>
      </c>
      <c r="C48" s="51" t="s">
        <v>96</v>
      </c>
      <c r="D48" s="89"/>
      <c r="E48" s="89"/>
      <c r="F48" s="146">
        <f>SUMIF('Project List - RRP'!$B$9:$B$92,'Direct Capex'!$B48,'Project List - RRP'!H$9:H$92)/1000*Inflation!$K$10</f>
        <v>0</v>
      </c>
      <c r="G48" s="146">
        <f>SUMIF('Project List - RRP'!$B$9:$B$92,'Direct Capex'!$B48,'Project List - RRP'!I$9:I$92)/1000*Inflation!$K$10</f>
        <v>0</v>
      </c>
      <c r="H48" s="146">
        <f>SUMIF('Project List - RRP'!$B$9:$B$92,'Direct Capex'!$B48,'Project List - RRP'!J$9:J$92)/1000*Inflation!$K$10</f>
        <v>0</v>
      </c>
      <c r="I48" s="146">
        <f>SUMIF('Project List - RRP'!$B$9:$B$92,'Direct Capex'!$B48,'Project List - RRP'!K$9:K$92)/1000*Inflation!$K$10</f>
        <v>0</v>
      </c>
      <c r="J48" s="146">
        <f>SUMIF('Project List - RRP'!$B$9:$B$92,'Direct Capex'!$B48,'Project List - RRP'!L$9:L$92)/1000*Inflation!$K$10</f>
        <v>0</v>
      </c>
      <c r="K48" s="146">
        <f>SUMIF('Project List - RRP'!$B$9:$B$92,'Direct Capex'!$B48,'Project List - RRP'!M$9:M$92)/1000*Inflation!$K$10</f>
        <v>0</v>
      </c>
      <c r="L48" s="146">
        <f>SUMIF('Project List - RRP'!$B$9:$B$92,'Direct Capex'!$B48,'Project List - RRP'!N$9:N$92)/1000*Inflation!$K$10</f>
        <v>0</v>
      </c>
      <c r="M48" s="89"/>
      <c r="N48" s="89"/>
      <c r="O48" s="89"/>
    </row>
    <row r="49" spans="1:15" x14ac:dyDescent="0.2">
      <c r="A49" s="89"/>
      <c r="B49" s="50">
        <v>147</v>
      </c>
      <c r="C49" s="51" t="s">
        <v>97</v>
      </c>
      <c r="D49" s="89"/>
      <c r="E49" s="89"/>
      <c r="F49" s="146">
        <f>SUMIF('Project List - RRP'!$B$9:$B$92,'Direct Capex'!$B49,'Project List - RRP'!H$9:H$92)/1000*Inflation!$K$10</f>
        <v>0</v>
      </c>
      <c r="G49" s="146">
        <f>SUMIF('Project List - RRP'!$B$9:$B$92,'Direct Capex'!$B49,'Project List - RRP'!I$9:I$92)/1000*Inflation!$K$10</f>
        <v>0</v>
      </c>
      <c r="H49" s="146">
        <f>SUMIF('Project List - RRP'!$B$9:$B$92,'Direct Capex'!$B49,'Project List - RRP'!J$9:J$92)/1000*Inflation!$K$10</f>
        <v>0</v>
      </c>
      <c r="I49" s="146">
        <f>SUMIF('Project List - RRP'!$B$9:$B$92,'Direct Capex'!$B49,'Project List - RRP'!K$9:K$92)/1000*Inflation!$K$10</f>
        <v>0</v>
      </c>
      <c r="J49" s="146">
        <f>SUMIF('Project List - RRP'!$B$9:$B$92,'Direct Capex'!$B49,'Project List - RRP'!L$9:L$92)/1000*Inflation!$K$10</f>
        <v>0</v>
      </c>
      <c r="K49" s="146">
        <f>SUMIF('Project List - RRP'!$B$9:$B$92,'Direct Capex'!$B49,'Project List - RRP'!M$9:M$92)/1000*Inflation!$K$10</f>
        <v>0</v>
      </c>
      <c r="L49" s="146">
        <f>SUMIF('Project List - RRP'!$B$9:$B$92,'Direct Capex'!$B49,'Project List - RRP'!N$9:N$92)/1000*Inflation!$K$10</f>
        <v>0</v>
      </c>
      <c r="M49" s="89"/>
      <c r="N49" s="89"/>
      <c r="O49" s="89"/>
    </row>
    <row r="50" spans="1:15" x14ac:dyDescent="0.2">
      <c r="A50" s="89"/>
      <c r="B50" s="50">
        <v>148</v>
      </c>
      <c r="C50" s="51" t="s">
        <v>98</v>
      </c>
      <c r="D50" s="89"/>
      <c r="E50" s="89"/>
      <c r="F50" s="146">
        <f>SUMIF('Project List - RRP'!$B$9:$B$92,'Direct Capex'!$B50,'Project List - RRP'!H$9:H$92)/1000*Inflation!$K$10</f>
        <v>0</v>
      </c>
      <c r="G50" s="146">
        <f>SUMIF('Project List - RRP'!$B$9:$B$92,'Direct Capex'!$B50,'Project List - RRP'!I$9:I$92)/1000*Inflation!$K$10</f>
        <v>0</v>
      </c>
      <c r="H50" s="146">
        <f>SUMIF('Project List - RRP'!$B$9:$B$92,'Direct Capex'!$B50,'Project List - RRP'!J$9:J$92)/1000*Inflation!$K$10</f>
        <v>0</v>
      </c>
      <c r="I50" s="146">
        <f>SUMIF('Project List - RRP'!$B$9:$B$92,'Direct Capex'!$B50,'Project List - RRP'!K$9:K$92)/1000*Inflation!$K$10</f>
        <v>0</v>
      </c>
      <c r="J50" s="146">
        <f>SUMIF('Project List - RRP'!$B$9:$B$92,'Direct Capex'!$B50,'Project List - RRP'!L$9:L$92)/1000*Inflation!$K$10</f>
        <v>0</v>
      </c>
      <c r="K50" s="146">
        <f>SUMIF('Project List - RRP'!$B$9:$B$92,'Direct Capex'!$B50,'Project List - RRP'!M$9:M$92)/1000*Inflation!$K$10</f>
        <v>0</v>
      </c>
      <c r="L50" s="146">
        <f>SUMIF('Project List - RRP'!$B$9:$B$92,'Direct Capex'!$B50,'Project List - RRP'!N$9:N$92)/1000*Inflation!$K$10</f>
        <v>0</v>
      </c>
      <c r="M50" s="89"/>
      <c r="N50" s="89"/>
      <c r="O50" s="89"/>
    </row>
    <row r="51" spans="1:15" x14ac:dyDescent="0.2">
      <c r="A51" s="89"/>
      <c r="B51" s="50">
        <v>149</v>
      </c>
      <c r="C51" s="51" t="s">
        <v>99</v>
      </c>
      <c r="D51" s="89"/>
      <c r="E51" s="89"/>
      <c r="F51" s="146">
        <f>SUMIF('Project List - RRP'!$B$9:$B$92,'Direct Capex'!$B51,'Project List - RRP'!H$9:H$92)/1000*Inflation!$K$10</f>
        <v>0</v>
      </c>
      <c r="G51" s="146">
        <f>SUMIF('Project List - RRP'!$B$9:$B$92,'Direct Capex'!$B51,'Project List - RRP'!I$9:I$92)/1000*Inflation!$K$10</f>
        <v>0</v>
      </c>
      <c r="H51" s="146">
        <f>SUMIF('Project List - RRP'!$B$9:$B$92,'Direct Capex'!$B51,'Project List - RRP'!J$9:J$92)/1000*Inflation!$K$10</f>
        <v>0</v>
      </c>
      <c r="I51" s="146">
        <f>SUMIF('Project List - RRP'!$B$9:$B$92,'Direct Capex'!$B51,'Project List - RRP'!K$9:K$92)/1000*Inflation!$K$10</f>
        <v>0</v>
      </c>
      <c r="J51" s="146">
        <f>SUMIF('Project List - RRP'!$B$9:$B$92,'Direct Capex'!$B51,'Project List - RRP'!L$9:L$92)/1000*Inflation!$K$10</f>
        <v>0</v>
      </c>
      <c r="K51" s="146">
        <f>SUMIF('Project List - RRP'!$B$9:$B$92,'Direct Capex'!$B51,'Project List - RRP'!M$9:M$92)/1000*Inflation!$K$10</f>
        <v>0</v>
      </c>
      <c r="L51" s="146">
        <f>SUMIF('Project List - RRP'!$B$9:$B$92,'Direct Capex'!$B51,'Project List - RRP'!N$9:N$92)/1000*Inflation!$K$10</f>
        <v>0</v>
      </c>
      <c r="M51" s="89"/>
      <c r="N51" s="89"/>
      <c r="O51" s="89"/>
    </row>
    <row r="52" spans="1:15" x14ac:dyDescent="0.2">
      <c r="A52" s="89"/>
      <c r="B52" s="50">
        <v>150</v>
      </c>
      <c r="C52" s="51" t="s">
        <v>100</v>
      </c>
      <c r="D52" s="89"/>
      <c r="E52" s="89"/>
      <c r="F52" s="146">
        <f>SUMIF('Project List - RRP'!$B$9:$B$92,'Direct Capex'!$B52,'Project List - RRP'!H$9:H$92)/1000*Inflation!$K$10</f>
        <v>579.89774080217023</v>
      </c>
      <c r="G52" s="146">
        <f>SUMIF('Project List - RRP'!$B$9:$B$92,'Direct Capex'!$B52,'Project List - RRP'!I$9:I$92)/1000*Inflation!$K$10</f>
        <v>635.82681686686647</v>
      </c>
      <c r="H52" s="146">
        <f>SUMIF('Project List - RRP'!$B$9:$B$92,'Direct Capex'!$B52,'Project List - RRP'!J$9:J$92)/1000*Inflation!$K$10</f>
        <v>635.82681686686647</v>
      </c>
      <c r="I52" s="146">
        <f>SUMIF('Project List - RRP'!$B$9:$B$92,'Direct Capex'!$B52,'Project List - RRP'!K$9:K$92)/1000*Inflation!$K$10</f>
        <v>635.82681686686647</v>
      </c>
      <c r="J52" s="146">
        <f>SUMIF('Project List - RRP'!$B$9:$B$92,'Direct Capex'!$B52,'Project List - RRP'!L$9:L$92)/1000*Inflation!$K$10</f>
        <v>635.82681686686647</v>
      </c>
      <c r="K52" s="146">
        <f>SUMIF('Project List - RRP'!$B$9:$B$92,'Direct Capex'!$B52,'Project List - RRP'!M$9:M$92)/1000*Inflation!$K$10</f>
        <v>635.82681686686647</v>
      </c>
      <c r="L52" s="146">
        <f>SUMIF('Project List - RRP'!$B$9:$B$92,'Direct Capex'!$B52,'Project List - RRP'!N$9:N$92)/1000*Inflation!$K$10</f>
        <v>635.82681686686647</v>
      </c>
      <c r="M52" s="89"/>
      <c r="N52" s="89"/>
      <c r="O52" s="89"/>
    </row>
    <row r="53" spans="1:15" x14ac:dyDescent="0.2">
      <c r="A53" s="89"/>
      <c r="B53" s="50">
        <v>151</v>
      </c>
      <c r="C53" s="51" t="s">
        <v>101</v>
      </c>
      <c r="D53" s="89"/>
      <c r="E53" s="89"/>
      <c r="F53" s="146">
        <f>SUMIF('Project List - RRP'!$B$9:$B$92,'Direct Capex'!$B53,'Project List - RRP'!H$9:H$92)/1000*Inflation!$K$10</f>
        <v>0</v>
      </c>
      <c r="G53" s="146">
        <f>SUMIF('Project List - RRP'!$B$9:$B$92,'Direct Capex'!$B53,'Project List - RRP'!I$9:I$92)/1000*Inflation!$K$10</f>
        <v>0</v>
      </c>
      <c r="H53" s="146">
        <f>SUMIF('Project List - RRP'!$B$9:$B$92,'Direct Capex'!$B53,'Project List - RRP'!J$9:J$92)/1000*Inflation!$K$10</f>
        <v>0</v>
      </c>
      <c r="I53" s="146">
        <f>SUMIF('Project List - RRP'!$B$9:$B$92,'Direct Capex'!$B53,'Project List - RRP'!K$9:K$92)/1000*Inflation!$K$10</f>
        <v>0</v>
      </c>
      <c r="J53" s="146">
        <f>SUMIF('Project List - RRP'!$B$9:$B$92,'Direct Capex'!$B53,'Project List - RRP'!L$9:L$92)/1000*Inflation!$K$10</f>
        <v>0</v>
      </c>
      <c r="K53" s="146">
        <f>SUMIF('Project List - RRP'!$B$9:$B$92,'Direct Capex'!$B53,'Project List - RRP'!M$9:M$92)/1000*Inflation!$K$10</f>
        <v>0</v>
      </c>
      <c r="L53" s="146">
        <f>SUMIF('Project List - RRP'!$B$9:$B$92,'Direct Capex'!$B53,'Project List - RRP'!N$9:N$92)/1000*Inflation!$K$10</f>
        <v>0</v>
      </c>
      <c r="M53" s="89"/>
      <c r="N53" s="89"/>
      <c r="O53" s="89"/>
    </row>
    <row r="54" spans="1:15" x14ac:dyDescent="0.2">
      <c r="A54" s="89"/>
      <c r="B54" s="50">
        <v>152</v>
      </c>
      <c r="C54" s="51" t="s">
        <v>102</v>
      </c>
      <c r="D54" s="89"/>
      <c r="E54" s="89"/>
      <c r="F54" s="146">
        <f>SUMIF('Project List - RRP'!$B$9:$B$92,'Direct Capex'!$B54,'Project List - RRP'!H$9:H$92)/1000*Inflation!$K$10</f>
        <v>0</v>
      </c>
      <c r="G54" s="146">
        <f>SUMIF('Project List - RRP'!$B$9:$B$92,'Direct Capex'!$B54,'Project List - RRP'!I$9:I$92)/1000*Inflation!$K$10</f>
        <v>0</v>
      </c>
      <c r="H54" s="146">
        <f>SUMIF('Project List - RRP'!$B$9:$B$92,'Direct Capex'!$B54,'Project List - RRP'!J$9:J$92)/1000*Inflation!$K$10</f>
        <v>0</v>
      </c>
      <c r="I54" s="146">
        <f>SUMIF('Project List - RRP'!$B$9:$B$92,'Direct Capex'!$B54,'Project List - RRP'!K$9:K$92)/1000*Inflation!$K$10</f>
        <v>0</v>
      </c>
      <c r="J54" s="146">
        <f>SUMIF('Project List - RRP'!$B$9:$B$92,'Direct Capex'!$B54,'Project List - RRP'!L$9:L$92)/1000*Inflation!$K$10</f>
        <v>0</v>
      </c>
      <c r="K54" s="146">
        <f>SUMIF('Project List - RRP'!$B$9:$B$92,'Direct Capex'!$B54,'Project List - RRP'!M$9:M$92)/1000*Inflation!$K$10</f>
        <v>0</v>
      </c>
      <c r="L54" s="146">
        <f>SUMIF('Project List - RRP'!$B$9:$B$92,'Direct Capex'!$B54,'Project List - RRP'!N$9:N$92)/1000*Inflation!$K$10</f>
        <v>0</v>
      </c>
      <c r="M54" s="89"/>
      <c r="N54" s="89"/>
      <c r="O54" s="89"/>
    </row>
    <row r="55" spans="1:15" x14ac:dyDescent="0.2">
      <c r="A55" s="89"/>
      <c r="B55" s="50">
        <v>153</v>
      </c>
      <c r="C55" s="51" t="s">
        <v>103</v>
      </c>
      <c r="D55" s="89"/>
      <c r="E55" s="89"/>
      <c r="F55" s="146">
        <f>SUMIF('Project List - RRP'!$B$9:$B$92,'Direct Capex'!$B55,'Project List - RRP'!H$9:H$92)/1000*Inflation!$K$10</f>
        <v>0</v>
      </c>
      <c r="G55" s="146">
        <f>SUMIF('Project List - RRP'!$B$9:$B$92,'Direct Capex'!$B55,'Project List - RRP'!I$9:I$92)/1000*Inflation!$K$10</f>
        <v>0</v>
      </c>
      <c r="H55" s="146">
        <f>SUMIF('Project List - RRP'!$B$9:$B$92,'Direct Capex'!$B55,'Project List - RRP'!J$9:J$92)/1000*Inflation!$K$10</f>
        <v>0</v>
      </c>
      <c r="I55" s="146">
        <f>SUMIF('Project List - RRP'!$B$9:$B$92,'Direct Capex'!$B55,'Project List - RRP'!K$9:K$92)/1000*Inflation!$K$10</f>
        <v>0</v>
      </c>
      <c r="J55" s="146">
        <f>SUMIF('Project List - RRP'!$B$9:$B$92,'Direct Capex'!$B55,'Project List - RRP'!L$9:L$92)/1000*Inflation!$K$10</f>
        <v>0</v>
      </c>
      <c r="K55" s="146">
        <f>SUMIF('Project List - RRP'!$B$9:$B$92,'Direct Capex'!$B55,'Project List - RRP'!M$9:M$92)/1000*Inflation!$K$10</f>
        <v>0</v>
      </c>
      <c r="L55" s="146">
        <f>SUMIF('Project List - RRP'!$B$9:$B$92,'Direct Capex'!$B55,'Project List - RRP'!N$9:N$92)/1000*Inflation!$K$10</f>
        <v>0</v>
      </c>
      <c r="M55" s="89"/>
      <c r="N55" s="89"/>
      <c r="O55" s="89"/>
    </row>
    <row r="56" spans="1:15" x14ac:dyDescent="0.2">
      <c r="A56" s="89"/>
      <c r="B56" s="50">
        <v>154</v>
      </c>
      <c r="C56" s="51" t="s">
        <v>104</v>
      </c>
      <c r="D56" s="89"/>
      <c r="E56" s="89"/>
      <c r="F56" s="146">
        <f>SUMIF('Project List - RRP'!$B$9:$B$92,'Direct Capex'!$B56,'Project List - RRP'!H$9:H$92)/1000*Inflation!$K$10</f>
        <v>790.48332239632578</v>
      </c>
      <c r="G56" s="146">
        <f>SUMIF('Project List - RRP'!$B$9:$B$92,'Direct Capex'!$B56,'Project List - RRP'!I$9:I$92)/1000*Inflation!$K$10</f>
        <v>790.48332239632578</v>
      </c>
      <c r="H56" s="146">
        <f>SUMIF('Project List - RRP'!$B$9:$B$92,'Direct Capex'!$B56,'Project List - RRP'!J$9:J$92)/1000*Inflation!$K$10</f>
        <v>790.48332239632578</v>
      </c>
      <c r="I56" s="146">
        <f>SUMIF('Project List - RRP'!$B$9:$B$92,'Direct Capex'!$B56,'Project List - RRP'!K$9:K$92)/1000*Inflation!$K$10</f>
        <v>790.48332239632578</v>
      </c>
      <c r="J56" s="146">
        <f>SUMIF('Project List - RRP'!$B$9:$B$92,'Direct Capex'!$B56,'Project List - RRP'!L$9:L$92)/1000*Inflation!$K$10</f>
        <v>790.48332239632578</v>
      </c>
      <c r="K56" s="146">
        <f>SUMIF('Project List - RRP'!$B$9:$B$92,'Direct Capex'!$B56,'Project List - RRP'!M$9:M$92)/1000*Inflation!$K$10</f>
        <v>790.48332239632578</v>
      </c>
      <c r="L56" s="146">
        <f>SUMIF('Project List - RRP'!$B$9:$B$92,'Direct Capex'!$B56,'Project List - RRP'!N$9:N$92)/1000*Inflation!$K$10</f>
        <v>790.48332239632578</v>
      </c>
      <c r="M56" s="89"/>
      <c r="N56" s="89"/>
      <c r="O56" s="89"/>
    </row>
    <row r="57" spans="1:15" x14ac:dyDescent="0.2">
      <c r="A57" s="89"/>
      <c r="B57" s="50">
        <v>155</v>
      </c>
      <c r="C57" s="51" t="s">
        <v>105</v>
      </c>
      <c r="D57" s="89"/>
      <c r="E57" s="89"/>
      <c r="F57" s="146">
        <f>SUMIF('Project List - RRP'!$B$9:$B$92,'Direct Capex'!$B57,'Project List - RRP'!H$9:H$92)/1000*Inflation!$K$10</f>
        <v>0</v>
      </c>
      <c r="G57" s="146">
        <f>SUMIF('Project List - RRP'!$B$9:$B$92,'Direct Capex'!$B57,'Project List - RRP'!I$9:I$92)/1000*Inflation!$K$10</f>
        <v>0</v>
      </c>
      <c r="H57" s="146">
        <f>SUMIF('Project List - RRP'!$B$9:$B$92,'Direct Capex'!$B57,'Project List - RRP'!J$9:J$92)/1000*Inflation!$K$10</f>
        <v>0</v>
      </c>
      <c r="I57" s="146">
        <f>SUMIF('Project List - RRP'!$B$9:$B$92,'Direct Capex'!$B57,'Project List - RRP'!K$9:K$92)/1000*Inflation!$K$10</f>
        <v>0</v>
      </c>
      <c r="J57" s="146">
        <f>SUMIF('Project List - RRP'!$B$9:$B$92,'Direct Capex'!$B57,'Project List - RRP'!L$9:L$92)/1000*Inflation!$K$10</f>
        <v>0</v>
      </c>
      <c r="K57" s="146">
        <f>SUMIF('Project List - RRP'!$B$9:$B$92,'Direct Capex'!$B57,'Project List - RRP'!M$9:M$92)/1000*Inflation!$K$10</f>
        <v>0</v>
      </c>
      <c r="L57" s="146">
        <f>SUMIF('Project List - RRP'!$B$9:$B$92,'Direct Capex'!$B57,'Project List - RRP'!N$9:N$92)/1000*Inflation!$K$10</f>
        <v>0</v>
      </c>
      <c r="M57" s="89"/>
      <c r="N57" s="89"/>
      <c r="O57" s="89"/>
    </row>
    <row r="58" spans="1:15" x14ac:dyDescent="0.2">
      <c r="A58" s="89"/>
      <c r="B58" s="50">
        <v>156</v>
      </c>
      <c r="C58" s="51" t="s">
        <v>106</v>
      </c>
      <c r="D58" s="89"/>
      <c r="E58" s="89"/>
      <c r="F58" s="146">
        <f>SUMIF('Project List - RRP'!$B$9:$B$92,'Direct Capex'!$B58,'Project List - RRP'!H$9:H$92)/1000*Inflation!$K$10</f>
        <v>0</v>
      </c>
      <c r="G58" s="146">
        <f>SUMIF('Project List - RRP'!$B$9:$B$92,'Direct Capex'!$B58,'Project List - RRP'!I$9:I$92)/1000*Inflation!$K$10</f>
        <v>0</v>
      </c>
      <c r="H58" s="146">
        <f>SUMIF('Project List - RRP'!$B$9:$B$92,'Direct Capex'!$B58,'Project List - RRP'!J$9:J$92)/1000*Inflation!$K$10</f>
        <v>0</v>
      </c>
      <c r="I58" s="146">
        <f>SUMIF('Project List - RRP'!$B$9:$B$92,'Direct Capex'!$B58,'Project List - RRP'!K$9:K$92)/1000*Inflation!$K$10</f>
        <v>0</v>
      </c>
      <c r="J58" s="146">
        <f>SUMIF('Project List - RRP'!$B$9:$B$92,'Direct Capex'!$B58,'Project List - RRP'!L$9:L$92)/1000*Inflation!$K$10</f>
        <v>0</v>
      </c>
      <c r="K58" s="146">
        <f>SUMIF('Project List - RRP'!$B$9:$B$92,'Direct Capex'!$B58,'Project List - RRP'!M$9:M$92)/1000*Inflation!$K$10</f>
        <v>0</v>
      </c>
      <c r="L58" s="146">
        <f>SUMIF('Project List - RRP'!$B$9:$B$92,'Direct Capex'!$B58,'Project List - RRP'!N$9:N$92)/1000*Inflation!$K$10</f>
        <v>0</v>
      </c>
      <c r="M58" s="89"/>
      <c r="N58" s="89"/>
      <c r="O58" s="89"/>
    </row>
    <row r="59" spans="1:15" x14ac:dyDescent="0.2">
      <c r="A59" s="89"/>
      <c r="B59" s="50">
        <v>157</v>
      </c>
      <c r="C59" s="51" t="s">
        <v>107</v>
      </c>
      <c r="D59" s="89"/>
      <c r="E59" s="89"/>
      <c r="F59" s="146">
        <f>SUMIF('Project List - RRP'!$B$9:$B$92,'Direct Capex'!$B59,'Project List - RRP'!H$9:H$92)/1000*Inflation!$K$10</f>
        <v>6417.7358957912966</v>
      </c>
      <c r="G59" s="146">
        <f>SUMIF('Project List - RRP'!$B$9:$B$92,'Direct Capex'!$B59,'Project List - RRP'!I$9:I$92)/1000*Inflation!$K$10</f>
        <v>6591.7947232546858</v>
      </c>
      <c r="H59" s="146">
        <f>SUMIF('Project List - RRP'!$B$9:$B$92,'Direct Capex'!$B59,'Project List - RRP'!J$9:J$92)/1000*Inflation!$K$10</f>
        <v>7733.8724720859691</v>
      </c>
      <c r="I59" s="146">
        <f>SUMIF('Project List - RRP'!$B$9:$B$92,'Direct Capex'!$B59,'Project List - RRP'!K$9:K$92)/1000*Inflation!$K$10</f>
        <v>6196.9961104028798</v>
      </c>
      <c r="J59" s="146">
        <f>SUMIF('Project List - RRP'!$B$9:$B$92,'Direct Capex'!$B59,'Project List - RRP'!L$9:L$92)/1000*Inflation!$K$10</f>
        <v>6538.6738567616521</v>
      </c>
      <c r="K59" s="146">
        <f>SUMIF('Project List - RRP'!$B$9:$B$92,'Direct Capex'!$B59,'Project List - RRP'!M$9:M$92)/1000*Inflation!$K$10</f>
        <v>6045.1743698210366</v>
      </c>
      <c r="L59" s="146">
        <f>SUMIF('Project List - RRP'!$B$9:$B$92,'Direct Capex'!$B59,'Project List - RRP'!N$9:N$92)/1000*Inflation!$K$10</f>
        <v>4010.2287159482612</v>
      </c>
      <c r="M59" s="89"/>
      <c r="N59" s="89"/>
      <c r="O59" s="89"/>
    </row>
    <row r="60" spans="1:15" x14ac:dyDescent="0.2">
      <c r="A60" s="89"/>
      <c r="B60" s="50">
        <v>158</v>
      </c>
      <c r="C60" s="51" t="s">
        <v>108</v>
      </c>
      <c r="D60" s="89"/>
      <c r="E60" s="89"/>
      <c r="F60" s="146">
        <f>SUMIF('Project List - RRP'!$B$9:$B$92,'Direct Capex'!$B60,'Project List - RRP'!H$9:H$92)/1000*Inflation!$K$10</f>
        <v>0</v>
      </c>
      <c r="G60" s="146">
        <f>SUMIF('Project List - RRP'!$B$9:$B$92,'Direct Capex'!$B60,'Project List - RRP'!I$9:I$92)/1000*Inflation!$K$10</f>
        <v>0</v>
      </c>
      <c r="H60" s="146">
        <f>SUMIF('Project List - RRP'!$B$9:$B$92,'Direct Capex'!$B60,'Project List - RRP'!J$9:J$92)/1000*Inflation!$K$10</f>
        <v>0</v>
      </c>
      <c r="I60" s="146">
        <f>SUMIF('Project List - RRP'!$B$9:$B$92,'Direct Capex'!$B60,'Project List - RRP'!K$9:K$92)/1000*Inflation!$K$10</f>
        <v>0</v>
      </c>
      <c r="J60" s="146">
        <f>SUMIF('Project List - RRP'!$B$9:$B$92,'Direct Capex'!$B60,'Project List - RRP'!L$9:L$92)/1000*Inflation!$K$10</f>
        <v>0</v>
      </c>
      <c r="K60" s="146">
        <f>SUMIF('Project List - RRP'!$B$9:$B$92,'Direct Capex'!$B60,'Project List - RRP'!M$9:M$92)/1000*Inflation!$K$10</f>
        <v>0</v>
      </c>
      <c r="L60" s="146">
        <f>SUMIF('Project List - RRP'!$B$9:$B$92,'Direct Capex'!$B60,'Project List - RRP'!N$9:N$92)/1000*Inflation!$K$10</f>
        <v>0</v>
      </c>
      <c r="M60" s="89"/>
      <c r="N60" s="89"/>
      <c r="O60" s="89"/>
    </row>
    <row r="61" spans="1:15" x14ac:dyDescent="0.2">
      <c r="A61" s="89"/>
      <c r="B61" s="50">
        <v>159</v>
      </c>
      <c r="C61" s="51" t="s">
        <v>109</v>
      </c>
      <c r="D61" s="89"/>
      <c r="E61" s="89"/>
      <c r="F61" s="146">
        <f>SUMIF('Project List - RRP'!$B$9:$B$92,'Direct Capex'!$B61,'Project List - RRP'!H$9:H$92)/1000*Inflation!$K$10</f>
        <v>0</v>
      </c>
      <c r="G61" s="146">
        <f>SUMIF('Project List - RRP'!$B$9:$B$92,'Direct Capex'!$B61,'Project List - RRP'!I$9:I$92)/1000*Inflation!$K$10</f>
        <v>0</v>
      </c>
      <c r="H61" s="146">
        <f>SUMIF('Project List - RRP'!$B$9:$B$92,'Direct Capex'!$B61,'Project List - RRP'!J$9:J$92)/1000*Inflation!$K$10</f>
        <v>0</v>
      </c>
      <c r="I61" s="146">
        <f>SUMIF('Project List - RRP'!$B$9:$B$92,'Direct Capex'!$B61,'Project List - RRP'!K$9:K$92)/1000*Inflation!$K$10</f>
        <v>0</v>
      </c>
      <c r="J61" s="146">
        <f>SUMIF('Project List - RRP'!$B$9:$B$92,'Direct Capex'!$B61,'Project List - RRP'!L$9:L$92)/1000*Inflation!$K$10</f>
        <v>0</v>
      </c>
      <c r="K61" s="146">
        <f>SUMIF('Project List - RRP'!$B$9:$B$92,'Direct Capex'!$B61,'Project List - RRP'!M$9:M$92)/1000*Inflation!$K$10</f>
        <v>0</v>
      </c>
      <c r="L61" s="146">
        <f>SUMIF('Project List - RRP'!$B$9:$B$92,'Direct Capex'!$B61,'Project List - RRP'!N$9:N$92)/1000*Inflation!$K$10</f>
        <v>0</v>
      </c>
      <c r="M61" s="89"/>
      <c r="N61" s="89"/>
      <c r="O61" s="89"/>
    </row>
    <row r="62" spans="1:15" x14ac:dyDescent="0.2">
      <c r="A62" s="89"/>
      <c r="B62" s="50">
        <v>160</v>
      </c>
      <c r="C62" s="51" t="s">
        <v>110</v>
      </c>
      <c r="D62" s="89"/>
      <c r="E62" s="89"/>
      <c r="F62" s="146">
        <f>SUMIF('Project List - RRP'!$B$9:$B$92,'Direct Capex'!$B62,'Project List - RRP'!H$9:H$92)/1000*Inflation!$K$10</f>
        <v>0</v>
      </c>
      <c r="G62" s="146">
        <f>SUMIF('Project List - RRP'!$B$9:$B$92,'Direct Capex'!$B62,'Project List - RRP'!I$9:I$92)/1000*Inflation!$K$10</f>
        <v>0</v>
      </c>
      <c r="H62" s="146">
        <f>SUMIF('Project List - RRP'!$B$9:$B$92,'Direct Capex'!$B62,'Project List - RRP'!J$9:J$92)/1000*Inflation!$K$10</f>
        <v>0</v>
      </c>
      <c r="I62" s="146">
        <f>SUMIF('Project List - RRP'!$B$9:$B$92,'Direct Capex'!$B62,'Project List - RRP'!K$9:K$92)/1000*Inflation!$K$10</f>
        <v>0</v>
      </c>
      <c r="J62" s="146">
        <f>SUMIF('Project List - RRP'!$B$9:$B$92,'Direct Capex'!$B62,'Project List - RRP'!L$9:L$92)/1000*Inflation!$K$10</f>
        <v>0</v>
      </c>
      <c r="K62" s="146">
        <f>SUMIF('Project List - RRP'!$B$9:$B$92,'Direct Capex'!$B62,'Project List - RRP'!M$9:M$92)/1000*Inflation!$K$10</f>
        <v>0</v>
      </c>
      <c r="L62" s="146">
        <f>SUMIF('Project List - RRP'!$B$9:$B$92,'Direct Capex'!$B62,'Project List - RRP'!N$9:N$92)/1000*Inflation!$K$10</f>
        <v>0</v>
      </c>
      <c r="M62" s="89"/>
      <c r="N62" s="89"/>
      <c r="O62" s="89"/>
    </row>
    <row r="63" spans="1:15" x14ac:dyDescent="0.2">
      <c r="A63" s="89"/>
      <c r="B63" s="50">
        <v>161</v>
      </c>
      <c r="C63" s="51" t="s">
        <v>111</v>
      </c>
      <c r="D63" s="89"/>
      <c r="E63" s="89"/>
      <c r="F63" s="146">
        <f>SUMIF('Project List - RRP'!$B$9:$B$92,'Direct Capex'!$B63,'Project List - RRP'!H$9:H$92)/1000*Inflation!$K$10</f>
        <v>0</v>
      </c>
      <c r="G63" s="146">
        <f>SUMIF('Project List - RRP'!$B$9:$B$92,'Direct Capex'!$B63,'Project List - RRP'!I$9:I$92)/1000*Inflation!$K$10</f>
        <v>0</v>
      </c>
      <c r="H63" s="146">
        <f>SUMIF('Project List - RRP'!$B$9:$B$92,'Direct Capex'!$B63,'Project List - RRP'!J$9:J$92)/1000*Inflation!$K$10</f>
        <v>0</v>
      </c>
      <c r="I63" s="146">
        <f>SUMIF('Project List - RRP'!$B$9:$B$92,'Direct Capex'!$B63,'Project List - RRP'!K$9:K$92)/1000*Inflation!$K$10</f>
        <v>0</v>
      </c>
      <c r="J63" s="146">
        <f>SUMIF('Project List - RRP'!$B$9:$B$92,'Direct Capex'!$B63,'Project List - RRP'!L$9:L$92)/1000*Inflation!$K$10</f>
        <v>0</v>
      </c>
      <c r="K63" s="146">
        <f>SUMIF('Project List - RRP'!$B$9:$B$92,'Direct Capex'!$B63,'Project List - RRP'!M$9:M$92)/1000*Inflation!$K$10</f>
        <v>0</v>
      </c>
      <c r="L63" s="146">
        <f>SUMIF('Project List - RRP'!$B$9:$B$92,'Direct Capex'!$B63,'Project List - RRP'!N$9:N$92)/1000*Inflation!$K$10</f>
        <v>0</v>
      </c>
      <c r="M63" s="89"/>
      <c r="N63" s="89"/>
      <c r="O63" s="89"/>
    </row>
    <row r="64" spans="1:15" x14ac:dyDescent="0.2">
      <c r="A64" s="89"/>
      <c r="B64" s="50">
        <v>162</v>
      </c>
      <c r="C64" s="51" t="s">
        <v>112</v>
      </c>
      <c r="D64" s="89"/>
      <c r="E64" s="89"/>
      <c r="F64" s="146">
        <f>SUMIF('Project List - RRP'!$B$9:$B$92,'Direct Capex'!$B64,'Project List - RRP'!H$9:H$92)/1000*Inflation!$K$10</f>
        <v>0</v>
      </c>
      <c r="G64" s="146">
        <f>SUMIF('Project List - RRP'!$B$9:$B$92,'Direct Capex'!$B64,'Project List - RRP'!I$9:I$92)/1000*Inflation!$K$10</f>
        <v>0</v>
      </c>
      <c r="H64" s="146">
        <f>SUMIF('Project List - RRP'!$B$9:$B$92,'Direct Capex'!$B64,'Project List - RRP'!J$9:J$92)/1000*Inflation!$K$10</f>
        <v>0</v>
      </c>
      <c r="I64" s="146">
        <f>SUMIF('Project List - RRP'!$B$9:$B$92,'Direct Capex'!$B64,'Project List - RRP'!K$9:K$92)/1000*Inflation!$K$10</f>
        <v>0</v>
      </c>
      <c r="J64" s="146">
        <f>SUMIF('Project List - RRP'!$B$9:$B$92,'Direct Capex'!$B64,'Project List - RRP'!L$9:L$92)/1000*Inflation!$K$10</f>
        <v>0</v>
      </c>
      <c r="K64" s="146">
        <f>SUMIF('Project List - RRP'!$B$9:$B$92,'Direct Capex'!$B64,'Project List - RRP'!M$9:M$92)/1000*Inflation!$K$10</f>
        <v>0</v>
      </c>
      <c r="L64" s="146">
        <f>SUMIF('Project List - RRP'!$B$9:$B$92,'Direct Capex'!$B64,'Project List - RRP'!N$9:N$92)/1000*Inflation!$K$10</f>
        <v>0</v>
      </c>
      <c r="M64" s="89"/>
      <c r="N64" s="89"/>
      <c r="O64" s="89"/>
    </row>
    <row r="65" spans="1:15" x14ac:dyDescent="0.2">
      <c r="A65" s="89"/>
      <c r="B65" s="50">
        <v>163</v>
      </c>
      <c r="C65" s="51" t="s">
        <v>113</v>
      </c>
      <c r="D65" s="89"/>
      <c r="E65" s="89"/>
      <c r="F65" s="146">
        <f>SUMIF('Project List - RRP'!$B$9:$B$92,'Direct Capex'!$B65,'Project List - RRP'!H$9:H$92)/1000*Inflation!$K$10</f>
        <v>0</v>
      </c>
      <c r="G65" s="146">
        <f>SUMIF('Project List - RRP'!$B$9:$B$92,'Direct Capex'!$B65,'Project List - RRP'!I$9:I$92)/1000*Inflation!$K$10</f>
        <v>0</v>
      </c>
      <c r="H65" s="146">
        <f>SUMIF('Project List - RRP'!$B$9:$B$92,'Direct Capex'!$B65,'Project List - RRP'!J$9:J$92)/1000*Inflation!$K$10</f>
        <v>0</v>
      </c>
      <c r="I65" s="146">
        <f>SUMIF('Project List - RRP'!$B$9:$B$92,'Direct Capex'!$B65,'Project List - RRP'!K$9:K$92)/1000*Inflation!$K$10</f>
        <v>0</v>
      </c>
      <c r="J65" s="146">
        <f>SUMIF('Project List - RRP'!$B$9:$B$92,'Direct Capex'!$B65,'Project List - RRP'!L$9:L$92)/1000*Inflation!$K$10</f>
        <v>0</v>
      </c>
      <c r="K65" s="146">
        <f>SUMIF('Project List - RRP'!$B$9:$B$92,'Direct Capex'!$B65,'Project List - RRP'!M$9:M$92)/1000*Inflation!$K$10</f>
        <v>0</v>
      </c>
      <c r="L65" s="146">
        <f>SUMIF('Project List - RRP'!$B$9:$B$92,'Direct Capex'!$B65,'Project List - RRP'!N$9:N$92)/1000*Inflation!$K$10</f>
        <v>0</v>
      </c>
      <c r="M65" s="89"/>
      <c r="N65" s="89"/>
      <c r="O65" s="89"/>
    </row>
    <row r="66" spans="1:15" x14ac:dyDescent="0.2">
      <c r="A66" s="89"/>
      <c r="B66" s="50">
        <v>164</v>
      </c>
      <c r="C66" s="51" t="s">
        <v>114</v>
      </c>
      <c r="D66" s="89"/>
      <c r="E66" s="89"/>
      <c r="F66" s="146">
        <f>SUMIF('Project List - RRP'!$B$9:$B$92,'Direct Capex'!$B66,'Project List - RRP'!H$9:H$92)/1000*Inflation!$K$10</f>
        <v>0</v>
      </c>
      <c r="G66" s="146">
        <f>SUMIF('Project List - RRP'!$B$9:$B$92,'Direct Capex'!$B66,'Project List - RRP'!I$9:I$92)/1000*Inflation!$K$10</f>
        <v>0</v>
      </c>
      <c r="H66" s="146">
        <f>SUMIF('Project List - RRP'!$B$9:$B$92,'Direct Capex'!$B66,'Project List - RRP'!J$9:J$92)/1000*Inflation!$K$10</f>
        <v>0</v>
      </c>
      <c r="I66" s="146">
        <f>SUMIF('Project List - RRP'!$B$9:$B$92,'Direct Capex'!$B66,'Project List - RRP'!K$9:K$92)/1000*Inflation!$K$10</f>
        <v>0</v>
      </c>
      <c r="J66" s="146">
        <f>SUMIF('Project List - RRP'!$B$9:$B$92,'Direct Capex'!$B66,'Project List - RRP'!L$9:L$92)/1000*Inflation!$K$10</f>
        <v>0</v>
      </c>
      <c r="K66" s="146">
        <f>SUMIF('Project List - RRP'!$B$9:$B$92,'Direct Capex'!$B66,'Project List - RRP'!M$9:M$92)/1000*Inflation!$K$10</f>
        <v>0</v>
      </c>
      <c r="L66" s="146">
        <f>SUMIF('Project List - RRP'!$B$9:$B$92,'Direct Capex'!$B66,'Project List - RRP'!N$9:N$92)/1000*Inflation!$K$10</f>
        <v>0</v>
      </c>
      <c r="M66" s="89"/>
      <c r="N66" s="89"/>
      <c r="O66" s="89"/>
    </row>
    <row r="67" spans="1:15" x14ac:dyDescent="0.2">
      <c r="A67" s="89"/>
      <c r="B67" s="50">
        <v>165</v>
      </c>
      <c r="C67" s="51" t="s">
        <v>115</v>
      </c>
      <c r="D67" s="89"/>
      <c r="E67" s="89"/>
      <c r="F67" s="146">
        <f>SUMIF('Project List - RRP'!$B$9:$B$92,'Direct Capex'!$B67,'Project List - RRP'!H$9:H$92)/1000*Inflation!$K$10</f>
        <v>0</v>
      </c>
      <c r="G67" s="146">
        <f>SUMIF('Project List - RRP'!$B$9:$B$92,'Direct Capex'!$B67,'Project List - RRP'!I$9:I$92)/1000*Inflation!$K$10</f>
        <v>0</v>
      </c>
      <c r="H67" s="146">
        <f>SUMIF('Project List - RRP'!$B$9:$B$92,'Direct Capex'!$B67,'Project List - RRP'!J$9:J$92)/1000*Inflation!$K$10</f>
        <v>0</v>
      </c>
      <c r="I67" s="146">
        <f>SUMIF('Project List - RRP'!$B$9:$B$92,'Direct Capex'!$B67,'Project List - RRP'!K$9:K$92)/1000*Inflation!$K$10</f>
        <v>0</v>
      </c>
      <c r="J67" s="146">
        <f>SUMIF('Project List - RRP'!$B$9:$B$92,'Direct Capex'!$B67,'Project List - RRP'!L$9:L$92)/1000*Inflation!$K$10</f>
        <v>0</v>
      </c>
      <c r="K67" s="146">
        <f>SUMIF('Project List - RRP'!$B$9:$B$92,'Direct Capex'!$B67,'Project List - RRP'!M$9:M$92)/1000*Inflation!$K$10</f>
        <v>0</v>
      </c>
      <c r="L67" s="146">
        <f>SUMIF('Project List - RRP'!$B$9:$B$92,'Direct Capex'!$B67,'Project List - RRP'!N$9:N$92)/1000*Inflation!$K$10</f>
        <v>0</v>
      </c>
      <c r="M67" s="89"/>
      <c r="N67" s="89"/>
      <c r="O67" s="89"/>
    </row>
    <row r="68" spans="1:15" x14ac:dyDescent="0.2">
      <c r="A68" s="89"/>
      <c r="B68" s="50">
        <v>166</v>
      </c>
      <c r="C68" s="51" t="s">
        <v>116</v>
      </c>
      <c r="D68" s="89"/>
      <c r="E68" s="89"/>
      <c r="F68" s="146">
        <f>SUMIF('Project List - RRP'!$B$9:$B$92,'Direct Capex'!$B68,'Project List - RRP'!H$9:H$92)/1000*Inflation!$K$10</f>
        <v>0</v>
      </c>
      <c r="G68" s="146">
        <f>SUMIF('Project List - RRP'!$B$9:$B$92,'Direct Capex'!$B68,'Project List - RRP'!I$9:I$92)/1000*Inflation!$K$10</f>
        <v>0</v>
      </c>
      <c r="H68" s="146">
        <f>SUMIF('Project List - RRP'!$B$9:$B$92,'Direct Capex'!$B68,'Project List - RRP'!J$9:J$92)/1000*Inflation!$K$10</f>
        <v>0</v>
      </c>
      <c r="I68" s="146">
        <f>SUMIF('Project List - RRP'!$B$9:$B$92,'Direct Capex'!$B68,'Project List - RRP'!K$9:K$92)/1000*Inflation!$K$10</f>
        <v>0</v>
      </c>
      <c r="J68" s="146">
        <f>SUMIF('Project List - RRP'!$B$9:$B$92,'Direct Capex'!$B68,'Project List - RRP'!L$9:L$92)/1000*Inflation!$K$10</f>
        <v>0</v>
      </c>
      <c r="K68" s="146">
        <f>SUMIF('Project List - RRP'!$B$9:$B$92,'Direct Capex'!$B68,'Project List - RRP'!M$9:M$92)/1000*Inflation!$K$10</f>
        <v>0</v>
      </c>
      <c r="L68" s="146">
        <f>SUMIF('Project List - RRP'!$B$9:$B$92,'Direct Capex'!$B68,'Project List - RRP'!N$9:N$92)/1000*Inflation!$K$10</f>
        <v>0</v>
      </c>
      <c r="M68" s="89"/>
      <c r="N68" s="89"/>
      <c r="O68" s="89"/>
    </row>
    <row r="69" spans="1:15" x14ac:dyDescent="0.2">
      <c r="A69" s="89"/>
      <c r="B69" s="50">
        <v>167</v>
      </c>
      <c r="C69" s="51" t="s">
        <v>117</v>
      </c>
      <c r="D69" s="89"/>
      <c r="E69" s="89"/>
      <c r="F69" s="146">
        <f>SUMIF('Project List - RRP'!$B$9:$B$92,'Direct Capex'!$B69,'Project List - RRP'!H$9:H$92)/1000*Inflation!$K$10</f>
        <v>0</v>
      </c>
      <c r="G69" s="146">
        <f>SUMIF('Project List - RRP'!$B$9:$B$92,'Direct Capex'!$B69,'Project List - RRP'!I$9:I$92)/1000*Inflation!$K$10</f>
        <v>0</v>
      </c>
      <c r="H69" s="146">
        <f>SUMIF('Project List - RRP'!$B$9:$B$92,'Direct Capex'!$B69,'Project List - RRP'!J$9:J$92)/1000*Inflation!$K$10</f>
        <v>0</v>
      </c>
      <c r="I69" s="146">
        <f>SUMIF('Project List - RRP'!$B$9:$B$92,'Direct Capex'!$B69,'Project List - RRP'!K$9:K$92)/1000*Inflation!$K$10</f>
        <v>0</v>
      </c>
      <c r="J69" s="146">
        <f>SUMIF('Project List - RRP'!$B$9:$B$92,'Direct Capex'!$B69,'Project List - RRP'!L$9:L$92)/1000*Inflation!$K$10</f>
        <v>0</v>
      </c>
      <c r="K69" s="146">
        <f>SUMIF('Project List - RRP'!$B$9:$B$92,'Direct Capex'!$B69,'Project List - RRP'!M$9:M$92)/1000*Inflation!$K$10</f>
        <v>0</v>
      </c>
      <c r="L69" s="146">
        <f>SUMIF('Project List - RRP'!$B$9:$B$92,'Direct Capex'!$B69,'Project List - RRP'!N$9:N$92)/1000*Inflation!$K$10</f>
        <v>0</v>
      </c>
      <c r="M69" s="89"/>
      <c r="N69" s="89"/>
      <c r="O69" s="89"/>
    </row>
    <row r="70" spans="1:15" x14ac:dyDescent="0.2">
      <c r="A70" s="89"/>
      <c r="B70" s="50">
        <v>168</v>
      </c>
      <c r="C70" s="51" t="s">
        <v>118</v>
      </c>
      <c r="D70" s="89"/>
      <c r="E70" s="89"/>
      <c r="F70" s="146">
        <f>SUMIF('Project List - RRP'!$B$9:$B$92,'Direct Capex'!$B70,'Project List - RRP'!H$9:H$92)/1000*Inflation!$K$10</f>
        <v>0</v>
      </c>
      <c r="G70" s="146">
        <f>SUMIF('Project List - RRP'!$B$9:$B$92,'Direct Capex'!$B70,'Project List - RRP'!I$9:I$92)/1000*Inflation!$K$10</f>
        <v>0</v>
      </c>
      <c r="H70" s="146">
        <f>SUMIF('Project List - RRP'!$B$9:$B$92,'Direct Capex'!$B70,'Project List - RRP'!J$9:J$92)/1000*Inflation!$K$10</f>
        <v>0</v>
      </c>
      <c r="I70" s="146">
        <f>SUMIF('Project List - RRP'!$B$9:$B$92,'Direct Capex'!$B70,'Project List - RRP'!K$9:K$92)/1000*Inflation!$K$10</f>
        <v>0</v>
      </c>
      <c r="J70" s="146">
        <f>SUMIF('Project List - RRP'!$B$9:$B$92,'Direct Capex'!$B70,'Project List - RRP'!L$9:L$92)/1000*Inflation!$K$10</f>
        <v>0</v>
      </c>
      <c r="K70" s="146">
        <f>SUMIF('Project List - RRP'!$B$9:$B$92,'Direct Capex'!$B70,'Project List - RRP'!M$9:M$92)/1000*Inflation!$K$10</f>
        <v>0</v>
      </c>
      <c r="L70" s="146">
        <f>SUMIF('Project List - RRP'!$B$9:$B$92,'Direct Capex'!$B70,'Project List - RRP'!N$9:N$92)/1000*Inflation!$K$10</f>
        <v>0</v>
      </c>
      <c r="M70" s="89"/>
      <c r="N70" s="89"/>
      <c r="O70" s="89"/>
    </row>
    <row r="71" spans="1:15" x14ac:dyDescent="0.2">
      <c r="A71" s="89"/>
      <c r="B71" s="50">
        <v>169</v>
      </c>
      <c r="C71" s="51" t="s">
        <v>119</v>
      </c>
      <c r="D71" s="89"/>
      <c r="E71" s="89"/>
      <c r="F71" s="146">
        <f>SUMIF('Project List - RRP'!$B$9:$B$92,'Direct Capex'!$B71,'Project List - RRP'!H$9:H$92)/1000*Inflation!$K$10</f>
        <v>0</v>
      </c>
      <c r="G71" s="146">
        <f>SUMIF('Project List - RRP'!$B$9:$B$92,'Direct Capex'!$B71,'Project List - RRP'!I$9:I$92)/1000*Inflation!$K$10</f>
        <v>0</v>
      </c>
      <c r="H71" s="146">
        <f>SUMIF('Project List - RRP'!$B$9:$B$92,'Direct Capex'!$B71,'Project List - RRP'!J$9:J$92)/1000*Inflation!$K$10</f>
        <v>0</v>
      </c>
      <c r="I71" s="146">
        <f>SUMIF('Project List - RRP'!$B$9:$B$92,'Direct Capex'!$B71,'Project List - RRP'!K$9:K$92)/1000*Inflation!$K$10</f>
        <v>0</v>
      </c>
      <c r="J71" s="146">
        <f>SUMIF('Project List - RRP'!$B$9:$B$92,'Direct Capex'!$B71,'Project List - RRP'!L$9:L$92)/1000*Inflation!$K$10</f>
        <v>0</v>
      </c>
      <c r="K71" s="146">
        <f>SUMIF('Project List - RRP'!$B$9:$B$92,'Direct Capex'!$B71,'Project List - RRP'!M$9:M$92)/1000*Inflation!$K$10</f>
        <v>0</v>
      </c>
      <c r="L71" s="146">
        <f>SUMIF('Project List - RRP'!$B$9:$B$92,'Direct Capex'!$B71,'Project List - RRP'!N$9:N$92)/1000*Inflation!$K$10</f>
        <v>0</v>
      </c>
      <c r="M71" s="89"/>
      <c r="N71" s="89"/>
      <c r="O71" s="89"/>
    </row>
    <row r="72" spans="1:15" x14ac:dyDescent="0.2">
      <c r="A72" s="89"/>
      <c r="B72" s="50">
        <v>170</v>
      </c>
      <c r="C72" s="51" t="s">
        <v>92</v>
      </c>
      <c r="D72" s="89"/>
      <c r="E72" s="89"/>
      <c r="F72" s="146">
        <f>SUMIF('Project List - RRP'!$B$9:$B$92,'Direct Capex'!$B72,'Project List - RRP'!H$9:H$92)/1000*Inflation!$K$10</f>
        <v>0</v>
      </c>
      <c r="G72" s="146">
        <f>SUMIF('Project List - RRP'!$B$9:$B$92,'Direct Capex'!$B72,'Project List - RRP'!I$9:I$92)/1000*Inflation!$K$10</f>
        <v>0</v>
      </c>
      <c r="H72" s="146">
        <f>SUMIF('Project List - RRP'!$B$9:$B$92,'Direct Capex'!$B72,'Project List - RRP'!J$9:J$92)/1000*Inflation!$K$10</f>
        <v>0</v>
      </c>
      <c r="I72" s="146">
        <f>SUMIF('Project List - RRP'!$B$9:$B$92,'Direct Capex'!$B72,'Project List - RRP'!K$9:K$92)/1000*Inflation!$K$10</f>
        <v>0</v>
      </c>
      <c r="J72" s="146">
        <f>SUMIF('Project List - RRP'!$B$9:$B$92,'Direct Capex'!$B72,'Project List - RRP'!L$9:L$92)/1000*Inflation!$K$10</f>
        <v>0</v>
      </c>
      <c r="K72" s="146">
        <f>SUMIF('Project List - RRP'!$B$9:$B$92,'Direct Capex'!$B72,'Project List - RRP'!M$9:M$92)/1000*Inflation!$K$10</f>
        <v>0</v>
      </c>
      <c r="L72" s="146">
        <f>SUMIF('Project List - RRP'!$B$9:$B$92,'Direct Capex'!$B72,'Project List - RRP'!N$9:N$92)/1000*Inflation!$K$10</f>
        <v>0</v>
      </c>
      <c r="M72" s="89"/>
      <c r="N72" s="89"/>
      <c r="O72" s="89"/>
    </row>
    <row r="73" spans="1:15" x14ac:dyDescent="0.2">
      <c r="A73" s="89"/>
      <c r="B73" s="50">
        <v>171</v>
      </c>
      <c r="C73" s="51" t="s">
        <v>120</v>
      </c>
      <c r="D73" s="89"/>
      <c r="E73" s="89"/>
      <c r="F73" s="146">
        <f>SUMIF('Project List - RRP'!$B$9:$B$92,'Direct Capex'!$B73,'Project List - RRP'!H$9:H$92)/1000*Inflation!$K$10</f>
        <v>0</v>
      </c>
      <c r="G73" s="146">
        <f>SUMIF('Project List - RRP'!$B$9:$B$92,'Direct Capex'!$B73,'Project List - RRP'!I$9:I$92)/1000*Inflation!$K$10</f>
        <v>0</v>
      </c>
      <c r="H73" s="146">
        <f>SUMIF('Project List - RRP'!$B$9:$B$92,'Direct Capex'!$B73,'Project List - RRP'!J$9:J$92)/1000*Inflation!$K$10</f>
        <v>0</v>
      </c>
      <c r="I73" s="146">
        <f>SUMIF('Project List - RRP'!$B$9:$B$92,'Direct Capex'!$B73,'Project List - RRP'!K$9:K$92)/1000*Inflation!$K$10</f>
        <v>0</v>
      </c>
      <c r="J73" s="146">
        <f>SUMIF('Project List - RRP'!$B$9:$B$92,'Direct Capex'!$B73,'Project List - RRP'!L$9:L$92)/1000*Inflation!$K$10</f>
        <v>0</v>
      </c>
      <c r="K73" s="146">
        <f>SUMIF('Project List - RRP'!$B$9:$B$92,'Direct Capex'!$B73,'Project List - RRP'!M$9:M$92)/1000*Inflation!$K$10</f>
        <v>0</v>
      </c>
      <c r="L73" s="146">
        <f>SUMIF('Project List - RRP'!$B$9:$B$92,'Direct Capex'!$B73,'Project List - RRP'!N$9:N$92)/1000*Inflation!$K$10</f>
        <v>0</v>
      </c>
      <c r="M73" s="89"/>
      <c r="N73" s="89"/>
      <c r="O73" s="89"/>
    </row>
    <row r="74" spans="1:15" x14ac:dyDescent="0.2">
      <c r="A74" s="89"/>
      <c r="B74" s="50">
        <v>172</v>
      </c>
      <c r="C74" s="51" t="s">
        <v>121</v>
      </c>
      <c r="D74" s="89"/>
      <c r="E74" s="89"/>
      <c r="F74" s="146">
        <f>SUMIF('Project List - RRP'!$B$9:$B$92,'Direct Capex'!$B74,'Project List - RRP'!H$9:H$92)/1000*Inflation!$K$10</f>
        <v>0</v>
      </c>
      <c r="G74" s="146">
        <f>SUMIF('Project List - RRP'!$B$9:$B$92,'Direct Capex'!$B74,'Project List - RRP'!I$9:I$92)/1000*Inflation!$K$10</f>
        <v>0</v>
      </c>
      <c r="H74" s="146">
        <f>SUMIF('Project List - RRP'!$B$9:$B$92,'Direct Capex'!$B74,'Project List - RRP'!J$9:J$92)/1000*Inflation!$K$10</f>
        <v>0</v>
      </c>
      <c r="I74" s="146">
        <f>SUMIF('Project List - RRP'!$B$9:$B$92,'Direct Capex'!$B74,'Project List - RRP'!K$9:K$92)/1000*Inflation!$K$10</f>
        <v>0</v>
      </c>
      <c r="J74" s="146">
        <f>SUMIF('Project List - RRP'!$B$9:$B$92,'Direct Capex'!$B74,'Project List - RRP'!L$9:L$92)/1000*Inflation!$K$10</f>
        <v>0</v>
      </c>
      <c r="K74" s="146">
        <f>SUMIF('Project List - RRP'!$B$9:$B$92,'Direct Capex'!$B74,'Project List - RRP'!M$9:M$92)/1000*Inflation!$K$10</f>
        <v>0</v>
      </c>
      <c r="L74" s="146">
        <f>SUMIF('Project List - RRP'!$B$9:$B$92,'Direct Capex'!$B74,'Project List - RRP'!N$9:N$92)/1000*Inflation!$K$10</f>
        <v>0</v>
      </c>
      <c r="M74" s="89"/>
      <c r="N74" s="89"/>
      <c r="O74" s="89"/>
    </row>
    <row r="75" spans="1:15" x14ac:dyDescent="0.2">
      <c r="A75" s="89"/>
      <c r="B75" s="50">
        <v>174</v>
      </c>
      <c r="C75" s="51" t="s">
        <v>122</v>
      </c>
      <c r="D75" s="89"/>
      <c r="E75" s="89"/>
      <c r="F75" s="146">
        <f>SUMIF('Project List - RRP'!$B$9:$B$92,'Direct Capex'!$B75,'Project List - RRP'!H$9:H$92)/1000*Inflation!$K$10</f>
        <v>0</v>
      </c>
      <c r="G75" s="146">
        <f>SUMIF('Project List - RRP'!$B$9:$B$92,'Direct Capex'!$B75,'Project List - RRP'!I$9:I$92)/1000*Inflation!$K$10</f>
        <v>0</v>
      </c>
      <c r="H75" s="146">
        <f>SUMIF('Project List - RRP'!$B$9:$B$92,'Direct Capex'!$B75,'Project List - RRP'!J$9:J$92)/1000*Inflation!$K$10</f>
        <v>0</v>
      </c>
      <c r="I75" s="146">
        <f>SUMIF('Project List - RRP'!$B$9:$B$92,'Direct Capex'!$B75,'Project List - RRP'!K$9:K$92)/1000*Inflation!$K$10</f>
        <v>0</v>
      </c>
      <c r="J75" s="146">
        <f>SUMIF('Project List - RRP'!$B$9:$B$92,'Direct Capex'!$B75,'Project List - RRP'!L$9:L$92)/1000*Inflation!$K$10</f>
        <v>0</v>
      </c>
      <c r="K75" s="146">
        <f>SUMIF('Project List - RRP'!$B$9:$B$92,'Direct Capex'!$B75,'Project List - RRP'!M$9:M$92)/1000*Inflation!$K$10</f>
        <v>0</v>
      </c>
      <c r="L75" s="146">
        <f>SUMIF('Project List - RRP'!$B$9:$B$92,'Direct Capex'!$B75,'Project List - RRP'!N$9:N$92)/1000*Inflation!$K$10</f>
        <v>0</v>
      </c>
      <c r="M75" s="89"/>
      <c r="N75" s="89"/>
      <c r="O75" s="89"/>
    </row>
    <row r="76" spans="1:15" x14ac:dyDescent="0.2">
      <c r="A76" s="89"/>
      <c r="B76" s="50">
        <v>175</v>
      </c>
      <c r="C76" s="51" t="s">
        <v>123</v>
      </c>
      <c r="D76" s="89"/>
      <c r="E76" s="89"/>
      <c r="F76" s="146">
        <f>SUMIF('Project List - RRP'!$B$9:$B$92,'Direct Capex'!$B76,'Project List - RRP'!H$9:H$92)/1000*Inflation!$K$10</f>
        <v>0</v>
      </c>
      <c r="G76" s="146">
        <f>SUMIF('Project List - RRP'!$B$9:$B$92,'Direct Capex'!$B76,'Project List - RRP'!I$9:I$92)/1000*Inflation!$K$10</f>
        <v>0</v>
      </c>
      <c r="H76" s="146">
        <f>SUMIF('Project List - RRP'!$B$9:$B$92,'Direct Capex'!$B76,'Project List - RRP'!J$9:J$92)/1000*Inflation!$K$10</f>
        <v>0</v>
      </c>
      <c r="I76" s="146">
        <f>SUMIF('Project List - RRP'!$B$9:$B$92,'Direct Capex'!$B76,'Project List - RRP'!K$9:K$92)/1000*Inflation!$K$10</f>
        <v>0</v>
      </c>
      <c r="J76" s="146">
        <f>SUMIF('Project List - RRP'!$B$9:$B$92,'Direct Capex'!$B76,'Project List - RRP'!L$9:L$92)/1000*Inflation!$K$10</f>
        <v>0</v>
      </c>
      <c r="K76" s="146">
        <f>SUMIF('Project List - RRP'!$B$9:$B$92,'Direct Capex'!$B76,'Project List - RRP'!M$9:M$92)/1000*Inflation!$K$10</f>
        <v>0</v>
      </c>
      <c r="L76" s="146">
        <f>SUMIF('Project List - RRP'!$B$9:$B$92,'Direct Capex'!$B76,'Project List - RRP'!N$9:N$92)/1000*Inflation!$K$10</f>
        <v>0</v>
      </c>
      <c r="M76" s="89"/>
      <c r="N76" s="89"/>
      <c r="O76" s="89"/>
    </row>
    <row r="77" spans="1:15" x14ac:dyDescent="0.2">
      <c r="A77" s="89"/>
      <c r="B77" s="50">
        <v>176</v>
      </c>
      <c r="C77" s="51" t="s">
        <v>124</v>
      </c>
      <c r="D77" s="89"/>
      <c r="E77" s="89"/>
      <c r="F77" s="146">
        <f>SUMIF('Project List - RRP'!$B$9:$B$92,'Direct Capex'!$B77,'Project List - RRP'!H$9:H$92)/1000*Inflation!$K$10</f>
        <v>0</v>
      </c>
      <c r="G77" s="146">
        <f>SUMIF('Project List - RRP'!$B$9:$B$92,'Direct Capex'!$B77,'Project List - RRP'!I$9:I$92)/1000*Inflation!$K$10</f>
        <v>0</v>
      </c>
      <c r="H77" s="146">
        <f>SUMIF('Project List - RRP'!$B$9:$B$92,'Direct Capex'!$B77,'Project List - RRP'!J$9:J$92)/1000*Inflation!$K$10</f>
        <v>0</v>
      </c>
      <c r="I77" s="146">
        <f>SUMIF('Project List - RRP'!$B$9:$B$92,'Direct Capex'!$B77,'Project List - RRP'!K$9:K$92)/1000*Inflation!$K$10</f>
        <v>0</v>
      </c>
      <c r="J77" s="146">
        <f>SUMIF('Project List - RRP'!$B$9:$B$92,'Direct Capex'!$B77,'Project List - RRP'!L$9:L$92)/1000*Inflation!$K$10</f>
        <v>0</v>
      </c>
      <c r="K77" s="146">
        <f>SUMIF('Project List - RRP'!$B$9:$B$92,'Direct Capex'!$B77,'Project List - RRP'!M$9:M$92)/1000*Inflation!$K$10</f>
        <v>0</v>
      </c>
      <c r="L77" s="146">
        <f>SUMIF('Project List - RRP'!$B$9:$B$92,'Direct Capex'!$B77,'Project List - RRP'!N$9:N$92)/1000*Inflation!$K$10</f>
        <v>0</v>
      </c>
      <c r="M77" s="89"/>
      <c r="N77" s="89"/>
      <c r="O77" s="89"/>
    </row>
    <row r="78" spans="1:15" x14ac:dyDescent="0.2">
      <c r="A78" s="89"/>
      <c r="B78" s="50">
        <v>177</v>
      </c>
      <c r="C78" s="51" t="s">
        <v>125</v>
      </c>
      <c r="D78" s="89"/>
      <c r="E78" s="89"/>
      <c r="F78" s="146">
        <f>SUMIF('Project List - RRP'!$B$9:$B$92,'Direct Capex'!$B78,'Project List - RRP'!H$9:H$92)/1000*Inflation!$K$10</f>
        <v>0</v>
      </c>
      <c r="G78" s="146">
        <f>SUMIF('Project List - RRP'!$B$9:$B$92,'Direct Capex'!$B78,'Project List - RRP'!I$9:I$92)/1000*Inflation!$K$10</f>
        <v>0</v>
      </c>
      <c r="H78" s="146">
        <f>SUMIF('Project List - RRP'!$B$9:$B$92,'Direct Capex'!$B78,'Project List - RRP'!J$9:J$92)/1000*Inflation!$K$10</f>
        <v>0</v>
      </c>
      <c r="I78" s="146">
        <f>SUMIF('Project List - RRP'!$B$9:$B$92,'Direct Capex'!$B78,'Project List - RRP'!K$9:K$92)/1000*Inflation!$K$10</f>
        <v>0</v>
      </c>
      <c r="J78" s="146">
        <f>SUMIF('Project List - RRP'!$B$9:$B$92,'Direct Capex'!$B78,'Project List - RRP'!L$9:L$92)/1000*Inflation!$K$10</f>
        <v>0</v>
      </c>
      <c r="K78" s="146">
        <f>SUMIF('Project List - RRP'!$B$9:$B$92,'Direct Capex'!$B78,'Project List - RRP'!M$9:M$92)/1000*Inflation!$K$10</f>
        <v>0</v>
      </c>
      <c r="L78" s="146">
        <f>SUMIF('Project List - RRP'!$B$9:$B$92,'Direct Capex'!$B78,'Project List - RRP'!N$9:N$92)/1000*Inflation!$K$10</f>
        <v>0</v>
      </c>
      <c r="M78" s="89"/>
      <c r="N78" s="89"/>
      <c r="O78" s="89"/>
    </row>
    <row r="79" spans="1:15" x14ac:dyDescent="0.2">
      <c r="A79" s="89"/>
      <c r="B79" s="50">
        <v>200</v>
      </c>
      <c r="C79" s="51" t="s">
        <v>126</v>
      </c>
      <c r="D79" s="89"/>
      <c r="E79" s="89"/>
      <c r="F79" s="146">
        <f>SUMIF('Project List - RRP'!$B$9:$B$92,'Direct Capex'!$B79,'Project List - RRP'!H$9:H$92)/1000*Inflation!$K$10</f>
        <v>0</v>
      </c>
      <c r="G79" s="146">
        <f>SUMIF('Project List - RRP'!$B$9:$B$92,'Direct Capex'!$B79,'Project List - RRP'!I$9:I$92)/1000*Inflation!$K$10</f>
        <v>0</v>
      </c>
      <c r="H79" s="146">
        <f>SUMIF('Project List - RRP'!$B$9:$B$92,'Direct Capex'!$B79,'Project List - RRP'!J$9:J$92)/1000*Inflation!$K$10</f>
        <v>0</v>
      </c>
      <c r="I79" s="146">
        <f>SUMIF('Project List - RRP'!$B$9:$B$92,'Direct Capex'!$B79,'Project List - RRP'!K$9:K$92)/1000*Inflation!$K$10</f>
        <v>0</v>
      </c>
      <c r="J79" s="146">
        <f>SUMIF('Project List - RRP'!$B$9:$B$92,'Direct Capex'!$B79,'Project List - RRP'!L$9:L$92)/1000*Inflation!$K$10</f>
        <v>0</v>
      </c>
      <c r="K79" s="146">
        <f>SUMIF('Project List - RRP'!$B$9:$B$92,'Direct Capex'!$B79,'Project List - RRP'!M$9:M$92)/1000*Inflation!$K$10</f>
        <v>0</v>
      </c>
      <c r="L79" s="146">
        <f>SUMIF('Project List - RRP'!$B$9:$B$92,'Direct Capex'!$B79,'Project List - RRP'!N$9:N$92)/1000*Inflation!$K$10</f>
        <v>0</v>
      </c>
      <c r="M79" s="89"/>
      <c r="N79" s="89"/>
      <c r="O79" s="89"/>
    </row>
    <row r="80" spans="1:15" x14ac:dyDescent="0.2">
      <c r="A80" s="89"/>
      <c r="B80" s="50">
        <v>205</v>
      </c>
      <c r="C80" s="51" t="s">
        <v>127</v>
      </c>
      <c r="D80" s="89"/>
      <c r="E80" s="89"/>
      <c r="F80" s="146">
        <f>SUMIF('Project List - RRP'!$B$9:$B$92,'Direct Capex'!$B80,'Project List - RRP'!H$9:H$92)/1000*Inflation!$K$10</f>
        <v>0</v>
      </c>
      <c r="G80" s="146">
        <f>SUMIF('Project List - RRP'!$B$9:$B$92,'Direct Capex'!$B80,'Project List - RRP'!I$9:I$92)/1000*Inflation!$K$10</f>
        <v>0</v>
      </c>
      <c r="H80" s="146">
        <f>SUMIF('Project List - RRP'!$B$9:$B$92,'Direct Capex'!$B80,'Project List - RRP'!J$9:J$92)/1000*Inflation!$K$10</f>
        <v>0</v>
      </c>
      <c r="I80" s="146">
        <f>SUMIF('Project List - RRP'!$B$9:$B$92,'Direct Capex'!$B80,'Project List - RRP'!K$9:K$92)/1000*Inflation!$K$10</f>
        <v>0</v>
      </c>
      <c r="J80" s="146">
        <f>SUMIF('Project List - RRP'!$B$9:$B$92,'Direct Capex'!$B80,'Project List - RRP'!L$9:L$92)/1000*Inflation!$K$10</f>
        <v>0</v>
      </c>
      <c r="K80" s="146">
        <f>SUMIF('Project List - RRP'!$B$9:$B$92,'Direct Capex'!$B80,'Project List - RRP'!M$9:M$92)/1000*Inflation!$K$10</f>
        <v>0</v>
      </c>
      <c r="L80" s="146">
        <f>SUMIF('Project List - RRP'!$B$9:$B$92,'Direct Capex'!$B80,'Project List - RRP'!N$9:N$92)/1000*Inflation!$K$10</f>
        <v>0</v>
      </c>
      <c r="M80" s="89"/>
      <c r="N80" s="89"/>
      <c r="O80" s="89"/>
    </row>
    <row r="81" spans="1:15" x14ac:dyDescent="0.2">
      <c r="A81" s="89"/>
      <c r="B81" s="50">
        <v>210</v>
      </c>
      <c r="C81" s="51" t="s">
        <v>128</v>
      </c>
      <c r="D81" s="89"/>
      <c r="E81" s="89"/>
      <c r="F81" s="146">
        <f>SUMIF('Project List - RRP'!$B$9:$B$92,'Direct Capex'!$B81,'Project List - RRP'!H$9:H$92)/1000*Inflation!$K$10</f>
        <v>0</v>
      </c>
      <c r="G81" s="146">
        <f>SUMIF('Project List - RRP'!$B$9:$B$92,'Direct Capex'!$B81,'Project List - RRP'!I$9:I$92)/1000*Inflation!$K$10</f>
        <v>0</v>
      </c>
      <c r="H81" s="146">
        <f>SUMIF('Project List - RRP'!$B$9:$B$92,'Direct Capex'!$B81,'Project List - RRP'!J$9:J$92)/1000*Inflation!$K$10</f>
        <v>0</v>
      </c>
      <c r="I81" s="146">
        <f>SUMIF('Project List - RRP'!$B$9:$B$92,'Direct Capex'!$B81,'Project List - RRP'!K$9:K$92)/1000*Inflation!$K$10</f>
        <v>0</v>
      </c>
      <c r="J81" s="146">
        <f>SUMIF('Project List - RRP'!$B$9:$B$92,'Direct Capex'!$B81,'Project List - RRP'!L$9:L$92)/1000*Inflation!$K$10</f>
        <v>0</v>
      </c>
      <c r="K81" s="146">
        <f>SUMIF('Project List - RRP'!$B$9:$B$92,'Direct Capex'!$B81,'Project List - RRP'!M$9:M$92)/1000*Inflation!$K$10</f>
        <v>0</v>
      </c>
      <c r="L81" s="146">
        <f>SUMIF('Project List - RRP'!$B$9:$B$92,'Direct Capex'!$B81,'Project List - RRP'!N$9:N$92)/1000*Inflation!$K$10</f>
        <v>0</v>
      </c>
      <c r="M81" s="89"/>
      <c r="N81" s="89"/>
      <c r="O81" s="89"/>
    </row>
    <row r="82" spans="1:15" x14ac:dyDescent="0.2">
      <c r="A82" s="89"/>
      <c r="B82" s="50">
        <v>215</v>
      </c>
      <c r="C82" s="51" t="s">
        <v>129</v>
      </c>
      <c r="D82" s="89"/>
      <c r="E82" s="89"/>
      <c r="F82" s="146">
        <f>SUMIF('Project List - RRP'!$B$9:$B$92,'Direct Capex'!$B82,'Project List - RRP'!H$9:H$92)/1000*Inflation!$K$10</f>
        <v>0</v>
      </c>
      <c r="G82" s="146">
        <f>SUMIF('Project List - RRP'!$B$9:$B$92,'Direct Capex'!$B82,'Project List - RRP'!I$9:I$92)/1000*Inflation!$K$10</f>
        <v>0</v>
      </c>
      <c r="H82" s="146">
        <f>SUMIF('Project List - RRP'!$B$9:$B$92,'Direct Capex'!$B82,'Project List - RRP'!J$9:J$92)/1000*Inflation!$K$10</f>
        <v>0</v>
      </c>
      <c r="I82" s="146">
        <f>SUMIF('Project List - RRP'!$B$9:$B$92,'Direct Capex'!$B82,'Project List - RRP'!K$9:K$92)/1000*Inflation!$K$10</f>
        <v>0</v>
      </c>
      <c r="J82" s="146">
        <f>SUMIF('Project List - RRP'!$B$9:$B$92,'Direct Capex'!$B82,'Project List - RRP'!L$9:L$92)/1000*Inflation!$K$10</f>
        <v>0</v>
      </c>
      <c r="K82" s="146">
        <f>SUMIF('Project List - RRP'!$B$9:$B$92,'Direct Capex'!$B82,'Project List - RRP'!M$9:M$92)/1000*Inflation!$K$10</f>
        <v>0</v>
      </c>
      <c r="L82" s="146">
        <f>SUMIF('Project List - RRP'!$B$9:$B$92,'Direct Capex'!$B82,'Project List - RRP'!N$9:N$92)/1000*Inflation!$K$10</f>
        <v>0</v>
      </c>
      <c r="M82" s="89"/>
      <c r="N82" s="89"/>
      <c r="O82" s="89"/>
    </row>
    <row r="83" spans="1:15" x14ac:dyDescent="0.2">
      <c r="A83" s="89"/>
      <c r="B83" s="50">
        <v>220</v>
      </c>
      <c r="C83" s="51" t="s">
        <v>130</v>
      </c>
      <c r="D83" s="89"/>
      <c r="E83" s="89"/>
      <c r="F83" s="146">
        <f>SUMIF('Project List - RRP'!$B$9:$B$92,'Direct Capex'!$B83,'Project List - RRP'!H$9:H$92)/1000*Inflation!$K$10</f>
        <v>0</v>
      </c>
      <c r="G83" s="146">
        <f>SUMIF('Project List - RRP'!$B$9:$B$92,'Direct Capex'!$B83,'Project List - RRP'!I$9:I$92)/1000*Inflation!$K$10</f>
        <v>0</v>
      </c>
      <c r="H83" s="146">
        <f>SUMIF('Project List - RRP'!$B$9:$B$92,'Direct Capex'!$B83,'Project List - RRP'!J$9:J$92)/1000*Inflation!$K$10</f>
        <v>0</v>
      </c>
      <c r="I83" s="146">
        <f>SUMIF('Project List - RRP'!$B$9:$B$92,'Direct Capex'!$B83,'Project List - RRP'!K$9:K$92)/1000*Inflation!$K$10</f>
        <v>0</v>
      </c>
      <c r="J83" s="146">
        <f>SUMIF('Project List - RRP'!$B$9:$B$92,'Direct Capex'!$B83,'Project List - RRP'!L$9:L$92)/1000*Inflation!$K$10</f>
        <v>0</v>
      </c>
      <c r="K83" s="146">
        <f>SUMIF('Project List - RRP'!$B$9:$B$92,'Direct Capex'!$B83,'Project List - RRP'!M$9:M$92)/1000*Inflation!$K$10</f>
        <v>0</v>
      </c>
      <c r="L83" s="146">
        <f>SUMIF('Project List - RRP'!$B$9:$B$92,'Direct Capex'!$B83,'Project List - RRP'!N$9:N$92)/1000*Inflation!$K$10</f>
        <v>0</v>
      </c>
      <c r="M83" s="89"/>
      <c r="N83" s="89"/>
      <c r="O83" s="89"/>
    </row>
    <row r="84" spans="1:15" x14ac:dyDescent="0.2">
      <c r="A84" s="89"/>
      <c r="B84" s="50">
        <v>225</v>
      </c>
      <c r="C84" s="51" t="s">
        <v>131</v>
      </c>
      <c r="D84" s="89"/>
      <c r="E84" s="89"/>
      <c r="F84" s="146">
        <f>SUMIF('Project List - RRP'!$B$9:$B$92,'Direct Capex'!$B84,'Project List - RRP'!H$9:H$92)/1000*Inflation!$K$10</f>
        <v>0</v>
      </c>
      <c r="G84" s="146">
        <f>SUMIF('Project List - RRP'!$B$9:$B$92,'Direct Capex'!$B84,'Project List - RRP'!I$9:I$92)/1000*Inflation!$K$10</f>
        <v>0</v>
      </c>
      <c r="H84" s="146">
        <f>SUMIF('Project List - RRP'!$B$9:$B$92,'Direct Capex'!$B84,'Project List - RRP'!J$9:J$92)/1000*Inflation!$K$10</f>
        <v>0</v>
      </c>
      <c r="I84" s="146">
        <f>SUMIF('Project List - RRP'!$B$9:$B$92,'Direct Capex'!$B84,'Project List - RRP'!K$9:K$92)/1000*Inflation!$K$10</f>
        <v>0</v>
      </c>
      <c r="J84" s="146">
        <f>SUMIF('Project List - RRP'!$B$9:$B$92,'Direct Capex'!$B84,'Project List - RRP'!L$9:L$92)/1000*Inflation!$K$10</f>
        <v>0</v>
      </c>
      <c r="K84" s="146">
        <f>SUMIF('Project List - RRP'!$B$9:$B$92,'Direct Capex'!$B84,'Project List - RRP'!M$9:M$92)/1000*Inflation!$K$10</f>
        <v>0</v>
      </c>
      <c r="L84" s="146">
        <f>SUMIF('Project List - RRP'!$B$9:$B$92,'Direct Capex'!$B84,'Project List - RRP'!N$9:N$92)/1000*Inflation!$K$10</f>
        <v>0</v>
      </c>
      <c r="M84" s="89"/>
      <c r="N84" s="89"/>
      <c r="O84" s="89"/>
    </row>
    <row r="85" spans="1:15" x14ac:dyDescent="0.2">
      <c r="A85" s="89"/>
      <c r="B85" s="50">
        <v>230</v>
      </c>
      <c r="C85" s="51" t="s">
        <v>132</v>
      </c>
      <c r="D85" s="89"/>
      <c r="E85" s="89"/>
      <c r="F85" s="146">
        <f>SUMIF('Project List - RRP'!$B$9:$B$92,'Direct Capex'!$B85,'Project List - RRP'!H$9:H$92)/1000*Inflation!$K$10</f>
        <v>0</v>
      </c>
      <c r="G85" s="146">
        <f>SUMIF('Project List - RRP'!$B$9:$B$92,'Direct Capex'!$B85,'Project List - RRP'!I$9:I$92)/1000*Inflation!$K$10</f>
        <v>0</v>
      </c>
      <c r="H85" s="146">
        <f>SUMIF('Project List - RRP'!$B$9:$B$92,'Direct Capex'!$B85,'Project List - RRP'!J$9:J$92)/1000*Inflation!$K$10</f>
        <v>0</v>
      </c>
      <c r="I85" s="146">
        <f>SUMIF('Project List - RRP'!$B$9:$B$92,'Direct Capex'!$B85,'Project List - RRP'!K$9:K$92)/1000*Inflation!$K$10</f>
        <v>0</v>
      </c>
      <c r="J85" s="146">
        <f>SUMIF('Project List - RRP'!$B$9:$B$92,'Direct Capex'!$B85,'Project List - RRP'!L$9:L$92)/1000*Inflation!$K$10</f>
        <v>0</v>
      </c>
      <c r="K85" s="146">
        <f>SUMIF('Project List - RRP'!$B$9:$B$92,'Direct Capex'!$B85,'Project List - RRP'!M$9:M$92)/1000*Inflation!$K$10</f>
        <v>0</v>
      </c>
      <c r="L85" s="146">
        <f>SUMIF('Project List - RRP'!$B$9:$B$92,'Direct Capex'!$B85,'Project List - RRP'!N$9:N$92)/1000*Inflation!$K$10</f>
        <v>0</v>
      </c>
      <c r="M85" s="89"/>
      <c r="N85" s="89"/>
      <c r="O85" s="89"/>
    </row>
    <row r="86" spans="1:15" x14ac:dyDescent="0.2">
      <c r="A86" s="89"/>
      <c r="B86" s="50">
        <v>235</v>
      </c>
      <c r="C86" s="51" t="s">
        <v>133</v>
      </c>
      <c r="D86" s="89"/>
      <c r="E86" s="89"/>
      <c r="F86" s="146">
        <f>SUMIF('Project List - RRP'!$B$9:$B$92,'Direct Capex'!$B86,'Project List - RRP'!H$9:H$92)/1000*Inflation!$K$10</f>
        <v>0</v>
      </c>
      <c r="G86" s="146">
        <f>SUMIF('Project List - RRP'!$B$9:$B$92,'Direct Capex'!$B86,'Project List - RRP'!I$9:I$92)/1000*Inflation!$K$10</f>
        <v>0</v>
      </c>
      <c r="H86" s="146">
        <f>SUMIF('Project List - RRP'!$B$9:$B$92,'Direct Capex'!$B86,'Project List - RRP'!J$9:J$92)/1000*Inflation!$K$10</f>
        <v>0</v>
      </c>
      <c r="I86" s="146">
        <f>SUMIF('Project List - RRP'!$B$9:$B$92,'Direct Capex'!$B86,'Project List - RRP'!K$9:K$92)/1000*Inflation!$K$10</f>
        <v>0</v>
      </c>
      <c r="J86" s="146">
        <f>SUMIF('Project List - RRP'!$B$9:$B$92,'Direct Capex'!$B86,'Project List - RRP'!L$9:L$92)/1000*Inflation!$K$10</f>
        <v>0</v>
      </c>
      <c r="K86" s="146">
        <f>SUMIF('Project List - RRP'!$B$9:$B$92,'Direct Capex'!$B86,'Project List - RRP'!M$9:M$92)/1000*Inflation!$K$10</f>
        <v>0</v>
      </c>
      <c r="L86" s="146">
        <f>SUMIF('Project List - RRP'!$B$9:$B$92,'Direct Capex'!$B86,'Project List - RRP'!N$9:N$92)/1000*Inflation!$K$10</f>
        <v>0</v>
      </c>
      <c r="M86" s="89"/>
      <c r="N86" s="89"/>
      <c r="O86" s="89"/>
    </row>
    <row r="87" spans="1:15" x14ac:dyDescent="0.2">
      <c r="A87" s="89"/>
      <c r="B87" s="50">
        <v>240</v>
      </c>
      <c r="C87" s="51" t="s">
        <v>134</v>
      </c>
      <c r="D87" s="89"/>
      <c r="E87" s="89"/>
      <c r="F87" s="146">
        <f>SUMIF('Project List - RRP'!$B$9:$B$92,'Direct Capex'!$B87,'Project List - RRP'!H$9:H$92)/1000*Inflation!$K$10</f>
        <v>0</v>
      </c>
      <c r="G87" s="146">
        <f>SUMIF('Project List - RRP'!$B$9:$B$92,'Direct Capex'!$B87,'Project List - RRP'!I$9:I$92)/1000*Inflation!$K$10</f>
        <v>0</v>
      </c>
      <c r="H87" s="146">
        <f>SUMIF('Project List - RRP'!$B$9:$B$92,'Direct Capex'!$B87,'Project List - RRP'!J$9:J$92)/1000*Inflation!$K$10</f>
        <v>0</v>
      </c>
      <c r="I87" s="146">
        <f>SUMIF('Project List - RRP'!$B$9:$B$92,'Direct Capex'!$B87,'Project List - RRP'!K$9:K$92)/1000*Inflation!$K$10</f>
        <v>0</v>
      </c>
      <c r="J87" s="146">
        <f>SUMIF('Project List - RRP'!$B$9:$B$92,'Direct Capex'!$B87,'Project List - RRP'!L$9:L$92)/1000*Inflation!$K$10</f>
        <v>0</v>
      </c>
      <c r="K87" s="146">
        <f>SUMIF('Project List - RRP'!$B$9:$B$92,'Direct Capex'!$B87,'Project List - RRP'!M$9:M$92)/1000*Inflation!$K$10</f>
        <v>0</v>
      </c>
      <c r="L87" s="146">
        <f>SUMIF('Project List - RRP'!$B$9:$B$92,'Direct Capex'!$B87,'Project List - RRP'!N$9:N$92)/1000*Inflation!$K$10</f>
        <v>0</v>
      </c>
      <c r="M87" s="89"/>
      <c r="N87" s="89"/>
      <c r="O87" s="89"/>
    </row>
    <row r="88" spans="1:15" x14ac:dyDescent="0.2">
      <c r="A88" s="89"/>
      <c r="B88" s="50">
        <v>245</v>
      </c>
      <c r="C88" s="51" t="s">
        <v>135</v>
      </c>
      <c r="D88" s="89"/>
      <c r="E88" s="89"/>
      <c r="F88" s="146">
        <f>SUMIF('Project List - RRP'!$B$9:$B$92,'Direct Capex'!$B88,'Project List - RRP'!H$9:H$92)/1000*Inflation!$K$10</f>
        <v>0</v>
      </c>
      <c r="G88" s="146">
        <f>SUMIF('Project List - RRP'!$B$9:$B$92,'Direct Capex'!$B88,'Project List - RRP'!I$9:I$92)/1000*Inflation!$K$10</f>
        <v>0</v>
      </c>
      <c r="H88" s="146">
        <f>SUMIF('Project List - RRP'!$B$9:$B$92,'Direct Capex'!$B88,'Project List - RRP'!J$9:J$92)/1000*Inflation!$K$10</f>
        <v>0</v>
      </c>
      <c r="I88" s="146">
        <f>SUMIF('Project List - RRP'!$B$9:$B$92,'Direct Capex'!$B88,'Project List - RRP'!K$9:K$92)/1000*Inflation!$K$10</f>
        <v>0</v>
      </c>
      <c r="J88" s="146">
        <f>SUMIF('Project List - RRP'!$B$9:$B$92,'Direct Capex'!$B88,'Project List - RRP'!L$9:L$92)/1000*Inflation!$K$10</f>
        <v>0</v>
      </c>
      <c r="K88" s="146">
        <f>SUMIF('Project List - RRP'!$B$9:$B$92,'Direct Capex'!$B88,'Project List - RRP'!M$9:M$92)/1000*Inflation!$K$10</f>
        <v>0</v>
      </c>
      <c r="L88" s="146">
        <f>SUMIF('Project List - RRP'!$B$9:$B$92,'Direct Capex'!$B88,'Project List - RRP'!N$9:N$92)/1000*Inflation!$K$10</f>
        <v>0</v>
      </c>
      <c r="M88" s="89"/>
      <c r="N88" s="89"/>
      <c r="O88" s="89"/>
    </row>
    <row r="89" spans="1:15" x14ac:dyDescent="0.2">
      <c r="A89" s="89"/>
      <c r="B89" s="50">
        <v>260</v>
      </c>
      <c r="C89" s="51" t="s">
        <v>136</v>
      </c>
      <c r="D89" s="89"/>
      <c r="E89" s="89"/>
      <c r="F89" s="146">
        <f>SUMIF('Project List - RRP'!$B$9:$B$92,'Direct Capex'!$B89,'Project List - RRP'!H$9:H$92)/1000*Inflation!$K$10</f>
        <v>0</v>
      </c>
      <c r="G89" s="146">
        <f>SUMIF('Project List - RRP'!$B$9:$B$92,'Direct Capex'!$B89,'Project List - RRP'!I$9:I$92)/1000*Inflation!$K$10</f>
        <v>0</v>
      </c>
      <c r="H89" s="146">
        <f>SUMIF('Project List - RRP'!$B$9:$B$92,'Direct Capex'!$B89,'Project List - RRP'!J$9:J$92)/1000*Inflation!$K$10</f>
        <v>0</v>
      </c>
      <c r="I89" s="146">
        <f>SUMIF('Project List - RRP'!$B$9:$B$92,'Direct Capex'!$B89,'Project List - RRP'!K$9:K$92)/1000*Inflation!$K$10</f>
        <v>0</v>
      </c>
      <c r="J89" s="146">
        <f>SUMIF('Project List - RRP'!$B$9:$B$92,'Direct Capex'!$B89,'Project List - RRP'!L$9:L$92)/1000*Inflation!$K$10</f>
        <v>0</v>
      </c>
      <c r="K89" s="146">
        <f>SUMIF('Project List - RRP'!$B$9:$B$92,'Direct Capex'!$B89,'Project List - RRP'!M$9:M$92)/1000*Inflation!$K$10</f>
        <v>0</v>
      </c>
      <c r="L89" s="146">
        <f>SUMIF('Project List - RRP'!$B$9:$B$92,'Direct Capex'!$B89,'Project List - RRP'!N$9:N$92)/1000*Inflation!$K$10</f>
        <v>0</v>
      </c>
      <c r="M89" s="89"/>
      <c r="N89" s="89"/>
      <c r="O89" s="89"/>
    </row>
    <row r="90" spans="1:15" x14ac:dyDescent="0.2">
      <c r="A90" s="89"/>
      <c r="B90" s="50">
        <v>270</v>
      </c>
      <c r="C90" s="51" t="s">
        <v>137</v>
      </c>
      <c r="D90" s="89"/>
      <c r="E90" s="89"/>
      <c r="F90" s="146">
        <f>SUMIF('Project List - RRP'!$B$9:$B$92,'Direct Capex'!$B90,'Project List - RRP'!H$9:H$92)/1000*Inflation!$K$10</f>
        <v>0</v>
      </c>
      <c r="G90" s="146">
        <f>SUMIF('Project List - RRP'!$B$9:$B$92,'Direct Capex'!$B90,'Project List - RRP'!I$9:I$92)/1000*Inflation!$K$10</f>
        <v>0</v>
      </c>
      <c r="H90" s="146">
        <f>SUMIF('Project List - RRP'!$B$9:$B$92,'Direct Capex'!$B90,'Project List - RRP'!J$9:J$92)/1000*Inflation!$K$10</f>
        <v>0</v>
      </c>
      <c r="I90" s="146">
        <f>SUMIF('Project List - RRP'!$B$9:$B$92,'Direct Capex'!$B90,'Project List - RRP'!K$9:K$92)/1000*Inflation!$K$10</f>
        <v>0</v>
      </c>
      <c r="J90" s="146">
        <f>SUMIF('Project List - RRP'!$B$9:$B$92,'Direct Capex'!$B90,'Project List - RRP'!L$9:L$92)/1000*Inflation!$K$10</f>
        <v>0</v>
      </c>
      <c r="K90" s="146">
        <f>SUMIF('Project List - RRP'!$B$9:$B$92,'Direct Capex'!$B90,'Project List - RRP'!M$9:M$92)/1000*Inflation!$K$10</f>
        <v>0</v>
      </c>
      <c r="L90" s="146">
        <f>SUMIF('Project List - RRP'!$B$9:$B$92,'Direct Capex'!$B90,'Project List - RRP'!N$9:N$92)/1000*Inflation!$K$10</f>
        <v>0</v>
      </c>
      <c r="M90" s="89"/>
      <c r="N90" s="89"/>
      <c r="O90" s="89"/>
    </row>
    <row r="91" spans="1:15" x14ac:dyDescent="0.2">
      <c r="A91" s="89"/>
      <c r="B91" s="50">
        <v>273</v>
      </c>
      <c r="C91" s="51" t="s">
        <v>138</v>
      </c>
      <c r="D91" s="89"/>
      <c r="E91" s="89"/>
      <c r="F91" s="146">
        <f>SUMIF('Project List - RRP'!$B$9:$B$92,'Direct Capex'!$B91,'Project List - RRP'!H$9:H$92)/1000*Inflation!$K$10</f>
        <v>0</v>
      </c>
      <c r="G91" s="146">
        <f>SUMIF('Project List - RRP'!$B$9:$B$92,'Direct Capex'!$B91,'Project List - RRP'!I$9:I$92)/1000*Inflation!$K$10</f>
        <v>0</v>
      </c>
      <c r="H91" s="146">
        <f>SUMIF('Project List - RRP'!$B$9:$B$92,'Direct Capex'!$B91,'Project List - RRP'!J$9:J$92)/1000*Inflation!$K$10</f>
        <v>0</v>
      </c>
      <c r="I91" s="146">
        <f>SUMIF('Project List - RRP'!$B$9:$B$92,'Direct Capex'!$B91,'Project List - RRP'!K$9:K$92)/1000*Inflation!$K$10</f>
        <v>0</v>
      </c>
      <c r="J91" s="146">
        <f>SUMIF('Project List - RRP'!$B$9:$B$92,'Direct Capex'!$B91,'Project List - RRP'!L$9:L$92)/1000*Inflation!$K$10</f>
        <v>0</v>
      </c>
      <c r="K91" s="146">
        <f>SUMIF('Project List - RRP'!$B$9:$B$92,'Direct Capex'!$B91,'Project List - RRP'!M$9:M$92)/1000*Inflation!$K$10</f>
        <v>0</v>
      </c>
      <c r="L91" s="146">
        <f>SUMIF('Project List - RRP'!$B$9:$B$92,'Direct Capex'!$B91,'Project List - RRP'!N$9:N$92)/1000*Inflation!$K$10</f>
        <v>0</v>
      </c>
      <c r="M91" s="89"/>
      <c r="N91" s="89"/>
      <c r="O91" s="89"/>
    </row>
    <row r="92" spans="1:15" x14ac:dyDescent="0.2">
      <c r="A92" s="89"/>
      <c r="B92" s="89"/>
      <c r="C92" s="89" t="s">
        <v>391</v>
      </c>
      <c r="D92" s="89"/>
      <c r="E92" s="89"/>
      <c r="F92" s="145">
        <f>SUM(F8:F91)*1000-'Forecast Expenditure'!L67</f>
        <v>0</v>
      </c>
      <c r="G92" s="145">
        <f>SUM(G8:G91)*1000-'Forecast Expenditure'!M67</f>
        <v>0</v>
      </c>
      <c r="H92" s="145">
        <f>SUM(H8:H91)*1000-'Forecast Expenditure'!N67</f>
        <v>0</v>
      </c>
      <c r="I92" s="145">
        <f>SUM(I8:I91)*1000-'Forecast Expenditure'!O67</f>
        <v>0</v>
      </c>
      <c r="J92" s="145">
        <f>SUM(J8:J91)*1000-'Forecast Expenditure'!P67</f>
        <v>0</v>
      </c>
      <c r="K92" s="145">
        <f>SUM(K8:K91)*1000-'Forecast Expenditure'!Q67</f>
        <v>0</v>
      </c>
      <c r="L92" s="145">
        <f>SUM(L8:L91)*1000-'Forecast Expenditure'!R67</f>
        <v>0</v>
      </c>
      <c r="M92" s="89"/>
      <c r="N92" s="89"/>
      <c r="O92" s="89"/>
    </row>
    <row r="93" spans="1:15" x14ac:dyDescent="0.2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</row>
    <row r="94" spans="1:15" ht="15.75" x14ac:dyDescent="0.25">
      <c r="A94" s="26"/>
      <c r="B94" s="26" t="s">
        <v>258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</row>
    <row r="95" spans="1:15" x14ac:dyDescent="0.2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</row>
    <row r="96" spans="1:15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</sheetData>
  <mergeCells count="2">
    <mergeCell ref="B6:B7"/>
    <mergeCell ref="C6:C7"/>
  </mergeCells>
  <conditionalFormatting sqref="L2">
    <cfRule type="expression" dxfId="0" priority="1">
      <formula>$L$2="Check!"</formula>
    </cfRule>
  </conditionalFormatting>
  <hyperlinks>
    <hyperlink ref="L1" location="Menu!A1" display="Menu" xr:uid="{00000000-0004-0000-0C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</sheetPr>
  <dimension ref="A1:N50"/>
  <sheetViews>
    <sheetView zoomScale="80" zoomScaleNormal="80" workbookViewId="0"/>
  </sheetViews>
  <sheetFormatPr defaultColWidth="0" defaultRowHeight="12.75" zeroHeight="1" x14ac:dyDescent="0.2"/>
  <cols>
    <col min="1" max="1" width="9" customWidth="1"/>
    <col min="2" max="3" width="10.125" customWidth="1"/>
    <col min="4" max="4" width="7.125" customWidth="1"/>
    <col min="5" max="5" width="10.75" customWidth="1"/>
    <col min="6" max="6" width="10.125" customWidth="1"/>
    <col min="7" max="7" width="7.125" customWidth="1"/>
    <col min="8" max="8" width="9.625" customWidth="1"/>
    <col min="9" max="9" width="17.25" customWidth="1"/>
    <col min="10" max="11" width="9" customWidth="1"/>
    <col min="12" max="14" width="0" hidden="1" customWidth="1"/>
    <col min="15" max="16384" width="9" hidden="1"/>
  </cols>
  <sheetData>
    <row r="1" spans="1:14" ht="18" x14ac:dyDescent="0.25">
      <c r="A1" s="24" t="s">
        <v>447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.75" x14ac:dyDescent="0.25">
      <c r="A2" s="26" t="str">
        <f ca="1">RIGHT(CELL("filename", $A$1), LEN(CELL("filename", $A$1)) - SEARCH("]", CELL("filename", $A$1)))</f>
        <v>Menu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" x14ac:dyDescent="0.25">
      <c r="A5" s="1"/>
      <c r="B5" s="225" t="s">
        <v>33</v>
      </c>
      <c r="C5" s="225"/>
      <c r="D5" s="1"/>
      <c r="E5" s="222" t="s">
        <v>34</v>
      </c>
      <c r="F5" s="222"/>
      <c r="G5" s="1"/>
      <c r="H5" s="226" t="s">
        <v>35</v>
      </c>
      <c r="I5" s="226"/>
      <c r="J5" s="1"/>
      <c r="K5" s="1"/>
      <c r="L5" s="1"/>
      <c r="M5" s="1"/>
      <c r="N5" s="1"/>
    </row>
    <row r="6" spans="1:14" x14ac:dyDescent="0.2">
      <c r="A6" s="1"/>
      <c r="B6" s="221" t="s">
        <v>38</v>
      </c>
      <c r="C6" s="221"/>
      <c r="D6" s="28"/>
      <c r="E6" s="221" t="s">
        <v>442</v>
      </c>
      <c r="F6" s="221"/>
      <c r="G6" s="28"/>
      <c r="H6" s="221" t="s">
        <v>52</v>
      </c>
      <c r="I6" s="221"/>
      <c r="J6" s="1"/>
      <c r="K6" s="1"/>
      <c r="L6" s="1"/>
      <c r="M6" s="1"/>
      <c r="N6" s="1"/>
    </row>
    <row r="7" spans="1:14" x14ac:dyDescent="0.2">
      <c r="A7" s="1"/>
      <c r="B7" s="221" t="s">
        <v>39</v>
      </c>
      <c r="C7" s="221"/>
      <c r="D7" s="28"/>
      <c r="E7" s="221" t="s">
        <v>369</v>
      </c>
      <c r="F7" s="221"/>
      <c r="G7" s="28"/>
      <c r="H7" s="221" t="s">
        <v>49</v>
      </c>
      <c r="I7" s="221"/>
      <c r="J7" s="31" t="str">
        <f>'Historical Expenditure'!K2</f>
        <v>OK</v>
      </c>
      <c r="K7" s="1"/>
      <c r="L7" s="1"/>
      <c r="M7" s="1"/>
      <c r="N7" s="1"/>
    </row>
    <row r="8" spans="1:14" x14ac:dyDescent="0.2">
      <c r="A8" s="1"/>
      <c r="B8" s="221"/>
      <c r="C8" s="221"/>
      <c r="D8" s="28"/>
      <c r="E8" s="221" t="s">
        <v>445</v>
      </c>
      <c r="F8" s="221"/>
      <c r="G8" s="28"/>
      <c r="H8" s="221" t="s">
        <v>244</v>
      </c>
      <c r="I8" s="221"/>
      <c r="J8" s="1"/>
      <c r="K8" s="1"/>
      <c r="L8" s="1"/>
      <c r="M8" s="1"/>
      <c r="N8" s="1"/>
    </row>
    <row r="9" spans="1:14" s="109" customFormat="1" x14ac:dyDescent="0.2">
      <c r="A9" s="89"/>
      <c r="B9" s="138"/>
      <c r="C9" s="138"/>
      <c r="D9" s="28"/>
      <c r="E9" s="28"/>
      <c r="F9" s="28"/>
      <c r="G9" s="28"/>
      <c r="H9" s="28"/>
      <c r="I9" s="28"/>
      <c r="J9" s="89"/>
      <c r="K9" s="89"/>
      <c r="L9" s="89"/>
      <c r="M9" s="89"/>
      <c r="N9" s="89"/>
    </row>
    <row r="10" spans="1:14" s="109" customFormat="1" x14ac:dyDescent="0.2">
      <c r="A10" s="89"/>
      <c r="B10" s="138"/>
      <c r="C10" s="138"/>
      <c r="D10" s="28"/>
      <c r="E10" s="28"/>
      <c r="F10" s="28"/>
      <c r="G10" s="28"/>
      <c r="H10" s="28"/>
      <c r="I10" s="28"/>
      <c r="J10" s="89"/>
      <c r="K10" s="89"/>
      <c r="L10" s="89"/>
      <c r="M10" s="89"/>
      <c r="N10" s="89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8" x14ac:dyDescent="0.25">
      <c r="A12" s="1"/>
      <c r="B12" s="223" t="s">
        <v>36</v>
      </c>
      <c r="C12" s="223"/>
      <c r="D12" s="1"/>
      <c r="E12" s="224" t="s">
        <v>37</v>
      </c>
      <c r="F12" s="224"/>
      <c r="G12" s="1"/>
      <c r="H12" s="227" t="s">
        <v>397</v>
      </c>
      <c r="I12" s="227"/>
      <c r="J12" s="1"/>
      <c r="K12" s="1"/>
      <c r="L12" s="1"/>
      <c r="M12" s="1"/>
      <c r="N12" s="1"/>
    </row>
    <row r="13" spans="1:14" x14ac:dyDescent="0.2">
      <c r="A13" s="1"/>
      <c r="B13" s="221" t="s">
        <v>53</v>
      </c>
      <c r="C13" s="221"/>
      <c r="D13" s="31" t="str">
        <f>'Forecast Expenditure'!R2</f>
        <v>OK</v>
      </c>
      <c r="E13" s="221" t="s">
        <v>388</v>
      </c>
      <c r="F13" s="221"/>
      <c r="G13" s="31" t="str">
        <f>'Direct Capex'!L2</f>
        <v>OK</v>
      </c>
      <c r="H13" s="214" t="s">
        <v>443</v>
      </c>
      <c r="I13" s="215"/>
      <c r="J13" s="115"/>
      <c r="K13" s="1"/>
      <c r="L13" s="1"/>
      <c r="M13" s="1"/>
      <c r="N13" s="1"/>
    </row>
    <row r="14" spans="1:14" x14ac:dyDescent="0.2">
      <c r="A14" s="1"/>
      <c r="B14" s="221" t="s">
        <v>370</v>
      </c>
      <c r="C14" s="221"/>
      <c r="D14" s="31" t="str">
        <f>'Forecast Volumes'!R2</f>
        <v>OK</v>
      </c>
      <c r="E14" s="221"/>
      <c r="F14" s="221"/>
      <c r="G14" s="31"/>
      <c r="H14" s="214" t="s">
        <v>444</v>
      </c>
      <c r="I14" s="214"/>
      <c r="J14" s="28"/>
      <c r="K14" s="1"/>
      <c r="L14" s="1"/>
      <c r="M14" s="1"/>
      <c r="N14" s="1"/>
    </row>
    <row r="15" spans="1:14" x14ac:dyDescent="0.2">
      <c r="A15" s="1"/>
      <c r="B15" s="221"/>
      <c r="C15" s="221"/>
      <c r="E15" s="221"/>
      <c r="F15" s="221"/>
      <c r="H15" s="29"/>
      <c r="I15" s="28"/>
      <c r="J15" s="28"/>
      <c r="K15" s="1"/>
      <c r="L15" s="1"/>
      <c r="M15" s="1"/>
      <c r="N15" s="1"/>
    </row>
    <row r="16" spans="1:14" x14ac:dyDescent="0.2">
      <c r="A16" s="1"/>
      <c r="B16" s="55"/>
      <c r="C16" s="89"/>
      <c r="D16" s="115"/>
      <c r="E16" s="89"/>
      <c r="F16" s="89"/>
      <c r="G16" s="31"/>
      <c r="H16" s="28"/>
      <c r="I16" s="28"/>
      <c r="J16" s="28"/>
      <c r="K16" s="1"/>
      <c r="L16" s="1"/>
      <c r="M16" s="1"/>
      <c r="N16" s="1"/>
    </row>
    <row r="17" spans="1:14" x14ac:dyDescent="0.2">
      <c r="A17" s="1"/>
      <c r="B17" s="55"/>
      <c r="C17" s="89"/>
      <c r="D17" s="115"/>
      <c r="E17" s="89"/>
      <c r="F17" s="89"/>
      <c r="G17" s="31"/>
      <c r="H17" s="28"/>
      <c r="I17" s="28"/>
      <c r="J17" s="28"/>
      <c r="K17" s="1"/>
      <c r="L17" s="1"/>
      <c r="M17" s="1"/>
      <c r="N17" s="1"/>
    </row>
    <row r="18" spans="1:14" x14ac:dyDescent="0.2">
      <c r="A18" s="1"/>
      <c r="B18" s="1"/>
      <c r="C18" s="89"/>
      <c r="D18" s="89"/>
      <c r="E18" s="89"/>
      <c r="F18" s="89"/>
      <c r="G18" s="31"/>
      <c r="H18" s="1"/>
      <c r="I18" s="1"/>
      <c r="J18" s="1"/>
      <c r="K18" s="1"/>
      <c r="L18" s="1"/>
      <c r="M18" s="1"/>
      <c r="N18" s="1"/>
    </row>
    <row r="19" spans="1:14" x14ac:dyDescent="0.2">
      <c r="A19" s="1"/>
      <c r="B19" s="1"/>
      <c r="C19" s="89"/>
      <c r="D19" s="89"/>
      <c r="E19" s="89"/>
      <c r="F19" s="89"/>
      <c r="G19" s="1"/>
      <c r="H19" s="1"/>
      <c r="I19" s="1"/>
      <c r="J19" s="1"/>
      <c r="K19" s="1"/>
      <c r="L19" s="1"/>
      <c r="M19" s="1"/>
      <c r="N19" s="1"/>
    </row>
    <row r="20" spans="1:14" x14ac:dyDescent="0.2">
      <c r="A20" s="1"/>
      <c r="B20" s="1"/>
      <c r="C20" s="1"/>
      <c r="D20" s="1"/>
      <c r="E20" s="89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idden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idden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idden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idden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idden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idden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idden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idden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idden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idden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idden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idden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idden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idden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idden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idden="1" x14ac:dyDescent="0.2"/>
  </sheetData>
  <mergeCells count="21">
    <mergeCell ref="H5:I5"/>
    <mergeCell ref="H6:I6"/>
    <mergeCell ref="H7:I7"/>
    <mergeCell ref="H8:I8"/>
    <mergeCell ref="H12:I12"/>
    <mergeCell ref="E15:F15"/>
    <mergeCell ref="E13:F13"/>
    <mergeCell ref="B13:C13"/>
    <mergeCell ref="E5:F5"/>
    <mergeCell ref="E6:F6"/>
    <mergeCell ref="E7:F7"/>
    <mergeCell ref="E8:F8"/>
    <mergeCell ref="B8:C8"/>
    <mergeCell ref="E14:F14"/>
    <mergeCell ref="B15:C15"/>
    <mergeCell ref="B14:C14"/>
    <mergeCell ref="B12:C12"/>
    <mergeCell ref="E12:F12"/>
    <mergeCell ref="B5:C5"/>
    <mergeCell ref="B6:C6"/>
    <mergeCell ref="B7:C7"/>
  </mergeCells>
  <conditionalFormatting sqref="D13">
    <cfRule type="expression" dxfId="11" priority="13">
      <formula>D13="Check!"</formula>
    </cfRule>
  </conditionalFormatting>
  <conditionalFormatting sqref="J7">
    <cfRule type="expression" dxfId="10" priority="11">
      <formula>J7="Check!"</formula>
    </cfRule>
  </conditionalFormatting>
  <conditionalFormatting sqref="G14">
    <cfRule type="expression" dxfId="9" priority="9">
      <formula>G14="Check!"</formula>
    </cfRule>
  </conditionalFormatting>
  <conditionalFormatting sqref="G13">
    <cfRule type="expression" dxfId="8" priority="5">
      <formula>G13="Check!"</formula>
    </cfRule>
  </conditionalFormatting>
  <conditionalFormatting sqref="G16">
    <cfRule type="expression" dxfId="7" priority="4">
      <formula>G16="Check!"</formula>
    </cfRule>
  </conditionalFormatting>
  <conditionalFormatting sqref="G17">
    <cfRule type="expression" dxfId="6" priority="3">
      <formula>G17="Check!"</formula>
    </cfRule>
  </conditionalFormatting>
  <conditionalFormatting sqref="G18">
    <cfRule type="expression" dxfId="5" priority="2">
      <formula>G18="Check!"</formula>
    </cfRule>
  </conditionalFormatting>
  <conditionalFormatting sqref="D14">
    <cfRule type="expression" dxfId="4" priority="1">
      <formula>D14="Check!"</formula>
    </cfRule>
  </conditionalFormatting>
  <hyperlinks>
    <hyperlink ref="B6:C6" location="Legend!A1" display="Legend" xr:uid="{00000000-0004-0000-0100-000000000000}"/>
    <hyperlink ref="E6:F6" location="'Project List'!A1" display="Project List" xr:uid="{00000000-0004-0000-0100-000001000000}"/>
    <hyperlink ref="H6:I6" location="Inflation!A1" display="Inflation" xr:uid="{00000000-0004-0000-0100-000002000000}"/>
    <hyperlink ref="B13:C13" location="'Forecast Expenditure'!A1" display="Forecast Expenditure" xr:uid="{00000000-0004-0000-0100-000003000000}"/>
    <hyperlink ref="H7:I7" location="'Historical Expenditure'!A1" display="Historical Expenditure" xr:uid="{00000000-0004-0000-0100-000004000000}"/>
    <hyperlink ref="H8:I8" location="'Historical Volumes'!A1" display="Historical Volumes" xr:uid="{00000000-0004-0000-0100-000005000000}"/>
    <hyperlink ref="B14:C14" location="'Forecast Volumes'!A1" display="Forecast Volumes" xr:uid="{00000000-0004-0000-0100-000006000000}"/>
    <hyperlink ref="E13:F13" location="'Direct Capex'!A1" display="Direct Capex" xr:uid="{00000000-0004-0000-0100-000007000000}"/>
    <hyperlink ref="E7:F7" location="'Project List Volumes'!A1" display="Project List Volumes" xr:uid="{00000000-0004-0000-0100-000008000000}"/>
    <hyperlink ref="E8:F8" location="'Project List'!A1" display="Project List" xr:uid="{00000000-0004-0000-0100-000009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theme="8" tint="0.79998168889431442"/>
  </sheetPr>
  <dimension ref="A1:BN43"/>
  <sheetViews>
    <sheetView tabSelected="1" zoomScaleNormal="100" workbookViewId="0"/>
  </sheetViews>
  <sheetFormatPr defaultColWidth="0" defaultRowHeight="12.75" customHeight="1" zeroHeight="1" x14ac:dyDescent="0.2"/>
  <cols>
    <col min="1" max="1" width="3.625" style="35" customWidth="1"/>
    <col min="2" max="2" width="21.375" style="35" customWidth="1"/>
    <col min="3" max="13" width="8.625" style="35" customWidth="1"/>
    <col min="14" max="14" width="3.625" style="35" customWidth="1"/>
    <col min="15" max="15" width="9" style="35" hidden="1" customWidth="1"/>
    <col min="16" max="66" width="0" style="35" hidden="1" customWidth="1"/>
    <col min="67" max="16384" width="9" style="35" hidden="1"/>
  </cols>
  <sheetData>
    <row r="1" spans="1:15" ht="18" x14ac:dyDescent="0.25">
      <c r="A1" s="24" t="str">
        <f>Menu!A1</f>
        <v>Powercor - Plant and stations</v>
      </c>
      <c r="B1" s="33"/>
      <c r="C1" s="33"/>
      <c r="D1" s="33"/>
      <c r="E1" s="33"/>
      <c r="F1" s="33"/>
      <c r="G1" s="33"/>
      <c r="H1" s="33"/>
      <c r="I1" s="218" t="s">
        <v>394</v>
      </c>
      <c r="J1" s="218"/>
      <c r="K1" s="33"/>
      <c r="L1" s="33"/>
      <c r="M1" s="34" t="s">
        <v>39</v>
      </c>
      <c r="N1" s="33"/>
      <c r="O1" s="33"/>
    </row>
    <row r="2" spans="1:15" ht="15.75" x14ac:dyDescent="0.25">
      <c r="A2" s="36" t="str">
        <f ca="1">RIGHT(CELL("filename", $A$1), LEN(CELL("filename", $A$1)) - SEARCH("]", CELL("filename", $A$1)))</f>
        <v>Inflation</v>
      </c>
      <c r="B2" s="36"/>
      <c r="C2" s="36"/>
      <c r="D2" s="36"/>
      <c r="E2" s="36"/>
      <c r="F2" s="36"/>
      <c r="G2" s="36"/>
      <c r="H2" s="36"/>
      <c r="I2" s="219" t="s">
        <v>395</v>
      </c>
      <c r="J2" s="219"/>
      <c r="K2" s="36"/>
      <c r="L2" s="36"/>
      <c r="M2" s="36"/>
      <c r="N2" s="36"/>
      <c r="O2" s="36"/>
    </row>
    <row r="3" spans="1:15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2">
      <c r="A4" s="37"/>
      <c r="B4" s="47" t="s">
        <v>50</v>
      </c>
      <c r="C4" s="48">
        <v>2021</v>
      </c>
      <c r="D4" s="25"/>
      <c r="E4" s="91"/>
      <c r="F4" s="91"/>
      <c r="G4" s="91"/>
      <c r="H4" s="91"/>
      <c r="I4" s="25"/>
      <c r="J4" s="25"/>
      <c r="K4" s="25"/>
      <c r="L4" s="25"/>
      <c r="M4" s="25"/>
      <c r="N4" s="25"/>
      <c r="O4" s="25"/>
    </row>
    <row r="5" spans="1:15" x14ac:dyDescent="0.2">
      <c r="A5" s="37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">
      <c r="A6" s="37"/>
      <c r="B6" s="87" t="s">
        <v>390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9.5" customHeight="1" x14ac:dyDescent="0.2">
      <c r="A7" s="37"/>
      <c r="B7" s="46" t="s">
        <v>392</v>
      </c>
      <c r="C7" s="90" t="str">
        <f>"FY"&amp;RIGHT(C8,2)&amp;"/"&amp;RIGHT(C8+1,2)</f>
        <v>FY11/12</v>
      </c>
      <c r="D7" s="90" t="str">
        <f t="shared" ref="D7:M7" si="0">"FY"&amp;RIGHT(D8,2)&amp;"/"&amp;RIGHT(D8+1,2)</f>
        <v>FY12/13</v>
      </c>
      <c r="E7" s="90" t="str">
        <f t="shared" si="0"/>
        <v>FY13/14</v>
      </c>
      <c r="F7" s="90" t="str">
        <f t="shared" si="0"/>
        <v>FY14/15</v>
      </c>
      <c r="G7" s="90" t="str">
        <f t="shared" si="0"/>
        <v>FY15/16</v>
      </c>
      <c r="H7" s="90" t="str">
        <f t="shared" si="0"/>
        <v>FY16/17</v>
      </c>
      <c r="I7" s="90" t="str">
        <f t="shared" si="0"/>
        <v>FY17/18</v>
      </c>
      <c r="J7" s="90" t="str">
        <f t="shared" si="0"/>
        <v>FY18/19</v>
      </c>
      <c r="K7" s="90" t="str">
        <f t="shared" si="0"/>
        <v>FY19/20</v>
      </c>
      <c r="L7" s="90" t="str">
        <f t="shared" si="0"/>
        <v>FY20/21</v>
      </c>
      <c r="M7" s="90" t="str">
        <f t="shared" si="0"/>
        <v>FY21/22</v>
      </c>
      <c r="N7" s="25"/>
      <c r="O7" s="25"/>
    </row>
    <row r="8" spans="1:15" x14ac:dyDescent="0.2">
      <c r="A8" s="37"/>
      <c r="B8" s="46" t="s">
        <v>51</v>
      </c>
      <c r="C8" s="17">
        <v>2011</v>
      </c>
      <c r="D8" s="17">
        <f>C8+1</f>
        <v>2012</v>
      </c>
      <c r="E8" s="17">
        <f t="shared" ref="E8:M8" si="1">D8+1</f>
        <v>2013</v>
      </c>
      <c r="F8" s="17">
        <f t="shared" si="1"/>
        <v>2014</v>
      </c>
      <c r="G8" s="17">
        <f t="shared" si="1"/>
        <v>2015</v>
      </c>
      <c r="H8" s="17">
        <f t="shared" si="1"/>
        <v>2016</v>
      </c>
      <c r="I8" s="17">
        <f t="shared" si="1"/>
        <v>2017</v>
      </c>
      <c r="J8" s="17">
        <f t="shared" si="1"/>
        <v>2018</v>
      </c>
      <c r="K8" s="17">
        <f t="shared" si="1"/>
        <v>2019</v>
      </c>
      <c r="L8" s="17">
        <f>K8+1</f>
        <v>2020</v>
      </c>
      <c r="M8" s="17">
        <f t="shared" si="1"/>
        <v>2021</v>
      </c>
      <c r="N8" s="39"/>
      <c r="O8" s="39"/>
    </row>
    <row r="9" spans="1:15" x14ac:dyDescent="0.2">
      <c r="A9" s="37"/>
      <c r="B9" s="8" t="s">
        <v>52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39"/>
      <c r="O9" s="39"/>
    </row>
    <row r="10" spans="1:15" x14ac:dyDescent="0.2">
      <c r="A10" s="37"/>
      <c r="B10" s="8" t="str">
        <f>"Conversion Factor to" &amp; " " &amp;C4</f>
        <v>Conversion Factor to 2021</v>
      </c>
      <c r="C10" s="220">
        <v>1.2110027534934977</v>
      </c>
      <c r="D10" s="220">
        <v>1.1698259597570968</v>
      </c>
      <c r="E10" s="220">
        <v>1.1468431314711027</v>
      </c>
      <c r="F10" s="220">
        <v>1.122582988305368</v>
      </c>
      <c r="G10" s="220">
        <v>1.0972615675165249</v>
      </c>
      <c r="H10" s="220">
        <v>1.0809302325581396</v>
      </c>
      <c r="I10" s="220">
        <v>1.0699815837937385</v>
      </c>
      <c r="J10" s="220">
        <v>1.0496838301716351</v>
      </c>
      <c r="K10" s="220">
        <v>1.0389462882960341</v>
      </c>
      <c r="L10" s="220">
        <v>1.0202250019521406</v>
      </c>
      <c r="M10" s="220">
        <v>1</v>
      </c>
      <c r="N10" s="39"/>
      <c r="O10" s="39"/>
    </row>
    <row r="11" spans="1:15" x14ac:dyDescent="0.2">
      <c r="A11" s="37"/>
      <c r="B11" s="37"/>
      <c r="C11" s="37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39"/>
      <c r="O11" s="39"/>
    </row>
    <row r="12" spans="1:15" ht="15.75" x14ac:dyDescent="0.25">
      <c r="A12" s="26"/>
      <c r="B12" s="26" t="s">
        <v>258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hidden="1" x14ac:dyDescent="0.2">
      <c r="A13" s="37"/>
      <c r="B13" s="84"/>
      <c r="C13" s="8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93"/>
    </row>
    <row r="14" spans="1:15" hidden="1" x14ac:dyDescent="0.2">
      <c r="A14" s="37"/>
      <c r="B14" s="37"/>
      <c r="C14" s="37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93"/>
    </row>
    <row r="15" spans="1:15" hidden="1" x14ac:dyDescent="0.2">
      <c r="A15" s="37"/>
      <c r="B15" s="37"/>
      <c r="C15" s="37"/>
      <c r="D15" s="43"/>
      <c r="E15" s="43"/>
      <c r="F15" s="43"/>
      <c r="G15" s="43"/>
      <c r="H15" s="43"/>
      <c r="I15" s="43"/>
      <c r="J15" s="43"/>
      <c r="K15" s="43"/>
      <c r="L15" s="43"/>
      <c r="M15" s="43"/>
    </row>
    <row r="16" spans="1:15" hidden="1" x14ac:dyDescent="0.2">
      <c r="A16" s="37"/>
      <c r="B16" s="37"/>
      <c r="C16" s="37"/>
      <c r="D16" s="43"/>
      <c r="E16" s="43"/>
      <c r="F16" s="43"/>
      <c r="G16" s="43"/>
      <c r="H16" s="43"/>
      <c r="I16" s="43"/>
      <c r="J16" s="43"/>
      <c r="K16" s="43"/>
      <c r="L16" s="43"/>
      <c r="M16" s="43"/>
    </row>
    <row r="17" spans="1:13" hidden="1" x14ac:dyDescent="0.2">
      <c r="A17" s="37"/>
      <c r="B17" s="37"/>
      <c r="C17" s="37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spans="1:13" hidden="1" x14ac:dyDescent="0.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9"/>
    </row>
    <row r="19" spans="1:13" hidden="1" x14ac:dyDescent="0.2">
      <c r="A19" s="37"/>
      <c r="B19" s="37"/>
      <c r="C19" s="37"/>
      <c r="D19" s="37"/>
      <c r="E19" s="37"/>
      <c r="F19" s="37"/>
      <c r="G19" s="37"/>
      <c r="H19" s="37"/>
      <c r="I19" s="39"/>
      <c r="J19" s="39"/>
      <c r="K19" s="39"/>
      <c r="L19" s="39"/>
      <c r="M19" s="39"/>
    </row>
    <row r="20" spans="1:13" hidden="1" x14ac:dyDescent="0.2">
      <c r="A20" s="37"/>
      <c r="B20" s="37"/>
      <c r="C20" s="37"/>
      <c r="D20" s="37"/>
      <c r="E20" s="37"/>
      <c r="F20" s="37"/>
      <c r="G20" s="37"/>
      <c r="H20" s="37"/>
    </row>
    <row r="21" spans="1:13" ht="12.75" hidden="1" customHeight="1" x14ac:dyDescent="0.2"/>
    <row r="22" spans="1:13" ht="12.75" hidden="1" customHeight="1" x14ac:dyDescent="0.2"/>
    <row r="23" spans="1:13" ht="12.75" hidden="1" customHeight="1" x14ac:dyDescent="0.2"/>
    <row r="24" spans="1:13" ht="12.75" hidden="1" customHeight="1" x14ac:dyDescent="0.2"/>
    <row r="25" spans="1:13" ht="12.75" hidden="1" customHeight="1" x14ac:dyDescent="0.2"/>
    <row r="26" spans="1:13" ht="12.75" hidden="1" customHeight="1" x14ac:dyDescent="0.2"/>
    <row r="27" spans="1:13" ht="12.75" hidden="1" customHeight="1" x14ac:dyDescent="0.2"/>
    <row r="28" spans="1:13" ht="12.75" hidden="1" customHeight="1" x14ac:dyDescent="0.2"/>
    <row r="29" spans="1:13" ht="12.75" hidden="1" customHeight="1" x14ac:dyDescent="0.2"/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</sheetData>
  <hyperlinks>
    <hyperlink ref="M1" location="Menu!A1" display="Menu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  <pageSetUpPr fitToPage="1"/>
  </sheetPr>
  <dimension ref="A1:AF291"/>
  <sheetViews>
    <sheetView zoomScale="80" zoomScaleNormal="80" workbookViewId="0">
      <pane ySplit="8" topLeftCell="A56" activePane="bottomLeft" state="frozen"/>
      <selection activeCell="H162" sqref="H162"/>
      <selection pane="bottomLeft"/>
    </sheetView>
  </sheetViews>
  <sheetFormatPr defaultColWidth="0" defaultRowHeight="12.75" customHeight="1" zeroHeight="1" x14ac:dyDescent="0.2"/>
  <cols>
    <col min="1" max="1" width="3.625" style="109" customWidth="1"/>
    <col min="2" max="2" width="8" style="109" customWidth="1"/>
    <col min="3" max="3" width="63.875" style="109" bestFit="1" customWidth="1"/>
    <col min="4" max="4" width="20.75" style="125" customWidth="1"/>
    <col min="5" max="5" width="16.25" style="109" customWidth="1"/>
    <col min="6" max="6" width="33.875" style="109" customWidth="1"/>
    <col min="7" max="7" width="16.25" style="109" customWidth="1"/>
    <col min="8" max="14" width="11.5" style="109" customWidth="1"/>
    <col min="15" max="15" width="10.625" style="60" customWidth="1"/>
    <col min="16" max="16" width="3.625" style="109" customWidth="1"/>
    <col min="17" max="22" width="9" style="109" hidden="1" customWidth="1"/>
    <col min="23" max="23" width="9" style="60" hidden="1" customWidth="1"/>
    <col min="24" max="16384" width="9" style="109" hidden="1"/>
  </cols>
  <sheetData>
    <row r="1" spans="1:32" ht="18" x14ac:dyDescent="0.25">
      <c r="A1" s="24" t="str">
        <f>Menu!A1</f>
        <v>Powercor - Plant and stations</v>
      </c>
      <c r="B1" s="24"/>
      <c r="C1" s="24"/>
      <c r="D1" s="120"/>
      <c r="E1" s="218" t="s">
        <v>394</v>
      </c>
      <c r="F1" s="24"/>
      <c r="G1" s="24"/>
      <c r="H1" s="24"/>
      <c r="I1" s="24"/>
      <c r="J1" s="24"/>
      <c r="K1" s="24"/>
      <c r="L1" s="24"/>
      <c r="M1" s="24"/>
      <c r="N1" s="24"/>
      <c r="O1" s="27" t="s">
        <v>39</v>
      </c>
      <c r="P1" s="24"/>
      <c r="Q1" s="24"/>
      <c r="R1" s="24"/>
      <c r="S1" s="24"/>
      <c r="T1" s="24"/>
      <c r="U1" s="24"/>
      <c r="V1" s="24"/>
      <c r="W1" s="54"/>
      <c r="X1" s="24"/>
      <c r="Y1" s="24"/>
      <c r="Z1" s="24"/>
      <c r="AA1" s="24"/>
      <c r="AB1" s="24"/>
      <c r="AC1" s="24"/>
      <c r="AD1" s="24"/>
      <c r="AE1" s="24"/>
      <c r="AF1" s="24"/>
    </row>
    <row r="2" spans="1:32" ht="15.75" x14ac:dyDescent="0.25">
      <c r="A2" s="26" t="str">
        <f ca="1">RIGHT(CELL("filename", $A$1), LEN(CELL("filename", $A$1)) - SEARCH("]", CELL("filename", $A$1)))</f>
        <v>Project List - RP</v>
      </c>
      <c r="B2" s="26"/>
      <c r="C2" s="26"/>
      <c r="D2" s="121"/>
      <c r="E2" s="219" t="s">
        <v>395</v>
      </c>
      <c r="F2" s="26"/>
      <c r="G2" s="26"/>
      <c r="H2" s="26"/>
      <c r="I2" s="26"/>
      <c r="J2" s="26"/>
      <c r="K2" s="26"/>
      <c r="L2" s="26"/>
      <c r="M2" s="26"/>
      <c r="N2" s="26"/>
      <c r="O2" s="53"/>
      <c r="P2" s="26"/>
      <c r="Q2" s="26"/>
      <c r="R2" s="26"/>
      <c r="S2" s="26"/>
      <c r="T2" s="26"/>
      <c r="U2" s="26"/>
      <c r="V2" s="26"/>
      <c r="W2" s="53"/>
      <c r="X2" s="26"/>
      <c r="Y2" s="26"/>
      <c r="Z2" s="26"/>
      <c r="AA2" s="26"/>
      <c r="AB2" s="26"/>
      <c r="AC2" s="26"/>
      <c r="AD2" s="26"/>
      <c r="AE2" s="26"/>
      <c r="AF2" s="26"/>
    </row>
    <row r="3" spans="1:32" x14ac:dyDescent="0.2">
      <c r="A3" s="91"/>
      <c r="B3" s="91"/>
      <c r="C3" s="91"/>
      <c r="D3" s="122"/>
      <c r="E3" s="91"/>
      <c r="F3" s="91"/>
      <c r="G3" s="91"/>
      <c r="H3" s="91"/>
      <c r="I3" s="91"/>
      <c r="J3" s="91"/>
      <c r="K3" s="91"/>
      <c r="L3" s="91"/>
      <c r="M3" s="91"/>
      <c r="N3" s="91"/>
      <c r="O3" s="59"/>
      <c r="P3" s="91"/>
      <c r="Q3" s="91"/>
      <c r="R3" s="91"/>
      <c r="S3" s="91"/>
      <c r="T3" s="91"/>
      <c r="U3" s="91"/>
      <c r="V3" s="91"/>
      <c r="W3" s="59"/>
      <c r="X3" s="91"/>
      <c r="Y3" s="91"/>
      <c r="Z3" s="91"/>
      <c r="AA3" s="91"/>
      <c r="AB3" s="91"/>
      <c r="AC3" s="91"/>
      <c r="AD3" s="91"/>
      <c r="AE3" s="91"/>
      <c r="AF3" s="91"/>
    </row>
    <row r="4" spans="1:32" x14ac:dyDescent="0.2">
      <c r="A4" s="91"/>
      <c r="B4" s="56" t="s">
        <v>144</v>
      </c>
      <c r="C4" s="91"/>
      <c r="D4" s="122"/>
      <c r="E4" s="91"/>
      <c r="F4" s="91"/>
      <c r="G4" s="91"/>
      <c r="H4" s="91"/>
      <c r="I4" s="91"/>
      <c r="J4" s="91"/>
      <c r="K4" s="91"/>
      <c r="L4" s="91"/>
      <c r="M4" s="91"/>
      <c r="N4" s="91"/>
      <c r="O4" s="59"/>
      <c r="P4" s="91"/>
      <c r="Q4" s="91"/>
      <c r="R4" s="91"/>
      <c r="S4" s="91"/>
      <c r="T4" s="91"/>
      <c r="U4" s="91"/>
      <c r="V4" s="91"/>
      <c r="W4" s="59"/>
      <c r="X4" s="91"/>
      <c r="Y4" s="91"/>
      <c r="Z4" s="91"/>
      <c r="AA4" s="91"/>
      <c r="AB4" s="91"/>
      <c r="AC4" s="91"/>
      <c r="AD4" s="91"/>
      <c r="AE4" s="91"/>
      <c r="AF4" s="91"/>
    </row>
    <row r="5" spans="1:32" x14ac:dyDescent="0.2">
      <c r="A5" s="91"/>
      <c r="B5" s="82"/>
      <c r="C5" s="91"/>
      <c r="D5" s="122"/>
      <c r="E5" s="91"/>
      <c r="F5" s="91"/>
      <c r="G5" s="91"/>
      <c r="H5" s="91"/>
      <c r="I5" s="143"/>
      <c r="J5" s="143"/>
      <c r="K5" s="91"/>
      <c r="L5" s="91"/>
      <c r="M5" s="91"/>
      <c r="N5" s="91"/>
      <c r="O5" s="59"/>
      <c r="P5" s="91"/>
      <c r="Q5" s="91"/>
      <c r="R5" s="91"/>
      <c r="S5" s="91"/>
      <c r="T5" s="91"/>
      <c r="U5" s="91"/>
      <c r="V5" s="91"/>
      <c r="W5" s="59"/>
      <c r="X5" s="91"/>
      <c r="Y5" s="91"/>
      <c r="Z5" s="91"/>
      <c r="AA5" s="91"/>
      <c r="AB5" s="91"/>
      <c r="AC5" s="91"/>
      <c r="AD5" s="91"/>
      <c r="AE5" s="91"/>
      <c r="AF5" s="91"/>
    </row>
    <row r="6" spans="1:32" x14ac:dyDescent="0.2">
      <c r="A6" s="91"/>
      <c r="B6" s="64"/>
      <c r="C6" s="91"/>
      <c r="D6" s="122"/>
      <c r="E6" s="91"/>
      <c r="F6" s="91"/>
      <c r="G6" s="91"/>
      <c r="H6" s="91"/>
      <c r="I6" s="91"/>
      <c r="J6" s="91"/>
      <c r="K6" s="91"/>
      <c r="L6" s="91"/>
      <c r="M6" s="91"/>
      <c r="N6" s="91"/>
      <c r="O6" s="59"/>
      <c r="P6" s="91"/>
      <c r="Q6" s="91"/>
      <c r="R6" s="91"/>
      <c r="S6" s="91"/>
      <c r="T6" s="91"/>
      <c r="U6" s="91"/>
      <c r="V6" s="91"/>
      <c r="W6" s="59"/>
      <c r="X6" s="91"/>
      <c r="Y6" s="91"/>
      <c r="Z6" s="91"/>
      <c r="AA6" s="91"/>
      <c r="AB6" s="91"/>
      <c r="AC6" s="91"/>
      <c r="AD6" s="91"/>
      <c r="AE6" s="89"/>
      <c r="AF6" s="89"/>
    </row>
    <row r="7" spans="1:32" x14ac:dyDescent="0.2">
      <c r="A7" s="91"/>
      <c r="B7" s="91"/>
      <c r="C7" s="91"/>
      <c r="D7" s="122"/>
      <c r="E7" s="91"/>
      <c r="F7" s="91"/>
      <c r="G7" s="91"/>
      <c r="H7" s="228" t="str">
        <f>"$ 2019"</f>
        <v>$ 2019</v>
      </c>
      <c r="I7" s="229"/>
      <c r="J7" s="229"/>
      <c r="K7" s="229"/>
      <c r="L7" s="229"/>
      <c r="M7" s="229"/>
      <c r="N7" s="229"/>
      <c r="O7" s="230"/>
      <c r="P7" s="91"/>
      <c r="Q7" s="91"/>
      <c r="R7" s="91"/>
      <c r="S7" s="91"/>
      <c r="T7" s="91"/>
      <c r="U7" s="91"/>
      <c r="V7" s="91"/>
      <c r="W7" s="59"/>
      <c r="X7" s="91"/>
      <c r="Y7" s="91"/>
      <c r="Z7" s="91"/>
      <c r="AA7" s="91"/>
      <c r="AB7" s="91"/>
      <c r="AC7" s="91"/>
      <c r="AD7" s="91"/>
      <c r="AE7" s="89"/>
      <c r="AF7" s="89"/>
    </row>
    <row r="8" spans="1:32" ht="25.5" x14ac:dyDescent="0.2">
      <c r="A8" s="91"/>
      <c r="B8" s="136" t="s">
        <v>46</v>
      </c>
      <c r="C8" s="136" t="s">
        <v>145</v>
      </c>
      <c r="D8" s="126" t="s">
        <v>146</v>
      </c>
      <c r="E8" s="136" t="s">
        <v>147</v>
      </c>
      <c r="F8" s="136" t="s">
        <v>309</v>
      </c>
      <c r="G8" s="136" t="s">
        <v>310</v>
      </c>
      <c r="H8" s="90" t="s">
        <v>362</v>
      </c>
      <c r="I8" s="90" t="s">
        <v>363</v>
      </c>
      <c r="J8" s="90" t="s">
        <v>364</v>
      </c>
      <c r="K8" s="90" t="s">
        <v>365</v>
      </c>
      <c r="L8" s="90" t="s">
        <v>366</v>
      </c>
      <c r="M8" s="90" t="s">
        <v>367</v>
      </c>
      <c r="N8" s="90" t="s">
        <v>368</v>
      </c>
      <c r="O8" s="90" t="s">
        <v>389</v>
      </c>
      <c r="P8" s="91"/>
      <c r="Q8" s="91"/>
      <c r="R8" s="91"/>
      <c r="S8" s="91"/>
      <c r="T8" s="91"/>
      <c r="U8" s="91"/>
      <c r="V8" s="91"/>
      <c r="W8" s="59"/>
      <c r="X8" s="91"/>
      <c r="Y8" s="91"/>
      <c r="Z8" s="91"/>
      <c r="AA8" s="91"/>
      <c r="AB8" s="91"/>
      <c r="AC8" s="91"/>
      <c r="AD8" s="91"/>
      <c r="AE8" s="89"/>
      <c r="AF8" s="89"/>
    </row>
    <row r="9" spans="1:32" x14ac:dyDescent="0.2">
      <c r="A9" s="91"/>
      <c r="B9" s="147">
        <v>143</v>
      </c>
      <c r="C9" s="137" t="s">
        <v>245</v>
      </c>
      <c r="D9" s="137" t="s">
        <v>386</v>
      </c>
      <c r="E9" s="58" t="s">
        <v>311</v>
      </c>
      <c r="F9" s="137" t="s">
        <v>314</v>
      </c>
      <c r="G9" s="156" t="str">
        <f>CONCATENATE(E9&amp;" - "&amp;F9)</f>
        <v>Switchgear - &gt; 11 KV &amp; &lt; = 22 KV  ; LOAD BREAK SWITCH</v>
      </c>
      <c r="H9" s="149">
        <v>72817.5</v>
      </c>
      <c r="I9" s="70">
        <v>145635</v>
      </c>
      <c r="J9" s="70">
        <v>145635</v>
      </c>
      <c r="K9" s="70">
        <v>145635</v>
      </c>
      <c r="L9" s="70">
        <v>145635</v>
      </c>
      <c r="M9" s="70">
        <v>145635</v>
      </c>
      <c r="N9" s="70">
        <v>145635</v>
      </c>
      <c r="O9" s="118">
        <f>SUM(J9:N9)</f>
        <v>728175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172"/>
      <c r="AF9" s="89"/>
    </row>
    <row r="10" spans="1:32" x14ac:dyDescent="0.2">
      <c r="A10" s="91"/>
      <c r="B10" s="147">
        <v>143</v>
      </c>
      <c r="C10" s="137" t="s">
        <v>245</v>
      </c>
      <c r="D10" s="137" t="s">
        <v>255</v>
      </c>
      <c r="E10" s="58" t="s">
        <v>311</v>
      </c>
      <c r="F10" s="137" t="s">
        <v>314</v>
      </c>
      <c r="G10" s="156" t="str">
        <f t="shared" ref="G10:G73" si="0">CONCATENATE(E10&amp;" - "&amp;F10)</f>
        <v>Switchgear - &gt; 11 KV &amp; &lt; = 22 KV  ; LOAD BREAK SWITCH</v>
      </c>
      <c r="H10" s="149">
        <v>25000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118">
        <f t="shared" ref="O10:O73" si="1">SUM(J10:N10)</f>
        <v>0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172"/>
      <c r="AF10" s="89"/>
    </row>
    <row r="11" spans="1:32" x14ac:dyDescent="0.2">
      <c r="A11" s="91"/>
      <c r="B11" s="147">
        <v>143</v>
      </c>
      <c r="C11" s="137" t="s">
        <v>245</v>
      </c>
      <c r="D11" s="137" t="s">
        <v>260</v>
      </c>
      <c r="E11" s="58" t="s">
        <v>311</v>
      </c>
      <c r="F11" s="137" t="s">
        <v>314</v>
      </c>
      <c r="G11" s="156" t="str">
        <f t="shared" si="0"/>
        <v>Switchgear - &gt; 11 KV &amp; &lt; = 22 KV  ; LOAD BREAK SWITCH</v>
      </c>
      <c r="H11" s="149">
        <v>40000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118">
        <f t="shared" si="1"/>
        <v>0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172"/>
      <c r="AF11" s="89"/>
    </row>
    <row r="12" spans="1:32" x14ac:dyDescent="0.2">
      <c r="A12" s="91"/>
      <c r="B12" s="147">
        <v>143</v>
      </c>
      <c r="C12" s="137" t="s">
        <v>245</v>
      </c>
      <c r="D12" s="137" t="s">
        <v>256</v>
      </c>
      <c r="E12" s="58" t="s">
        <v>311</v>
      </c>
      <c r="F12" s="137" t="s">
        <v>314</v>
      </c>
      <c r="G12" s="156" t="str">
        <f t="shared" si="0"/>
        <v>Switchgear - &gt; 11 KV &amp; &lt; = 22 KV  ; LOAD BREAK SWITCH</v>
      </c>
      <c r="H12" s="149">
        <v>25000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118">
        <f t="shared" si="1"/>
        <v>0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89"/>
      <c r="AF12" s="89"/>
    </row>
    <row r="13" spans="1:32" x14ac:dyDescent="0.2">
      <c r="A13" s="91"/>
      <c r="B13" s="147">
        <v>143</v>
      </c>
      <c r="C13" s="137" t="s">
        <v>291</v>
      </c>
      <c r="D13" s="137" t="s">
        <v>386</v>
      </c>
      <c r="E13" s="58" t="s">
        <v>311</v>
      </c>
      <c r="F13" s="137" t="s">
        <v>314</v>
      </c>
      <c r="G13" s="156" t="str">
        <f t="shared" si="0"/>
        <v>Switchgear - &gt; 11 KV &amp; &lt; = 22 KV  ; LOAD BREAK SWITCH</v>
      </c>
      <c r="H13" s="149">
        <v>240000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118">
        <f t="shared" si="1"/>
        <v>0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172"/>
      <c r="AF13" s="89"/>
    </row>
    <row r="14" spans="1:32" x14ac:dyDescent="0.2">
      <c r="A14" s="91"/>
      <c r="B14" s="147">
        <v>143</v>
      </c>
      <c r="C14" s="137" t="s">
        <v>292</v>
      </c>
      <c r="D14" s="137" t="s">
        <v>386</v>
      </c>
      <c r="E14" s="58" t="s">
        <v>311</v>
      </c>
      <c r="F14" s="137" t="s">
        <v>314</v>
      </c>
      <c r="G14" s="156" t="str">
        <f t="shared" si="0"/>
        <v>Switchgear - &gt; 11 KV &amp; &lt; = 22 KV  ; LOAD BREAK SWITCH</v>
      </c>
      <c r="H14" s="149">
        <v>661284</v>
      </c>
      <c r="I14" s="70">
        <v>1322568</v>
      </c>
      <c r="J14" s="70">
        <v>1322568</v>
      </c>
      <c r="K14" s="70">
        <v>1322568</v>
      </c>
      <c r="L14" s="70">
        <v>1322568</v>
      </c>
      <c r="M14" s="70">
        <v>1322568</v>
      </c>
      <c r="N14" s="70">
        <v>1322568</v>
      </c>
      <c r="O14" s="118">
        <f>SUM(J14:N14)</f>
        <v>6612840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172"/>
      <c r="AF14" s="89"/>
    </row>
    <row r="15" spans="1:32" x14ac:dyDescent="0.2">
      <c r="A15" s="91"/>
      <c r="B15" s="147">
        <v>143</v>
      </c>
      <c r="C15" s="137" t="s">
        <v>293</v>
      </c>
      <c r="D15" s="137" t="s">
        <v>386</v>
      </c>
      <c r="E15" s="58" t="s">
        <v>311</v>
      </c>
      <c r="F15" s="137" t="s">
        <v>314</v>
      </c>
      <c r="G15" s="156" t="str">
        <f t="shared" si="0"/>
        <v>Switchgear - &gt; 11 KV &amp; &lt; = 22 KV  ; LOAD BREAK SWITCH</v>
      </c>
      <c r="H15" s="149">
        <v>879067.83509999991</v>
      </c>
      <c r="I15" s="70">
        <v>879067.83509999991</v>
      </c>
      <c r="J15" s="70">
        <v>879067.83509999991</v>
      </c>
      <c r="K15" s="70">
        <v>879067.83509999991</v>
      </c>
      <c r="L15" s="70">
        <v>879067.83509999991</v>
      </c>
      <c r="M15" s="70">
        <v>879067.83509999991</v>
      </c>
      <c r="N15" s="70">
        <v>879067.83509999991</v>
      </c>
      <c r="O15" s="118">
        <f t="shared" si="1"/>
        <v>4395339.1754999999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172"/>
      <c r="AF15" s="89"/>
    </row>
    <row r="16" spans="1:32" x14ac:dyDescent="0.2">
      <c r="A16" s="91"/>
      <c r="B16" s="147">
        <v>143</v>
      </c>
      <c r="C16" s="137" t="s">
        <v>307</v>
      </c>
      <c r="D16" s="137" t="s">
        <v>386</v>
      </c>
      <c r="E16" s="58" t="s">
        <v>311</v>
      </c>
      <c r="F16" s="137" t="s">
        <v>314</v>
      </c>
      <c r="G16" s="156" t="str">
        <f t="shared" si="0"/>
        <v>Switchgear - &gt; 11 KV &amp; &lt; = 22 KV  ; LOAD BREAK SWITCH</v>
      </c>
      <c r="H16" s="149">
        <v>127223</v>
      </c>
      <c r="I16" s="70">
        <v>164446</v>
      </c>
      <c r="J16" s="70">
        <v>164446</v>
      </c>
      <c r="K16" s="70">
        <v>164446</v>
      </c>
      <c r="L16" s="70">
        <v>164446</v>
      </c>
      <c r="M16" s="70">
        <v>164446</v>
      </c>
      <c r="N16" s="70">
        <v>164446</v>
      </c>
      <c r="O16" s="118">
        <f t="shared" si="1"/>
        <v>822230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172"/>
      <c r="AF16" s="89"/>
    </row>
    <row r="17" spans="1:32" x14ac:dyDescent="0.2">
      <c r="A17" s="91"/>
      <c r="B17" s="147">
        <v>143</v>
      </c>
      <c r="C17" s="137" t="s">
        <v>307</v>
      </c>
      <c r="D17" s="137" t="s">
        <v>247</v>
      </c>
      <c r="E17" s="58" t="s">
        <v>311</v>
      </c>
      <c r="F17" s="137" t="s">
        <v>314</v>
      </c>
      <c r="G17" s="156" t="str">
        <f t="shared" si="0"/>
        <v>Switchgear - &gt; 11 KV &amp; &lt; = 22 KV  ; LOAD BREAK SWITCH</v>
      </c>
      <c r="H17" s="149">
        <v>45000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118">
        <f t="shared" si="1"/>
        <v>0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172"/>
      <c r="AF17" s="89"/>
    </row>
    <row r="18" spans="1:32" x14ac:dyDescent="0.2">
      <c r="A18" s="91"/>
      <c r="B18" s="147">
        <v>143</v>
      </c>
      <c r="C18" s="137" t="s">
        <v>307</v>
      </c>
      <c r="D18" s="137" t="s">
        <v>246</v>
      </c>
      <c r="E18" s="58" t="s">
        <v>311</v>
      </c>
      <c r="F18" s="137" t="s">
        <v>314</v>
      </c>
      <c r="G18" s="156" t="str">
        <f t="shared" si="0"/>
        <v>Switchgear - &gt; 11 KV &amp; &lt; = 22 KV  ; LOAD BREAK SWITCH</v>
      </c>
      <c r="H18" s="149">
        <v>50000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118">
        <f t="shared" si="1"/>
        <v>0</v>
      </c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172"/>
      <c r="AF18" s="89"/>
    </row>
    <row r="19" spans="1:32" x14ac:dyDescent="0.2">
      <c r="A19" s="91"/>
      <c r="B19" s="147">
        <v>143</v>
      </c>
      <c r="C19" s="137" t="s">
        <v>307</v>
      </c>
      <c r="D19" s="137" t="s">
        <v>259</v>
      </c>
      <c r="E19" s="58" t="s">
        <v>311</v>
      </c>
      <c r="F19" s="137" t="s">
        <v>314</v>
      </c>
      <c r="G19" s="156" t="str">
        <f t="shared" si="0"/>
        <v>Switchgear - &gt; 11 KV &amp; &lt; = 22 KV  ; LOAD BREAK SWITCH</v>
      </c>
      <c r="H19" s="149">
        <v>55000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118">
        <f t="shared" si="1"/>
        <v>0</v>
      </c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172"/>
      <c r="AF19" s="89"/>
    </row>
    <row r="20" spans="1:32" x14ac:dyDescent="0.2">
      <c r="A20" s="91"/>
      <c r="B20" s="147">
        <v>143</v>
      </c>
      <c r="C20" s="137" t="s">
        <v>290</v>
      </c>
      <c r="D20" s="137" t="s">
        <v>386</v>
      </c>
      <c r="E20" s="58" t="s">
        <v>311</v>
      </c>
      <c r="F20" s="137" t="s">
        <v>314</v>
      </c>
      <c r="G20" s="156" t="str">
        <f t="shared" si="0"/>
        <v>Switchgear - &gt; 11 KV &amp; &lt; = 22 KV  ; LOAD BREAK SWITCH</v>
      </c>
      <c r="H20" s="149">
        <v>52846</v>
      </c>
      <c r="I20" s="70">
        <v>52846</v>
      </c>
      <c r="J20" s="70">
        <v>52846</v>
      </c>
      <c r="K20" s="70">
        <v>52846</v>
      </c>
      <c r="L20" s="70">
        <v>52846</v>
      </c>
      <c r="M20" s="70">
        <v>52846</v>
      </c>
      <c r="N20" s="70">
        <v>52846</v>
      </c>
      <c r="O20" s="118">
        <f t="shared" si="1"/>
        <v>264230</v>
      </c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172"/>
      <c r="AF20" s="89"/>
    </row>
    <row r="21" spans="1:32" x14ac:dyDescent="0.2">
      <c r="A21" s="91"/>
      <c r="B21" s="147">
        <v>144</v>
      </c>
      <c r="C21" s="137" t="s">
        <v>149</v>
      </c>
      <c r="D21" s="137" t="s">
        <v>386</v>
      </c>
      <c r="E21" s="58" t="s">
        <v>312</v>
      </c>
      <c r="F21" s="137" t="s">
        <v>315</v>
      </c>
      <c r="G21" s="156" t="str">
        <f t="shared" si="0"/>
        <v>Transformers - GROUND OUTDOOR / INDOOR CHAMBER MOUNTED ; ˂  22 KV ;  &gt; 60 KVA  AND &lt; = 600 KVA ; MULTIPLE PHASE</v>
      </c>
      <c r="H21" s="149">
        <v>40764</v>
      </c>
      <c r="I21" s="70">
        <v>104528</v>
      </c>
      <c r="J21" s="70">
        <v>104528</v>
      </c>
      <c r="K21" s="70">
        <v>104528</v>
      </c>
      <c r="L21" s="70">
        <v>104528</v>
      </c>
      <c r="M21" s="70">
        <v>104528</v>
      </c>
      <c r="N21" s="70">
        <v>104528</v>
      </c>
      <c r="O21" s="118">
        <f t="shared" si="1"/>
        <v>522640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172"/>
      <c r="AF21" s="89"/>
    </row>
    <row r="22" spans="1:32" x14ac:dyDescent="0.2">
      <c r="A22" s="91"/>
      <c r="B22" s="147">
        <v>144</v>
      </c>
      <c r="C22" s="137" t="s">
        <v>149</v>
      </c>
      <c r="D22" s="137" t="s">
        <v>254</v>
      </c>
      <c r="E22" s="58" t="s">
        <v>312</v>
      </c>
      <c r="F22" s="137" t="s">
        <v>315</v>
      </c>
      <c r="G22" s="156" t="str">
        <f t="shared" si="0"/>
        <v>Transformers - GROUND OUTDOOR / INDOOR CHAMBER MOUNTED ; ˂  22 KV ;  &gt; 60 KVA  AND &lt; = 600 KVA ; MULTIPLE PHASE</v>
      </c>
      <c r="H22" s="149">
        <v>27500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118">
        <f t="shared" si="1"/>
        <v>0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172"/>
      <c r="AF22" s="89"/>
    </row>
    <row r="23" spans="1:32" x14ac:dyDescent="0.2">
      <c r="A23" s="91"/>
      <c r="B23" s="147">
        <v>144</v>
      </c>
      <c r="C23" s="137" t="s">
        <v>149</v>
      </c>
      <c r="D23" s="137" t="s">
        <v>261</v>
      </c>
      <c r="E23" s="58" t="s">
        <v>312</v>
      </c>
      <c r="F23" s="137" t="s">
        <v>315</v>
      </c>
      <c r="G23" s="156" t="str">
        <f t="shared" si="0"/>
        <v>Transformers - GROUND OUTDOOR / INDOOR CHAMBER MOUNTED ; ˂  22 KV ;  &gt; 60 KVA  AND &lt; = 600 KVA ; MULTIPLE PHASE</v>
      </c>
      <c r="H23" s="149">
        <v>31500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118">
        <f t="shared" si="1"/>
        <v>0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172"/>
      <c r="AF23" s="89"/>
    </row>
    <row r="24" spans="1:32" x14ac:dyDescent="0.2">
      <c r="A24" s="91"/>
      <c r="B24" s="147">
        <v>144</v>
      </c>
      <c r="C24" s="137" t="s">
        <v>294</v>
      </c>
      <c r="D24" s="137" t="s">
        <v>386</v>
      </c>
      <c r="E24" s="58" t="s">
        <v>312</v>
      </c>
      <c r="F24" s="137" t="s">
        <v>315</v>
      </c>
      <c r="G24" s="156" t="str">
        <f t="shared" si="0"/>
        <v>Transformers - GROUND OUTDOOR / INDOOR CHAMBER MOUNTED ; ˂  22 KV ;  &gt; 60 KVA  AND &lt; = 600 KVA ; MULTIPLE PHASE</v>
      </c>
      <c r="H24" s="149">
        <v>26029.5</v>
      </c>
      <c r="I24" s="70">
        <v>52059</v>
      </c>
      <c r="J24" s="70">
        <v>52059</v>
      </c>
      <c r="K24" s="70">
        <v>52059</v>
      </c>
      <c r="L24" s="70">
        <v>52059</v>
      </c>
      <c r="M24" s="70">
        <v>52059</v>
      </c>
      <c r="N24" s="70">
        <v>52059</v>
      </c>
      <c r="O24" s="118">
        <f t="shared" si="1"/>
        <v>260295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172"/>
      <c r="AF24" s="89"/>
    </row>
    <row r="25" spans="1:32" x14ac:dyDescent="0.2">
      <c r="A25" s="91"/>
      <c r="B25" s="147">
        <v>144</v>
      </c>
      <c r="C25" s="137" t="s">
        <v>294</v>
      </c>
      <c r="D25" s="137" t="s">
        <v>260</v>
      </c>
      <c r="E25" s="58" t="s">
        <v>311</v>
      </c>
      <c r="F25" s="137" t="s">
        <v>314</v>
      </c>
      <c r="G25" s="156" t="str">
        <f t="shared" si="0"/>
        <v>Switchgear - &gt; 11 KV &amp; &lt; = 22 KV  ; LOAD BREAK SWITCH</v>
      </c>
      <c r="H25" s="149">
        <v>40000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118">
        <f t="shared" si="1"/>
        <v>0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172"/>
      <c r="AF25" s="89"/>
    </row>
    <row r="26" spans="1:32" x14ac:dyDescent="0.2">
      <c r="A26" s="89"/>
      <c r="B26" s="147">
        <v>144</v>
      </c>
      <c r="C26" s="137" t="s">
        <v>262</v>
      </c>
      <c r="D26" s="137" t="s">
        <v>386</v>
      </c>
      <c r="E26" s="58" t="s">
        <v>312</v>
      </c>
      <c r="F26" s="137" t="s">
        <v>316</v>
      </c>
      <c r="G26" s="156" t="str">
        <f t="shared" si="0"/>
        <v>Transformers - KIOSK MOUNTED ; &lt; = 22KV ;  &gt; 60 KVA AND &lt; = 600 KVA  ; MULTIPLE PHASE</v>
      </c>
      <c r="H26" s="149">
        <v>369200</v>
      </c>
      <c r="I26" s="70">
        <v>539000</v>
      </c>
      <c r="J26" s="70">
        <v>490000</v>
      </c>
      <c r="K26" s="70">
        <v>490000</v>
      </c>
      <c r="L26" s="70">
        <v>490000</v>
      </c>
      <c r="M26" s="70">
        <v>490000</v>
      </c>
      <c r="N26" s="70">
        <v>588000</v>
      </c>
      <c r="O26" s="118">
        <f t="shared" si="1"/>
        <v>2548000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172"/>
      <c r="AF26" s="89"/>
    </row>
    <row r="27" spans="1:32" x14ac:dyDescent="0.2">
      <c r="A27" s="89"/>
      <c r="B27" s="147">
        <v>144</v>
      </c>
      <c r="C27" s="137" t="s">
        <v>262</v>
      </c>
      <c r="D27" s="137" t="s">
        <v>263</v>
      </c>
      <c r="E27" s="58" t="s">
        <v>312</v>
      </c>
      <c r="F27" s="137" t="s">
        <v>316</v>
      </c>
      <c r="G27" s="156" t="str">
        <f t="shared" si="0"/>
        <v>Transformers - KIOSK MOUNTED ; &lt; = 22KV ;  &gt; 60 KVA AND &lt; = 600 KVA  ; MULTIPLE PHASE</v>
      </c>
      <c r="H27" s="149">
        <v>30990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118">
        <f t="shared" si="1"/>
        <v>0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172"/>
      <c r="AF27" s="89"/>
    </row>
    <row r="28" spans="1:32" x14ac:dyDescent="0.2">
      <c r="A28" s="89"/>
      <c r="B28" s="147">
        <v>144</v>
      </c>
      <c r="C28" s="137" t="s">
        <v>262</v>
      </c>
      <c r="D28" s="137" t="s">
        <v>264</v>
      </c>
      <c r="E28" s="58" t="s">
        <v>312</v>
      </c>
      <c r="F28" s="137" t="s">
        <v>316</v>
      </c>
      <c r="G28" s="156" t="str">
        <f t="shared" si="0"/>
        <v>Transformers - KIOSK MOUNTED ; &lt; = 22KV ;  &gt; 60 KVA AND &lt; = 600 KVA  ; MULTIPLE PHASE</v>
      </c>
      <c r="H28" s="149">
        <v>41500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118">
        <f t="shared" si="1"/>
        <v>0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172"/>
      <c r="AF28" s="89"/>
    </row>
    <row r="29" spans="1:32" x14ac:dyDescent="0.2">
      <c r="A29" s="89"/>
      <c r="B29" s="147">
        <v>144</v>
      </c>
      <c r="C29" s="137" t="s">
        <v>295</v>
      </c>
      <c r="D29" s="137" t="s">
        <v>386</v>
      </c>
      <c r="E29" s="58" t="s">
        <v>312</v>
      </c>
      <c r="F29" s="137" t="s">
        <v>316</v>
      </c>
      <c r="G29" s="156" t="str">
        <f t="shared" si="0"/>
        <v>Transformers - KIOSK MOUNTED ; &lt; = 22KV ;  &gt; 60 KVA AND &lt; = 600 KVA  ; MULTIPLE PHASE</v>
      </c>
      <c r="H29" s="149">
        <v>183000</v>
      </c>
      <c r="I29" s="70">
        <v>147000</v>
      </c>
      <c r="J29" s="70">
        <v>98000</v>
      </c>
      <c r="K29" s="70">
        <v>98000</v>
      </c>
      <c r="L29" s="70">
        <v>98000</v>
      </c>
      <c r="M29" s="70">
        <v>98000</v>
      </c>
      <c r="N29" s="70">
        <v>147000</v>
      </c>
      <c r="O29" s="118">
        <f t="shared" si="1"/>
        <v>539000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172"/>
      <c r="AF29" s="89"/>
    </row>
    <row r="30" spans="1:32" x14ac:dyDescent="0.2">
      <c r="A30" s="89"/>
      <c r="B30" s="147">
        <v>150</v>
      </c>
      <c r="C30" s="137" t="s">
        <v>265</v>
      </c>
      <c r="D30" s="137" t="s">
        <v>386</v>
      </c>
      <c r="E30" s="58" t="s">
        <v>313</v>
      </c>
      <c r="F30" s="137" t="s">
        <v>317</v>
      </c>
      <c r="G30" s="156" t="str">
        <f t="shared" si="0"/>
        <v>UGCables - &gt; 11 KV &amp; &lt; = 22 KV</v>
      </c>
      <c r="H30" s="149">
        <v>499327.5</v>
      </c>
      <c r="I30" s="70">
        <v>570660</v>
      </c>
      <c r="J30" s="70">
        <v>570660</v>
      </c>
      <c r="K30" s="70">
        <v>570660</v>
      </c>
      <c r="L30" s="70">
        <v>570660</v>
      </c>
      <c r="M30" s="70">
        <v>570660</v>
      </c>
      <c r="N30" s="70">
        <v>570660</v>
      </c>
      <c r="O30" s="118">
        <f t="shared" si="1"/>
        <v>2853300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172"/>
      <c r="AF30" s="89"/>
    </row>
    <row r="31" spans="1:32" x14ac:dyDescent="0.2">
      <c r="A31" s="89"/>
      <c r="B31" s="147">
        <v>150</v>
      </c>
      <c r="C31" s="137" t="s">
        <v>265</v>
      </c>
      <c r="D31" s="137" t="s">
        <v>253</v>
      </c>
      <c r="E31" s="58" t="s">
        <v>313</v>
      </c>
      <c r="F31" s="137" t="s">
        <v>317</v>
      </c>
      <c r="G31" s="156" t="str">
        <f t="shared" si="0"/>
        <v>UGCables - &gt; 11 KV &amp; &lt; = 22 KV</v>
      </c>
      <c r="H31" s="149">
        <v>17500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118">
        <f t="shared" si="1"/>
        <v>0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172"/>
      <c r="AF31" s="89"/>
    </row>
    <row r="32" spans="1:32" x14ac:dyDescent="0.2">
      <c r="A32" s="89"/>
      <c r="B32" s="147">
        <v>150</v>
      </c>
      <c r="C32" s="137" t="s">
        <v>297</v>
      </c>
      <c r="D32" s="137" t="s">
        <v>386</v>
      </c>
      <c r="E32" s="58" t="s">
        <v>148</v>
      </c>
      <c r="F32" s="137" t="s">
        <v>318</v>
      </c>
      <c r="G32" s="156" t="str">
        <f t="shared" si="0"/>
        <v>Other - Pillar / Pit</v>
      </c>
      <c r="H32" s="149">
        <v>13958</v>
      </c>
      <c r="I32" s="70">
        <v>13958</v>
      </c>
      <c r="J32" s="70">
        <v>13958</v>
      </c>
      <c r="K32" s="70">
        <v>13958</v>
      </c>
      <c r="L32" s="70">
        <v>13958</v>
      </c>
      <c r="M32" s="70">
        <v>13958</v>
      </c>
      <c r="N32" s="70">
        <v>13958</v>
      </c>
      <c r="O32" s="118">
        <f t="shared" si="1"/>
        <v>69790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172"/>
      <c r="AF32" s="89"/>
    </row>
    <row r="33" spans="1:32" x14ac:dyDescent="0.2">
      <c r="A33" s="89"/>
      <c r="B33" s="147">
        <v>150</v>
      </c>
      <c r="C33" s="137" t="s">
        <v>296</v>
      </c>
      <c r="D33" s="137" t="s">
        <v>386</v>
      </c>
      <c r="E33" s="58" t="s">
        <v>313</v>
      </c>
      <c r="F33" s="137" t="s">
        <v>320</v>
      </c>
      <c r="G33" s="156" t="str">
        <f t="shared" si="0"/>
        <v>UGCables - ˂ = 1 KV</v>
      </c>
      <c r="H33" s="149">
        <v>27374</v>
      </c>
      <c r="I33" s="70">
        <v>27374</v>
      </c>
      <c r="J33" s="70">
        <v>27374</v>
      </c>
      <c r="K33" s="70">
        <v>27374</v>
      </c>
      <c r="L33" s="70">
        <v>27374</v>
      </c>
      <c r="M33" s="70">
        <v>27374</v>
      </c>
      <c r="N33" s="70">
        <v>27374</v>
      </c>
      <c r="O33" s="118">
        <f t="shared" si="1"/>
        <v>136870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172"/>
      <c r="AF33" s="89"/>
    </row>
    <row r="34" spans="1:32" x14ac:dyDescent="0.2">
      <c r="A34" s="89"/>
      <c r="B34" s="147">
        <v>154</v>
      </c>
      <c r="C34" s="137" t="s">
        <v>298</v>
      </c>
      <c r="D34" s="137" t="s">
        <v>386</v>
      </c>
      <c r="E34" s="58" t="s">
        <v>148</v>
      </c>
      <c r="F34" s="137" t="s">
        <v>321</v>
      </c>
      <c r="G34" s="156" t="str">
        <f t="shared" si="0"/>
        <v>Other - Residual</v>
      </c>
      <c r="H34" s="149">
        <v>760851</v>
      </c>
      <c r="I34" s="70">
        <v>760851</v>
      </c>
      <c r="J34" s="70">
        <v>760851</v>
      </c>
      <c r="K34" s="70">
        <v>760851</v>
      </c>
      <c r="L34" s="70">
        <v>760851</v>
      </c>
      <c r="M34" s="70">
        <v>760851</v>
      </c>
      <c r="N34" s="70">
        <v>760851</v>
      </c>
      <c r="O34" s="118">
        <f t="shared" si="1"/>
        <v>3804255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172"/>
      <c r="AF34" s="89"/>
    </row>
    <row r="35" spans="1:32" x14ac:dyDescent="0.2">
      <c r="A35" s="89"/>
      <c r="B35" s="147">
        <v>157</v>
      </c>
      <c r="C35" s="137" t="s">
        <v>160</v>
      </c>
      <c r="D35" s="137" t="s">
        <v>266</v>
      </c>
      <c r="E35" s="58" t="s">
        <v>148</v>
      </c>
      <c r="F35" s="137" t="s">
        <v>322</v>
      </c>
      <c r="G35" s="156" t="str">
        <f t="shared" si="0"/>
        <v>Other - Circuit Breaker Refurbishment</v>
      </c>
      <c r="H35" s="149">
        <v>122768</v>
      </c>
      <c r="I35" s="70">
        <v>122768</v>
      </c>
      <c r="J35" s="70">
        <v>122768</v>
      </c>
      <c r="K35" s="70">
        <v>122768</v>
      </c>
      <c r="L35" s="70">
        <v>122768</v>
      </c>
      <c r="M35" s="70">
        <v>122768</v>
      </c>
      <c r="N35" s="70">
        <v>122768</v>
      </c>
      <c r="O35" s="118">
        <f t="shared" si="1"/>
        <v>613840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172"/>
      <c r="AF35" s="89"/>
    </row>
    <row r="36" spans="1:32" x14ac:dyDescent="0.2">
      <c r="A36" s="89"/>
      <c r="B36" s="147">
        <v>157</v>
      </c>
      <c r="C36" s="137" t="s">
        <v>249</v>
      </c>
      <c r="D36" s="137" t="s">
        <v>386</v>
      </c>
      <c r="E36" s="58" t="s">
        <v>311</v>
      </c>
      <c r="F36" s="137" t="s">
        <v>329</v>
      </c>
      <c r="G36" s="156" t="str">
        <f t="shared" si="0"/>
        <v>Switchgear - &gt; 11 KV &amp; &lt; = 22 KV  ; CIRCUIT BREAKER</v>
      </c>
      <c r="H36" s="149">
        <v>38161.5</v>
      </c>
      <c r="I36" s="70">
        <v>76323</v>
      </c>
      <c r="J36" s="70">
        <v>76323</v>
      </c>
      <c r="K36" s="70">
        <v>76323</v>
      </c>
      <c r="L36" s="70">
        <v>76323</v>
      </c>
      <c r="M36" s="70">
        <v>76323</v>
      </c>
      <c r="N36" s="70">
        <v>76323</v>
      </c>
      <c r="O36" s="118">
        <f t="shared" si="1"/>
        <v>381615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172"/>
      <c r="AF36" s="89"/>
    </row>
    <row r="37" spans="1:32" x14ac:dyDescent="0.2">
      <c r="A37" s="89"/>
      <c r="B37" s="147">
        <v>157</v>
      </c>
      <c r="C37" s="137" t="s">
        <v>249</v>
      </c>
      <c r="D37" s="137" t="s">
        <v>286</v>
      </c>
      <c r="E37" s="58" t="s">
        <v>311</v>
      </c>
      <c r="F37" s="137" t="s">
        <v>329</v>
      </c>
      <c r="G37" s="156" t="str">
        <f t="shared" si="0"/>
        <v>Switchgear - &gt; 11 KV &amp; &lt; = 22 KV  ; CIRCUIT BREAKER</v>
      </c>
      <c r="H37" s="149">
        <v>38161.5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118">
        <f t="shared" si="1"/>
        <v>0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172"/>
      <c r="AF37" s="89"/>
    </row>
    <row r="38" spans="1:32" x14ac:dyDescent="0.2">
      <c r="A38" s="89"/>
      <c r="B38" s="147">
        <v>157</v>
      </c>
      <c r="C38" s="137" t="s">
        <v>299</v>
      </c>
      <c r="D38" s="137" t="s">
        <v>386</v>
      </c>
      <c r="E38" s="58" t="s">
        <v>311</v>
      </c>
      <c r="F38" s="137" t="s">
        <v>314</v>
      </c>
      <c r="G38" s="156" t="str">
        <f t="shared" si="0"/>
        <v>Switchgear - &gt; 11 KV &amp; &lt; = 22 KV  ; LOAD BREAK SWITCH</v>
      </c>
      <c r="H38" s="149">
        <v>199138</v>
      </c>
      <c r="I38" s="70">
        <v>199138</v>
      </c>
      <c r="J38" s="70">
        <v>199138</v>
      </c>
      <c r="K38" s="70">
        <v>199138</v>
      </c>
      <c r="L38" s="70">
        <v>199138</v>
      </c>
      <c r="M38" s="70">
        <v>199138</v>
      </c>
      <c r="N38" s="70">
        <v>199138</v>
      </c>
      <c r="O38" s="118">
        <f t="shared" si="1"/>
        <v>995690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172"/>
      <c r="AF38" s="89"/>
    </row>
    <row r="39" spans="1:32" x14ac:dyDescent="0.2">
      <c r="A39" s="89"/>
      <c r="B39" s="147">
        <v>157</v>
      </c>
      <c r="C39" s="137" t="s">
        <v>153</v>
      </c>
      <c r="D39" s="137" t="s">
        <v>386</v>
      </c>
      <c r="E39" s="58" t="s">
        <v>311</v>
      </c>
      <c r="F39" s="137" t="s">
        <v>323</v>
      </c>
      <c r="G39" s="156" t="str">
        <f t="shared" si="0"/>
        <v>Switchgear - &gt; 11 KV &amp; &lt; = 22 KV  ; LINKS</v>
      </c>
      <c r="H39" s="149">
        <v>218313</v>
      </c>
      <c r="I39" s="149">
        <v>291084</v>
      </c>
      <c r="J39" s="149">
        <v>291084</v>
      </c>
      <c r="K39" s="149">
        <v>291084</v>
      </c>
      <c r="L39" s="149">
        <v>291084</v>
      </c>
      <c r="M39" s="149">
        <v>291084</v>
      </c>
      <c r="N39" s="149">
        <v>291084</v>
      </c>
      <c r="O39" s="118">
        <f t="shared" si="1"/>
        <v>1455420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172"/>
      <c r="AF39" s="89"/>
    </row>
    <row r="40" spans="1:32" x14ac:dyDescent="0.2">
      <c r="A40" s="89"/>
      <c r="B40" s="147">
        <v>157</v>
      </c>
      <c r="C40" s="137" t="s">
        <v>153</v>
      </c>
      <c r="D40" s="137" t="s">
        <v>171</v>
      </c>
      <c r="E40" s="58" t="s">
        <v>311</v>
      </c>
      <c r="F40" s="137" t="s">
        <v>323</v>
      </c>
      <c r="G40" s="156" t="str">
        <f t="shared" si="0"/>
        <v>Switchgear - &gt; 11 KV &amp; &lt; = 22 KV  ; LINKS</v>
      </c>
      <c r="H40" s="149">
        <v>72771</v>
      </c>
      <c r="I40" s="149">
        <v>0</v>
      </c>
      <c r="J40" s="149">
        <v>0</v>
      </c>
      <c r="K40" s="149">
        <v>0</v>
      </c>
      <c r="L40" s="149">
        <v>0</v>
      </c>
      <c r="M40" s="149">
        <v>0</v>
      </c>
      <c r="N40" s="149">
        <v>0</v>
      </c>
      <c r="O40" s="118">
        <f t="shared" si="1"/>
        <v>0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172"/>
      <c r="AF40" s="89"/>
    </row>
    <row r="41" spans="1:32" x14ac:dyDescent="0.2">
      <c r="A41" s="89"/>
      <c r="B41" s="147">
        <v>157</v>
      </c>
      <c r="C41" s="137" t="s">
        <v>154</v>
      </c>
      <c r="D41" s="137" t="s">
        <v>386</v>
      </c>
      <c r="E41" s="58" t="s">
        <v>311</v>
      </c>
      <c r="F41" s="137" t="s">
        <v>323</v>
      </c>
      <c r="G41" s="156" t="str">
        <f t="shared" si="0"/>
        <v>Switchgear - &gt; 11 KV &amp; &lt; = 22 KV  ; LINKS</v>
      </c>
      <c r="H41" s="149">
        <v>266531</v>
      </c>
      <c r="I41" s="149">
        <v>333062</v>
      </c>
      <c r="J41" s="149">
        <v>333062</v>
      </c>
      <c r="K41" s="149">
        <v>333062</v>
      </c>
      <c r="L41" s="149">
        <v>333062</v>
      </c>
      <c r="M41" s="149">
        <v>333062</v>
      </c>
      <c r="N41" s="149">
        <v>333062</v>
      </c>
      <c r="O41" s="118">
        <f t="shared" si="1"/>
        <v>1665310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172"/>
      <c r="AF41" s="89"/>
    </row>
    <row r="42" spans="1:32" x14ac:dyDescent="0.2">
      <c r="A42" s="89"/>
      <c r="B42" s="147">
        <v>157</v>
      </c>
      <c r="C42" s="137" t="s">
        <v>156</v>
      </c>
      <c r="D42" s="137" t="s">
        <v>386</v>
      </c>
      <c r="E42" s="58" t="s">
        <v>148</v>
      </c>
      <c r="F42" s="137" t="s">
        <v>158</v>
      </c>
      <c r="G42" s="156" t="str">
        <f t="shared" si="0"/>
        <v>Other - Transformer Refurbishment</v>
      </c>
      <c r="H42" s="149">
        <v>221058</v>
      </c>
      <c r="I42" s="70">
        <v>202116</v>
      </c>
      <c r="J42" s="70">
        <v>202116</v>
      </c>
      <c r="K42" s="70">
        <v>202116</v>
      </c>
      <c r="L42" s="70">
        <v>202116</v>
      </c>
      <c r="M42" s="70">
        <v>202116</v>
      </c>
      <c r="N42" s="70">
        <v>202116</v>
      </c>
      <c r="O42" s="118">
        <f t="shared" si="1"/>
        <v>1010580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172"/>
      <c r="AF42" s="89"/>
    </row>
    <row r="43" spans="1:32" x14ac:dyDescent="0.2">
      <c r="A43" s="89"/>
      <c r="B43" s="147">
        <v>157</v>
      </c>
      <c r="C43" s="137" t="s">
        <v>156</v>
      </c>
      <c r="D43" s="137" t="s">
        <v>165</v>
      </c>
      <c r="E43" s="58" t="s">
        <v>148</v>
      </c>
      <c r="F43" s="137" t="s">
        <v>158</v>
      </c>
      <c r="G43" s="156" t="str">
        <f t="shared" si="0"/>
        <v>Other - Transformer Refurbishment</v>
      </c>
      <c r="H43" s="149">
        <v>60000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118">
        <f t="shared" si="1"/>
        <v>0</v>
      </c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172"/>
      <c r="AF43" s="89"/>
    </row>
    <row r="44" spans="1:32" x14ac:dyDescent="0.2">
      <c r="A44" s="89"/>
      <c r="B44" s="147">
        <v>157</v>
      </c>
      <c r="C44" s="137" t="s">
        <v>155</v>
      </c>
      <c r="D44" s="137" t="s">
        <v>386</v>
      </c>
      <c r="E44" s="58" t="s">
        <v>311</v>
      </c>
      <c r="F44" s="137" t="s">
        <v>314</v>
      </c>
      <c r="G44" s="156" t="str">
        <f t="shared" si="0"/>
        <v>Switchgear - &gt; 11 KV &amp; &lt; = 22 KV  ; LOAD BREAK SWITCH</v>
      </c>
      <c r="H44" s="149">
        <v>26927</v>
      </c>
      <c r="I44" s="70">
        <v>53854</v>
      </c>
      <c r="J44" s="70">
        <v>53854</v>
      </c>
      <c r="K44" s="70">
        <v>53854</v>
      </c>
      <c r="L44" s="70">
        <v>53854</v>
      </c>
      <c r="M44" s="70">
        <v>53854</v>
      </c>
      <c r="N44" s="70">
        <v>53854</v>
      </c>
      <c r="O44" s="118">
        <f t="shared" si="1"/>
        <v>269270</v>
      </c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172"/>
      <c r="AF44" s="89"/>
    </row>
    <row r="45" spans="1:32" x14ac:dyDescent="0.2">
      <c r="A45" s="89"/>
      <c r="B45" s="147">
        <v>157</v>
      </c>
      <c r="C45" s="137" t="s">
        <v>155</v>
      </c>
      <c r="D45" s="137" t="s">
        <v>151</v>
      </c>
      <c r="E45" s="58" t="s">
        <v>311</v>
      </c>
      <c r="F45" s="137" t="s">
        <v>314</v>
      </c>
      <c r="G45" s="156" t="str">
        <f t="shared" si="0"/>
        <v>Switchgear - &gt; 11 KV &amp; &lt; = 22 KV  ; LOAD BREAK SWITCH</v>
      </c>
      <c r="H45" s="149">
        <v>13463.5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118">
        <f t="shared" si="1"/>
        <v>0</v>
      </c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172"/>
      <c r="AF45" s="89"/>
    </row>
    <row r="46" spans="1:32" x14ac:dyDescent="0.2">
      <c r="A46" s="89"/>
      <c r="B46" s="147">
        <v>157</v>
      </c>
      <c r="C46" s="137" t="s">
        <v>300</v>
      </c>
      <c r="D46" s="137" t="s">
        <v>386</v>
      </c>
      <c r="E46" s="58" t="s">
        <v>148</v>
      </c>
      <c r="F46" s="137" t="s">
        <v>324</v>
      </c>
      <c r="G46" s="156" t="str">
        <f t="shared" si="0"/>
        <v>Other - ACR</v>
      </c>
      <c r="H46" s="149">
        <v>170108</v>
      </c>
      <c r="I46" s="70">
        <v>170108</v>
      </c>
      <c r="J46" s="70">
        <v>170108</v>
      </c>
      <c r="K46" s="70">
        <v>170108</v>
      </c>
      <c r="L46" s="70">
        <v>170108</v>
      </c>
      <c r="M46" s="70">
        <v>170108</v>
      </c>
      <c r="N46" s="70">
        <v>170108</v>
      </c>
      <c r="O46" s="118">
        <f t="shared" si="1"/>
        <v>850540</v>
      </c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172"/>
      <c r="AF46" s="89"/>
    </row>
    <row r="47" spans="1:32" x14ac:dyDescent="0.2">
      <c r="A47" s="89"/>
      <c r="B47" s="147">
        <v>157</v>
      </c>
      <c r="C47" s="137" t="s">
        <v>150</v>
      </c>
      <c r="D47" s="137" t="s">
        <v>386</v>
      </c>
      <c r="E47" s="58" t="s">
        <v>148</v>
      </c>
      <c r="F47" s="137" t="s">
        <v>325</v>
      </c>
      <c r="G47" s="156" t="str">
        <f t="shared" si="0"/>
        <v>Other - Zone Substation Major Building / Property / Facilities</v>
      </c>
      <c r="H47" s="149">
        <v>98446</v>
      </c>
      <c r="I47" s="70">
        <v>98446</v>
      </c>
      <c r="J47" s="70">
        <v>98446</v>
      </c>
      <c r="K47" s="70">
        <v>98446</v>
      </c>
      <c r="L47" s="70">
        <v>98446</v>
      </c>
      <c r="M47" s="70">
        <v>98446</v>
      </c>
      <c r="N47" s="70">
        <v>98446</v>
      </c>
      <c r="O47" s="118">
        <f t="shared" si="1"/>
        <v>492230</v>
      </c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172"/>
      <c r="AF47" s="89"/>
    </row>
    <row r="48" spans="1:32" x14ac:dyDescent="0.2">
      <c r="A48" s="89"/>
      <c r="B48" s="147">
        <v>157</v>
      </c>
      <c r="C48" s="137" t="s">
        <v>157</v>
      </c>
      <c r="D48" s="137" t="s">
        <v>386</v>
      </c>
      <c r="E48" s="58" t="s">
        <v>148</v>
      </c>
      <c r="F48" s="137" t="s">
        <v>325</v>
      </c>
      <c r="G48" s="156" t="str">
        <f t="shared" si="0"/>
        <v>Other - Zone Substation Major Building / Property / Facilities</v>
      </c>
      <c r="H48" s="149">
        <v>37867</v>
      </c>
      <c r="I48" s="70">
        <v>37867</v>
      </c>
      <c r="J48" s="70">
        <v>37867</v>
      </c>
      <c r="K48" s="70">
        <v>37867</v>
      </c>
      <c r="L48" s="70">
        <v>37867</v>
      </c>
      <c r="M48" s="70">
        <v>37867</v>
      </c>
      <c r="N48" s="70">
        <v>37867</v>
      </c>
      <c r="O48" s="118">
        <f t="shared" si="1"/>
        <v>189335</v>
      </c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172"/>
      <c r="AF48" s="89"/>
    </row>
    <row r="49" spans="1:32" x14ac:dyDescent="0.2">
      <c r="A49" s="89"/>
      <c r="B49" s="147">
        <v>157</v>
      </c>
      <c r="C49" s="137" t="s">
        <v>279</v>
      </c>
      <c r="D49" s="137" t="s">
        <v>386</v>
      </c>
      <c r="E49" s="58" t="s">
        <v>148</v>
      </c>
      <c r="F49" s="137" t="s">
        <v>326</v>
      </c>
      <c r="G49" s="156" t="str">
        <f t="shared" si="0"/>
        <v>Other - Instrument Transformer</v>
      </c>
      <c r="H49" s="149">
        <v>105162</v>
      </c>
      <c r="I49" s="70">
        <v>210324</v>
      </c>
      <c r="J49" s="70">
        <v>210324</v>
      </c>
      <c r="K49" s="70">
        <v>210324</v>
      </c>
      <c r="L49" s="70">
        <v>210324</v>
      </c>
      <c r="M49" s="70">
        <v>210324</v>
      </c>
      <c r="N49" s="70">
        <v>210324</v>
      </c>
      <c r="O49" s="118">
        <f t="shared" si="1"/>
        <v>1051620</v>
      </c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172"/>
      <c r="AF49" s="89"/>
    </row>
    <row r="50" spans="1:32" x14ac:dyDescent="0.2">
      <c r="A50" s="89"/>
      <c r="B50" s="147">
        <v>157</v>
      </c>
      <c r="C50" s="137" t="s">
        <v>279</v>
      </c>
      <c r="D50" s="137" t="s">
        <v>172</v>
      </c>
      <c r="E50" s="58" t="s">
        <v>148</v>
      </c>
      <c r="F50" s="137" t="s">
        <v>326</v>
      </c>
      <c r="G50" s="156" t="str">
        <f t="shared" si="0"/>
        <v>Other - Instrument Transformer</v>
      </c>
      <c r="H50" s="149">
        <v>105162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118">
        <f t="shared" si="1"/>
        <v>0</v>
      </c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172"/>
      <c r="AF50" s="89"/>
    </row>
    <row r="51" spans="1:32" x14ac:dyDescent="0.2">
      <c r="A51" s="89"/>
      <c r="B51" s="147">
        <v>157</v>
      </c>
      <c r="C51" s="137" t="s">
        <v>301</v>
      </c>
      <c r="D51" s="137" t="s">
        <v>386</v>
      </c>
      <c r="E51" s="58" t="s">
        <v>148</v>
      </c>
      <c r="F51" s="137" t="s">
        <v>326</v>
      </c>
      <c r="G51" s="156" t="str">
        <f t="shared" si="0"/>
        <v>Other - Instrument Transformer</v>
      </c>
      <c r="H51" s="149">
        <v>0</v>
      </c>
      <c r="I51" s="70">
        <v>35054</v>
      </c>
      <c r="J51" s="70">
        <v>70108</v>
      </c>
      <c r="K51" s="70">
        <v>70108</v>
      </c>
      <c r="L51" s="70">
        <v>70108</v>
      </c>
      <c r="M51" s="70">
        <v>70108</v>
      </c>
      <c r="N51" s="70">
        <v>70108</v>
      </c>
      <c r="O51" s="118">
        <f t="shared" si="1"/>
        <v>350540</v>
      </c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172"/>
      <c r="AF51" s="89"/>
    </row>
    <row r="52" spans="1:32" x14ac:dyDescent="0.2">
      <c r="A52" s="89"/>
      <c r="B52" s="147">
        <v>157</v>
      </c>
      <c r="C52" s="137" t="s">
        <v>163</v>
      </c>
      <c r="D52" s="137" t="s">
        <v>386</v>
      </c>
      <c r="E52" s="58" t="s">
        <v>148</v>
      </c>
      <c r="F52" s="137" t="s">
        <v>326</v>
      </c>
      <c r="G52" s="156" t="str">
        <f t="shared" si="0"/>
        <v>Other - Instrument Transformer</v>
      </c>
      <c r="H52" s="149">
        <v>123067</v>
      </c>
      <c r="I52" s="70">
        <v>246134</v>
      </c>
      <c r="J52" s="70">
        <v>246134</v>
      </c>
      <c r="K52" s="70">
        <v>246134</v>
      </c>
      <c r="L52" s="70">
        <v>246134</v>
      </c>
      <c r="M52" s="70">
        <v>246134</v>
      </c>
      <c r="N52" s="70">
        <v>246134</v>
      </c>
      <c r="O52" s="118">
        <f t="shared" si="1"/>
        <v>1230670</v>
      </c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172"/>
      <c r="AF52" s="89"/>
    </row>
    <row r="53" spans="1:32" x14ac:dyDescent="0.2">
      <c r="A53" s="89"/>
      <c r="B53" s="147">
        <v>157</v>
      </c>
      <c r="C53" s="137" t="s">
        <v>163</v>
      </c>
      <c r="D53" s="137" t="s">
        <v>248</v>
      </c>
      <c r="E53" s="58" t="s">
        <v>148</v>
      </c>
      <c r="F53" s="137" t="s">
        <v>326</v>
      </c>
      <c r="G53" s="156" t="str">
        <f t="shared" si="0"/>
        <v>Other - Instrument Transformer</v>
      </c>
      <c r="H53" s="149">
        <v>125000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118">
        <f t="shared" si="1"/>
        <v>0</v>
      </c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172"/>
      <c r="AF53" s="89"/>
    </row>
    <row r="54" spans="1:32" x14ac:dyDescent="0.2">
      <c r="A54" s="89"/>
      <c r="B54" s="147">
        <v>157</v>
      </c>
      <c r="C54" s="137" t="s">
        <v>159</v>
      </c>
      <c r="D54" s="137" t="s">
        <v>386</v>
      </c>
      <c r="E54" s="58" t="s">
        <v>312</v>
      </c>
      <c r="F54" s="137" t="s">
        <v>316</v>
      </c>
      <c r="G54" s="156" t="str">
        <f t="shared" si="0"/>
        <v>Transformers - KIOSK MOUNTED ; &lt; = 22KV ;  &gt; 60 KVA AND &lt; = 600 KVA  ; MULTIPLE PHASE</v>
      </c>
      <c r="H54" s="149">
        <v>167263</v>
      </c>
      <c r="I54" s="70">
        <v>167263</v>
      </c>
      <c r="J54" s="70">
        <v>167263</v>
      </c>
      <c r="K54" s="70">
        <v>167263</v>
      </c>
      <c r="L54" s="70">
        <v>167263</v>
      </c>
      <c r="M54" s="70">
        <v>167263</v>
      </c>
      <c r="N54" s="70">
        <v>167263</v>
      </c>
      <c r="O54" s="118">
        <f t="shared" si="1"/>
        <v>836315</v>
      </c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172"/>
      <c r="AF54" s="89"/>
    </row>
    <row r="55" spans="1:32" x14ac:dyDescent="0.2">
      <c r="A55" s="89"/>
      <c r="B55" s="147">
        <v>157</v>
      </c>
      <c r="C55" s="137" t="s">
        <v>302</v>
      </c>
      <c r="D55" s="137" t="s">
        <v>386</v>
      </c>
      <c r="E55" s="58" t="s">
        <v>148</v>
      </c>
      <c r="F55" s="137" t="s">
        <v>327</v>
      </c>
      <c r="G55" s="156" t="str">
        <f t="shared" si="0"/>
        <v>Other - Surge Diverter</v>
      </c>
      <c r="H55" s="149">
        <v>20565</v>
      </c>
      <c r="I55" s="70">
        <v>20565</v>
      </c>
      <c r="J55" s="70">
        <v>20565</v>
      </c>
      <c r="K55" s="70">
        <v>20565</v>
      </c>
      <c r="L55" s="70">
        <v>20565</v>
      </c>
      <c r="M55" s="70">
        <v>20565</v>
      </c>
      <c r="N55" s="70">
        <v>20565</v>
      </c>
      <c r="O55" s="118">
        <f t="shared" si="1"/>
        <v>102825</v>
      </c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172"/>
      <c r="AF55" s="89"/>
    </row>
    <row r="56" spans="1:32" x14ac:dyDescent="0.2">
      <c r="A56" s="89"/>
      <c r="B56" s="147">
        <v>157</v>
      </c>
      <c r="C56" s="137" t="s">
        <v>164</v>
      </c>
      <c r="D56" s="137" t="s">
        <v>386</v>
      </c>
      <c r="E56" s="58" t="s">
        <v>148</v>
      </c>
      <c r="F56" s="137" t="s">
        <v>158</v>
      </c>
      <c r="G56" s="156" t="str">
        <f t="shared" si="0"/>
        <v>Other - Transformer Refurbishment</v>
      </c>
      <c r="H56" s="149">
        <v>63467</v>
      </c>
      <c r="I56" s="70">
        <v>126934</v>
      </c>
      <c r="J56" s="70">
        <v>126934</v>
      </c>
      <c r="K56" s="70">
        <v>126934</v>
      </c>
      <c r="L56" s="70">
        <v>126934</v>
      </c>
      <c r="M56" s="70">
        <v>126934</v>
      </c>
      <c r="N56" s="70">
        <v>126934</v>
      </c>
      <c r="O56" s="118">
        <f t="shared" si="1"/>
        <v>634670</v>
      </c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172"/>
      <c r="AF56" s="89"/>
    </row>
    <row r="57" spans="1:32" x14ac:dyDescent="0.2">
      <c r="A57" s="89"/>
      <c r="B57" s="147">
        <v>157</v>
      </c>
      <c r="C57" s="137" t="s">
        <v>164</v>
      </c>
      <c r="D57" s="137" t="s">
        <v>285</v>
      </c>
      <c r="E57" s="58" t="s">
        <v>148</v>
      </c>
      <c r="F57" s="137" t="s">
        <v>158</v>
      </c>
      <c r="G57" s="156" t="str">
        <f t="shared" si="0"/>
        <v>Other - Transformer Refurbishment</v>
      </c>
      <c r="H57" s="149">
        <v>75000</v>
      </c>
      <c r="I57" s="70">
        <v>0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118">
        <f t="shared" si="1"/>
        <v>0</v>
      </c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172"/>
      <c r="AF57" s="89"/>
    </row>
    <row r="58" spans="1:32" x14ac:dyDescent="0.2">
      <c r="A58" s="89"/>
      <c r="B58" s="147">
        <v>157</v>
      </c>
      <c r="C58" s="137" t="s">
        <v>158</v>
      </c>
      <c r="D58" s="137" t="s">
        <v>386</v>
      </c>
      <c r="E58" s="58" t="s">
        <v>148</v>
      </c>
      <c r="F58" s="137" t="s">
        <v>158</v>
      </c>
      <c r="G58" s="156" t="str">
        <f t="shared" si="0"/>
        <v>Other - Transformer Refurbishment</v>
      </c>
      <c r="H58" s="149">
        <v>145965</v>
      </c>
      <c r="I58" s="70">
        <v>291930</v>
      </c>
      <c r="J58" s="70">
        <v>291930</v>
      </c>
      <c r="K58" s="70">
        <v>291930</v>
      </c>
      <c r="L58" s="70">
        <v>291930</v>
      </c>
      <c r="M58" s="70">
        <v>291930</v>
      </c>
      <c r="N58" s="70">
        <v>291930</v>
      </c>
      <c r="O58" s="118">
        <f t="shared" si="1"/>
        <v>1459650</v>
      </c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172"/>
      <c r="AF58" s="89"/>
    </row>
    <row r="59" spans="1:32" x14ac:dyDescent="0.2">
      <c r="A59" s="89"/>
      <c r="B59" s="147">
        <v>157</v>
      </c>
      <c r="C59" s="137" t="s">
        <v>158</v>
      </c>
      <c r="D59" s="137" t="s">
        <v>308</v>
      </c>
      <c r="E59" s="58" t="s">
        <v>148</v>
      </c>
      <c r="F59" s="137" t="s">
        <v>158</v>
      </c>
      <c r="G59" s="156" t="str">
        <f t="shared" si="0"/>
        <v>Other - Transformer Refurbishment</v>
      </c>
      <c r="H59" s="149">
        <v>145965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118">
        <f t="shared" si="1"/>
        <v>0</v>
      </c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172"/>
      <c r="AF59" s="89"/>
    </row>
    <row r="60" spans="1:32" x14ac:dyDescent="0.2">
      <c r="A60" s="89"/>
      <c r="B60" s="147">
        <v>157</v>
      </c>
      <c r="C60" s="137" t="s">
        <v>156</v>
      </c>
      <c r="D60" s="137" t="s">
        <v>267</v>
      </c>
      <c r="E60" s="58" t="s">
        <v>148</v>
      </c>
      <c r="F60" s="137" t="s">
        <v>158</v>
      </c>
      <c r="G60" s="156" t="str">
        <f t="shared" si="0"/>
        <v>Other - Transformer Refurbishment</v>
      </c>
      <c r="H60" s="149">
        <v>0</v>
      </c>
      <c r="I60" s="70">
        <v>25264.5</v>
      </c>
      <c r="J60" s="70">
        <v>25264.5</v>
      </c>
      <c r="K60" s="70">
        <v>0</v>
      </c>
      <c r="L60" s="70">
        <v>0</v>
      </c>
      <c r="M60" s="70">
        <v>0</v>
      </c>
      <c r="N60" s="70">
        <v>0</v>
      </c>
      <c r="O60" s="118">
        <f t="shared" si="1"/>
        <v>25264.5</v>
      </c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172"/>
      <c r="AF60" s="89"/>
    </row>
    <row r="61" spans="1:32" x14ac:dyDescent="0.2">
      <c r="A61" s="89"/>
      <c r="B61" s="147">
        <v>157</v>
      </c>
      <c r="C61" s="137" t="s">
        <v>156</v>
      </c>
      <c r="D61" s="137" t="s">
        <v>268</v>
      </c>
      <c r="E61" s="58" t="s">
        <v>148</v>
      </c>
      <c r="F61" s="137" t="s">
        <v>158</v>
      </c>
      <c r="G61" s="156" t="str">
        <f t="shared" si="0"/>
        <v>Other - Transformer Refurbishment</v>
      </c>
      <c r="H61" s="149">
        <v>75793.500000000015</v>
      </c>
      <c r="I61" s="70">
        <v>75793.500000000015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  <c r="O61" s="118">
        <f t="shared" si="1"/>
        <v>0</v>
      </c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172"/>
      <c r="AF61" s="89"/>
    </row>
    <row r="62" spans="1:32" x14ac:dyDescent="0.2">
      <c r="A62" s="89"/>
      <c r="B62" s="147">
        <v>157</v>
      </c>
      <c r="C62" s="137" t="s">
        <v>156</v>
      </c>
      <c r="D62" s="137" t="s">
        <v>269</v>
      </c>
      <c r="E62" s="58" t="s">
        <v>148</v>
      </c>
      <c r="F62" s="137" t="s">
        <v>158</v>
      </c>
      <c r="G62" s="156" t="str">
        <f t="shared" si="0"/>
        <v>Other - Transformer Refurbishment</v>
      </c>
      <c r="H62" s="149">
        <v>0</v>
      </c>
      <c r="I62" s="70">
        <v>0</v>
      </c>
      <c r="J62" s="70">
        <v>50529</v>
      </c>
      <c r="K62" s="70">
        <v>50529</v>
      </c>
      <c r="L62" s="70">
        <v>0</v>
      </c>
      <c r="M62" s="70">
        <v>0</v>
      </c>
      <c r="N62" s="70">
        <v>0</v>
      </c>
      <c r="O62" s="118">
        <f t="shared" si="1"/>
        <v>101058</v>
      </c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172"/>
      <c r="AF62" s="89"/>
    </row>
    <row r="63" spans="1:32" x14ac:dyDescent="0.2">
      <c r="A63" s="89"/>
      <c r="B63" s="147">
        <v>157</v>
      </c>
      <c r="C63" s="137" t="s">
        <v>156</v>
      </c>
      <c r="D63" s="137" t="s">
        <v>270</v>
      </c>
      <c r="E63" s="58" t="s">
        <v>148</v>
      </c>
      <c r="F63" s="137" t="s">
        <v>158</v>
      </c>
      <c r="G63" s="156" t="str">
        <f t="shared" si="0"/>
        <v>Other - Transformer Refurbishment</v>
      </c>
      <c r="H63" s="149">
        <v>75793.500000000015</v>
      </c>
      <c r="I63" s="70">
        <v>75793.500000000015</v>
      </c>
      <c r="J63" s="70">
        <v>0</v>
      </c>
      <c r="K63" s="70">
        <v>0</v>
      </c>
      <c r="L63" s="70">
        <v>0</v>
      </c>
      <c r="M63" s="70">
        <v>0</v>
      </c>
      <c r="N63" s="70">
        <v>0</v>
      </c>
      <c r="O63" s="118">
        <f t="shared" si="1"/>
        <v>0</v>
      </c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172"/>
      <c r="AF63" s="89"/>
    </row>
    <row r="64" spans="1:32" x14ac:dyDescent="0.2">
      <c r="A64" s="89"/>
      <c r="B64" s="147">
        <v>157</v>
      </c>
      <c r="C64" s="137" t="s">
        <v>156</v>
      </c>
      <c r="D64" s="137" t="s">
        <v>271</v>
      </c>
      <c r="E64" s="58" t="s">
        <v>148</v>
      </c>
      <c r="F64" s="137" t="s">
        <v>158</v>
      </c>
      <c r="G64" s="156" t="str">
        <f t="shared" si="0"/>
        <v>Other - Transformer Refurbishment</v>
      </c>
      <c r="H64" s="149">
        <v>50529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118">
        <f t="shared" si="1"/>
        <v>0</v>
      </c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172"/>
      <c r="AF64" s="89"/>
    </row>
    <row r="65" spans="1:32" x14ac:dyDescent="0.2">
      <c r="A65" s="89"/>
      <c r="B65" s="147">
        <v>157</v>
      </c>
      <c r="C65" s="137" t="s">
        <v>156</v>
      </c>
      <c r="D65" s="137" t="s">
        <v>272</v>
      </c>
      <c r="E65" s="58" t="s">
        <v>148</v>
      </c>
      <c r="F65" s="137" t="s">
        <v>158</v>
      </c>
      <c r="G65" s="156" t="str">
        <f t="shared" si="0"/>
        <v>Other - Transformer Refurbishment</v>
      </c>
      <c r="H65" s="149">
        <v>0</v>
      </c>
      <c r="I65" s="70">
        <v>0</v>
      </c>
      <c r="J65" s="70">
        <v>25264.5</v>
      </c>
      <c r="K65" s="70">
        <v>25264.5</v>
      </c>
      <c r="L65" s="70">
        <v>0</v>
      </c>
      <c r="M65" s="70">
        <v>0</v>
      </c>
      <c r="N65" s="70">
        <v>0</v>
      </c>
      <c r="O65" s="118">
        <f t="shared" si="1"/>
        <v>50529</v>
      </c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172"/>
      <c r="AF65" s="89"/>
    </row>
    <row r="66" spans="1:32" x14ac:dyDescent="0.2">
      <c r="A66" s="89"/>
      <c r="B66" s="147">
        <v>157</v>
      </c>
      <c r="C66" s="137" t="s">
        <v>156</v>
      </c>
      <c r="D66" s="137" t="s">
        <v>273</v>
      </c>
      <c r="E66" s="58" t="s">
        <v>148</v>
      </c>
      <c r="F66" s="137" t="s">
        <v>158</v>
      </c>
      <c r="G66" s="156" t="str">
        <f t="shared" si="0"/>
        <v>Other - Transformer Refurbishment</v>
      </c>
      <c r="H66" s="149">
        <v>25264.5</v>
      </c>
      <c r="I66" s="70">
        <v>0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118">
        <f t="shared" si="1"/>
        <v>0</v>
      </c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172"/>
      <c r="AF66" s="89"/>
    </row>
    <row r="67" spans="1:32" x14ac:dyDescent="0.2">
      <c r="A67" s="89"/>
      <c r="B67" s="147">
        <v>157</v>
      </c>
      <c r="C67" s="137" t="s">
        <v>156</v>
      </c>
      <c r="D67" s="137" t="s">
        <v>274</v>
      </c>
      <c r="E67" s="58" t="s">
        <v>148</v>
      </c>
      <c r="F67" s="137" t="s">
        <v>325</v>
      </c>
      <c r="G67" s="156" t="str">
        <f t="shared" si="0"/>
        <v>Other - Zone Substation Major Building / Property / Facilities</v>
      </c>
      <c r="H67" s="149">
        <v>25264.5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118">
        <f t="shared" si="1"/>
        <v>0</v>
      </c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172"/>
      <c r="AF67" s="89"/>
    </row>
    <row r="68" spans="1:32" x14ac:dyDescent="0.2">
      <c r="A68" s="89"/>
      <c r="B68" s="147">
        <v>157</v>
      </c>
      <c r="C68" s="137" t="s">
        <v>275</v>
      </c>
      <c r="D68" s="137" t="s">
        <v>276</v>
      </c>
      <c r="E68" s="58" t="s">
        <v>148</v>
      </c>
      <c r="F68" s="137" t="s">
        <v>158</v>
      </c>
      <c r="G68" s="156" t="str">
        <f t="shared" si="0"/>
        <v>Other - Transformer Refurbishment</v>
      </c>
      <c r="H68" s="149">
        <v>23750</v>
      </c>
      <c r="I68" s="70">
        <v>0</v>
      </c>
      <c r="J68" s="70">
        <v>0</v>
      </c>
      <c r="K68" s="70">
        <v>0</v>
      </c>
      <c r="L68" s="70">
        <v>0</v>
      </c>
      <c r="M68" s="70">
        <v>0</v>
      </c>
      <c r="N68" s="70">
        <v>0</v>
      </c>
      <c r="O68" s="118">
        <f t="shared" si="1"/>
        <v>0</v>
      </c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172"/>
      <c r="AF68" s="89"/>
    </row>
    <row r="69" spans="1:32" x14ac:dyDescent="0.2">
      <c r="A69" s="89"/>
      <c r="B69" s="147">
        <v>157</v>
      </c>
      <c r="C69" s="137" t="s">
        <v>277</v>
      </c>
      <c r="D69" s="137" t="s">
        <v>278</v>
      </c>
      <c r="E69" s="58" t="s">
        <v>312</v>
      </c>
      <c r="F69" s="137" t="s">
        <v>328</v>
      </c>
      <c r="G69" s="156" t="str">
        <f t="shared" si="0"/>
        <v>Transformers - GROUND OUTDOOR / INDOOR CHAMBER MOUNTED ; &gt; 33 KV &amp; &lt; = 66 KV ;  &gt; 15 MVA AND &lt; = 40 MVA</v>
      </c>
      <c r="H69" s="149">
        <v>25000</v>
      </c>
      <c r="I69" s="70">
        <v>25000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118">
        <f t="shared" si="1"/>
        <v>0</v>
      </c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172"/>
      <c r="AF69" s="89"/>
    </row>
    <row r="70" spans="1:32" x14ac:dyDescent="0.2">
      <c r="A70" s="89"/>
      <c r="B70" s="147">
        <v>157</v>
      </c>
      <c r="C70" s="137" t="s">
        <v>280</v>
      </c>
      <c r="D70" s="137" t="s">
        <v>281</v>
      </c>
      <c r="E70" s="58" t="s">
        <v>148</v>
      </c>
      <c r="F70" s="137" t="s">
        <v>325</v>
      </c>
      <c r="G70" s="156" t="str">
        <f t="shared" si="0"/>
        <v>Other - Zone Substation Major Building / Property / Facilities</v>
      </c>
      <c r="H70" s="149">
        <v>80000</v>
      </c>
      <c r="I70" s="70">
        <v>80000</v>
      </c>
      <c r="J70" s="70">
        <v>0</v>
      </c>
      <c r="K70" s="70">
        <v>0</v>
      </c>
      <c r="L70" s="70">
        <v>0</v>
      </c>
      <c r="M70" s="70">
        <v>0</v>
      </c>
      <c r="N70" s="70">
        <v>0</v>
      </c>
      <c r="O70" s="118">
        <f t="shared" si="1"/>
        <v>0</v>
      </c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172"/>
      <c r="AF70" s="89"/>
    </row>
    <row r="71" spans="1:32" x14ac:dyDescent="0.2">
      <c r="A71" s="89"/>
      <c r="B71" s="147">
        <v>157</v>
      </c>
      <c r="C71" s="137" t="s">
        <v>280</v>
      </c>
      <c r="D71" s="137" t="s">
        <v>282</v>
      </c>
      <c r="E71" s="58" t="s">
        <v>148</v>
      </c>
      <c r="F71" s="137" t="s">
        <v>325</v>
      </c>
      <c r="G71" s="156" t="str">
        <f t="shared" si="0"/>
        <v>Other - Zone Substation Major Building / Property / Facilities</v>
      </c>
      <c r="H71" s="149">
        <v>0</v>
      </c>
      <c r="I71" s="70">
        <v>80000</v>
      </c>
      <c r="J71" s="70">
        <v>80000</v>
      </c>
      <c r="K71" s="70">
        <v>0</v>
      </c>
      <c r="L71" s="70">
        <v>0</v>
      </c>
      <c r="M71" s="70">
        <v>0</v>
      </c>
      <c r="N71" s="70">
        <v>0</v>
      </c>
      <c r="O71" s="118">
        <f t="shared" si="1"/>
        <v>80000</v>
      </c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172"/>
      <c r="AF71" s="89"/>
    </row>
    <row r="72" spans="1:32" x14ac:dyDescent="0.2">
      <c r="A72" s="89"/>
      <c r="B72" s="147">
        <v>157</v>
      </c>
      <c r="C72" s="137" t="s">
        <v>280</v>
      </c>
      <c r="D72" s="137" t="s">
        <v>283</v>
      </c>
      <c r="E72" s="58" t="s">
        <v>148</v>
      </c>
      <c r="F72" s="137" t="s">
        <v>325</v>
      </c>
      <c r="G72" s="156" t="str">
        <f t="shared" si="0"/>
        <v>Other - Zone Substation Major Building / Property / Facilities</v>
      </c>
      <c r="H72" s="149">
        <v>0</v>
      </c>
      <c r="I72" s="70">
        <v>0</v>
      </c>
      <c r="J72" s="70">
        <v>80000</v>
      </c>
      <c r="K72" s="70">
        <v>80000</v>
      </c>
      <c r="L72" s="70">
        <v>0</v>
      </c>
      <c r="M72" s="70">
        <v>0</v>
      </c>
      <c r="N72" s="70">
        <v>0</v>
      </c>
      <c r="O72" s="118">
        <f t="shared" si="1"/>
        <v>160000</v>
      </c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172"/>
      <c r="AF72" s="89"/>
    </row>
    <row r="73" spans="1:32" x14ac:dyDescent="0.2">
      <c r="A73" s="89"/>
      <c r="B73" s="147">
        <v>157</v>
      </c>
      <c r="C73" s="137" t="s">
        <v>280</v>
      </c>
      <c r="D73" s="137" t="s">
        <v>284</v>
      </c>
      <c r="E73" s="58" t="s">
        <v>148</v>
      </c>
      <c r="F73" s="137" t="s">
        <v>325</v>
      </c>
      <c r="G73" s="156" t="str">
        <f t="shared" si="0"/>
        <v>Other - Zone Substation Major Building / Property / Facilities</v>
      </c>
      <c r="H73" s="149">
        <v>80000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118">
        <f t="shared" si="1"/>
        <v>0</v>
      </c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172"/>
      <c r="AF73" s="89"/>
    </row>
    <row r="74" spans="1:32" x14ac:dyDescent="0.2">
      <c r="A74" s="89"/>
      <c r="B74" s="147">
        <v>157</v>
      </c>
      <c r="C74" s="137" t="s">
        <v>152</v>
      </c>
      <c r="D74" s="137" t="s">
        <v>386</v>
      </c>
      <c r="E74" s="58" t="s">
        <v>311</v>
      </c>
      <c r="F74" s="137" t="s">
        <v>329</v>
      </c>
      <c r="G74" s="156" t="str">
        <f t="shared" ref="G74:G92" si="2">CONCATENATE(E74&amp;" - "&amp;F74)</f>
        <v>Switchgear - &gt; 11 KV &amp; &lt; = 22 KV  ; CIRCUIT BREAKER</v>
      </c>
      <c r="H74" s="149">
        <v>0</v>
      </c>
      <c r="I74" s="70">
        <v>231805</v>
      </c>
      <c r="J74" s="70">
        <v>463610</v>
      </c>
      <c r="K74" s="70">
        <v>463610</v>
      </c>
      <c r="L74" s="70">
        <v>463610</v>
      </c>
      <c r="M74" s="70">
        <v>463610</v>
      </c>
      <c r="N74" s="70">
        <v>463610</v>
      </c>
      <c r="O74" s="118">
        <f t="shared" ref="O74:O92" si="3">SUM(J74:N74)</f>
        <v>2318050</v>
      </c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172"/>
      <c r="AF74" s="89"/>
    </row>
    <row r="75" spans="1:32" x14ac:dyDescent="0.2">
      <c r="A75" s="89"/>
      <c r="B75" s="147">
        <v>157</v>
      </c>
      <c r="C75" s="137" t="s">
        <v>152</v>
      </c>
      <c r="D75" s="137" t="s">
        <v>287</v>
      </c>
      <c r="E75" s="58" t="s">
        <v>311</v>
      </c>
      <c r="F75" s="137" t="s">
        <v>329</v>
      </c>
      <c r="G75" s="156" t="str">
        <f t="shared" si="2"/>
        <v>Switchgear - &gt; 11 KV &amp; &lt; = 22 KV  ; CIRCUIT BREAKER</v>
      </c>
      <c r="H75" s="149">
        <v>50000</v>
      </c>
      <c r="I75" s="70">
        <v>0</v>
      </c>
      <c r="J75" s="70">
        <v>0</v>
      </c>
      <c r="K75" s="70">
        <v>0</v>
      </c>
      <c r="L75" s="70">
        <v>0</v>
      </c>
      <c r="M75" s="70">
        <v>0</v>
      </c>
      <c r="N75" s="70">
        <v>0</v>
      </c>
      <c r="O75" s="118">
        <f t="shared" si="3"/>
        <v>0</v>
      </c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172"/>
      <c r="AF75" s="89"/>
    </row>
    <row r="76" spans="1:32" x14ac:dyDescent="0.2">
      <c r="A76" s="89"/>
      <c r="B76" s="147">
        <v>157</v>
      </c>
      <c r="C76" s="137" t="s">
        <v>152</v>
      </c>
      <c r="D76" s="137" t="s">
        <v>288</v>
      </c>
      <c r="E76" s="58" t="s">
        <v>311</v>
      </c>
      <c r="F76" s="137" t="s">
        <v>329</v>
      </c>
      <c r="G76" s="156" t="str">
        <f t="shared" si="2"/>
        <v>Switchgear - &gt; 11 KV &amp; &lt; = 22 KV  ; CIRCUIT BREAKER</v>
      </c>
      <c r="H76" s="149">
        <v>50000</v>
      </c>
      <c r="I76" s="70">
        <v>0</v>
      </c>
      <c r="J76" s="70">
        <v>0</v>
      </c>
      <c r="K76" s="70">
        <v>0</v>
      </c>
      <c r="L76" s="70">
        <v>0</v>
      </c>
      <c r="M76" s="70">
        <v>0</v>
      </c>
      <c r="N76" s="70">
        <v>0</v>
      </c>
      <c r="O76" s="118">
        <f t="shared" si="3"/>
        <v>0</v>
      </c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172"/>
      <c r="AF76" s="89"/>
    </row>
    <row r="77" spans="1:32" x14ac:dyDescent="0.2">
      <c r="A77" s="89"/>
      <c r="B77" s="147">
        <v>157</v>
      </c>
      <c r="C77" s="137" t="s">
        <v>152</v>
      </c>
      <c r="D77" s="137" t="s">
        <v>169</v>
      </c>
      <c r="E77" s="58" t="s">
        <v>311</v>
      </c>
      <c r="F77" s="137" t="s">
        <v>329</v>
      </c>
      <c r="G77" s="156" t="str">
        <f t="shared" si="2"/>
        <v>Switchgear - &gt; 11 KV &amp; &lt; = 22 KV  ; CIRCUIT BREAKER</v>
      </c>
      <c r="H77" s="149">
        <v>140000</v>
      </c>
      <c r="I77" s="70">
        <v>0</v>
      </c>
      <c r="J77" s="70">
        <v>0</v>
      </c>
      <c r="K77" s="70">
        <v>0</v>
      </c>
      <c r="L77" s="70">
        <v>0</v>
      </c>
      <c r="M77" s="70">
        <v>0</v>
      </c>
      <c r="N77" s="70">
        <v>0</v>
      </c>
      <c r="O77" s="118">
        <f t="shared" si="3"/>
        <v>0</v>
      </c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172"/>
      <c r="AF77" s="89"/>
    </row>
    <row r="78" spans="1:32" x14ac:dyDescent="0.2">
      <c r="A78" s="89"/>
      <c r="B78" s="147">
        <v>157</v>
      </c>
      <c r="C78" s="137" t="s">
        <v>152</v>
      </c>
      <c r="D78" s="137" t="s">
        <v>170</v>
      </c>
      <c r="E78" s="58" t="s">
        <v>311</v>
      </c>
      <c r="F78" s="137" t="s">
        <v>329</v>
      </c>
      <c r="G78" s="156" t="str">
        <f t="shared" si="2"/>
        <v>Switchgear - &gt; 11 KV &amp; &lt; = 22 KV  ; CIRCUIT BREAKER</v>
      </c>
      <c r="H78" s="149">
        <v>140000</v>
      </c>
      <c r="I78" s="70">
        <v>0</v>
      </c>
      <c r="J78" s="70">
        <v>0</v>
      </c>
      <c r="K78" s="70">
        <v>0</v>
      </c>
      <c r="L78" s="70">
        <v>0</v>
      </c>
      <c r="M78" s="70">
        <v>0</v>
      </c>
      <c r="N78" s="70">
        <v>0</v>
      </c>
      <c r="O78" s="118">
        <f t="shared" si="3"/>
        <v>0</v>
      </c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172"/>
      <c r="AF78" s="89"/>
    </row>
    <row r="79" spans="1:32" x14ac:dyDescent="0.2">
      <c r="A79" s="89"/>
      <c r="B79" s="147">
        <v>157</v>
      </c>
      <c r="C79" s="137" t="s">
        <v>161</v>
      </c>
      <c r="D79" s="137" t="s">
        <v>386</v>
      </c>
      <c r="E79" s="58" t="s">
        <v>311</v>
      </c>
      <c r="F79" s="137" t="s">
        <v>330</v>
      </c>
      <c r="G79" s="156" t="str">
        <f t="shared" si="2"/>
        <v>Switchgear - &gt; 33 KV &amp; &lt; = 66 KV ; CIRCUIT BREAKER</v>
      </c>
      <c r="H79" s="149">
        <v>208832</v>
      </c>
      <c r="I79" s="70">
        <v>417664</v>
      </c>
      <c r="J79" s="70">
        <v>417664</v>
      </c>
      <c r="K79" s="70">
        <v>417664</v>
      </c>
      <c r="L79" s="70">
        <v>417664</v>
      </c>
      <c r="M79" s="70">
        <v>417664</v>
      </c>
      <c r="N79" s="70">
        <v>417664</v>
      </c>
      <c r="O79" s="118">
        <f t="shared" si="3"/>
        <v>2088320</v>
      </c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172"/>
      <c r="AF79" s="89"/>
    </row>
    <row r="80" spans="1:32" x14ac:dyDescent="0.2">
      <c r="A80" s="89"/>
      <c r="B80" s="147">
        <v>157</v>
      </c>
      <c r="C80" s="137" t="s">
        <v>161</v>
      </c>
      <c r="D80" s="137" t="s">
        <v>289</v>
      </c>
      <c r="E80" s="58" t="s">
        <v>311</v>
      </c>
      <c r="F80" s="137" t="s">
        <v>330</v>
      </c>
      <c r="G80" s="156" t="str">
        <f t="shared" si="2"/>
        <v>Switchgear - &gt; 33 KV &amp; &lt; = 66 KV ; CIRCUIT BREAKER</v>
      </c>
      <c r="H80" s="149">
        <v>300000</v>
      </c>
      <c r="I80" s="70">
        <v>0</v>
      </c>
      <c r="J80" s="70">
        <v>0</v>
      </c>
      <c r="K80" s="70">
        <v>0</v>
      </c>
      <c r="L80" s="70">
        <v>0</v>
      </c>
      <c r="M80" s="70">
        <v>0</v>
      </c>
      <c r="N80" s="70">
        <v>0</v>
      </c>
      <c r="O80" s="118">
        <f t="shared" si="3"/>
        <v>0</v>
      </c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172"/>
      <c r="AF80" s="89"/>
    </row>
    <row r="81" spans="1:32" x14ac:dyDescent="0.2">
      <c r="A81" s="89"/>
      <c r="B81" s="147">
        <v>157</v>
      </c>
      <c r="C81" s="137" t="s">
        <v>303</v>
      </c>
      <c r="D81" s="137" t="s">
        <v>386</v>
      </c>
      <c r="E81" s="58" t="s">
        <v>148</v>
      </c>
      <c r="F81" s="137" t="s">
        <v>331</v>
      </c>
      <c r="G81" s="156" t="str">
        <f t="shared" si="2"/>
        <v>Other - Regulator</v>
      </c>
      <c r="H81" s="149">
        <v>309800</v>
      </c>
      <c r="I81" s="70">
        <v>319600</v>
      </c>
      <c r="J81" s="70">
        <v>319600</v>
      </c>
      <c r="K81" s="70">
        <v>319600</v>
      </c>
      <c r="L81" s="70">
        <v>319600</v>
      </c>
      <c r="M81" s="70">
        <v>319600</v>
      </c>
      <c r="N81" s="70">
        <v>319600</v>
      </c>
      <c r="O81" s="118">
        <f t="shared" si="3"/>
        <v>1598000</v>
      </c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172"/>
      <c r="AF81" s="89"/>
    </row>
    <row r="82" spans="1:32" x14ac:dyDescent="0.2">
      <c r="A82" s="89"/>
      <c r="B82" s="147">
        <v>157</v>
      </c>
      <c r="C82" s="137" t="s">
        <v>166</v>
      </c>
      <c r="D82" s="137" t="s">
        <v>167</v>
      </c>
      <c r="E82" s="58" t="s">
        <v>312</v>
      </c>
      <c r="F82" s="137" t="s">
        <v>328</v>
      </c>
      <c r="G82" s="156" t="str">
        <f t="shared" si="2"/>
        <v>Transformers - GROUND OUTDOOR / INDOOR CHAMBER MOUNTED ; &gt; 33 KV &amp; &lt; = 66 KV ;  &gt; 15 MVA AND &lt; = 40 MVA</v>
      </c>
      <c r="H82" s="149">
        <v>125000</v>
      </c>
      <c r="I82" s="70">
        <v>0</v>
      </c>
      <c r="J82" s="70">
        <v>0</v>
      </c>
      <c r="K82" s="70">
        <v>0</v>
      </c>
      <c r="L82" s="70">
        <v>0</v>
      </c>
      <c r="M82" s="70">
        <v>0</v>
      </c>
      <c r="N82" s="70">
        <v>0</v>
      </c>
      <c r="O82" s="118">
        <f t="shared" si="3"/>
        <v>0</v>
      </c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172"/>
      <c r="AF82" s="89"/>
    </row>
    <row r="83" spans="1:32" x14ac:dyDescent="0.2">
      <c r="A83" s="89"/>
      <c r="B83" s="147">
        <v>157</v>
      </c>
      <c r="C83" s="137" t="s">
        <v>94</v>
      </c>
      <c r="D83" s="137" t="s">
        <v>387</v>
      </c>
      <c r="E83" s="58" t="s">
        <v>312</v>
      </c>
      <c r="F83" s="137" t="s">
        <v>328</v>
      </c>
      <c r="G83" s="156" t="str">
        <f t="shared" si="2"/>
        <v>Transformers - GROUND OUTDOOR / INDOOR CHAMBER MOUNTED ; &gt; 33 KV &amp; &lt; = 66 KV ;  &gt; 15 MVA AND &lt; = 40 MVA</v>
      </c>
      <c r="H83" s="149">
        <v>0</v>
      </c>
      <c r="I83" s="70">
        <v>0</v>
      </c>
      <c r="J83" s="70">
        <v>0</v>
      </c>
      <c r="K83" s="70">
        <v>0</v>
      </c>
      <c r="L83" s="70">
        <v>0</v>
      </c>
      <c r="M83" s="70">
        <v>0</v>
      </c>
      <c r="N83" s="70">
        <v>25000</v>
      </c>
      <c r="O83" s="118">
        <f t="shared" si="3"/>
        <v>25000</v>
      </c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172"/>
      <c r="AF83" s="89"/>
    </row>
    <row r="84" spans="1:32" x14ac:dyDescent="0.2">
      <c r="A84" s="89"/>
      <c r="B84" s="147">
        <v>157</v>
      </c>
      <c r="C84" s="137" t="s">
        <v>94</v>
      </c>
      <c r="D84" s="137" t="s">
        <v>165</v>
      </c>
      <c r="E84" s="58" t="s">
        <v>312</v>
      </c>
      <c r="F84" s="137" t="s">
        <v>328</v>
      </c>
      <c r="G84" s="156" t="str">
        <f t="shared" si="2"/>
        <v>Transformers - GROUND OUTDOOR / INDOOR CHAMBER MOUNTED ; &gt; 33 KV &amp; &lt; = 66 KV ;  &gt; 15 MVA AND &lt; = 40 MVA</v>
      </c>
      <c r="H84" s="149">
        <v>0</v>
      </c>
      <c r="I84" s="70">
        <v>0</v>
      </c>
      <c r="J84" s="70">
        <v>0</v>
      </c>
      <c r="K84" s="70">
        <v>100000</v>
      </c>
      <c r="L84" s="70">
        <v>609663</v>
      </c>
      <c r="M84" s="70">
        <v>509663</v>
      </c>
      <c r="N84" s="70">
        <v>0</v>
      </c>
      <c r="O84" s="118">
        <f t="shared" si="3"/>
        <v>1219326</v>
      </c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172"/>
      <c r="AF84" s="89"/>
    </row>
    <row r="85" spans="1:32" x14ac:dyDescent="0.2">
      <c r="A85" s="89"/>
      <c r="B85" s="147">
        <v>157</v>
      </c>
      <c r="C85" s="137" t="s">
        <v>94</v>
      </c>
      <c r="D85" s="137" t="s">
        <v>173</v>
      </c>
      <c r="E85" s="58" t="s">
        <v>312</v>
      </c>
      <c r="F85" s="137" t="s">
        <v>328</v>
      </c>
      <c r="G85" s="156" t="str">
        <f t="shared" si="2"/>
        <v>Transformers - GROUND OUTDOOR / INDOOR CHAMBER MOUNTED ; &gt; 33 KV &amp; &lt; = 66 KV ;  &gt; 15 MVA AND &lt; = 40 MVA</v>
      </c>
      <c r="H85" s="149">
        <v>400000</v>
      </c>
      <c r="I85" s="70">
        <v>1849000</v>
      </c>
      <c r="J85" s="70">
        <v>1474000</v>
      </c>
      <c r="K85" s="70">
        <v>0</v>
      </c>
      <c r="L85" s="70">
        <v>0</v>
      </c>
      <c r="M85" s="70">
        <v>0</v>
      </c>
      <c r="N85" s="70">
        <v>0</v>
      </c>
      <c r="O85" s="118">
        <f t="shared" si="3"/>
        <v>1474000</v>
      </c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172"/>
      <c r="AF85" s="89"/>
    </row>
    <row r="86" spans="1:32" x14ac:dyDescent="0.2">
      <c r="A86" s="89"/>
      <c r="B86" s="147">
        <v>157</v>
      </c>
      <c r="C86" s="137" t="s">
        <v>94</v>
      </c>
      <c r="D86" s="137" t="s">
        <v>174</v>
      </c>
      <c r="E86" s="58" t="s">
        <v>312</v>
      </c>
      <c r="F86" s="137" t="s">
        <v>328</v>
      </c>
      <c r="G86" s="156" t="str">
        <f t="shared" si="2"/>
        <v>Transformers - GROUND OUTDOOR / INDOOR CHAMBER MOUNTED ; &gt; 33 KV &amp; &lt; = 66 KV ;  &gt; 15 MVA AND &lt; = 40 MVA</v>
      </c>
      <c r="H86" s="149">
        <v>0</v>
      </c>
      <c r="I86" s="70">
        <v>0</v>
      </c>
      <c r="J86" s="70">
        <v>25000</v>
      </c>
      <c r="K86" s="70">
        <v>400000</v>
      </c>
      <c r="L86" s="70">
        <v>1849000</v>
      </c>
      <c r="M86" s="70">
        <v>1474000</v>
      </c>
      <c r="N86" s="70">
        <v>0</v>
      </c>
      <c r="O86" s="118">
        <f t="shared" si="3"/>
        <v>3748000</v>
      </c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172"/>
      <c r="AF86" s="89"/>
    </row>
    <row r="87" spans="1:32" x14ac:dyDescent="0.2">
      <c r="A87" s="89"/>
      <c r="B87" s="147">
        <v>157</v>
      </c>
      <c r="C87" s="137" t="s">
        <v>94</v>
      </c>
      <c r="D87" s="137" t="s">
        <v>168</v>
      </c>
      <c r="E87" s="58" t="s">
        <v>312</v>
      </c>
      <c r="F87" s="137" t="s">
        <v>328</v>
      </c>
      <c r="G87" s="156" t="str">
        <f t="shared" si="2"/>
        <v>Transformers - GROUND OUTDOOR / INDOOR CHAMBER MOUNTED ; &gt; 33 KV &amp; &lt; = 66 KV ;  &gt; 15 MVA AND &lt; = 40 MVA</v>
      </c>
      <c r="H87" s="149">
        <v>700000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118">
        <f t="shared" si="3"/>
        <v>0</v>
      </c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172"/>
      <c r="AF87" s="89"/>
    </row>
    <row r="88" spans="1:32" x14ac:dyDescent="0.2">
      <c r="A88" s="89"/>
      <c r="B88" s="147">
        <v>157</v>
      </c>
      <c r="C88" s="137" t="s">
        <v>94</v>
      </c>
      <c r="D88" s="137" t="s">
        <v>162</v>
      </c>
      <c r="E88" s="58" t="s">
        <v>312</v>
      </c>
      <c r="F88" s="137" t="s">
        <v>328</v>
      </c>
      <c r="G88" s="156" t="str">
        <f t="shared" si="2"/>
        <v>Transformers - GROUND OUTDOOR / INDOOR CHAMBER MOUNTED ; &gt; 33 KV &amp; &lt; = 66 KV ;  &gt; 15 MVA AND &lt; = 40 MVA</v>
      </c>
      <c r="H88" s="149">
        <v>450000</v>
      </c>
      <c r="I88" s="70">
        <v>0</v>
      </c>
      <c r="J88" s="70">
        <v>0</v>
      </c>
      <c r="K88" s="70">
        <v>0</v>
      </c>
      <c r="L88" s="70">
        <v>0</v>
      </c>
      <c r="M88" s="70">
        <v>0</v>
      </c>
      <c r="N88" s="70">
        <v>0</v>
      </c>
      <c r="O88" s="118">
        <f t="shared" si="3"/>
        <v>0</v>
      </c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172"/>
      <c r="AF88" s="89"/>
    </row>
    <row r="89" spans="1:32" x14ac:dyDescent="0.2">
      <c r="A89" s="89"/>
      <c r="B89" s="147">
        <v>157</v>
      </c>
      <c r="C89" s="137" t="s">
        <v>94</v>
      </c>
      <c r="D89" s="137" t="s">
        <v>250</v>
      </c>
      <c r="E89" s="58" t="s">
        <v>312</v>
      </c>
      <c r="F89" s="137" t="s">
        <v>328</v>
      </c>
      <c r="G89" s="156" t="str">
        <f t="shared" si="2"/>
        <v>Transformers - GROUND OUTDOOR / INDOOR CHAMBER MOUNTED ; &gt; 33 KV &amp; &lt; = 66 KV ;  &gt; 15 MVA AND &lt; = 40 MVA</v>
      </c>
      <c r="H89" s="149">
        <v>25000</v>
      </c>
      <c r="I89" s="70">
        <v>400000</v>
      </c>
      <c r="J89" s="70">
        <v>1849000</v>
      </c>
      <c r="K89" s="70">
        <v>1474000</v>
      </c>
      <c r="L89" s="70">
        <v>0</v>
      </c>
      <c r="M89" s="70">
        <v>0</v>
      </c>
      <c r="N89" s="70">
        <v>0</v>
      </c>
      <c r="O89" s="118">
        <f t="shared" si="3"/>
        <v>3323000</v>
      </c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172"/>
      <c r="AF89" s="89"/>
    </row>
    <row r="90" spans="1:32" x14ac:dyDescent="0.2">
      <c r="A90" s="89"/>
      <c r="B90" s="147">
        <v>157</v>
      </c>
      <c r="C90" s="137" t="s">
        <v>304</v>
      </c>
      <c r="D90" s="137" t="s">
        <v>386</v>
      </c>
      <c r="E90" s="58" t="s">
        <v>148</v>
      </c>
      <c r="F90" s="137" t="s">
        <v>321</v>
      </c>
      <c r="G90" s="156" t="str">
        <f t="shared" si="2"/>
        <v>Other - Residual</v>
      </c>
      <c r="H90" s="149">
        <v>81802</v>
      </c>
      <c r="I90" s="70">
        <v>81802</v>
      </c>
      <c r="J90" s="70">
        <v>81802</v>
      </c>
      <c r="K90" s="70">
        <v>81802</v>
      </c>
      <c r="L90" s="70">
        <v>81802</v>
      </c>
      <c r="M90" s="70">
        <v>81802</v>
      </c>
      <c r="N90" s="70">
        <v>81802</v>
      </c>
      <c r="O90" s="118">
        <f t="shared" si="3"/>
        <v>409010</v>
      </c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172"/>
      <c r="AF90" s="89"/>
    </row>
    <row r="91" spans="1:32" x14ac:dyDescent="0.2">
      <c r="A91" s="89"/>
      <c r="B91" s="147">
        <v>157</v>
      </c>
      <c r="C91" s="137" t="s">
        <v>305</v>
      </c>
      <c r="D91" s="137" t="s">
        <v>306</v>
      </c>
      <c r="E91" s="58" t="s">
        <v>148</v>
      </c>
      <c r="F91" s="137" t="s">
        <v>325</v>
      </c>
      <c r="G91" s="156" t="str">
        <f t="shared" si="2"/>
        <v>Other - Zone Substation Major Building / Property / Facilities</v>
      </c>
      <c r="H91" s="149">
        <v>75000</v>
      </c>
      <c r="I91" s="70">
        <v>0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  <c r="O91" s="118">
        <f t="shared" si="3"/>
        <v>0</v>
      </c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172"/>
      <c r="AF91" s="89"/>
    </row>
    <row r="92" spans="1:32" x14ac:dyDescent="0.2">
      <c r="A92" s="89"/>
      <c r="B92" s="147">
        <v>144</v>
      </c>
      <c r="C92" s="137" t="s">
        <v>372</v>
      </c>
      <c r="D92" s="137" t="s">
        <v>386</v>
      </c>
      <c r="E92" s="58" t="s">
        <v>312</v>
      </c>
      <c r="F92" s="137" t="s">
        <v>319</v>
      </c>
      <c r="G92" s="156" t="str">
        <f t="shared" si="2"/>
        <v>Transformers - POLE MOUNTED ; &lt; = 22KV ;  &lt; = 60 KVA ; SINGLE PHASE</v>
      </c>
      <c r="H92" s="149">
        <v>700000</v>
      </c>
      <c r="I92" s="70">
        <v>700000</v>
      </c>
      <c r="J92" s="70">
        <v>700000</v>
      </c>
      <c r="K92" s="70">
        <v>700000</v>
      </c>
      <c r="L92" s="70">
        <v>700000</v>
      </c>
      <c r="M92" s="70">
        <v>700000</v>
      </c>
      <c r="N92" s="70">
        <v>700000</v>
      </c>
      <c r="O92" s="118">
        <f t="shared" si="3"/>
        <v>3500000</v>
      </c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172"/>
      <c r="AF92" s="89"/>
    </row>
    <row r="93" spans="1:32" x14ac:dyDescent="0.2">
      <c r="A93" s="89"/>
      <c r="B93" s="89"/>
      <c r="C93" s="89"/>
      <c r="D93" s="123" t="s">
        <v>251</v>
      </c>
      <c r="E93" s="117"/>
      <c r="F93" s="117"/>
      <c r="G93" s="117"/>
      <c r="H93" s="95">
        <f t="shared" ref="H93:O93" si="4">SUM(H9:H92)</f>
        <v>11259890.835099999</v>
      </c>
      <c r="I93" s="95">
        <f t="shared" si="4"/>
        <v>11824685.335099999</v>
      </c>
      <c r="J93" s="95">
        <f t="shared" si="4"/>
        <v>12991750.835099999</v>
      </c>
      <c r="K93" s="95">
        <f t="shared" si="4"/>
        <v>11512486.335099999</v>
      </c>
      <c r="L93" s="95">
        <f t="shared" si="4"/>
        <v>11841355.835099999</v>
      </c>
      <c r="M93" s="95">
        <f t="shared" si="4"/>
        <v>11366355.835099999</v>
      </c>
      <c r="N93" s="95">
        <f t="shared" si="4"/>
        <v>9554692.8350999989</v>
      </c>
      <c r="O93" s="95">
        <f t="shared" si="4"/>
        <v>57266641.675499998</v>
      </c>
      <c r="P93" s="91"/>
      <c r="Q93" s="91"/>
      <c r="R93" s="91"/>
      <c r="S93" s="91"/>
      <c r="T93" s="91"/>
      <c r="U93" s="91"/>
      <c r="V93" s="91"/>
      <c r="W93" s="59"/>
      <c r="X93" s="91"/>
      <c r="Y93" s="91"/>
      <c r="Z93" s="91"/>
      <c r="AA93" s="91"/>
      <c r="AB93" s="91"/>
      <c r="AC93" s="91"/>
      <c r="AD93" s="91"/>
      <c r="AE93" s="172"/>
      <c r="AF93" s="89"/>
    </row>
    <row r="94" spans="1:32" x14ac:dyDescent="0.2">
      <c r="A94" s="89"/>
      <c r="B94" s="89"/>
      <c r="C94" s="89"/>
      <c r="D94" s="124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61"/>
      <c r="P94" s="91"/>
      <c r="Q94" s="91"/>
      <c r="R94" s="91"/>
      <c r="S94" s="91"/>
      <c r="T94" s="91"/>
      <c r="U94" s="91"/>
      <c r="V94" s="91"/>
      <c r="W94" s="59"/>
      <c r="X94" s="91"/>
      <c r="Y94" s="91"/>
      <c r="Z94" s="91"/>
      <c r="AA94" s="91"/>
      <c r="AB94" s="91"/>
      <c r="AC94" s="91"/>
      <c r="AD94" s="91"/>
      <c r="AE94" s="172"/>
      <c r="AF94" s="89"/>
    </row>
    <row r="95" spans="1:32" x14ac:dyDescent="0.2">
      <c r="A95" s="89"/>
      <c r="B95" s="89"/>
      <c r="C95" s="89"/>
      <c r="D95" s="124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61"/>
      <c r="P95" s="91"/>
      <c r="Q95" s="91"/>
      <c r="R95" s="91"/>
      <c r="S95" s="91"/>
      <c r="T95" s="91"/>
      <c r="U95" s="91"/>
      <c r="V95" s="91"/>
      <c r="W95" s="59"/>
      <c r="X95" s="91"/>
      <c r="Y95" s="91"/>
      <c r="Z95" s="91"/>
      <c r="AA95" s="91"/>
      <c r="AB95" s="91"/>
      <c r="AC95" s="91"/>
      <c r="AD95" s="91"/>
      <c r="AE95" s="172"/>
      <c r="AF95" s="89"/>
    </row>
    <row r="96" spans="1:32" x14ac:dyDescent="0.2">
      <c r="A96" s="89"/>
      <c r="B96" s="89"/>
      <c r="C96" s="89"/>
      <c r="D96" s="124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61"/>
      <c r="P96" s="91"/>
      <c r="Q96" s="91"/>
      <c r="R96" s="91"/>
      <c r="S96" s="91"/>
      <c r="T96" s="91"/>
      <c r="U96" s="91"/>
      <c r="V96" s="91"/>
      <c r="W96" s="59"/>
      <c r="X96" s="91"/>
      <c r="Y96" s="91"/>
      <c r="Z96" s="91"/>
      <c r="AA96" s="91"/>
      <c r="AB96" s="91"/>
      <c r="AC96" s="91"/>
      <c r="AD96" s="91"/>
      <c r="AE96" s="172"/>
      <c r="AF96" s="89"/>
    </row>
    <row r="97" spans="1:32" ht="15.75" x14ac:dyDescent="0.25">
      <c r="A97" s="26"/>
      <c r="B97" s="26" t="s">
        <v>258</v>
      </c>
      <c r="C97" s="26"/>
      <c r="D97" s="121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</row>
    <row r="98" spans="1:32" x14ac:dyDescent="0.2">
      <c r="A98" s="89"/>
      <c r="B98" s="89"/>
      <c r="C98" s="89"/>
      <c r="D98" s="124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61"/>
      <c r="P98" s="91"/>
      <c r="Q98" s="91"/>
      <c r="R98" s="91"/>
      <c r="S98" s="91"/>
      <c r="T98" s="91"/>
      <c r="U98" s="91"/>
      <c r="V98" s="91"/>
      <c r="W98" s="59"/>
      <c r="X98" s="91"/>
      <c r="Y98" s="91"/>
      <c r="Z98" s="91"/>
      <c r="AA98" s="91"/>
      <c r="AB98" s="91"/>
      <c r="AC98" s="91"/>
      <c r="AD98" s="91"/>
      <c r="AE98" s="172"/>
      <c r="AF98" s="89"/>
    </row>
    <row r="99" spans="1:32" x14ac:dyDescent="0.2">
      <c r="A99" s="89"/>
      <c r="B99" s="89"/>
      <c r="C99" s="89"/>
      <c r="D99" s="124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61"/>
      <c r="P99" s="91"/>
      <c r="Q99" s="91"/>
      <c r="R99" s="91"/>
      <c r="S99" s="91"/>
      <c r="T99" s="91"/>
      <c r="U99" s="91"/>
      <c r="V99" s="91"/>
      <c r="W99" s="59"/>
      <c r="X99" s="91"/>
      <c r="Y99" s="91"/>
      <c r="Z99" s="91"/>
      <c r="AA99" s="91"/>
      <c r="AB99" s="91"/>
      <c r="AC99" s="91"/>
      <c r="AD99" s="91"/>
      <c r="AE99" s="172"/>
      <c r="AF99" s="89"/>
    </row>
    <row r="100" spans="1:32" hidden="1" x14ac:dyDescent="0.2">
      <c r="A100" s="89"/>
      <c r="B100" s="89"/>
      <c r="C100" s="89"/>
      <c r="D100" s="124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61"/>
      <c r="P100" s="91"/>
      <c r="Q100" s="91"/>
      <c r="R100" s="91"/>
      <c r="S100" s="91"/>
      <c r="T100" s="91"/>
      <c r="U100" s="91"/>
      <c r="V100" s="91"/>
      <c r="W100" s="59"/>
      <c r="X100" s="91"/>
      <c r="Y100" s="91"/>
      <c r="Z100" s="91"/>
      <c r="AA100" s="91"/>
      <c r="AB100" s="91"/>
      <c r="AC100" s="91"/>
      <c r="AD100" s="91"/>
      <c r="AE100" s="172"/>
      <c r="AF100" s="89"/>
    </row>
    <row r="101" spans="1:32" hidden="1" x14ac:dyDescent="0.2">
      <c r="A101" s="89"/>
      <c r="B101" s="89"/>
      <c r="C101" s="89"/>
      <c r="D101" s="124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61"/>
      <c r="P101" s="91"/>
      <c r="Q101" s="91"/>
      <c r="R101" s="91"/>
      <c r="S101" s="91"/>
      <c r="T101" s="91"/>
      <c r="U101" s="91"/>
      <c r="V101" s="91"/>
      <c r="W101" s="59"/>
      <c r="X101" s="91"/>
      <c r="Y101" s="91"/>
      <c r="Z101" s="91"/>
      <c r="AA101" s="91"/>
      <c r="AB101" s="91"/>
      <c r="AC101" s="91"/>
      <c r="AD101" s="91"/>
      <c r="AE101" s="172"/>
      <c r="AF101" s="89"/>
    </row>
    <row r="102" spans="1:32" hidden="1" x14ac:dyDescent="0.2">
      <c r="A102" s="89"/>
      <c r="B102" s="89"/>
      <c r="C102" s="89"/>
      <c r="D102" s="124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61"/>
      <c r="P102" s="91"/>
      <c r="Q102" s="91"/>
      <c r="R102" s="91"/>
      <c r="S102" s="91"/>
      <c r="T102" s="91"/>
      <c r="U102" s="91"/>
      <c r="V102" s="91"/>
      <c r="W102" s="59"/>
      <c r="X102" s="91"/>
      <c r="Y102" s="91"/>
      <c r="Z102" s="91"/>
      <c r="AA102" s="91"/>
      <c r="AB102" s="91"/>
      <c r="AC102" s="91"/>
      <c r="AD102" s="91"/>
      <c r="AE102" s="172"/>
      <c r="AF102" s="89"/>
    </row>
    <row r="103" spans="1:32" hidden="1" x14ac:dyDescent="0.2">
      <c r="A103" s="89"/>
      <c r="B103" s="89"/>
      <c r="C103" s="89"/>
      <c r="D103" s="124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61"/>
      <c r="P103" s="89"/>
      <c r="Q103" s="89"/>
      <c r="R103" s="89"/>
      <c r="S103" s="89"/>
      <c r="T103" s="89"/>
      <c r="U103" s="89"/>
      <c r="V103" s="89"/>
      <c r="W103" s="61"/>
      <c r="X103" s="89"/>
      <c r="Y103" s="89"/>
      <c r="Z103" s="89"/>
      <c r="AA103" s="89"/>
      <c r="AB103" s="89"/>
      <c r="AC103" s="89"/>
      <c r="AD103" s="89"/>
      <c r="AE103" s="89"/>
      <c r="AF103" s="89"/>
    </row>
    <row r="104" spans="1:32" hidden="1" x14ac:dyDescent="0.2"/>
    <row r="105" spans="1:32" hidden="1" x14ac:dyDescent="0.2">
      <c r="A105" s="89"/>
      <c r="B105" s="89"/>
      <c r="C105" s="89"/>
      <c r="D105" s="124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61"/>
      <c r="P105" s="89"/>
      <c r="Q105" s="89"/>
      <c r="R105" s="89"/>
      <c r="S105" s="89"/>
      <c r="T105" s="89"/>
      <c r="U105" s="89"/>
      <c r="V105" s="89"/>
      <c r="W105" s="61"/>
      <c r="X105" s="89"/>
      <c r="Y105" s="89"/>
      <c r="Z105" s="89"/>
      <c r="AA105" s="89"/>
      <c r="AB105" s="89"/>
      <c r="AC105" s="89"/>
      <c r="AD105" s="89"/>
      <c r="AE105" s="89"/>
      <c r="AF105" s="89"/>
    </row>
    <row r="106" spans="1:32" hidden="1" x14ac:dyDescent="0.2">
      <c r="A106" s="89"/>
      <c r="B106" s="89"/>
      <c r="C106" s="89"/>
      <c r="D106" s="124"/>
      <c r="E106" s="89"/>
      <c r="F106" s="89"/>
      <c r="G106" s="89"/>
      <c r="H106" s="110"/>
      <c r="I106" s="110"/>
      <c r="J106" s="110"/>
      <c r="K106" s="110"/>
      <c r="L106" s="110"/>
      <c r="M106" s="110"/>
      <c r="N106" s="110"/>
      <c r="O106" s="61"/>
      <c r="P106" s="89"/>
      <c r="Q106" s="89"/>
      <c r="R106" s="89"/>
      <c r="S106" s="89"/>
      <c r="T106" s="89"/>
      <c r="U106" s="89"/>
      <c r="V106" s="89"/>
      <c r="W106" s="61"/>
      <c r="X106" s="89"/>
      <c r="Y106" s="89"/>
      <c r="Z106" s="89"/>
      <c r="AA106" s="89"/>
      <c r="AB106" s="89"/>
      <c r="AC106" s="89"/>
      <c r="AD106" s="89"/>
      <c r="AE106" s="89"/>
      <c r="AF106" s="89"/>
    </row>
    <row r="107" spans="1:32" hidden="1" x14ac:dyDescent="0.2">
      <c r="A107" s="89"/>
      <c r="B107" s="89"/>
      <c r="C107" s="89"/>
      <c r="D107" s="124"/>
      <c r="E107" s="89"/>
      <c r="F107" s="89"/>
      <c r="G107" s="89"/>
      <c r="H107" s="110"/>
      <c r="I107" s="110"/>
      <c r="J107" s="110"/>
      <c r="K107" s="110"/>
      <c r="L107" s="110"/>
      <c r="M107" s="110"/>
      <c r="N107" s="110"/>
      <c r="O107" s="61"/>
      <c r="P107" s="89"/>
      <c r="Q107" s="89"/>
      <c r="R107" s="174"/>
      <c r="S107" s="89"/>
      <c r="T107" s="89"/>
      <c r="U107" s="89"/>
      <c r="V107" s="89"/>
      <c r="W107" s="61"/>
      <c r="X107" s="89"/>
      <c r="Y107" s="89"/>
      <c r="Z107" s="89"/>
      <c r="AA107" s="89"/>
      <c r="AB107" s="89"/>
      <c r="AC107" s="89"/>
      <c r="AD107" s="89"/>
      <c r="AE107" s="89"/>
      <c r="AF107" s="89"/>
    </row>
    <row r="108" spans="1:32" hidden="1" x14ac:dyDescent="0.2">
      <c r="A108" s="89"/>
      <c r="B108" s="89"/>
      <c r="C108" s="89"/>
      <c r="D108" s="124"/>
      <c r="E108" s="89"/>
      <c r="F108" s="89"/>
      <c r="G108" s="89"/>
      <c r="H108" s="110"/>
      <c r="I108" s="110"/>
      <c r="J108" s="110"/>
      <c r="K108" s="110"/>
      <c r="L108" s="110"/>
      <c r="M108" s="110"/>
      <c r="N108" s="110"/>
      <c r="O108" s="61"/>
      <c r="P108" s="89"/>
      <c r="Q108" s="89"/>
      <c r="R108" s="174"/>
      <c r="S108" s="89"/>
      <c r="T108" s="89"/>
      <c r="U108" s="89"/>
      <c r="V108" s="89"/>
      <c r="W108" s="61"/>
      <c r="X108" s="89"/>
      <c r="Y108" s="89"/>
      <c r="Z108" s="89"/>
      <c r="AA108" s="89"/>
      <c r="AB108" s="89"/>
      <c r="AC108" s="89"/>
      <c r="AD108" s="89"/>
      <c r="AE108" s="89"/>
      <c r="AF108" s="89"/>
    </row>
    <row r="109" spans="1:32" hidden="1" x14ac:dyDescent="0.2">
      <c r="A109" s="89"/>
      <c r="B109" s="89"/>
      <c r="C109" s="89"/>
      <c r="D109" s="124"/>
      <c r="E109" s="89"/>
      <c r="F109" s="89"/>
      <c r="G109" s="89"/>
      <c r="H109" s="110"/>
      <c r="I109" s="110"/>
      <c r="J109" s="110"/>
      <c r="K109" s="110"/>
      <c r="L109" s="110"/>
      <c r="M109" s="110"/>
      <c r="N109" s="110"/>
      <c r="O109" s="61"/>
      <c r="P109" s="89"/>
      <c r="Q109" s="89"/>
      <c r="R109" s="174"/>
      <c r="S109" s="89"/>
      <c r="T109" s="89"/>
      <c r="U109" s="89"/>
      <c r="V109" s="89"/>
      <c r="W109" s="61"/>
      <c r="X109" s="89"/>
      <c r="Y109" s="89"/>
      <c r="Z109" s="89"/>
      <c r="AA109" s="89"/>
      <c r="AB109" s="89"/>
      <c r="AC109" s="89"/>
      <c r="AD109" s="89"/>
      <c r="AE109" s="89"/>
      <c r="AF109" s="89"/>
    </row>
    <row r="110" spans="1:32" hidden="1" x14ac:dyDescent="0.2">
      <c r="A110" s="89"/>
      <c r="B110" s="89"/>
      <c r="C110" s="89"/>
      <c r="D110" s="124"/>
      <c r="E110" s="89"/>
      <c r="F110" s="89"/>
      <c r="G110" s="89"/>
      <c r="H110" s="110"/>
      <c r="I110" s="110"/>
      <c r="J110" s="110"/>
      <c r="K110" s="110"/>
      <c r="L110" s="110"/>
      <c r="M110" s="110"/>
      <c r="N110" s="110"/>
      <c r="O110" s="61"/>
      <c r="P110" s="89"/>
      <c r="Q110" s="89"/>
      <c r="R110" s="89"/>
      <c r="S110" s="89"/>
      <c r="T110" s="89"/>
      <c r="U110" s="89"/>
      <c r="V110" s="89"/>
      <c r="W110" s="61"/>
      <c r="X110" s="89"/>
      <c r="Y110" s="89"/>
      <c r="Z110" s="89"/>
      <c r="AA110" s="89"/>
      <c r="AB110" s="89"/>
      <c r="AC110" s="89"/>
      <c r="AD110" s="89"/>
      <c r="AE110" s="89"/>
      <c r="AF110" s="89"/>
    </row>
    <row r="111" spans="1:32" hidden="1" x14ac:dyDescent="0.2">
      <c r="A111" s="89"/>
      <c r="B111" s="89"/>
      <c r="C111" s="89"/>
      <c r="D111" s="124"/>
      <c r="E111" s="89"/>
      <c r="F111" s="89"/>
      <c r="G111" s="89"/>
      <c r="H111" s="110"/>
      <c r="I111" s="110"/>
      <c r="J111" s="110"/>
      <c r="K111" s="110"/>
      <c r="L111" s="110"/>
      <c r="M111" s="110"/>
      <c r="N111" s="110"/>
      <c r="O111" s="61"/>
      <c r="P111" s="89"/>
      <c r="Q111" s="89"/>
      <c r="R111" s="174"/>
      <c r="S111" s="89"/>
      <c r="T111" s="89"/>
      <c r="U111" s="89"/>
      <c r="V111" s="89"/>
      <c r="W111" s="61"/>
      <c r="X111" s="89"/>
      <c r="Y111" s="89"/>
      <c r="Z111" s="89"/>
      <c r="AA111" s="89"/>
      <c r="AB111" s="89"/>
      <c r="AC111" s="89"/>
      <c r="AD111" s="89"/>
      <c r="AE111" s="89"/>
      <c r="AF111" s="89"/>
    </row>
    <row r="112" spans="1:32" hidden="1" x14ac:dyDescent="0.2">
      <c r="A112" s="89"/>
      <c r="B112" s="89"/>
      <c r="C112" s="89"/>
      <c r="D112" s="124"/>
      <c r="E112" s="89"/>
      <c r="F112" s="89"/>
      <c r="G112" s="89"/>
      <c r="H112" s="110"/>
      <c r="I112" s="110"/>
      <c r="J112" s="110"/>
      <c r="K112" s="110"/>
      <c r="L112" s="110"/>
      <c r="M112" s="110"/>
      <c r="N112" s="110"/>
      <c r="O112" s="61"/>
      <c r="P112" s="89"/>
      <c r="Q112" s="89"/>
      <c r="R112" s="89"/>
      <c r="S112" s="89"/>
      <c r="T112" s="89"/>
      <c r="U112" s="89"/>
      <c r="V112" s="89"/>
      <c r="W112" s="61"/>
      <c r="X112" s="89"/>
      <c r="Y112" s="89"/>
      <c r="Z112" s="89"/>
      <c r="AA112" s="89"/>
      <c r="AB112" s="89"/>
      <c r="AC112" s="89"/>
      <c r="AD112" s="89"/>
      <c r="AE112" s="89"/>
      <c r="AF112" s="89"/>
    </row>
    <row r="113" spans="1:32" hidden="1" x14ac:dyDescent="0.2">
      <c r="A113" s="89"/>
      <c r="B113" s="89"/>
      <c r="C113" s="89"/>
      <c r="D113" s="124"/>
      <c r="E113" s="89"/>
      <c r="F113" s="89"/>
      <c r="G113" s="89"/>
      <c r="H113" s="110"/>
      <c r="I113" s="110"/>
      <c r="J113" s="110"/>
      <c r="K113" s="110"/>
      <c r="L113" s="110"/>
      <c r="M113" s="110"/>
      <c r="N113" s="110"/>
      <c r="O113" s="61"/>
      <c r="P113" s="89"/>
      <c r="Q113" s="89"/>
      <c r="R113" s="89"/>
      <c r="S113" s="89"/>
      <c r="T113" s="89"/>
      <c r="U113" s="89"/>
      <c r="V113" s="89"/>
      <c r="W113" s="61"/>
      <c r="X113" s="89"/>
      <c r="Y113" s="89"/>
      <c r="Z113" s="89"/>
      <c r="AA113" s="89"/>
      <c r="AB113" s="89"/>
      <c r="AC113" s="89"/>
      <c r="AD113" s="89"/>
      <c r="AE113" s="89"/>
      <c r="AF113" s="89"/>
    </row>
    <row r="114" spans="1:32" hidden="1" x14ac:dyDescent="0.2">
      <c r="A114" s="89"/>
      <c r="B114" s="89"/>
      <c r="C114" s="89"/>
      <c r="D114" s="124"/>
      <c r="E114" s="89"/>
      <c r="F114" s="89"/>
      <c r="G114" s="89"/>
      <c r="H114" s="110"/>
      <c r="I114" s="110"/>
      <c r="J114" s="110"/>
      <c r="K114" s="110"/>
      <c r="L114" s="110"/>
      <c r="M114" s="110"/>
      <c r="N114" s="110"/>
      <c r="O114" s="61"/>
      <c r="P114" s="89"/>
      <c r="Q114" s="89"/>
      <c r="R114" s="89"/>
      <c r="S114" s="89"/>
      <c r="T114" s="89"/>
      <c r="U114" s="89"/>
      <c r="V114" s="89"/>
      <c r="W114" s="61"/>
      <c r="X114" s="89"/>
      <c r="Y114" s="89"/>
      <c r="Z114" s="89"/>
      <c r="AA114" s="89"/>
      <c r="AB114" s="89"/>
      <c r="AC114" s="89"/>
      <c r="AD114" s="89"/>
      <c r="AE114" s="89"/>
      <c r="AF114" s="89"/>
    </row>
    <row r="115" spans="1:32" hidden="1" x14ac:dyDescent="0.2">
      <c r="A115" s="89"/>
      <c r="B115" s="89"/>
      <c r="C115" s="89"/>
      <c r="D115" s="124"/>
      <c r="E115" s="89"/>
      <c r="F115" s="89"/>
      <c r="G115" s="89"/>
      <c r="H115" s="110"/>
      <c r="I115" s="110"/>
      <c r="J115" s="110"/>
      <c r="K115" s="110"/>
      <c r="L115" s="110"/>
      <c r="M115" s="110"/>
      <c r="N115" s="110"/>
      <c r="O115" s="61"/>
      <c r="P115" s="89"/>
      <c r="Q115" s="89"/>
      <c r="R115" s="89"/>
      <c r="S115" s="89"/>
      <c r="T115" s="89"/>
      <c r="U115" s="89"/>
      <c r="V115" s="89"/>
      <c r="W115" s="61"/>
      <c r="X115" s="89"/>
      <c r="Y115" s="89"/>
      <c r="Z115" s="89"/>
      <c r="AA115" s="89"/>
      <c r="AB115" s="89"/>
      <c r="AC115" s="89"/>
      <c r="AD115" s="89"/>
      <c r="AE115" s="89"/>
      <c r="AF115" s="89"/>
    </row>
    <row r="116" spans="1:32" hidden="1" x14ac:dyDescent="0.2">
      <c r="A116" s="89"/>
      <c r="B116" s="89"/>
      <c r="C116" s="89"/>
      <c r="D116" s="124"/>
      <c r="E116" s="89"/>
      <c r="F116" s="89"/>
      <c r="G116" s="89"/>
      <c r="H116" s="110"/>
      <c r="I116" s="110"/>
      <c r="J116" s="110"/>
      <c r="K116" s="110"/>
      <c r="L116" s="110"/>
      <c r="M116" s="110"/>
      <c r="N116" s="110"/>
      <c r="O116" s="61"/>
      <c r="P116" s="89"/>
      <c r="Q116" s="89"/>
      <c r="R116" s="89"/>
      <c r="S116" s="89"/>
      <c r="T116" s="89"/>
      <c r="U116" s="89"/>
      <c r="V116" s="89"/>
      <c r="W116" s="61"/>
      <c r="X116" s="89"/>
      <c r="Y116" s="89"/>
      <c r="Z116" s="89"/>
      <c r="AA116" s="89"/>
      <c r="AB116" s="89"/>
      <c r="AC116" s="89"/>
      <c r="AD116" s="89"/>
      <c r="AE116" s="89"/>
      <c r="AF116" s="89"/>
    </row>
    <row r="117" spans="1:32" hidden="1" x14ac:dyDescent="0.2">
      <c r="A117" s="89"/>
      <c r="B117" s="89"/>
      <c r="C117" s="89"/>
      <c r="D117" s="124"/>
      <c r="E117" s="89"/>
      <c r="F117" s="89"/>
      <c r="G117" s="89"/>
      <c r="H117" s="110"/>
      <c r="I117" s="110"/>
      <c r="J117" s="110"/>
      <c r="K117" s="110"/>
      <c r="L117" s="110"/>
      <c r="M117" s="110"/>
      <c r="N117" s="110"/>
      <c r="O117" s="61"/>
      <c r="P117" s="89"/>
      <c r="Q117" s="89"/>
      <c r="R117" s="89"/>
      <c r="S117" s="89"/>
      <c r="T117" s="89"/>
      <c r="U117" s="89"/>
      <c r="V117" s="89"/>
      <c r="W117" s="61"/>
      <c r="X117" s="89"/>
      <c r="Y117" s="89"/>
      <c r="Z117" s="89"/>
      <c r="AA117" s="89"/>
      <c r="AB117" s="89"/>
      <c r="AC117" s="89"/>
      <c r="AD117" s="89"/>
      <c r="AE117" s="89"/>
      <c r="AF117" s="89"/>
    </row>
    <row r="118" spans="1:32" hidden="1" x14ac:dyDescent="0.2">
      <c r="A118" s="89"/>
      <c r="B118" s="89"/>
      <c r="C118" s="89"/>
      <c r="D118" s="124"/>
      <c r="E118" s="89"/>
      <c r="F118" s="89"/>
      <c r="G118" s="89"/>
      <c r="H118" s="110"/>
      <c r="I118" s="110"/>
      <c r="J118" s="110"/>
      <c r="K118" s="110"/>
      <c r="L118" s="110"/>
      <c r="M118" s="110"/>
      <c r="N118" s="110"/>
      <c r="O118" s="61"/>
      <c r="P118" s="89"/>
      <c r="Q118" s="89"/>
      <c r="R118" s="89"/>
      <c r="S118" s="89"/>
      <c r="T118" s="89"/>
      <c r="U118" s="89"/>
      <c r="V118" s="89"/>
      <c r="W118" s="61"/>
      <c r="X118" s="89"/>
      <c r="Y118" s="89"/>
      <c r="Z118" s="89"/>
      <c r="AA118" s="89"/>
      <c r="AB118" s="89"/>
      <c r="AC118" s="89"/>
      <c r="AD118" s="89"/>
      <c r="AE118" s="89"/>
      <c r="AF118" s="89"/>
    </row>
    <row r="119" spans="1:32" hidden="1" x14ac:dyDescent="0.2">
      <c r="A119" s="89"/>
      <c r="B119" s="89"/>
      <c r="C119" s="89"/>
      <c r="D119" s="124"/>
      <c r="E119" s="89"/>
      <c r="F119" s="89"/>
      <c r="G119" s="89"/>
      <c r="H119" s="110"/>
      <c r="I119" s="110"/>
      <c r="J119" s="110"/>
      <c r="K119" s="110"/>
      <c r="L119" s="110"/>
      <c r="M119" s="110"/>
      <c r="N119" s="110"/>
      <c r="O119" s="61"/>
      <c r="P119" s="89"/>
      <c r="Q119" s="89"/>
      <c r="R119" s="89"/>
      <c r="S119" s="89"/>
      <c r="T119" s="89"/>
      <c r="U119" s="89"/>
      <c r="V119" s="89"/>
      <c r="W119" s="61"/>
      <c r="X119" s="89"/>
      <c r="Y119" s="89"/>
      <c r="Z119" s="89"/>
      <c r="AA119" s="89"/>
      <c r="AB119" s="89"/>
      <c r="AC119" s="89"/>
      <c r="AD119" s="89"/>
      <c r="AE119" s="89"/>
      <c r="AF119" s="89"/>
    </row>
    <row r="120" spans="1:32" hidden="1" x14ac:dyDescent="0.2">
      <c r="A120" s="89"/>
      <c r="B120" s="89"/>
      <c r="C120" s="89"/>
      <c r="D120" s="124"/>
      <c r="E120" s="89"/>
      <c r="F120" s="89"/>
      <c r="G120" s="89"/>
      <c r="H120" s="110"/>
      <c r="I120" s="110"/>
      <c r="J120" s="110"/>
      <c r="K120" s="110"/>
      <c r="L120" s="110"/>
      <c r="M120" s="110"/>
      <c r="N120" s="110"/>
      <c r="O120" s="61"/>
      <c r="P120" s="89"/>
      <c r="Q120" s="89"/>
      <c r="R120" s="89"/>
      <c r="S120" s="89"/>
      <c r="T120" s="89"/>
      <c r="U120" s="89"/>
      <c r="V120" s="89"/>
      <c r="W120" s="61"/>
      <c r="X120" s="89"/>
      <c r="Y120" s="89"/>
      <c r="Z120" s="89"/>
      <c r="AA120" s="89"/>
      <c r="AB120" s="89"/>
      <c r="AC120" s="89"/>
      <c r="AD120" s="89"/>
      <c r="AE120" s="89"/>
      <c r="AF120" s="89"/>
    </row>
    <row r="121" spans="1:32" hidden="1" x14ac:dyDescent="0.2">
      <c r="A121" s="89"/>
      <c r="B121" s="89"/>
      <c r="C121" s="89"/>
      <c r="D121" s="124"/>
      <c r="E121" s="89"/>
      <c r="F121" s="89"/>
      <c r="G121" s="89"/>
      <c r="H121" s="110"/>
      <c r="I121" s="110"/>
      <c r="J121" s="110"/>
      <c r="K121" s="110"/>
      <c r="L121" s="110"/>
      <c r="M121" s="110"/>
      <c r="N121" s="110"/>
      <c r="O121" s="61"/>
      <c r="P121" s="89"/>
      <c r="Q121" s="89"/>
      <c r="R121" s="89"/>
      <c r="S121" s="89"/>
      <c r="T121" s="89"/>
      <c r="U121" s="89"/>
      <c r="V121" s="89"/>
      <c r="W121" s="61"/>
      <c r="X121" s="89"/>
      <c r="Y121" s="89"/>
      <c r="Z121" s="89"/>
      <c r="AA121" s="89"/>
      <c r="AB121" s="89"/>
      <c r="AC121" s="89"/>
      <c r="AD121" s="89"/>
      <c r="AE121" s="89"/>
      <c r="AF121" s="89"/>
    </row>
    <row r="122" spans="1:32" hidden="1" x14ac:dyDescent="0.2">
      <c r="A122" s="89"/>
      <c r="B122" s="89"/>
      <c r="C122" s="89"/>
      <c r="D122" s="124"/>
      <c r="E122" s="89"/>
      <c r="F122" s="89"/>
      <c r="G122" s="89"/>
      <c r="H122" s="110"/>
      <c r="I122" s="110"/>
      <c r="J122" s="110"/>
      <c r="K122" s="110"/>
      <c r="L122" s="110"/>
      <c r="M122" s="110"/>
      <c r="N122" s="110"/>
      <c r="O122" s="61"/>
      <c r="P122" s="89"/>
      <c r="Q122" s="89"/>
      <c r="R122" s="89"/>
      <c r="S122" s="89"/>
      <c r="T122" s="89"/>
      <c r="U122" s="89"/>
      <c r="V122" s="89"/>
      <c r="W122" s="61"/>
      <c r="X122" s="89"/>
      <c r="Y122" s="89"/>
      <c r="Z122" s="89"/>
      <c r="AA122" s="89"/>
      <c r="AB122" s="89"/>
      <c r="AC122" s="89"/>
      <c r="AD122" s="89"/>
      <c r="AE122" s="89"/>
      <c r="AF122" s="89"/>
    </row>
    <row r="123" spans="1:32" hidden="1" x14ac:dyDescent="0.2">
      <c r="A123" s="89"/>
      <c r="B123" s="89"/>
      <c r="C123" s="89"/>
      <c r="D123" s="124"/>
      <c r="E123" s="89"/>
      <c r="F123" s="89"/>
      <c r="G123" s="89"/>
      <c r="H123" s="110"/>
      <c r="I123" s="110"/>
      <c r="J123" s="110"/>
      <c r="K123" s="110"/>
      <c r="L123" s="110"/>
      <c r="M123" s="110"/>
      <c r="N123" s="110"/>
      <c r="O123" s="61"/>
      <c r="P123" s="89"/>
      <c r="Q123" s="89"/>
      <c r="R123" s="89"/>
      <c r="S123" s="89"/>
      <c r="T123" s="89"/>
      <c r="U123" s="89"/>
      <c r="V123" s="89"/>
      <c r="W123" s="61"/>
      <c r="X123" s="89"/>
      <c r="Y123" s="89"/>
      <c r="Z123" s="89"/>
      <c r="AA123" s="89"/>
      <c r="AB123" s="89"/>
      <c r="AC123" s="89"/>
      <c r="AD123" s="89"/>
      <c r="AE123" s="89"/>
      <c r="AF123" s="89"/>
    </row>
    <row r="124" spans="1:32" hidden="1" x14ac:dyDescent="0.2">
      <c r="A124" s="89"/>
      <c r="B124" s="89"/>
      <c r="C124" s="89"/>
      <c r="D124" s="124"/>
      <c r="E124" s="89"/>
      <c r="F124" s="89"/>
      <c r="G124" s="89"/>
      <c r="H124" s="110"/>
      <c r="I124" s="110"/>
      <c r="J124" s="110"/>
      <c r="K124" s="110"/>
      <c r="L124" s="110"/>
      <c r="M124" s="110"/>
      <c r="N124" s="110"/>
      <c r="O124" s="61"/>
      <c r="P124" s="89"/>
      <c r="Q124" s="89"/>
      <c r="R124" s="89"/>
      <c r="S124" s="89"/>
      <c r="T124" s="89"/>
      <c r="U124" s="89"/>
      <c r="V124" s="89"/>
      <c r="W124" s="61"/>
      <c r="X124" s="89"/>
      <c r="Y124" s="89"/>
      <c r="Z124" s="89"/>
      <c r="AA124" s="89"/>
      <c r="AB124" s="89"/>
      <c r="AC124" s="89"/>
      <c r="AD124" s="89"/>
      <c r="AE124" s="89"/>
      <c r="AF124" s="89"/>
    </row>
    <row r="125" spans="1:32" hidden="1" x14ac:dyDescent="0.2">
      <c r="A125" s="89"/>
      <c r="B125" s="89"/>
      <c r="C125" s="89"/>
      <c r="D125" s="124"/>
      <c r="E125" s="89"/>
      <c r="F125" s="89"/>
      <c r="G125" s="89"/>
      <c r="H125" s="110"/>
      <c r="I125" s="110"/>
      <c r="J125" s="110"/>
      <c r="K125" s="110"/>
      <c r="L125" s="110"/>
      <c r="M125" s="110"/>
      <c r="N125" s="110"/>
      <c r="O125" s="61"/>
      <c r="P125" s="89"/>
      <c r="Q125" s="89"/>
      <c r="R125" s="89"/>
      <c r="S125" s="89"/>
      <c r="T125" s="89"/>
      <c r="U125" s="89"/>
      <c r="V125" s="89"/>
      <c r="W125" s="61"/>
      <c r="X125" s="89"/>
      <c r="Y125" s="89"/>
      <c r="Z125" s="89"/>
      <c r="AA125" s="89"/>
      <c r="AB125" s="89"/>
      <c r="AC125" s="89"/>
      <c r="AD125" s="89"/>
      <c r="AE125" s="89"/>
      <c r="AF125" s="89"/>
    </row>
    <row r="126" spans="1:32" hidden="1" x14ac:dyDescent="0.2">
      <c r="A126" s="89"/>
      <c r="B126" s="89"/>
      <c r="C126" s="89"/>
      <c r="D126" s="124"/>
      <c r="E126" s="89"/>
      <c r="F126" s="89"/>
      <c r="G126" s="89"/>
      <c r="H126" s="110"/>
      <c r="I126" s="110"/>
      <c r="J126" s="110"/>
      <c r="K126" s="110"/>
      <c r="L126" s="110"/>
      <c r="M126" s="110"/>
      <c r="N126" s="110"/>
      <c r="O126" s="61"/>
      <c r="P126" s="89"/>
      <c r="Q126" s="89"/>
      <c r="R126" s="89"/>
      <c r="S126" s="89"/>
      <c r="T126" s="89"/>
      <c r="U126" s="89"/>
      <c r="V126" s="89"/>
      <c r="W126" s="61"/>
      <c r="X126" s="89"/>
      <c r="Y126" s="89"/>
      <c r="Z126" s="89"/>
      <c r="AA126" s="89"/>
      <c r="AB126" s="89"/>
      <c r="AC126" s="89"/>
      <c r="AD126" s="89"/>
      <c r="AE126" s="89"/>
      <c r="AF126" s="89"/>
    </row>
    <row r="127" spans="1:32" hidden="1" x14ac:dyDescent="0.2">
      <c r="A127" s="89"/>
      <c r="B127" s="89"/>
      <c r="C127" s="89"/>
      <c r="D127" s="124"/>
      <c r="E127" s="89"/>
      <c r="F127" s="89"/>
      <c r="G127" s="89"/>
      <c r="H127" s="110"/>
      <c r="I127" s="110"/>
      <c r="J127" s="110"/>
      <c r="K127" s="110"/>
      <c r="L127" s="110"/>
      <c r="M127" s="110"/>
      <c r="N127" s="110"/>
      <c r="O127" s="61"/>
      <c r="P127" s="89"/>
      <c r="Q127" s="89"/>
      <c r="R127" s="89"/>
      <c r="S127" s="89"/>
      <c r="T127" s="89"/>
      <c r="U127" s="89"/>
      <c r="V127" s="89"/>
      <c r="W127" s="61"/>
      <c r="X127" s="89"/>
      <c r="Y127" s="89"/>
      <c r="Z127" s="89"/>
      <c r="AA127" s="89"/>
      <c r="AB127" s="89"/>
      <c r="AC127" s="89"/>
      <c r="AD127" s="89"/>
      <c r="AE127" s="89"/>
      <c r="AF127" s="89"/>
    </row>
    <row r="128" spans="1:32" hidden="1" x14ac:dyDescent="0.2">
      <c r="A128" s="89"/>
      <c r="B128" s="89"/>
      <c r="C128" s="89"/>
      <c r="D128" s="124"/>
      <c r="E128" s="89"/>
      <c r="F128" s="89"/>
      <c r="G128" s="89"/>
      <c r="H128" s="110"/>
      <c r="I128" s="110"/>
      <c r="J128" s="110"/>
      <c r="K128" s="110"/>
      <c r="L128" s="110"/>
      <c r="M128" s="110"/>
      <c r="N128" s="110"/>
      <c r="O128" s="61"/>
      <c r="P128" s="89"/>
      <c r="Q128" s="89"/>
      <c r="R128" s="89"/>
      <c r="S128" s="89"/>
      <c r="T128" s="89"/>
      <c r="U128" s="89"/>
      <c r="V128" s="89"/>
      <c r="W128" s="61"/>
      <c r="X128" s="89"/>
      <c r="Y128" s="89"/>
      <c r="Z128" s="89"/>
      <c r="AA128" s="89"/>
      <c r="AB128" s="89"/>
      <c r="AC128" s="89"/>
      <c r="AD128" s="89"/>
      <c r="AE128" s="89"/>
      <c r="AF128" s="89"/>
    </row>
    <row r="129" spans="1:32" hidden="1" x14ac:dyDescent="0.2">
      <c r="A129" s="89"/>
      <c r="B129" s="89"/>
      <c r="C129" s="89"/>
      <c r="D129" s="124"/>
      <c r="E129" s="89"/>
      <c r="F129" s="89"/>
      <c r="G129" s="89"/>
      <c r="H129" s="110"/>
      <c r="I129" s="110"/>
      <c r="J129" s="110"/>
      <c r="K129" s="110"/>
      <c r="L129" s="110"/>
      <c r="M129" s="110"/>
      <c r="N129" s="110"/>
      <c r="O129" s="61"/>
      <c r="P129" s="89"/>
      <c r="Q129" s="89"/>
      <c r="R129" s="89"/>
      <c r="S129" s="89"/>
      <c r="T129" s="89"/>
      <c r="U129" s="89"/>
      <c r="V129" s="89"/>
      <c r="W129" s="61"/>
      <c r="X129" s="89"/>
      <c r="Y129" s="89"/>
      <c r="Z129" s="89"/>
      <c r="AA129" s="89"/>
      <c r="AB129" s="89"/>
      <c r="AC129" s="89"/>
      <c r="AD129" s="89"/>
      <c r="AE129" s="89"/>
      <c r="AF129" s="89"/>
    </row>
    <row r="130" spans="1:32" hidden="1" x14ac:dyDescent="0.2">
      <c r="A130" s="89"/>
      <c r="B130" s="89"/>
      <c r="C130" s="89"/>
      <c r="D130" s="124"/>
      <c r="E130" s="89"/>
      <c r="F130" s="89"/>
      <c r="G130" s="89"/>
      <c r="H130" s="110"/>
      <c r="I130" s="110"/>
      <c r="J130" s="110"/>
      <c r="K130" s="110"/>
      <c r="L130" s="110"/>
      <c r="M130" s="110"/>
      <c r="N130" s="110"/>
      <c r="O130" s="61"/>
      <c r="P130" s="89"/>
      <c r="Q130" s="89"/>
      <c r="R130" s="89"/>
      <c r="S130" s="89"/>
      <c r="T130" s="89"/>
      <c r="U130" s="89"/>
      <c r="V130" s="89"/>
      <c r="W130" s="61"/>
      <c r="X130" s="89"/>
      <c r="Y130" s="89"/>
      <c r="Z130" s="89"/>
      <c r="AA130" s="89"/>
      <c r="AB130" s="89"/>
      <c r="AC130" s="89"/>
      <c r="AD130" s="89"/>
      <c r="AE130" s="89"/>
      <c r="AF130" s="89"/>
    </row>
    <row r="131" spans="1:32" hidden="1" x14ac:dyDescent="0.2">
      <c r="A131" s="89"/>
      <c r="B131" s="89"/>
      <c r="C131" s="89"/>
      <c r="D131" s="124"/>
      <c r="E131" s="89"/>
      <c r="F131" s="89"/>
      <c r="G131" s="89"/>
      <c r="H131" s="110"/>
      <c r="I131" s="110"/>
      <c r="J131" s="110"/>
      <c r="K131" s="110"/>
      <c r="L131" s="110"/>
      <c r="M131" s="110"/>
      <c r="N131" s="110"/>
      <c r="O131" s="61"/>
      <c r="P131" s="89"/>
      <c r="Q131" s="89"/>
      <c r="R131" s="89"/>
      <c r="S131" s="89"/>
      <c r="T131" s="89"/>
      <c r="U131" s="89"/>
      <c r="V131" s="89"/>
      <c r="W131" s="61"/>
      <c r="X131" s="89"/>
      <c r="Y131" s="89"/>
      <c r="Z131" s="89"/>
      <c r="AA131" s="89"/>
      <c r="AB131" s="89"/>
      <c r="AC131" s="89"/>
      <c r="AD131" s="89"/>
      <c r="AE131" s="89"/>
      <c r="AF131" s="89"/>
    </row>
    <row r="132" spans="1:32" hidden="1" x14ac:dyDescent="0.2">
      <c r="A132" s="89"/>
      <c r="B132" s="89"/>
      <c r="C132" s="89"/>
      <c r="D132" s="124"/>
      <c r="E132" s="89"/>
      <c r="F132" s="89"/>
      <c r="G132" s="89"/>
      <c r="H132" s="110"/>
      <c r="I132" s="110"/>
      <c r="J132" s="110"/>
      <c r="K132" s="110"/>
      <c r="L132" s="110"/>
      <c r="M132" s="110"/>
      <c r="N132" s="110"/>
      <c r="O132" s="61"/>
      <c r="P132" s="89"/>
      <c r="Q132" s="89"/>
      <c r="R132" s="89"/>
      <c r="S132" s="89"/>
      <c r="T132" s="89"/>
      <c r="U132" s="89"/>
      <c r="V132" s="89"/>
      <c r="W132" s="61"/>
      <c r="X132" s="89"/>
      <c r="Y132" s="89"/>
      <c r="Z132" s="89"/>
      <c r="AA132" s="89"/>
      <c r="AB132" s="89"/>
      <c r="AC132" s="89"/>
      <c r="AD132" s="89"/>
      <c r="AE132" s="89"/>
      <c r="AF132" s="89"/>
    </row>
    <row r="133" spans="1:32" hidden="1" x14ac:dyDescent="0.2">
      <c r="A133" s="89"/>
      <c r="B133" s="89"/>
      <c r="C133" s="89"/>
      <c r="D133" s="124"/>
      <c r="E133" s="89"/>
      <c r="F133" s="89"/>
      <c r="G133" s="89"/>
      <c r="H133" s="110"/>
      <c r="I133" s="110"/>
      <c r="J133" s="110"/>
      <c r="K133" s="110"/>
      <c r="L133" s="110"/>
      <c r="M133" s="110"/>
      <c r="N133" s="110"/>
      <c r="O133" s="61"/>
      <c r="P133" s="89"/>
      <c r="Q133" s="89"/>
      <c r="R133" s="89"/>
      <c r="S133" s="89"/>
      <c r="T133" s="89"/>
      <c r="U133" s="89"/>
      <c r="V133" s="89"/>
      <c r="W133" s="61"/>
      <c r="X133" s="89"/>
      <c r="Y133" s="89"/>
      <c r="Z133" s="89"/>
      <c r="AA133" s="89"/>
      <c r="AB133" s="89"/>
      <c r="AC133" s="89"/>
      <c r="AD133" s="89"/>
      <c r="AE133" s="89"/>
      <c r="AF133" s="89"/>
    </row>
    <row r="134" spans="1:32" hidden="1" x14ac:dyDescent="0.2">
      <c r="A134" s="89"/>
      <c r="B134" s="89"/>
      <c r="C134" s="89"/>
      <c r="D134" s="124"/>
      <c r="E134" s="89"/>
      <c r="F134" s="89"/>
      <c r="G134" s="89"/>
      <c r="H134" s="110"/>
      <c r="I134" s="110"/>
      <c r="J134" s="110"/>
      <c r="K134" s="110"/>
      <c r="L134" s="110"/>
      <c r="M134" s="110"/>
      <c r="N134" s="110"/>
      <c r="O134" s="61"/>
      <c r="P134" s="89"/>
      <c r="Q134" s="89"/>
      <c r="R134" s="89"/>
      <c r="S134" s="89"/>
      <c r="T134" s="89"/>
      <c r="U134" s="89"/>
      <c r="V134" s="89"/>
      <c r="W134" s="61"/>
      <c r="X134" s="89"/>
      <c r="Y134" s="89"/>
      <c r="Z134" s="89"/>
      <c r="AA134" s="89"/>
      <c r="AB134" s="89"/>
      <c r="AC134" s="89"/>
      <c r="AD134" s="89"/>
      <c r="AE134" s="89"/>
      <c r="AF134" s="89"/>
    </row>
    <row r="135" spans="1:32" hidden="1" x14ac:dyDescent="0.2">
      <c r="A135" s="89"/>
      <c r="B135" s="89"/>
      <c r="C135" s="89"/>
      <c r="D135" s="124"/>
      <c r="E135" s="89"/>
      <c r="F135" s="89"/>
      <c r="G135" s="89"/>
      <c r="H135" s="110"/>
      <c r="I135" s="110"/>
      <c r="J135" s="110"/>
      <c r="K135" s="110"/>
      <c r="L135" s="110"/>
      <c r="M135" s="110"/>
      <c r="N135" s="110"/>
      <c r="O135" s="61"/>
      <c r="P135" s="89"/>
      <c r="Q135" s="89"/>
      <c r="R135" s="89"/>
      <c r="S135" s="89"/>
      <c r="T135" s="89"/>
      <c r="U135" s="89"/>
      <c r="V135" s="89"/>
      <c r="W135" s="61"/>
      <c r="X135" s="89"/>
      <c r="Y135" s="89"/>
      <c r="Z135" s="89"/>
      <c r="AA135" s="89"/>
      <c r="AB135" s="89"/>
      <c r="AC135" s="89"/>
      <c r="AD135" s="89"/>
      <c r="AE135" s="89"/>
      <c r="AF135" s="89"/>
    </row>
    <row r="136" spans="1:32" hidden="1" x14ac:dyDescent="0.2">
      <c r="A136" s="89"/>
      <c r="B136" s="89"/>
      <c r="C136" s="89"/>
      <c r="D136" s="124"/>
      <c r="E136" s="89"/>
      <c r="F136" s="89"/>
      <c r="G136" s="89"/>
      <c r="H136" s="110"/>
      <c r="I136" s="110"/>
      <c r="J136" s="110"/>
      <c r="K136" s="110"/>
      <c r="L136" s="110"/>
      <c r="M136" s="110"/>
      <c r="N136" s="110"/>
      <c r="O136" s="61"/>
      <c r="P136" s="89"/>
      <c r="Q136" s="89"/>
      <c r="R136" s="89"/>
      <c r="S136" s="89"/>
      <c r="T136" s="89"/>
      <c r="U136" s="89"/>
      <c r="V136" s="89"/>
      <c r="W136" s="61"/>
      <c r="X136" s="89"/>
      <c r="Y136" s="89"/>
      <c r="Z136" s="89"/>
      <c r="AA136" s="89"/>
      <c r="AB136" s="89"/>
      <c r="AC136" s="89"/>
      <c r="AD136" s="89"/>
      <c r="AE136" s="89"/>
      <c r="AF136" s="89"/>
    </row>
    <row r="137" spans="1:32" hidden="1" x14ac:dyDescent="0.2">
      <c r="A137" s="89"/>
      <c r="B137" s="89"/>
      <c r="C137" s="89"/>
      <c r="D137" s="124"/>
      <c r="E137" s="89"/>
      <c r="F137" s="89"/>
      <c r="G137" s="89"/>
      <c r="H137" s="110"/>
      <c r="I137" s="110"/>
      <c r="J137" s="110"/>
      <c r="K137" s="110"/>
      <c r="L137" s="110"/>
      <c r="M137" s="110"/>
      <c r="N137" s="110"/>
      <c r="O137" s="61"/>
      <c r="P137" s="89"/>
      <c r="Q137" s="89"/>
      <c r="R137" s="89"/>
      <c r="S137" s="89"/>
      <c r="T137" s="89"/>
      <c r="U137" s="89"/>
      <c r="V137" s="89"/>
      <c r="W137" s="61"/>
      <c r="X137" s="89"/>
      <c r="Y137" s="89"/>
      <c r="Z137" s="89"/>
      <c r="AA137" s="89"/>
      <c r="AB137" s="89"/>
      <c r="AC137" s="89"/>
      <c r="AD137" s="89"/>
      <c r="AE137" s="89"/>
      <c r="AF137" s="89"/>
    </row>
    <row r="138" spans="1:32" hidden="1" x14ac:dyDescent="0.2">
      <c r="A138" s="89"/>
      <c r="B138" s="89"/>
      <c r="C138" s="89"/>
      <c r="D138" s="124"/>
      <c r="E138" s="89"/>
      <c r="F138" s="89"/>
      <c r="G138" s="89"/>
      <c r="H138" s="110"/>
      <c r="I138" s="110"/>
      <c r="J138" s="110"/>
      <c r="K138" s="110"/>
      <c r="L138" s="110"/>
      <c r="M138" s="110"/>
      <c r="N138" s="110"/>
      <c r="O138" s="61"/>
      <c r="P138" s="89"/>
      <c r="Q138" s="89"/>
      <c r="R138" s="89"/>
      <c r="S138" s="89"/>
      <c r="T138" s="89"/>
      <c r="U138" s="89"/>
      <c r="V138" s="89"/>
      <c r="W138" s="61"/>
      <c r="X138" s="89"/>
      <c r="Y138" s="89"/>
      <c r="Z138" s="89"/>
      <c r="AA138" s="89"/>
      <c r="AB138" s="89"/>
      <c r="AC138" s="89"/>
      <c r="AD138" s="89"/>
      <c r="AE138" s="89"/>
      <c r="AF138" s="89"/>
    </row>
    <row r="139" spans="1:32" hidden="1" x14ac:dyDescent="0.2">
      <c r="A139" s="89"/>
      <c r="B139" s="89"/>
      <c r="C139" s="89"/>
      <c r="D139" s="124"/>
      <c r="E139" s="89"/>
      <c r="F139" s="89"/>
      <c r="G139" s="89"/>
      <c r="H139" s="110"/>
      <c r="I139" s="110"/>
      <c r="J139" s="110"/>
      <c r="K139" s="110"/>
      <c r="L139" s="110"/>
      <c r="M139" s="110"/>
      <c r="N139" s="110"/>
      <c r="O139" s="61"/>
      <c r="P139" s="89"/>
      <c r="Q139" s="89"/>
      <c r="R139" s="89"/>
      <c r="S139" s="89"/>
      <c r="T139" s="89"/>
      <c r="U139" s="89"/>
      <c r="V139" s="89"/>
      <c r="W139" s="61"/>
      <c r="X139" s="89"/>
      <c r="Y139" s="89"/>
      <c r="Z139" s="89"/>
      <c r="AA139" s="89"/>
      <c r="AB139" s="89"/>
      <c r="AC139" s="89"/>
      <c r="AD139" s="89"/>
      <c r="AE139" s="89"/>
      <c r="AF139" s="89"/>
    </row>
    <row r="140" spans="1:32" hidden="1" x14ac:dyDescent="0.2">
      <c r="A140" s="89"/>
      <c r="B140" s="89"/>
      <c r="C140" s="89"/>
      <c r="D140" s="124"/>
      <c r="E140" s="89"/>
      <c r="F140" s="89"/>
      <c r="G140" s="89"/>
      <c r="H140" s="110"/>
      <c r="I140" s="110"/>
      <c r="J140" s="110"/>
      <c r="K140" s="110"/>
      <c r="L140" s="110"/>
      <c r="M140" s="110"/>
      <c r="N140" s="110"/>
      <c r="O140" s="61"/>
      <c r="P140" s="89"/>
      <c r="Q140" s="89"/>
      <c r="R140" s="89"/>
      <c r="S140" s="89"/>
      <c r="T140" s="89"/>
      <c r="U140" s="89"/>
      <c r="V140" s="89"/>
      <c r="W140" s="61"/>
      <c r="X140" s="89"/>
      <c r="Y140" s="89"/>
      <c r="Z140" s="89"/>
      <c r="AA140" s="89"/>
      <c r="AB140" s="89"/>
      <c r="AC140" s="89"/>
      <c r="AD140" s="89"/>
      <c r="AE140" s="89"/>
      <c r="AF140" s="89"/>
    </row>
    <row r="141" spans="1:32" hidden="1" x14ac:dyDescent="0.2">
      <c r="A141" s="89"/>
      <c r="B141" s="89"/>
      <c r="C141" s="89"/>
      <c r="D141" s="124"/>
      <c r="E141" s="89"/>
      <c r="F141" s="89"/>
      <c r="G141" s="89"/>
      <c r="H141" s="110"/>
      <c r="I141" s="110"/>
      <c r="J141" s="110"/>
      <c r="K141" s="110"/>
      <c r="L141" s="110"/>
      <c r="M141" s="110"/>
      <c r="N141" s="110"/>
      <c r="O141" s="61"/>
      <c r="P141" s="89"/>
      <c r="Q141" s="89"/>
      <c r="R141" s="89"/>
      <c r="S141" s="89"/>
      <c r="T141" s="89"/>
      <c r="U141" s="89"/>
      <c r="V141" s="89"/>
      <c r="W141" s="61"/>
      <c r="X141" s="89"/>
      <c r="Y141" s="89"/>
      <c r="Z141" s="89"/>
      <c r="AA141" s="89"/>
      <c r="AB141" s="89"/>
      <c r="AC141" s="89"/>
      <c r="AD141" s="89"/>
      <c r="AE141" s="89"/>
      <c r="AF141" s="89"/>
    </row>
    <row r="142" spans="1:32" hidden="1" x14ac:dyDescent="0.2">
      <c r="A142" s="89"/>
      <c r="B142" s="89"/>
      <c r="C142" s="89"/>
      <c r="D142" s="124"/>
      <c r="E142" s="89"/>
      <c r="F142" s="89"/>
      <c r="G142" s="89"/>
      <c r="H142" s="110"/>
      <c r="I142" s="110"/>
      <c r="J142" s="110"/>
      <c r="K142" s="110"/>
      <c r="L142" s="110"/>
      <c r="M142" s="110"/>
      <c r="N142" s="110"/>
      <c r="O142" s="61"/>
      <c r="P142" s="89"/>
      <c r="Q142" s="89"/>
      <c r="R142" s="89"/>
      <c r="S142" s="89"/>
      <c r="T142" s="89"/>
      <c r="U142" s="89"/>
      <c r="V142" s="89"/>
      <c r="W142" s="61"/>
      <c r="X142" s="89"/>
      <c r="Y142" s="89"/>
      <c r="Z142" s="89"/>
      <c r="AA142" s="89"/>
      <c r="AB142" s="89"/>
      <c r="AC142" s="89"/>
      <c r="AD142" s="89"/>
      <c r="AE142" s="89"/>
      <c r="AF142" s="89"/>
    </row>
    <row r="143" spans="1:32" hidden="1" x14ac:dyDescent="0.2">
      <c r="A143" s="89"/>
      <c r="B143" s="89"/>
      <c r="C143" s="89"/>
      <c r="D143" s="124"/>
      <c r="E143" s="89"/>
      <c r="F143" s="89"/>
      <c r="G143" s="89"/>
      <c r="H143" s="110"/>
      <c r="I143" s="110"/>
      <c r="J143" s="110"/>
      <c r="K143" s="110"/>
      <c r="L143" s="110"/>
      <c r="M143" s="110"/>
      <c r="N143" s="110"/>
      <c r="O143" s="61"/>
      <c r="P143" s="89"/>
      <c r="Q143" s="89"/>
      <c r="R143" s="89"/>
      <c r="S143" s="89"/>
      <c r="T143" s="89"/>
      <c r="U143" s="89"/>
      <c r="V143" s="89"/>
      <c r="W143" s="61"/>
      <c r="X143" s="89"/>
      <c r="Y143" s="89"/>
      <c r="Z143" s="89"/>
      <c r="AA143" s="89"/>
      <c r="AB143" s="89"/>
      <c r="AC143" s="89"/>
      <c r="AD143" s="89"/>
      <c r="AE143" s="89"/>
      <c r="AF143" s="89"/>
    </row>
    <row r="144" spans="1:32" hidden="1" x14ac:dyDescent="0.2">
      <c r="A144" s="89"/>
      <c r="B144" s="89"/>
      <c r="C144" s="89"/>
      <c r="D144" s="124"/>
      <c r="E144" s="89"/>
      <c r="F144" s="89"/>
      <c r="G144" s="89"/>
      <c r="H144" s="110"/>
      <c r="I144" s="110"/>
      <c r="J144" s="110"/>
      <c r="K144" s="110"/>
      <c r="L144" s="110"/>
      <c r="M144" s="110"/>
      <c r="N144" s="110"/>
      <c r="O144" s="61"/>
      <c r="P144" s="89"/>
      <c r="Q144" s="89"/>
      <c r="R144" s="89"/>
      <c r="S144" s="89"/>
      <c r="T144" s="89"/>
      <c r="U144" s="89"/>
      <c r="V144" s="89"/>
      <c r="W144" s="61"/>
      <c r="X144" s="89"/>
      <c r="Y144" s="89"/>
      <c r="Z144" s="89"/>
      <c r="AA144" s="89"/>
      <c r="AB144" s="89"/>
      <c r="AC144" s="89"/>
      <c r="AD144" s="89"/>
      <c r="AE144" s="89"/>
      <c r="AF144" s="89"/>
    </row>
    <row r="145" spans="1:32" hidden="1" x14ac:dyDescent="0.2">
      <c r="A145" s="89"/>
      <c r="B145" s="89"/>
      <c r="C145" s="89"/>
      <c r="D145" s="124"/>
      <c r="E145" s="89"/>
      <c r="F145" s="89"/>
      <c r="G145" s="89"/>
      <c r="H145" s="110"/>
      <c r="I145" s="110"/>
      <c r="J145" s="110"/>
      <c r="K145" s="110"/>
      <c r="L145" s="110"/>
      <c r="M145" s="110"/>
      <c r="N145" s="110"/>
      <c r="O145" s="61"/>
      <c r="P145" s="89"/>
      <c r="Q145" s="89"/>
      <c r="R145" s="89"/>
      <c r="S145" s="89"/>
      <c r="T145" s="89"/>
      <c r="U145" s="89"/>
      <c r="V145" s="89"/>
      <c r="W145" s="61"/>
      <c r="X145" s="89"/>
      <c r="Y145" s="89"/>
      <c r="Z145" s="89"/>
      <c r="AA145" s="89"/>
      <c r="AB145" s="89"/>
      <c r="AC145" s="89"/>
      <c r="AD145" s="89"/>
      <c r="AE145" s="89"/>
      <c r="AF145" s="89"/>
    </row>
    <row r="146" spans="1:32" hidden="1" x14ac:dyDescent="0.2">
      <c r="A146" s="89"/>
      <c r="B146" s="89"/>
      <c r="C146" s="89"/>
      <c r="D146" s="124"/>
      <c r="E146" s="89"/>
      <c r="F146" s="89"/>
      <c r="G146" s="89"/>
      <c r="H146" s="110"/>
      <c r="I146" s="110"/>
      <c r="J146" s="110"/>
      <c r="K146" s="110"/>
      <c r="L146" s="110"/>
      <c r="M146" s="110"/>
      <c r="N146" s="110"/>
      <c r="O146" s="61"/>
      <c r="P146" s="89"/>
      <c r="Q146" s="89"/>
      <c r="R146" s="89"/>
      <c r="S146" s="89"/>
      <c r="T146" s="89"/>
      <c r="U146" s="89"/>
      <c r="V146" s="89"/>
      <c r="W146" s="61"/>
      <c r="X146" s="89"/>
      <c r="Y146" s="89"/>
      <c r="Z146" s="89"/>
      <c r="AA146" s="89"/>
      <c r="AB146" s="89"/>
      <c r="AC146" s="89"/>
      <c r="AD146" s="89"/>
      <c r="AE146" s="89"/>
      <c r="AF146" s="89"/>
    </row>
    <row r="147" spans="1:32" hidden="1" x14ac:dyDescent="0.2">
      <c r="A147" s="89"/>
      <c r="B147" s="89"/>
      <c r="C147" s="89"/>
      <c r="D147" s="124"/>
      <c r="E147" s="89"/>
      <c r="F147" s="89"/>
      <c r="G147" s="89"/>
      <c r="H147" s="110"/>
      <c r="I147" s="110"/>
      <c r="J147" s="110"/>
      <c r="K147" s="110"/>
      <c r="L147" s="110"/>
      <c r="M147" s="110"/>
      <c r="N147" s="110"/>
      <c r="O147" s="61"/>
      <c r="P147" s="89"/>
      <c r="Q147" s="89"/>
      <c r="R147" s="89"/>
      <c r="S147" s="89"/>
      <c r="T147" s="89"/>
      <c r="U147" s="89"/>
      <c r="V147" s="89"/>
      <c r="W147" s="61"/>
      <c r="X147" s="89"/>
      <c r="Y147" s="89"/>
      <c r="Z147" s="89"/>
      <c r="AA147" s="89"/>
      <c r="AB147" s="89"/>
      <c r="AC147" s="89"/>
      <c r="AD147" s="89"/>
      <c r="AE147" s="89"/>
      <c r="AF147" s="89"/>
    </row>
    <row r="148" spans="1:32" hidden="1" x14ac:dyDescent="0.2">
      <c r="A148" s="89"/>
      <c r="B148" s="89"/>
      <c r="C148" s="89"/>
      <c r="D148" s="124"/>
      <c r="E148" s="89"/>
      <c r="F148" s="89"/>
      <c r="G148" s="89"/>
      <c r="H148" s="110"/>
      <c r="I148" s="110"/>
      <c r="J148" s="110"/>
      <c r="K148" s="110"/>
      <c r="L148" s="110"/>
      <c r="M148" s="110"/>
      <c r="N148" s="110"/>
      <c r="O148" s="61"/>
      <c r="P148" s="89"/>
      <c r="Q148" s="89"/>
      <c r="R148" s="89"/>
      <c r="S148" s="89"/>
      <c r="T148" s="89"/>
      <c r="U148" s="89"/>
      <c r="V148" s="89"/>
      <c r="W148" s="61"/>
      <c r="X148" s="89"/>
      <c r="Y148" s="89"/>
      <c r="Z148" s="89"/>
      <c r="AA148" s="89"/>
      <c r="AB148" s="89"/>
      <c r="AC148" s="89"/>
      <c r="AD148" s="89"/>
      <c r="AE148" s="89"/>
      <c r="AF148" s="89"/>
    </row>
    <row r="149" spans="1:32" hidden="1" x14ac:dyDescent="0.2">
      <c r="A149" s="89"/>
      <c r="B149" s="89"/>
      <c r="C149" s="89"/>
      <c r="D149" s="124"/>
      <c r="E149" s="89"/>
      <c r="F149" s="89"/>
      <c r="G149" s="89"/>
      <c r="H149" s="110"/>
      <c r="I149" s="110"/>
      <c r="J149" s="110"/>
      <c r="K149" s="110"/>
      <c r="L149" s="110"/>
      <c r="M149" s="110"/>
      <c r="N149" s="110"/>
      <c r="O149" s="61"/>
      <c r="P149" s="89"/>
      <c r="Q149" s="89"/>
      <c r="R149" s="89"/>
      <c r="S149" s="89"/>
      <c r="T149" s="89"/>
      <c r="U149" s="89"/>
      <c r="V149" s="89"/>
      <c r="W149" s="61"/>
      <c r="X149" s="89"/>
      <c r="Y149" s="89"/>
      <c r="Z149" s="89"/>
      <c r="AA149" s="89"/>
      <c r="AB149" s="89"/>
      <c r="AC149" s="89"/>
      <c r="AD149" s="89"/>
      <c r="AE149" s="89"/>
      <c r="AF149" s="89"/>
    </row>
    <row r="150" spans="1:32" hidden="1" x14ac:dyDescent="0.2">
      <c r="A150" s="89"/>
      <c r="B150" s="89"/>
      <c r="C150" s="89"/>
      <c r="D150" s="124"/>
      <c r="E150" s="89"/>
      <c r="F150" s="89"/>
      <c r="G150" s="89"/>
      <c r="H150" s="110"/>
      <c r="I150" s="110"/>
      <c r="J150" s="110"/>
      <c r="K150" s="110"/>
      <c r="L150" s="110"/>
      <c r="M150" s="110"/>
      <c r="N150" s="110"/>
      <c r="O150" s="61"/>
      <c r="P150" s="89"/>
      <c r="Q150" s="89"/>
      <c r="R150" s="89"/>
      <c r="S150" s="89"/>
      <c r="T150" s="89"/>
      <c r="U150" s="89"/>
      <c r="V150" s="89"/>
      <c r="W150" s="61"/>
      <c r="X150" s="89"/>
      <c r="Y150" s="89"/>
      <c r="Z150" s="89"/>
      <c r="AA150" s="89"/>
      <c r="AB150" s="89"/>
      <c r="AC150" s="89"/>
      <c r="AD150" s="89"/>
      <c r="AE150" s="89"/>
      <c r="AF150" s="89"/>
    </row>
    <row r="151" spans="1:32" hidden="1" x14ac:dyDescent="0.2">
      <c r="A151" s="89"/>
      <c r="B151" s="89"/>
      <c r="C151" s="89"/>
      <c r="D151" s="124"/>
      <c r="E151" s="89"/>
      <c r="F151" s="89"/>
      <c r="G151" s="89"/>
      <c r="H151" s="110"/>
      <c r="I151" s="110"/>
      <c r="J151" s="110"/>
      <c r="K151" s="110"/>
      <c r="L151" s="110"/>
      <c r="M151" s="110"/>
      <c r="N151" s="110"/>
      <c r="O151" s="61"/>
      <c r="P151" s="89"/>
      <c r="Q151" s="89"/>
      <c r="R151" s="89"/>
      <c r="S151" s="89"/>
      <c r="T151" s="89"/>
      <c r="U151" s="89"/>
      <c r="V151" s="89"/>
      <c r="W151" s="61"/>
      <c r="X151" s="89"/>
      <c r="Y151" s="89"/>
      <c r="Z151" s="89"/>
      <c r="AA151" s="89"/>
      <c r="AB151" s="89"/>
      <c r="AC151" s="89"/>
      <c r="AD151" s="89"/>
      <c r="AE151" s="89"/>
      <c r="AF151" s="89"/>
    </row>
    <row r="152" spans="1:32" hidden="1" x14ac:dyDescent="0.2">
      <c r="A152" s="89"/>
      <c r="B152" s="89"/>
      <c r="C152" s="89"/>
      <c r="D152" s="124"/>
      <c r="E152" s="89"/>
      <c r="F152" s="89"/>
      <c r="G152" s="89"/>
      <c r="H152" s="110"/>
      <c r="I152" s="110"/>
      <c r="J152" s="110"/>
      <c r="K152" s="110"/>
      <c r="L152" s="110"/>
      <c r="M152" s="110"/>
      <c r="N152" s="110"/>
      <c r="O152" s="61"/>
      <c r="P152" s="89"/>
      <c r="Q152" s="89"/>
      <c r="R152" s="89"/>
      <c r="S152" s="89"/>
      <c r="T152" s="89"/>
      <c r="U152" s="89"/>
      <c r="V152" s="89"/>
      <c r="W152" s="61"/>
      <c r="X152" s="89"/>
      <c r="Y152" s="89"/>
      <c r="Z152" s="89"/>
      <c r="AA152" s="89"/>
      <c r="AB152" s="89"/>
      <c r="AC152" s="89"/>
      <c r="AD152" s="89"/>
      <c r="AE152" s="89"/>
      <c r="AF152" s="89"/>
    </row>
    <row r="153" spans="1:32" hidden="1" x14ac:dyDescent="0.2">
      <c r="A153" s="89"/>
      <c r="B153" s="89"/>
      <c r="C153" s="89"/>
      <c r="D153" s="124"/>
      <c r="E153" s="89"/>
      <c r="F153" s="89"/>
      <c r="G153" s="89"/>
      <c r="H153" s="110"/>
      <c r="I153" s="110"/>
      <c r="J153" s="110"/>
      <c r="K153" s="110"/>
      <c r="L153" s="110"/>
      <c r="M153" s="110"/>
      <c r="N153" s="110"/>
      <c r="O153" s="61"/>
      <c r="P153" s="89"/>
      <c r="Q153" s="89"/>
      <c r="R153" s="89"/>
      <c r="S153" s="89"/>
      <c r="T153" s="89"/>
      <c r="U153" s="89"/>
      <c r="V153" s="89"/>
      <c r="W153" s="61"/>
      <c r="X153" s="89"/>
      <c r="Y153" s="89"/>
      <c r="Z153" s="89"/>
      <c r="AA153" s="89"/>
      <c r="AB153" s="89"/>
      <c r="AC153" s="89"/>
      <c r="AD153" s="89"/>
      <c r="AE153" s="89"/>
      <c r="AF153" s="89"/>
    </row>
    <row r="154" spans="1:32" hidden="1" x14ac:dyDescent="0.2">
      <c r="A154" s="89"/>
      <c r="B154" s="89"/>
      <c r="C154" s="89"/>
      <c r="D154" s="124"/>
      <c r="E154" s="89"/>
      <c r="F154" s="89"/>
      <c r="G154" s="89"/>
      <c r="H154" s="110"/>
      <c r="I154" s="110"/>
      <c r="J154" s="110"/>
      <c r="K154" s="110"/>
      <c r="L154" s="110"/>
      <c r="M154" s="110"/>
      <c r="N154" s="110"/>
      <c r="O154" s="61"/>
      <c r="P154" s="89"/>
      <c r="Q154" s="89"/>
      <c r="R154" s="89"/>
      <c r="S154" s="89"/>
      <c r="T154" s="89"/>
      <c r="U154" s="89"/>
      <c r="V154" s="89"/>
      <c r="W154" s="61"/>
      <c r="X154" s="89"/>
      <c r="Y154" s="89"/>
      <c r="Z154" s="89"/>
      <c r="AA154" s="89"/>
      <c r="AB154" s="89"/>
      <c r="AC154" s="89"/>
      <c r="AD154" s="89"/>
      <c r="AE154" s="89"/>
      <c r="AF154" s="89"/>
    </row>
    <row r="155" spans="1:32" hidden="1" x14ac:dyDescent="0.2">
      <c r="A155" s="89"/>
      <c r="B155" s="89"/>
      <c r="C155" s="89"/>
      <c r="D155" s="124"/>
      <c r="E155" s="89"/>
      <c r="F155" s="89"/>
      <c r="G155" s="89"/>
      <c r="H155" s="110"/>
      <c r="I155" s="110"/>
      <c r="J155" s="110"/>
      <c r="K155" s="110"/>
      <c r="L155" s="110"/>
      <c r="M155" s="110"/>
      <c r="N155" s="110"/>
      <c r="O155" s="61"/>
      <c r="P155" s="89"/>
      <c r="Q155" s="89"/>
      <c r="R155" s="89"/>
      <c r="S155" s="89"/>
      <c r="T155" s="89"/>
      <c r="U155" s="89"/>
      <c r="V155" s="89"/>
      <c r="W155" s="61"/>
      <c r="X155" s="89"/>
      <c r="Y155" s="89"/>
      <c r="Z155" s="89"/>
      <c r="AA155" s="89"/>
      <c r="AB155" s="89"/>
      <c r="AC155" s="89"/>
      <c r="AD155" s="89"/>
      <c r="AE155" s="89"/>
      <c r="AF155" s="89"/>
    </row>
    <row r="156" spans="1:32" hidden="1" x14ac:dyDescent="0.2">
      <c r="A156" s="89"/>
      <c r="B156" s="89"/>
      <c r="C156" s="89"/>
      <c r="D156" s="124"/>
      <c r="E156" s="89"/>
      <c r="F156" s="89"/>
      <c r="G156" s="89"/>
      <c r="H156" s="110"/>
      <c r="I156" s="110"/>
      <c r="J156" s="110"/>
      <c r="K156" s="110"/>
      <c r="L156" s="110"/>
      <c r="M156" s="110"/>
      <c r="N156" s="110"/>
      <c r="O156" s="61"/>
      <c r="P156" s="89"/>
      <c r="Q156" s="89"/>
      <c r="R156" s="89"/>
      <c r="S156" s="89"/>
      <c r="T156" s="89"/>
      <c r="U156" s="89"/>
      <c r="V156" s="89"/>
      <c r="W156" s="61"/>
      <c r="X156" s="89"/>
      <c r="Y156" s="89"/>
      <c r="Z156" s="89"/>
      <c r="AA156" s="89"/>
      <c r="AB156" s="89"/>
      <c r="AC156" s="89"/>
      <c r="AD156" s="89"/>
      <c r="AE156" s="89"/>
      <c r="AF156" s="89"/>
    </row>
    <row r="157" spans="1:32" hidden="1" x14ac:dyDescent="0.2">
      <c r="A157" s="89"/>
      <c r="B157" s="89"/>
      <c r="C157" s="89"/>
      <c r="D157" s="124"/>
      <c r="E157" s="89"/>
      <c r="F157" s="89"/>
      <c r="G157" s="89"/>
      <c r="H157" s="110"/>
      <c r="I157" s="110"/>
      <c r="J157" s="110"/>
      <c r="K157" s="110"/>
      <c r="L157" s="110"/>
      <c r="M157" s="110"/>
      <c r="N157" s="110"/>
      <c r="O157" s="61"/>
      <c r="P157" s="89"/>
      <c r="Q157" s="89"/>
      <c r="R157" s="89"/>
      <c r="S157" s="89"/>
      <c r="T157" s="89"/>
      <c r="U157" s="89"/>
      <c r="V157" s="89"/>
      <c r="W157" s="61"/>
      <c r="X157" s="89"/>
      <c r="Y157" s="89"/>
      <c r="Z157" s="89"/>
      <c r="AA157" s="89"/>
      <c r="AB157" s="89"/>
      <c r="AC157" s="89"/>
      <c r="AD157" s="89"/>
      <c r="AE157" s="89"/>
      <c r="AF157" s="89"/>
    </row>
    <row r="158" spans="1:32" hidden="1" x14ac:dyDescent="0.2">
      <c r="A158" s="89"/>
      <c r="B158" s="89"/>
      <c r="C158" s="89"/>
      <c r="D158" s="124"/>
      <c r="E158" s="89"/>
      <c r="F158" s="89"/>
      <c r="G158" s="89"/>
      <c r="H158" s="110"/>
      <c r="I158" s="110"/>
      <c r="J158" s="110"/>
      <c r="K158" s="110"/>
      <c r="L158" s="110"/>
      <c r="M158" s="110"/>
      <c r="N158" s="110"/>
      <c r="O158" s="61"/>
      <c r="P158" s="89"/>
      <c r="Q158" s="89"/>
      <c r="R158" s="89"/>
      <c r="S158" s="89"/>
      <c r="T158" s="89"/>
      <c r="U158" s="89"/>
      <c r="V158" s="89"/>
      <c r="W158" s="61"/>
      <c r="X158" s="89"/>
      <c r="Y158" s="89"/>
      <c r="Z158" s="89"/>
      <c r="AA158" s="89"/>
      <c r="AB158" s="89"/>
      <c r="AC158" s="89"/>
      <c r="AD158" s="89"/>
      <c r="AE158" s="89"/>
      <c r="AF158" s="89"/>
    </row>
    <row r="159" spans="1:32" hidden="1" x14ac:dyDescent="0.2">
      <c r="A159" s="89"/>
      <c r="B159" s="89"/>
      <c r="C159" s="89"/>
      <c r="D159" s="124"/>
      <c r="E159" s="89"/>
      <c r="F159" s="89"/>
      <c r="G159" s="89"/>
      <c r="H159" s="110"/>
      <c r="I159" s="110"/>
      <c r="J159" s="110"/>
      <c r="K159" s="110"/>
      <c r="L159" s="110"/>
      <c r="M159" s="110"/>
      <c r="N159" s="110"/>
      <c r="O159" s="61"/>
      <c r="P159" s="89"/>
      <c r="Q159" s="89"/>
      <c r="R159" s="89"/>
      <c r="S159" s="89"/>
      <c r="T159" s="89"/>
      <c r="U159" s="89"/>
      <c r="V159" s="89"/>
      <c r="W159" s="61"/>
      <c r="X159" s="89"/>
      <c r="Y159" s="89"/>
      <c r="Z159" s="89"/>
      <c r="AA159" s="89"/>
      <c r="AB159" s="89"/>
      <c r="AC159" s="89"/>
      <c r="AD159" s="89"/>
      <c r="AE159" s="89"/>
      <c r="AF159" s="89"/>
    </row>
    <row r="160" spans="1:32" hidden="1" x14ac:dyDescent="0.2">
      <c r="A160" s="89"/>
      <c r="B160" s="89"/>
      <c r="C160" s="89"/>
      <c r="D160" s="124"/>
      <c r="E160" s="89"/>
      <c r="F160" s="89"/>
      <c r="G160" s="89"/>
      <c r="H160" s="110"/>
      <c r="I160" s="110"/>
      <c r="J160" s="110"/>
      <c r="K160" s="110"/>
      <c r="L160" s="110"/>
      <c r="M160" s="110"/>
      <c r="N160" s="110"/>
      <c r="O160" s="61"/>
      <c r="P160" s="89"/>
      <c r="Q160" s="89"/>
      <c r="R160" s="89"/>
      <c r="S160" s="89"/>
      <c r="T160" s="89"/>
      <c r="U160" s="89"/>
      <c r="V160" s="89"/>
      <c r="W160" s="61"/>
      <c r="X160" s="89"/>
      <c r="Y160" s="89"/>
      <c r="Z160" s="89"/>
      <c r="AA160" s="89"/>
      <c r="AB160" s="89"/>
      <c r="AC160" s="89"/>
      <c r="AD160" s="89"/>
      <c r="AE160" s="89"/>
      <c r="AF160" s="89"/>
    </row>
    <row r="161" spans="1:32" hidden="1" x14ac:dyDescent="0.2">
      <c r="A161" s="89"/>
      <c r="B161" s="89"/>
      <c r="C161" s="89"/>
      <c r="D161" s="124"/>
      <c r="E161" s="89"/>
      <c r="F161" s="89"/>
      <c r="G161" s="89"/>
      <c r="H161" s="110"/>
      <c r="I161" s="110"/>
      <c r="J161" s="110"/>
      <c r="K161" s="110"/>
      <c r="L161" s="110"/>
      <c r="M161" s="110"/>
      <c r="N161" s="110"/>
      <c r="O161" s="61"/>
      <c r="P161" s="89"/>
      <c r="Q161" s="89"/>
      <c r="R161" s="89"/>
      <c r="S161" s="89"/>
      <c r="T161" s="89"/>
      <c r="U161" s="89"/>
      <c r="V161" s="89"/>
      <c r="W161" s="61"/>
      <c r="X161" s="89"/>
      <c r="Y161" s="89"/>
      <c r="Z161" s="89"/>
      <c r="AA161" s="89"/>
      <c r="AB161" s="89"/>
      <c r="AC161" s="89"/>
      <c r="AD161" s="89"/>
      <c r="AE161" s="89"/>
      <c r="AF161" s="89"/>
    </row>
    <row r="162" spans="1:32" hidden="1" x14ac:dyDescent="0.2">
      <c r="A162" s="89"/>
      <c r="B162" s="89"/>
      <c r="C162" s="89"/>
      <c r="D162" s="124"/>
      <c r="E162" s="89"/>
      <c r="F162" s="89"/>
      <c r="G162" s="89"/>
      <c r="H162" s="110"/>
      <c r="I162" s="110"/>
      <c r="J162" s="110"/>
      <c r="K162" s="110"/>
      <c r="L162" s="110"/>
      <c r="M162" s="110"/>
      <c r="N162" s="110"/>
      <c r="O162" s="61"/>
      <c r="P162" s="89"/>
      <c r="Q162" s="89"/>
      <c r="R162" s="89"/>
      <c r="S162" s="89"/>
      <c r="T162" s="89"/>
      <c r="U162" s="89"/>
      <c r="V162" s="89"/>
      <c r="W162" s="61"/>
      <c r="X162" s="89"/>
      <c r="Y162" s="89"/>
      <c r="Z162" s="89"/>
      <c r="AA162" s="89"/>
      <c r="AB162" s="89"/>
      <c r="AC162" s="89"/>
      <c r="AD162" s="89"/>
      <c r="AE162" s="89"/>
      <c r="AF162" s="89"/>
    </row>
    <row r="163" spans="1:32" hidden="1" x14ac:dyDescent="0.2">
      <c r="A163" s="89"/>
      <c r="B163" s="89"/>
      <c r="C163" s="89"/>
      <c r="D163" s="124"/>
      <c r="E163" s="89"/>
      <c r="F163" s="89"/>
      <c r="G163" s="89"/>
      <c r="H163" s="110"/>
      <c r="I163" s="110"/>
      <c r="J163" s="110"/>
      <c r="K163" s="110"/>
      <c r="L163" s="110"/>
      <c r="M163" s="110"/>
      <c r="N163" s="110"/>
      <c r="O163" s="61"/>
      <c r="P163" s="89"/>
      <c r="Q163" s="89"/>
      <c r="R163" s="89"/>
      <c r="S163" s="89"/>
      <c r="T163" s="89"/>
      <c r="U163" s="89"/>
      <c r="V163" s="89"/>
      <c r="W163" s="61"/>
      <c r="X163" s="89"/>
      <c r="Y163" s="89"/>
      <c r="Z163" s="89"/>
      <c r="AA163" s="89"/>
      <c r="AB163" s="89"/>
      <c r="AC163" s="89"/>
      <c r="AD163" s="89"/>
      <c r="AE163" s="89"/>
      <c r="AF163" s="89"/>
    </row>
    <row r="164" spans="1:32" hidden="1" x14ac:dyDescent="0.2">
      <c r="A164" s="89"/>
      <c r="B164" s="89"/>
      <c r="C164" s="89"/>
      <c r="D164" s="124"/>
      <c r="E164" s="89"/>
      <c r="F164" s="89"/>
      <c r="G164" s="89"/>
      <c r="H164" s="110"/>
      <c r="I164" s="110"/>
      <c r="J164" s="110"/>
      <c r="K164" s="110"/>
      <c r="L164" s="110"/>
      <c r="M164" s="110"/>
      <c r="N164" s="110"/>
      <c r="O164" s="61"/>
      <c r="P164" s="89"/>
      <c r="Q164" s="89"/>
      <c r="R164" s="89"/>
      <c r="S164" s="89"/>
      <c r="T164" s="89"/>
      <c r="U164" s="89"/>
      <c r="V164" s="89"/>
      <c r="W164" s="61"/>
      <c r="X164" s="89"/>
      <c r="Y164" s="89"/>
      <c r="Z164" s="89"/>
      <c r="AA164" s="89"/>
      <c r="AB164" s="89"/>
      <c r="AC164" s="89"/>
      <c r="AD164" s="89"/>
      <c r="AE164" s="89"/>
      <c r="AF164" s="89"/>
    </row>
    <row r="165" spans="1:32" hidden="1" x14ac:dyDescent="0.2">
      <c r="A165" s="89"/>
      <c r="B165" s="89"/>
      <c r="C165" s="89"/>
      <c r="D165" s="124"/>
      <c r="E165" s="89"/>
      <c r="F165" s="89"/>
      <c r="G165" s="89"/>
      <c r="H165" s="110"/>
      <c r="I165" s="110"/>
      <c r="J165" s="110"/>
      <c r="K165" s="110"/>
      <c r="L165" s="110"/>
      <c r="M165" s="110"/>
      <c r="N165" s="110"/>
      <c r="O165" s="61"/>
      <c r="P165" s="89"/>
      <c r="Q165" s="89"/>
      <c r="R165" s="89"/>
      <c r="S165" s="89"/>
      <c r="T165" s="89"/>
      <c r="U165" s="89"/>
      <c r="V165" s="89"/>
      <c r="W165" s="61"/>
      <c r="X165" s="89"/>
      <c r="Y165" s="89"/>
      <c r="Z165" s="89"/>
      <c r="AA165" s="89"/>
      <c r="AB165" s="89"/>
      <c r="AC165" s="89"/>
      <c r="AD165" s="89"/>
      <c r="AE165" s="89"/>
      <c r="AF165" s="89"/>
    </row>
    <row r="166" spans="1:32" hidden="1" x14ac:dyDescent="0.2">
      <c r="A166" s="89"/>
      <c r="B166" s="89"/>
      <c r="C166" s="89"/>
      <c r="D166" s="124"/>
      <c r="E166" s="89"/>
      <c r="F166" s="89"/>
      <c r="G166" s="89"/>
      <c r="H166" s="110"/>
      <c r="I166" s="110"/>
      <c r="J166" s="110"/>
      <c r="K166" s="110"/>
      <c r="L166" s="110"/>
      <c r="M166" s="110"/>
      <c r="N166" s="110"/>
      <c r="O166" s="61"/>
      <c r="P166" s="89"/>
      <c r="Q166" s="89"/>
      <c r="R166" s="89"/>
      <c r="S166" s="89"/>
      <c r="T166" s="89"/>
      <c r="U166" s="89"/>
      <c r="V166" s="89"/>
      <c r="W166" s="61"/>
      <c r="X166" s="89"/>
      <c r="Y166" s="89"/>
      <c r="Z166" s="89"/>
      <c r="AA166" s="89"/>
      <c r="AB166" s="89"/>
      <c r="AC166" s="89"/>
      <c r="AD166" s="89"/>
      <c r="AE166" s="89"/>
      <c r="AF166" s="89"/>
    </row>
    <row r="167" spans="1:32" hidden="1" x14ac:dyDescent="0.2">
      <c r="A167" s="89"/>
      <c r="B167" s="89"/>
      <c r="C167" s="89"/>
      <c r="D167" s="124"/>
      <c r="E167" s="89"/>
      <c r="F167" s="89"/>
      <c r="G167" s="89"/>
      <c r="H167" s="110"/>
      <c r="I167" s="110"/>
      <c r="J167" s="110"/>
      <c r="K167" s="110"/>
      <c r="L167" s="110"/>
      <c r="M167" s="110"/>
      <c r="N167" s="110"/>
      <c r="O167" s="61"/>
      <c r="P167" s="89"/>
      <c r="Q167" s="89"/>
      <c r="R167" s="89"/>
      <c r="S167" s="89"/>
      <c r="T167" s="89"/>
      <c r="U167" s="89"/>
      <c r="V167" s="89"/>
      <c r="W167" s="61"/>
      <c r="X167" s="89"/>
      <c r="Y167" s="89"/>
      <c r="Z167" s="89"/>
      <c r="AA167" s="89"/>
      <c r="AB167" s="89"/>
      <c r="AC167" s="89"/>
      <c r="AD167" s="89"/>
      <c r="AE167" s="89"/>
      <c r="AF167" s="89"/>
    </row>
    <row r="168" spans="1:32" hidden="1" x14ac:dyDescent="0.2">
      <c r="A168" s="89"/>
      <c r="B168" s="89"/>
      <c r="C168" s="89"/>
      <c r="D168" s="124"/>
      <c r="E168" s="89"/>
      <c r="F168" s="89"/>
      <c r="G168" s="89"/>
      <c r="H168" s="110"/>
      <c r="I168" s="110"/>
      <c r="J168" s="110"/>
      <c r="K168" s="110"/>
      <c r="L168" s="110"/>
      <c r="M168" s="110"/>
      <c r="N168" s="110"/>
      <c r="O168" s="61"/>
      <c r="P168" s="89"/>
      <c r="Q168" s="89"/>
      <c r="R168" s="89"/>
      <c r="S168" s="89"/>
      <c r="T168" s="89"/>
      <c r="U168" s="89"/>
      <c r="V168" s="89"/>
      <c r="W168" s="61"/>
      <c r="X168" s="89"/>
      <c r="Y168" s="89"/>
      <c r="Z168" s="89"/>
      <c r="AA168" s="89"/>
      <c r="AB168" s="89"/>
      <c r="AC168" s="89"/>
      <c r="AD168" s="89"/>
      <c r="AE168" s="89"/>
      <c r="AF168" s="89"/>
    </row>
    <row r="169" spans="1:32" hidden="1" x14ac:dyDescent="0.2">
      <c r="A169" s="89"/>
      <c r="B169" s="89"/>
      <c r="C169" s="89"/>
      <c r="D169" s="124"/>
      <c r="E169" s="89"/>
      <c r="F169" s="89"/>
      <c r="G169" s="89"/>
      <c r="H169" s="110"/>
      <c r="I169" s="110"/>
      <c r="J169" s="110"/>
      <c r="K169" s="110"/>
      <c r="L169" s="110"/>
      <c r="M169" s="110"/>
      <c r="N169" s="110"/>
      <c r="O169" s="61"/>
      <c r="P169" s="89"/>
      <c r="Q169" s="89"/>
      <c r="R169" s="89"/>
      <c r="S169" s="89"/>
      <c r="T169" s="89"/>
      <c r="U169" s="89"/>
      <c r="V169" s="89"/>
      <c r="W169" s="61"/>
      <c r="X169" s="89"/>
      <c r="Y169" s="89"/>
      <c r="Z169" s="89"/>
      <c r="AA169" s="89"/>
      <c r="AB169" s="89"/>
      <c r="AC169" s="89"/>
      <c r="AD169" s="89"/>
      <c r="AE169" s="89"/>
      <c r="AF169" s="89"/>
    </row>
    <row r="170" spans="1:32" hidden="1" x14ac:dyDescent="0.2">
      <c r="A170" s="89"/>
      <c r="B170" s="89"/>
      <c r="C170" s="89"/>
      <c r="D170" s="124"/>
      <c r="E170" s="89"/>
      <c r="F170" s="89"/>
      <c r="G170" s="89"/>
      <c r="H170" s="110"/>
      <c r="I170" s="110"/>
      <c r="J170" s="110"/>
      <c r="K170" s="110"/>
      <c r="L170" s="110"/>
      <c r="M170" s="110"/>
      <c r="N170" s="110"/>
      <c r="O170" s="61"/>
      <c r="P170" s="89"/>
      <c r="Q170" s="89"/>
      <c r="R170" s="89"/>
      <c r="S170" s="89"/>
      <c r="T170" s="89"/>
      <c r="U170" s="89"/>
      <c r="V170" s="89"/>
      <c r="W170" s="61"/>
      <c r="X170" s="89"/>
      <c r="Y170" s="89"/>
      <c r="Z170" s="89"/>
      <c r="AA170" s="89"/>
      <c r="AB170" s="89"/>
      <c r="AC170" s="89"/>
      <c r="AD170" s="89"/>
      <c r="AE170" s="89"/>
      <c r="AF170" s="89"/>
    </row>
    <row r="171" spans="1:32" hidden="1" x14ac:dyDescent="0.2">
      <c r="A171" s="89"/>
      <c r="B171" s="89"/>
      <c r="C171" s="89"/>
      <c r="D171" s="124"/>
      <c r="E171" s="89"/>
      <c r="F171" s="89"/>
      <c r="G171" s="89"/>
      <c r="H171" s="110"/>
      <c r="I171" s="110"/>
      <c r="J171" s="110"/>
      <c r="K171" s="110"/>
      <c r="L171" s="110"/>
      <c r="M171" s="110"/>
      <c r="N171" s="110"/>
      <c r="O171" s="61"/>
      <c r="P171" s="89"/>
      <c r="Q171" s="89"/>
      <c r="R171" s="89"/>
      <c r="S171" s="89"/>
      <c r="T171" s="89"/>
      <c r="U171" s="89"/>
      <c r="V171" s="89"/>
      <c r="W171" s="61"/>
      <c r="X171" s="89"/>
      <c r="Y171" s="89"/>
      <c r="Z171" s="89"/>
      <c r="AA171" s="89"/>
      <c r="AB171" s="89"/>
      <c r="AC171" s="89"/>
      <c r="AD171" s="89"/>
      <c r="AE171" s="89"/>
      <c r="AF171" s="89"/>
    </row>
    <row r="172" spans="1:32" hidden="1" x14ac:dyDescent="0.2">
      <c r="A172" s="89"/>
      <c r="B172" s="89"/>
      <c r="C172" s="89"/>
      <c r="D172" s="124"/>
      <c r="E172" s="89"/>
      <c r="F172" s="89"/>
      <c r="G172" s="89"/>
      <c r="H172" s="110"/>
      <c r="I172" s="110"/>
      <c r="J172" s="110"/>
      <c r="K172" s="110"/>
      <c r="L172" s="110"/>
      <c r="M172" s="110"/>
      <c r="N172" s="110"/>
      <c r="O172" s="61"/>
      <c r="P172" s="89"/>
      <c r="Q172" s="89"/>
      <c r="R172" s="89"/>
      <c r="S172" s="89"/>
      <c r="T172" s="89"/>
      <c r="U172" s="89"/>
      <c r="V172" s="89"/>
      <c r="W172" s="61"/>
      <c r="X172" s="89"/>
      <c r="Y172" s="89"/>
      <c r="Z172" s="89"/>
      <c r="AA172" s="89"/>
      <c r="AB172" s="89"/>
      <c r="AC172" s="89"/>
      <c r="AD172" s="89"/>
      <c r="AE172" s="89"/>
      <c r="AF172" s="89"/>
    </row>
    <row r="173" spans="1:32" hidden="1" x14ac:dyDescent="0.2">
      <c r="A173" s="89"/>
      <c r="B173" s="89"/>
      <c r="C173" s="89"/>
      <c r="D173" s="124"/>
      <c r="E173" s="89"/>
      <c r="F173" s="89"/>
      <c r="G173" s="89"/>
      <c r="H173" s="110"/>
      <c r="I173" s="110"/>
      <c r="J173" s="110"/>
      <c r="K173" s="110"/>
      <c r="L173" s="110"/>
      <c r="M173" s="110"/>
      <c r="N173" s="110"/>
      <c r="O173" s="61"/>
      <c r="P173" s="89"/>
      <c r="Q173" s="89"/>
      <c r="R173" s="89"/>
      <c r="S173" s="89"/>
      <c r="T173" s="89"/>
      <c r="U173" s="89"/>
      <c r="V173" s="89"/>
      <c r="W173" s="61"/>
      <c r="X173" s="89"/>
      <c r="Y173" s="89"/>
      <c r="Z173" s="89"/>
      <c r="AA173" s="89"/>
      <c r="AB173" s="89"/>
      <c r="AC173" s="89"/>
      <c r="AD173" s="89"/>
      <c r="AE173" s="89"/>
      <c r="AF173" s="89"/>
    </row>
    <row r="174" spans="1:32" hidden="1" x14ac:dyDescent="0.2">
      <c r="A174" s="89"/>
      <c r="B174" s="89"/>
      <c r="C174" s="89"/>
      <c r="D174" s="124"/>
      <c r="E174" s="89"/>
      <c r="F174" s="89"/>
      <c r="G174" s="89"/>
      <c r="H174" s="110"/>
      <c r="I174" s="110"/>
      <c r="J174" s="110"/>
      <c r="K174" s="110"/>
      <c r="L174" s="110"/>
      <c r="M174" s="110"/>
      <c r="N174" s="110"/>
      <c r="O174" s="61"/>
      <c r="P174" s="89"/>
      <c r="Q174" s="89"/>
      <c r="R174" s="89"/>
      <c r="S174" s="89"/>
      <c r="T174" s="89"/>
      <c r="U174" s="89"/>
      <c r="V174" s="89"/>
      <c r="W174" s="61"/>
      <c r="X174" s="89"/>
      <c r="Y174" s="89"/>
      <c r="Z174" s="89"/>
      <c r="AA174" s="89"/>
      <c r="AB174" s="89"/>
      <c r="AC174" s="89"/>
      <c r="AD174" s="89"/>
      <c r="AE174" s="89"/>
      <c r="AF174" s="89"/>
    </row>
    <row r="175" spans="1:32" hidden="1" x14ac:dyDescent="0.2">
      <c r="A175" s="89"/>
      <c r="B175" s="89"/>
      <c r="C175" s="89"/>
      <c r="D175" s="124"/>
      <c r="E175" s="89"/>
      <c r="F175" s="89"/>
      <c r="G175" s="89"/>
      <c r="H175" s="110"/>
      <c r="I175" s="110"/>
      <c r="J175" s="110"/>
      <c r="K175" s="110"/>
      <c r="L175" s="110"/>
      <c r="M175" s="110"/>
      <c r="N175" s="110"/>
      <c r="O175" s="61"/>
      <c r="P175" s="89"/>
      <c r="Q175" s="89"/>
      <c r="R175" s="89"/>
      <c r="S175" s="89"/>
      <c r="T175" s="89"/>
      <c r="U175" s="89"/>
      <c r="V175" s="89"/>
      <c r="W175" s="61"/>
      <c r="X175" s="89"/>
      <c r="Y175" s="89"/>
      <c r="Z175" s="89"/>
      <c r="AA175" s="89"/>
      <c r="AB175" s="89"/>
      <c r="AC175" s="89"/>
      <c r="AD175" s="89"/>
      <c r="AE175" s="89"/>
      <c r="AF175" s="89"/>
    </row>
    <row r="176" spans="1:32" hidden="1" x14ac:dyDescent="0.2">
      <c r="A176" s="89"/>
      <c r="B176" s="89"/>
      <c r="C176" s="89"/>
      <c r="D176" s="124"/>
      <c r="E176" s="89"/>
      <c r="F176" s="89"/>
      <c r="G176" s="89"/>
      <c r="H176" s="110"/>
      <c r="I176" s="110"/>
      <c r="J176" s="110"/>
      <c r="K176" s="110"/>
      <c r="L176" s="110"/>
      <c r="M176" s="110"/>
      <c r="N176" s="110"/>
      <c r="O176" s="61"/>
      <c r="P176" s="89"/>
      <c r="Q176" s="89"/>
      <c r="R176" s="89"/>
      <c r="S176" s="89"/>
      <c r="T176" s="89"/>
      <c r="U176" s="89"/>
      <c r="V176" s="89"/>
      <c r="W176" s="61"/>
      <c r="X176" s="89"/>
      <c r="Y176" s="89"/>
      <c r="Z176" s="89"/>
      <c r="AA176" s="89"/>
      <c r="AB176" s="89"/>
      <c r="AC176" s="89"/>
      <c r="AD176" s="89"/>
      <c r="AE176" s="89"/>
      <c r="AF176" s="89"/>
    </row>
    <row r="177" spans="1:32" hidden="1" x14ac:dyDescent="0.2">
      <c r="A177" s="89"/>
      <c r="B177" s="89"/>
      <c r="C177" s="89"/>
      <c r="D177" s="124"/>
      <c r="E177" s="89"/>
      <c r="F177" s="89"/>
      <c r="G177" s="89"/>
      <c r="H177" s="110"/>
      <c r="I177" s="110"/>
      <c r="J177" s="110"/>
      <c r="K177" s="110"/>
      <c r="L177" s="110"/>
      <c r="M177" s="110"/>
      <c r="N177" s="110"/>
      <c r="O177" s="61"/>
      <c r="P177" s="89"/>
      <c r="Q177" s="89"/>
      <c r="R177" s="89"/>
      <c r="S177" s="89"/>
      <c r="T177" s="89"/>
      <c r="U177" s="89"/>
      <c r="V177" s="89"/>
      <c r="W177" s="61"/>
      <c r="X177" s="89"/>
      <c r="Y177" s="89"/>
      <c r="Z177" s="89"/>
      <c r="AA177" s="89"/>
      <c r="AB177" s="89"/>
      <c r="AC177" s="89"/>
      <c r="AD177" s="89"/>
      <c r="AE177" s="89"/>
      <c r="AF177" s="89"/>
    </row>
    <row r="178" spans="1:32" hidden="1" x14ac:dyDescent="0.2">
      <c r="A178" s="89"/>
      <c r="B178" s="89"/>
      <c r="C178" s="89"/>
      <c r="D178" s="124"/>
      <c r="E178" s="89"/>
      <c r="F178" s="89"/>
      <c r="G178" s="89"/>
      <c r="H178" s="110"/>
      <c r="I178" s="110"/>
      <c r="J178" s="110"/>
      <c r="K178" s="110"/>
      <c r="L178" s="110"/>
      <c r="M178" s="110"/>
      <c r="N178" s="110"/>
      <c r="O178" s="61"/>
      <c r="P178" s="89"/>
      <c r="Q178" s="89"/>
      <c r="R178" s="89"/>
      <c r="S178" s="89"/>
      <c r="T178" s="89"/>
      <c r="U178" s="89"/>
      <c r="V178" s="89"/>
      <c r="W178" s="61"/>
      <c r="X178" s="89"/>
      <c r="Y178" s="89"/>
      <c r="Z178" s="89"/>
      <c r="AA178" s="89"/>
      <c r="AB178" s="89"/>
      <c r="AC178" s="89"/>
      <c r="AD178" s="89"/>
      <c r="AE178" s="89"/>
      <c r="AF178" s="89"/>
    </row>
    <row r="179" spans="1:32" hidden="1" x14ac:dyDescent="0.2">
      <c r="A179" s="89"/>
      <c r="B179" s="89"/>
      <c r="C179" s="89"/>
      <c r="D179" s="124"/>
      <c r="E179" s="89"/>
      <c r="F179" s="89"/>
      <c r="G179" s="89"/>
      <c r="H179" s="110"/>
      <c r="I179" s="110"/>
      <c r="J179" s="110"/>
      <c r="K179" s="110"/>
      <c r="L179" s="110"/>
      <c r="M179" s="110"/>
      <c r="N179" s="110"/>
      <c r="O179" s="61"/>
      <c r="P179" s="89"/>
      <c r="Q179" s="89"/>
      <c r="R179" s="89"/>
      <c r="S179" s="89"/>
      <c r="T179" s="89"/>
      <c r="U179" s="89"/>
      <c r="V179" s="89"/>
      <c r="W179" s="61"/>
      <c r="X179" s="89"/>
      <c r="Y179" s="89"/>
      <c r="Z179" s="89"/>
      <c r="AA179" s="89"/>
      <c r="AB179" s="89"/>
      <c r="AC179" s="89"/>
      <c r="AD179" s="89"/>
      <c r="AE179" s="89"/>
      <c r="AF179" s="89"/>
    </row>
    <row r="180" spans="1:32" hidden="1" x14ac:dyDescent="0.2">
      <c r="A180" s="89"/>
      <c r="B180" s="89"/>
      <c r="C180" s="89"/>
      <c r="D180" s="124"/>
      <c r="E180" s="89"/>
      <c r="F180" s="89"/>
      <c r="G180" s="89"/>
      <c r="H180" s="110"/>
      <c r="I180" s="110"/>
      <c r="J180" s="110"/>
      <c r="K180" s="110"/>
      <c r="L180" s="110"/>
      <c r="M180" s="110"/>
      <c r="N180" s="110"/>
      <c r="O180" s="61"/>
      <c r="P180" s="89"/>
      <c r="Q180" s="89"/>
      <c r="R180" s="89"/>
      <c r="S180" s="89"/>
      <c r="T180" s="89"/>
      <c r="U180" s="89"/>
      <c r="V180" s="89"/>
      <c r="W180" s="61"/>
      <c r="X180" s="89"/>
      <c r="Y180" s="89"/>
      <c r="Z180" s="89"/>
      <c r="AA180" s="89"/>
      <c r="AB180" s="89"/>
      <c r="AC180" s="89"/>
      <c r="AD180" s="89"/>
      <c r="AE180" s="89"/>
      <c r="AF180" s="89"/>
    </row>
    <row r="181" spans="1:32" hidden="1" x14ac:dyDescent="0.2">
      <c r="A181" s="89"/>
      <c r="B181" s="89"/>
      <c r="C181" s="89"/>
      <c r="D181" s="124"/>
      <c r="E181" s="89"/>
      <c r="F181" s="89"/>
      <c r="G181" s="89"/>
      <c r="H181" s="110"/>
      <c r="I181" s="110"/>
      <c r="J181" s="110"/>
      <c r="K181" s="110"/>
      <c r="L181" s="110"/>
      <c r="M181" s="110"/>
      <c r="N181" s="110"/>
      <c r="O181" s="61"/>
      <c r="P181" s="89"/>
      <c r="Q181" s="89"/>
      <c r="R181" s="89"/>
      <c r="S181" s="89"/>
      <c r="T181" s="89"/>
      <c r="U181" s="89"/>
      <c r="V181" s="89"/>
      <c r="W181" s="61"/>
      <c r="X181" s="89"/>
      <c r="Y181" s="89"/>
      <c r="Z181" s="89"/>
      <c r="AA181" s="89"/>
      <c r="AB181" s="89"/>
      <c r="AC181" s="89"/>
      <c r="AD181" s="89"/>
      <c r="AE181" s="89"/>
      <c r="AF181" s="89"/>
    </row>
    <row r="182" spans="1:32" hidden="1" x14ac:dyDescent="0.2">
      <c r="A182" s="89"/>
      <c r="B182" s="89"/>
      <c r="C182" s="89"/>
      <c r="D182" s="124"/>
      <c r="E182" s="89"/>
      <c r="F182" s="89"/>
      <c r="G182" s="89"/>
      <c r="H182" s="110"/>
      <c r="I182" s="110"/>
      <c r="J182" s="110"/>
      <c r="K182" s="110"/>
      <c r="L182" s="110"/>
      <c r="M182" s="110"/>
      <c r="N182" s="110"/>
      <c r="O182" s="61"/>
      <c r="P182" s="89"/>
      <c r="Q182" s="89"/>
      <c r="R182" s="89"/>
      <c r="S182" s="89"/>
      <c r="T182" s="89"/>
      <c r="U182" s="89"/>
      <c r="V182" s="89"/>
      <c r="W182" s="61"/>
      <c r="X182" s="89"/>
      <c r="Y182" s="89"/>
      <c r="Z182" s="89"/>
      <c r="AA182" s="89"/>
      <c r="AB182" s="89"/>
      <c r="AC182" s="89"/>
      <c r="AD182" s="89"/>
      <c r="AE182" s="89"/>
      <c r="AF182" s="89"/>
    </row>
    <row r="183" spans="1:32" hidden="1" x14ac:dyDescent="0.2">
      <c r="A183" s="89"/>
      <c r="B183" s="89"/>
      <c r="C183" s="89"/>
      <c r="D183" s="124"/>
      <c r="E183" s="89"/>
      <c r="F183" s="89"/>
      <c r="G183" s="89"/>
      <c r="H183" s="110"/>
      <c r="I183" s="110"/>
      <c r="J183" s="110"/>
      <c r="K183" s="110"/>
      <c r="L183" s="110"/>
      <c r="M183" s="110"/>
      <c r="N183" s="110"/>
      <c r="O183" s="61"/>
      <c r="P183" s="89"/>
      <c r="Q183" s="89"/>
      <c r="R183" s="89"/>
      <c r="S183" s="89"/>
      <c r="T183" s="89"/>
      <c r="U183" s="89"/>
      <c r="V183" s="89"/>
      <c r="W183" s="61"/>
      <c r="X183" s="89"/>
      <c r="Y183" s="89"/>
      <c r="Z183" s="89"/>
      <c r="AA183" s="89"/>
      <c r="AB183" s="89"/>
      <c r="AC183" s="89"/>
      <c r="AD183" s="89"/>
      <c r="AE183" s="89"/>
      <c r="AF183" s="89"/>
    </row>
    <row r="184" spans="1:32" hidden="1" x14ac:dyDescent="0.2">
      <c r="A184" s="89"/>
      <c r="B184" s="89"/>
      <c r="C184" s="89"/>
      <c r="D184" s="124"/>
      <c r="E184" s="89"/>
      <c r="F184" s="89"/>
      <c r="G184" s="89"/>
      <c r="H184" s="110"/>
      <c r="I184" s="110"/>
      <c r="J184" s="110"/>
      <c r="K184" s="110"/>
      <c r="L184" s="110"/>
      <c r="M184" s="110"/>
      <c r="N184" s="110"/>
      <c r="O184" s="61"/>
      <c r="P184" s="89"/>
      <c r="Q184" s="89"/>
      <c r="R184" s="89"/>
      <c r="S184" s="89"/>
      <c r="T184" s="89"/>
      <c r="U184" s="89"/>
      <c r="V184" s="89"/>
      <c r="W184" s="61"/>
      <c r="X184" s="89"/>
      <c r="Y184" s="89"/>
      <c r="Z184" s="89"/>
      <c r="AA184" s="89"/>
      <c r="AB184" s="89"/>
      <c r="AC184" s="89"/>
      <c r="AD184" s="89"/>
      <c r="AE184" s="89"/>
      <c r="AF184" s="89"/>
    </row>
    <row r="185" spans="1:32" hidden="1" x14ac:dyDescent="0.2">
      <c r="A185" s="89"/>
      <c r="B185" s="89"/>
      <c r="C185" s="89"/>
      <c r="D185" s="124"/>
      <c r="E185" s="89"/>
      <c r="F185" s="89"/>
      <c r="G185" s="89"/>
      <c r="H185" s="110"/>
      <c r="I185" s="110"/>
      <c r="J185" s="110"/>
      <c r="K185" s="110"/>
      <c r="L185" s="110"/>
      <c r="M185" s="110"/>
      <c r="N185" s="110"/>
      <c r="O185" s="61"/>
      <c r="P185" s="89"/>
      <c r="Q185" s="89"/>
      <c r="R185" s="89"/>
      <c r="S185" s="89"/>
      <c r="T185" s="89"/>
      <c r="U185" s="89"/>
      <c r="V185" s="89"/>
      <c r="W185" s="61"/>
      <c r="X185" s="89"/>
      <c r="Y185" s="89"/>
      <c r="Z185" s="89"/>
      <c r="AA185" s="89"/>
      <c r="AB185" s="89"/>
      <c r="AC185" s="89"/>
      <c r="AD185" s="89"/>
      <c r="AE185" s="89"/>
      <c r="AF185" s="89"/>
    </row>
    <row r="186" spans="1:32" hidden="1" x14ac:dyDescent="0.2">
      <c r="A186" s="89"/>
      <c r="B186" s="89"/>
      <c r="C186" s="89"/>
      <c r="D186" s="124"/>
      <c r="E186" s="89"/>
      <c r="F186" s="89"/>
      <c r="G186" s="89"/>
      <c r="H186" s="110"/>
      <c r="I186" s="110"/>
      <c r="J186" s="110"/>
      <c r="K186" s="110"/>
      <c r="L186" s="110"/>
      <c r="M186" s="110"/>
      <c r="N186" s="110"/>
      <c r="O186" s="61"/>
      <c r="P186" s="89"/>
      <c r="Q186" s="89"/>
      <c r="R186" s="89"/>
      <c r="S186" s="89"/>
      <c r="T186" s="89"/>
      <c r="U186" s="89"/>
      <c r="V186" s="89"/>
      <c r="W186" s="61"/>
      <c r="X186" s="89"/>
      <c r="Y186" s="89"/>
      <c r="Z186" s="89"/>
      <c r="AA186" s="89"/>
      <c r="AB186" s="89"/>
      <c r="AC186" s="89"/>
      <c r="AD186" s="89"/>
      <c r="AE186" s="89"/>
      <c r="AF186" s="89"/>
    </row>
    <row r="187" spans="1:32" hidden="1" x14ac:dyDescent="0.2">
      <c r="A187" s="89"/>
      <c r="B187" s="89"/>
      <c r="C187" s="89"/>
      <c r="D187" s="124"/>
      <c r="E187" s="89"/>
      <c r="F187" s="89"/>
      <c r="G187" s="89"/>
      <c r="H187" s="110"/>
      <c r="I187" s="110"/>
      <c r="J187" s="110"/>
      <c r="K187" s="110"/>
      <c r="L187" s="110"/>
      <c r="M187" s="110"/>
      <c r="N187" s="110"/>
      <c r="O187" s="61"/>
      <c r="P187" s="89"/>
      <c r="Q187" s="89"/>
      <c r="R187" s="89"/>
      <c r="S187" s="89"/>
      <c r="T187" s="89"/>
      <c r="U187" s="89"/>
      <c r="V187" s="89"/>
      <c r="W187" s="61"/>
      <c r="X187" s="89"/>
      <c r="Y187" s="89"/>
      <c r="Z187" s="89"/>
      <c r="AA187" s="89"/>
      <c r="AB187" s="89"/>
      <c r="AC187" s="89"/>
      <c r="AD187" s="89"/>
      <c r="AE187" s="89"/>
      <c r="AF187" s="89"/>
    </row>
    <row r="188" spans="1:32" hidden="1" x14ac:dyDescent="0.2">
      <c r="A188" s="89"/>
      <c r="B188" s="89"/>
      <c r="C188" s="89"/>
      <c r="D188" s="124"/>
      <c r="E188" s="89"/>
      <c r="F188" s="89"/>
      <c r="G188" s="89"/>
      <c r="H188" s="110"/>
      <c r="I188" s="110"/>
      <c r="J188" s="110"/>
      <c r="K188" s="110"/>
      <c r="L188" s="110"/>
      <c r="M188" s="110"/>
      <c r="N188" s="110"/>
      <c r="O188" s="61"/>
      <c r="P188" s="89"/>
      <c r="Q188" s="89"/>
      <c r="R188" s="89"/>
      <c r="S188" s="89"/>
      <c r="T188" s="89"/>
      <c r="U188" s="89"/>
      <c r="V188" s="89"/>
      <c r="W188" s="61"/>
      <c r="X188" s="89"/>
      <c r="Y188" s="89"/>
      <c r="Z188" s="89"/>
      <c r="AA188" s="89"/>
      <c r="AB188" s="89"/>
      <c r="AC188" s="89"/>
      <c r="AD188" s="89"/>
      <c r="AE188" s="89"/>
      <c r="AF188" s="89"/>
    </row>
    <row r="189" spans="1:32" hidden="1" x14ac:dyDescent="0.2">
      <c r="A189" s="89"/>
      <c r="B189" s="89"/>
      <c r="C189" s="89"/>
      <c r="D189" s="124"/>
      <c r="E189" s="89"/>
      <c r="F189" s="89"/>
      <c r="G189" s="89"/>
      <c r="H189" s="110"/>
      <c r="I189" s="110"/>
      <c r="J189" s="110"/>
      <c r="K189" s="110"/>
      <c r="L189" s="110"/>
      <c r="M189" s="110"/>
      <c r="N189" s="110"/>
      <c r="O189" s="61"/>
      <c r="P189" s="89"/>
      <c r="Q189" s="89"/>
      <c r="R189" s="89"/>
      <c r="S189" s="89"/>
      <c r="T189" s="89"/>
      <c r="U189" s="89"/>
      <c r="V189" s="89"/>
      <c r="W189" s="61"/>
      <c r="X189" s="89"/>
      <c r="Y189" s="89"/>
      <c r="Z189" s="89"/>
      <c r="AA189" s="89"/>
      <c r="AB189" s="89"/>
      <c r="AC189" s="89"/>
      <c r="AD189" s="89"/>
      <c r="AE189" s="89"/>
      <c r="AF189" s="89"/>
    </row>
    <row r="190" spans="1:32" hidden="1" x14ac:dyDescent="0.2">
      <c r="A190" s="89"/>
      <c r="B190" s="89"/>
      <c r="C190" s="89"/>
      <c r="D190" s="124"/>
      <c r="E190" s="89"/>
      <c r="F190" s="89"/>
      <c r="G190" s="89"/>
      <c r="H190" s="110"/>
      <c r="I190" s="110"/>
      <c r="J190" s="110"/>
      <c r="K190" s="110"/>
      <c r="L190" s="110"/>
      <c r="M190" s="110"/>
      <c r="N190" s="110"/>
      <c r="O190" s="61"/>
      <c r="P190" s="89"/>
      <c r="Q190" s="89"/>
      <c r="R190" s="89"/>
      <c r="S190" s="89"/>
      <c r="T190" s="89"/>
      <c r="U190" s="89"/>
      <c r="V190" s="89"/>
      <c r="W190" s="61"/>
      <c r="X190" s="89"/>
      <c r="Y190" s="89"/>
      <c r="Z190" s="89"/>
      <c r="AA190" s="89"/>
      <c r="AB190" s="89"/>
      <c r="AC190" s="89"/>
      <c r="AD190" s="89"/>
      <c r="AE190" s="89"/>
      <c r="AF190" s="89"/>
    </row>
    <row r="191" spans="1:32" hidden="1" x14ac:dyDescent="0.2">
      <c r="A191" s="89"/>
      <c r="B191" s="89"/>
      <c r="C191" s="89"/>
      <c r="D191" s="124"/>
      <c r="E191" s="89"/>
      <c r="F191" s="89"/>
      <c r="G191" s="89"/>
      <c r="H191" s="110"/>
      <c r="I191" s="110"/>
      <c r="J191" s="110"/>
      <c r="K191" s="110"/>
      <c r="L191" s="110"/>
      <c r="M191" s="110"/>
      <c r="N191" s="110"/>
      <c r="O191" s="61"/>
      <c r="P191" s="89"/>
      <c r="Q191" s="89"/>
      <c r="R191" s="89"/>
      <c r="S191" s="89"/>
      <c r="T191" s="89"/>
      <c r="U191" s="89"/>
      <c r="V191" s="89"/>
      <c r="W191" s="61"/>
      <c r="X191" s="89"/>
      <c r="Y191" s="89"/>
      <c r="Z191" s="89"/>
      <c r="AA191" s="89"/>
      <c r="AB191" s="89"/>
      <c r="AC191" s="89"/>
      <c r="AD191" s="89"/>
      <c r="AE191" s="89"/>
      <c r="AF191" s="89"/>
    </row>
    <row r="192" spans="1:32" hidden="1" x14ac:dyDescent="0.2">
      <c r="A192" s="89"/>
      <c r="B192" s="89"/>
      <c r="C192" s="89"/>
      <c r="D192" s="124"/>
      <c r="E192" s="89"/>
      <c r="F192" s="89"/>
      <c r="G192" s="89"/>
      <c r="H192" s="110"/>
      <c r="I192" s="110"/>
      <c r="J192" s="110"/>
      <c r="K192" s="110"/>
      <c r="L192" s="110"/>
      <c r="M192" s="110"/>
      <c r="N192" s="110"/>
      <c r="O192" s="61"/>
      <c r="P192" s="89"/>
      <c r="Q192" s="89"/>
      <c r="R192" s="89"/>
      <c r="S192" s="89"/>
      <c r="T192" s="89"/>
      <c r="U192" s="89"/>
      <c r="V192" s="89"/>
      <c r="W192" s="61"/>
      <c r="X192" s="89"/>
      <c r="Y192" s="89"/>
      <c r="Z192" s="89"/>
      <c r="AA192" s="89"/>
      <c r="AB192" s="89"/>
      <c r="AC192" s="89"/>
      <c r="AD192" s="89"/>
      <c r="AE192" s="89"/>
      <c r="AF192" s="89"/>
    </row>
    <row r="193" spans="1:32" hidden="1" x14ac:dyDescent="0.2">
      <c r="A193" s="89"/>
      <c r="B193" s="89"/>
      <c r="C193" s="89"/>
      <c r="D193" s="124"/>
      <c r="E193" s="89"/>
      <c r="F193" s="89"/>
      <c r="G193" s="89"/>
      <c r="H193" s="110"/>
      <c r="I193" s="110"/>
      <c r="J193" s="110"/>
      <c r="K193" s="110"/>
      <c r="L193" s="110"/>
      <c r="M193" s="110"/>
      <c r="N193" s="110"/>
      <c r="O193" s="61"/>
      <c r="P193" s="89"/>
      <c r="Q193" s="89"/>
      <c r="R193" s="89"/>
      <c r="S193" s="89"/>
      <c r="T193" s="89"/>
      <c r="U193" s="89"/>
      <c r="V193" s="89"/>
      <c r="W193" s="61"/>
      <c r="X193" s="89"/>
      <c r="Y193" s="89"/>
      <c r="Z193" s="89"/>
      <c r="AA193" s="89"/>
      <c r="AB193" s="89"/>
      <c r="AC193" s="89"/>
      <c r="AD193" s="89"/>
      <c r="AE193" s="89"/>
      <c r="AF193" s="89"/>
    </row>
    <row r="194" spans="1:32" hidden="1" x14ac:dyDescent="0.2">
      <c r="A194" s="89"/>
      <c r="B194" s="89"/>
      <c r="C194" s="89"/>
      <c r="D194" s="124"/>
      <c r="E194" s="89"/>
      <c r="F194" s="89"/>
      <c r="G194" s="89"/>
      <c r="H194" s="110"/>
      <c r="I194" s="110"/>
      <c r="J194" s="110"/>
      <c r="K194" s="110"/>
      <c r="L194" s="110"/>
      <c r="M194" s="110"/>
      <c r="N194" s="110"/>
      <c r="O194" s="61"/>
      <c r="P194" s="89"/>
      <c r="Q194" s="89"/>
      <c r="R194" s="89"/>
      <c r="S194" s="89"/>
      <c r="T194" s="89"/>
      <c r="U194" s="89"/>
      <c r="V194" s="89"/>
      <c r="W194" s="61"/>
      <c r="X194" s="89"/>
      <c r="Y194" s="89"/>
      <c r="Z194" s="89"/>
      <c r="AA194" s="89"/>
      <c r="AB194" s="89"/>
      <c r="AC194" s="89"/>
      <c r="AD194" s="89"/>
      <c r="AE194" s="89"/>
      <c r="AF194" s="89"/>
    </row>
    <row r="195" spans="1:32" hidden="1" x14ac:dyDescent="0.2">
      <c r="A195" s="89"/>
      <c r="B195" s="89"/>
      <c r="C195" s="89"/>
      <c r="D195" s="124"/>
      <c r="E195" s="89"/>
      <c r="F195" s="89"/>
      <c r="G195" s="89"/>
      <c r="H195" s="110"/>
      <c r="I195" s="110"/>
      <c r="J195" s="110"/>
      <c r="K195" s="110"/>
      <c r="L195" s="110"/>
      <c r="M195" s="110"/>
      <c r="N195" s="110"/>
      <c r="O195" s="61"/>
      <c r="P195" s="89"/>
      <c r="Q195" s="89"/>
      <c r="R195" s="89"/>
      <c r="S195" s="89"/>
      <c r="T195" s="89"/>
      <c r="U195" s="89"/>
      <c r="V195" s="89"/>
      <c r="W195" s="61"/>
      <c r="X195" s="89"/>
      <c r="Y195" s="89"/>
      <c r="Z195" s="89"/>
      <c r="AA195" s="89"/>
      <c r="AB195" s="89"/>
      <c r="AC195" s="89"/>
      <c r="AD195" s="89"/>
      <c r="AE195" s="89"/>
      <c r="AF195" s="89"/>
    </row>
    <row r="196" spans="1:32" hidden="1" x14ac:dyDescent="0.2">
      <c r="A196" s="89"/>
      <c r="B196" s="89"/>
      <c r="C196" s="89"/>
      <c r="D196" s="124"/>
      <c r="E196" s="89"/>
      <c r="F196" s="89"/>
      <c r="G196" s="89"/>
      <c r="H196" s="110"/>
      <c r="I196" s="110"/>
      <c r="J196" s="110"/>
      <c r="K196" s="110"/>
      <c r="L196" s="110"/>
      <c r="M196" s="110"/>
      <c r="N196" s="110"/>
      <c r="O196" s="61"/>
      <c r="P196" s="89"/>
      <c r="Q196" s="89"/>
      <c r="R196" s="89"/>
      <c r="S196" s="89"/>
      <c r="T196" s="89"/>
      <c r="U196" s="89"/>
      <c r="V196" s="89"/>
      <c r="W196" s="61"/>
      <c r="X196" s="89"/>
      <c r="Y196" s="89"/>
      <c r="Z196" s="89"/>
      <c r="AA196" s="89"/>
      <c r="AB196" s="89"/>
      <c r="AC196" s="89"/>
      <c r="AD196" s="89"/>
      <c r="AE196" s="89"/>
      <c r="AF196" s="89"/>
    </row>
    <row r="197" spans="1:32" hidden="1" x14ac:dyDescent="0.2">
      <c r="A197" s="89"/>
      <c r="B197" s="89"/>
      <c r="C197" s="89"/>
      <c r="D197" s="124"/>
      <c r="E197" s="89"/>
      <c r="F197" s="89"/>
      <c r="G197" s="89"/>
      <c r="H197" s="110"/>
      <c r="I197" s="110"/>
      <c r="J197" s="110"/>
      <c r="K197" s="110"/>
      <c r="L197" s="110"/>
      <c r="M197" s="110"/>
      <c r="N197" s="110"/>
      <c r="O197" s="61"/>
      <c r="P197" s="89"/>
      <c r="Q197" s="89"/>
      <c r="R197" s="89"/>
      <c r="S197" s="89"/>
      <c r="T197" s="89"/>
      <c r="U197" s="89"/>
      <c r="V197" s="89"/>
      <c r="W197" s="61"/>
      <c r="X197" s="89"/>
      <c r="Y197" s="89"/>
      <c r="Z197" s="89"/>
      <c r="AA197" s="89"/>
      <c r="AB197" s="89"/>
      <c r="AC197" s="89"/>
      <c r="AD197" s="89"/>
      <c r="AE197" s="89"/>
      <c r="AF197" s="89"/>
    </row>
    <row r="198" spans="1:32" hidden="1" x14ac:dyDescent="0.2">
      <c r="A198" s="89"/>
      <c r="B198" s="89"/>
      <c r="C198" s="89"/>
      <c r="D198" s="124"/>
      <c r="E198" s="89"/>
      <c r="F198" s="89"/>
      <c r="G198" s="89"/>
      <c r="H198" s="110"/>
      <c r="I198" s="110"/>
      <c r="J198" s="110"/>
      <c r="K198" s="110"/>
      <c r="L198" s="110"/>
      <c r="M198" s="110"/>
      <c r="N198" s="110"/>
      <c r="O198" s="61"/>
      <c r="P198" s="89"/>
      <c r="Q198" s="89"/>
      <c r="R198" s="89"/>
      <c r="S198" s="89"/>
      <c r="T198" s="89"/>
      <c r="U198" s="89"/>
      <c r="V198" s="89"/>
      <c r="W198" s="61"/>
      <c r="X198" s="89"/>
      <c r="Y198" s="89"/>
      <c r="Z198" s="89"/>
      <c r="AA198" s="89"/>
      <c r="AB198" s="89"/>
      <c r="AC198" s="89"/>
      <c r="AD198" s="89"/>
      <c r="AE198" s="89"/>
      <c r="AF198" s="89"/>
    </row>
    <row r="199" spans="1:32" hidden="1" x14ac:dyDescent="0.2">
      <c r="A199" s="89"/>
      <c r="B199" s="89"/>
      <c r="C199" s="89"/>
      <c r="D199" s="124"/>
      <c r="E199" s="89"/>
      <c r="F199" s="89"/>
      <c r="G199" s="89"/>
      <c r="H199" s="110"/>
      <c r="I199" s="110"/>
      <c r="J199" s="110"/>
      <c r="K199" s="110"/>
      <c r="L199" s="110"/>
      <c r="M199" s="110"/>
      <c r="N199" s="110"/>
      <c r="O199" s="61"/>
      <c r="P199" s="89"/>
      <c r="Q199" s="89"/>
      <c r="R199" s="89"/>
      <c r="S199" s="89"/>
      <c r="T199" s="89"/>
      <c r="U199" s="89"/>
      <c r="V199" s="89"/>
      <c r="W199" s="61"/>
      <c r="X199" s="89"/>
      <c r="Y199" s="89"/>
      <c r="Z199" s="89"/>
      <c r="AA199" s="89"/>
      <c r="AB199" s="89"/>
      <c r="AC199" s="89"/>
      <c r="AD199" s="89"/>
      <c r="AE199" s="89"/>
      <c r="AF199" s="89"/>
    </row>
    <row r="200" spans="1:32" hidden="1" x14ac:dyDescent="0.2">
      <c r="A200" s="89"/>
      <c r="B200" s="89"/>
      <c r="C200" s="89"/>
      <c r="D200" s="124"/>
      <c r="E200" s="89"/>
      <c r="F200" s="89"/>
      <c r="G200" s="89"/>
      <c r="H200" s="110"/>
      <c r="I200" s="110"/>
      <c r="J200" s="110"/>
      <c r="K200" s="110"/>
      <c r="L200" s="110"/>
      <c r="M200" s="110"/>
      <c r="N200" s="110"/>
      <c r="O200" s="61"/>
      <c r="P200" s="89"/>
      <c r="Q200" s="89"/>
      <c r="R200" s="89"/>
      <c r="S200" s="89"/>
      <c r="T200" s="89"/>
      <c r="U200" s="89"/>
      <c r="V200" s="89"/>
      <c r="W200" s="61"/>
      <c r="X200" s="89"/>
      <c r="Y200" s="89"/>
      <c r="Z200" s="89"/>
      <c r="AA200" s="89"/>
      <c r="AB200" s="89"/>
      <c r="AC200" s="89"/>
      <c r="AD200" s="89"/>
      <c r="AE200" s="89"/>
      <c r="AF200" s="89"/>
    </row>
    <row r="201" spans="1:32" hidden="1" x14ac:dyDescent="0.2">
      <c r="A201" s="89"/>
      <c r="B201" s="89"/>
      <c r="C201" s="89"/>
      <c r="D201" s="124"/>
      <c r="E201" s="89"/>
      <c r="F201" s="89"/>
      <c r="G201" s="89"/>
      <c r="H201" s="110"/>
      <c r="I201" s="110"/>
      <c r="J201" s="110"/>
      <c r="K201" s="110"/>
      <c r="L201" s="110"/>
      <c r="M201" s="110"/>
      <c r="N201" s="110"/>
      <c r="O201" s="61"/>
      <c r="P201" s="89"/>
      <c r="Q201" s="89"/>
      <c r="R201" s="89"/>
      <c r="S201" s="89"/>
      <c r="T201" s="89"/>
      <c r="U201" s="89"/>
      <c r="V201" s="89"/>
      <c r="W201" s="61"/>
      <c r="X201" s="89"/>
      <c r="Y201" s="89"/>
      <c r="Z201" s="89"/>
      <c r="AA201" s="89"/>
      <c r="AB201" s="89"/>
      <c r="AC201" s="89"/>
      <c r="AD201" s="89"/>
      <c r="AE201" s="89"/>
      <c r="AF201" s="89"/>
    </row>
    <row r="202" spans="1:32" hidden="1" x14ac:dyDescent="0.2">
      <c r="A202" s="89"/>
      <c r="B202" s="89"/>
      <c r="C202" s="89"/>
      <c r="D202" s="124"/>
      <c r="E202" s="89"/>
      <c r="F202" s="89"/>
      <c r="G202" s="89"/>
      <c r="H202" s="110"/>
      <c r="I202" s="110"/>
      <c r="J202" s="110"/>
      <c r="K202" s="110"/>
      <c r="L202" s="110"/>
      <c r="M202" s="110"/>
      <c r="N202" s="110"/>
      <c r="O202" s="61"/>
      <c r="P202" s="89"/>
      <c r="Q202" s="89"/>
      <c r="R202" s="89"/>
      <c r="S202" s="89"/>
      <c r="T202" s="89"/>
      <c r="U202" s="89"/>
      <c r="V202" s="89"/>
      <c r="W202" s="61"/>
      <c r="X202" s="89"/>
      <c r="Y202" s="89"/>
      <c r="Z202" s="89"/>
      <c r="AA202" s="89"/>
      <c r="AB202" s="89"/>
      <c r="AC202" s="89"/>
      <c r="AD202" s="89"/>
      <c r="AE202" s="89"/>
      <c r="AF202" s="89"/>
    </row>
    <row r="203" spans="1:32" hidden="1" x14ac:dyDescent="0.2">
      <c r="A203" s="89"/>
      <c r="B203" s="89"/>
      <c r="C203" s="89"/>
      <c r="D203" s="124"/>
      <c r="E203" s="89"/>
      <c r="F203" s="89"/>
      <c r="G203" s="89"/>
      <c r="H203" s="110"/>
      <c r="I203" s="110"/>
      <c r="J203" s="110"/>
      <c r="K203" s="110"/>
      <c r="L203" s="110"/>
      <c r="M203" s="110"/>
      <c r="N203" s="110"/>
      <c r="O203" s="61"/>
      <c r="P203" s="89"/>
      <c r="Q203" s="89"/>
      <c r="R203" s="89"/>
      <c r="S203" s="89"/>
      <c r="T203" s="89"/>
      <c r="U203" s="89"/>
      <c r="V203" s="89"/>
      <c r="W203" s="61"/>
      <c r="X203" s="89"/>
      <c r="Y203" s="89"/>
      <c r="Z203" s="89"/>
      <c r="AA203" s="89"/>
      <c r="AB203" s="89"/>
      <c r="AC203" s="89"/>
      <c r="AD203" s="89"/>
      <c r="AE203" s="89"/>
      <c r="AF203" s="89"/>
    </row>
    <row r="204" spans="1:32" hidden="1" x14ac:dyDescent="0.2">
      <c r="A204" s="89"/>
      <c r="B204" s="89"/>
      <c r="C204" s="89"/>
      <c r="D204" s="124"/>
      <c r="E204" s="89"/>
      <c r="F204" s="89"/>
      <c r="G204" s="89"/>
      <c r="H204" s="110"/>
      <c r="I204" s="110"/>
      <c r="J204" s="110"/>
      <c r="K204" s="110"/>
      <c r="L204" s="110"/>
      <c r="M204" s="110"/>
      <c r="N204" s="110"/>
      <c r="O204" s="61"/>
      <c r="P204" s="89"/>
      <c r="Q204" s="89"/>
      <c r="R204" s="89"/>
      <c r="S204" s="89"/>
      <c r="T204" s="89"/>
      <c r="U204" s="89"/>
      <c r="V204" s="89"/>
      <c r="W204" s="61"/>
      <c r="X204" s="89"/>
      <c r="Y204" s="89"/>
      <c r="Z204" s="89"/>
      <c r="AA204" s="89"/>
      <c r="AB204" s="89"/>
      <c r="AC204" s="89"/>
      <c r="AD204" s="89"/>
      <c r="AE204" s="89"/>
      <c r="AF204" s="89"/>
    </row>
    <row r="205" spans="1:32" hidden="1" x14ac:dyDescent="0.2">
      <c r="A205" s="89"/>
      <c r="B205" s="89"/>
      <c r="C205" s="89"/>
      <c r="D205" s="124"/>
      <c r="E205" s="89"/>
      <c r="F205" s="89"/>
      <c r="G205" s="89"/>
      <c r="H205" s="110"/>
      <c r="I205" s="110"/>
      <c r="J205" s="110"/>
      <c r="K205" s="110"/>
      <c r="L205" s="110"/>
      <c r="M205" s="110"/>
      <c r="N205" s="110"/>
      <c r="O205" s="61"/>
      <c r="P205" s="89"/>
      <c r="Q205" s="89"/>
      <c r="R205" s="89"/>
      <c r="S205" s="89"/>
      <c r="T205" s="89"/>
      <c r="U205" s="89"/>
      <c r="V205" s="89"/>
      <c r="W205" s="61"/>
      <c r="X205" s="89"/>
      <c r="Y205" s="89"/>
      <c r="Z205" s="89"/>
      <c r="AA205" s="89"/>
      <c r="AB205" s="89"/>
      <c r="AC205" s="89"/>
      <c r="AD205" s="89"/>
      <c r="AE205" s="89"/>
      <c r="AF205" s="89"/>
    </row>
    <row r="206" spans="1:32" hidden="1" x14ac:dyDescent="0.2">
      <c r="A206" s="89"/>
      <c r="B206" s="89"/>
      <c r="C206" s="89"/>
      <c r="D206" s="124"/>
      <c r="E206" s="89"/>
      <c r="F206" s="89"/>
      <c r="G206" s="89"/>
      <c r="H206" s="110"/>
      <c r="I206" s="110"/>
      <c r="J206" s="110"/>
      <c r="K206" s="110"/>
      <c r="L206" s="110"/>
      <c r="M206" s="110"/>
      <c r="N206" s="110"/>
      <c r="O206" s="61"/>
      <c r="P206" s="89"/>
      <c r="Q206" s="89"/>
      <c r="R206" s="89"/>
      <c r="S206" s="89"/>
      <c r="T206" s="89"/>
      <c r="U206" s="89"/>
      <c r="V206" s="89"/>
      <c r="W206" s="61"/>
      <c r="X206" s="89"/>
      <c r="Y206" s="89"/>
      <c r="Z206" s="89"/>
      <c r="AA206" s="89"/>
      <c r="AB206" s="89"/>
      <c r="AC206" s="89"/>
      <c r="AD206" s="89"/>
      <c r="AE206" s="89"/>
      <c r="AF206" s="89"/>
    </row>
    <row r="207" spans="1:32" hidden="1" x14ac:dyDescent="0.2">
      <c r="A207" s="89"/>
      <c r="B207" s="89"/>
      <c r="C207" s="89"/>
      <c r="D207" s="124"/>
      <c r="E207" s="89"/>
      <c r="F207" s="89"/>
      <c r="G207" s="89"/>
      <c r="H207" s="110"/>
      <c r="I207" s="110"/>
      <c r="J207" s="110"/>
      <c r="K207" s="110"/>
      <c r="L207" s="110"/>
      <c r="M207" s="110"/>
      <c r="N207" s="110"/>
      <c r="O207" s="61"/>
      <c r="P207" s="89"/>
      <c r="Q207" s="89"/>
      <c r="R207" s="89"/>
      <c r="S207" s="89"/>
      <c r="T207" s="89"/>
      <c r="U207" s="89"/>
      <c r="V207" s="89"/>
      <c r="W207" s="61"/>
      <c r="X207" s="89"/>
      <c r="Y207" s="89"/>
      <c r="Z207" s="89"/>
      <c r="AA207" s="89"/>
      <c r="AB207" s="89"/>
      <c r="AC207" s="89"/>
      <c r="AD207" s="89"/>
      <c r="AE207" s="89"/>
      <c r="AF207" s="89"/>
    </row>
    <row r="208" spans="1:32" hidden="1" x14ac:dyDescent="0.2">
      <c r="A208" s="89"/>
      <c r="B208" s="89"/>
      <c r="C208" s="89"/>
      <c r="D208" s="124"/>
      <c r="E208" s="89"/>
      <c r="F208" s="89"/>
      <c r="G208" s="89"/>
      <c r="H208" s="110"/>
      <c r="I208" s="110"/>
      <c r="J208" s="110"/>
      <c r="K208" s="110"/>
      <c r="L208" s="110"/>
      <c r="M208" s="110"/>
      <c r="N208" s="110"/>
      <c r="O208" s="61"/>
      <c r="P208" s="89"/>
      <c r="Q208" s="89"/>
      <c r="R208" s="89"/>
      <c r="S208" s="89"/>
      <c r="T208" s="89"/>
      <c r="U208" s="89"/>
      <c r="V208" s="89"/>
      <c r="W208" s="61"/>
      <c r="X208" s="89"/>
      <c r="Y208" s="89"/>
      <c r="Z208" s="89"/>
      <c r="AA208" s="89"/>
      <c r="AB208" s="89"/>
      <c r="AC208" s="89"/>
      <c r="AD208" s="89"/>
      <c r="AE208" s="89"/>
      <c r="AF208" s="89"/>
    </row>
    <row r="209" spans="1:32" hidden="1" x14ac:dyDescent="0.2">
      <c r="A209" s="89"/>
      <c r="B209" s="89"/>
      <c r="C209" s="89"/>
      <c r="D209" s="124"/>
      <c r="E209" s="89"/>
      <c r="F209" s="89"/>
      <c r="G209" s="89"/>
      <c r="H209" s="110"/>
      <c r="I209" s="110"/>
      <c r="J209" s="110"/>
      <c r="K209" s="110"/>
      <c r="L209" s="110"/>
      <c r="M209" s="110"/>
      <c r="N209" s="110"/>
      <c r="O209" s="61"/>
      <c r="P209" s="89"/>
      <c r="Q209" s="89"/>
      <c r="R209" s="89"/>
      <c r="S209" s="89"/>
      <c r="T209" s="89"/>
      <c r="U209" s="89"/>
      <c r="V209" s="89"/>
      <c r="W209" s="61"/>
      <c r="X209" s="89"/>
      <c r="Y209" s="89"/>
      <c r="Z209" s="89"/>
      <c r="AA209" s="89"/>
      <c r="AB209" s="89"/>
      <c r="AC209" s="89"/>
      <c r="AD209" s="89"/>
      <c r="AE209" s="89"/>
      <c r="AF209" s="89"/>
    </row>
    <row r="210" spans="1:32" hidden="1" x14ac:dyDescent="0.2">
      <c r="A210" s="89"/>
      <c r="B210" s="89"/>
      <c r="C210" s="89"/>
      <c r="D210" s="124"/>
      <c r="E210" s="89"/>
      <c r="F210" s="89"/>
      <c r="G210" s="89"/>
      <c r="H210" s="110"/>
      <c r="I210" s="110"/>
      <c r="J210" s="110"/>
      <c r="K210" s="110"/>
      <c r="L210" s="110"/>
      <c r="M210" s="110"/>
      <c r="N210" s="110"/>
      <c r="O210" s="61"/>
      <c r="P210" s="89"/>
      <c r="Q210" s="89"/>
      <c r="R210" s="89"/>
      <c r="S210" s="89"/>
      <c r="T210" s="89"/>
      <c r="U210" s="89"/>
      <c r="V210" s="89"/>
      <c r="W210" s="61"/>
      <c r="X210" s="89"/>
      <c r="Y210" s="89"/>
      <c r="Z210" s="89"/>
      <c r="AA210" s="89"/>
      <c r="AB210" s="89"/>
      <c r="AC210" s="89"/>
      <c r="AD210" s="89"/>
      <c r="AE210" s="89"/>
      <c r="AF210" s="89"/>
    </row>
    <row r="211" spans="1:32" hidden="1" x14ac:dyDescent="0.2">
      <c r="A211" s="89"/>
      <c r="B211" s="89"/>
      <c r="C211" s="89"/>
      <c r="D211" s="124"/>
      <c r="E211" s="89"/>
      <c r="F211" s="89"/>
      <c r="G211" s="89"/>
      <c r="H211" s="110"/>
      <c r="I211" s="110"/>
      <c r="J211" s="110"/>
      <c r="K211" s="110"/>
      <c r="L211" s="110"/>
      <c r="M211" s="110"/>
      <c r="N211" s="110"/>
      <c r="O211" s="61"/>
      <c r="P211" s="89"/>
      <c r="Q211" s="89"/>
      <c r="R211" s="89"/>
      <c r="S211" s="89"/>
      <c r="T211" s="89"/>
      <c r="U211" s="89"/>
      <c r="V211" s="89"/>
      <c r="W211" s="61"/>
      <c r="X211" s="89"/>
      <c r="Y211" s="89"/>
      <c r="Z211" s="89"/>
      <c r="AA211" s="89"/>
      <c r="AB211" s="89"/>
      <c r="AC211" s="89"/>
      <c r="AD211" s="89"/>
      <c r="AE211" s="89"/>
      <c r="AF211" s="89"/>
    </row>
    <row r="212" spans="1:32" hidden="1" x14ac:dyDescent="0.2">
      <c r="A212" s="89"/>
      <c r="B212" s="89"/>
      <c r="C212" s="89"/>
      <c r="D212" s="124"/>
      <c r="E212" s="89"/>
      <c r="F212" s="89"/>
      <c r="G212" s="89"/>
      <c r="H212" s="110"/>
      <c r="I212" s="110"/>
      <c r="J212" s="110"/>
      <c r="K212" s="110"/>
      <c r="L212" s="110"/>
      <c r="M212" s="110"/>
      <c r="N212" s="110"/>
      <c r="O212" s="61"/>
      <c r="P212" s="89"/>
      <c r="Q212" s="89"/>
      <c r="R212" s="89"/>
      <c r="S212" s="89"/>
      <c r="T212" s="89"/>
      <c r="U212" s="89"/>
      <c r="V212" s="89"/>
      <c r="W212" s="61"/>
      <c r="X212" s="89"/>
      <c r="Y212" s="89"/>
      <c r="Z212" s="89"/>
      <c r="AA212" s="89"/>
      <c r="AB212" s="89"/>
      <c r="AC212" s="89"/>
      <c r="AD212" s="89"/>
      <c r="AE212" s="89"/>
      <c r="AF212" s="89"/>
    </row>
    <row r="213" spans="1:32" hidden="1" x14ac:dyDescent="0.2">
      <c r="A213" s="89"/>
      <c r="B213" s="89"/>
      <c r="C213" s="89"/>
      <c r="D213" s="124"/>
      <c r="E213" s="89"/>
      <c r="F213" s="89"/>
      <c r="G213" s="89"/>
      <c r="H213" s="110"/>
      <c r="I213" s="110"/>
      <c r="J213" s="110"/>
      <c r="K213" s="110"/>
      <c r="L213" s="110"/>
      <c r="M213" s="110"/>
      <c r="N213" s="110"/>
      <c r="O213" s="61"/>
      <c r="P213" s="89"/>
      <c r="Q213" s="89"/>
      <c r="R213" s="89"/>
      <c r="S213" s="89"/>
      <c r="T213" s="89"/>
      <c r="U213" s="89"/>
      <c r="V213" s="89"/>
      <c r="W213" s="61"/>
      <c r="X213" s="89"/>
      <c r="Y213" s="89"/>
      <c r="Z213" s="89"/>
      <c r="AA213" s="89"/>
      <c r="AB213" s="89"/>
      <c r="AC213" s="89"/>
      <c r="AD213" s="89"/>
      <c r="AE213" s="89"/>
      <c r="AF213" s="89"/>
    </row>
    <row r="214" spans="1:32" hidden="1" x14ac:dyDescent="0.2">
      <c r="A214" s="89"/>
      <c r="B214" s="89"/>
      <c r="C214" s="89"/>
      <c r="D214" s="124"/>
      <c r="E214" s="89"/>
      <c r="F214" s="89"/>
      <c r="G214" s="89"/>
      <c r="H214" s="110"/>
      <c r="I214" s="110"/>
      <c r="J214" s="110"/>
      <c r="K214" s="110"/>
      <c r="L214" s="110"/>
      <c r="M214" s="110"/>
      <c r="N214" s="110"/>
      <c r="O214" s="61"/>
      <c r="P214" s="89"/>
      <c r="Q214" s="89"/>
      <c r="R214" s="89"/>
      <c r="S214" s="89"/>
      <c r="T214" s="89"/>
      <c r="U214" s="89"/>
      <c r="V214" s="89"/>
      <c r="W214" s="61"/>
      <c r="X214" s="89"/>
      <c r="Y214" s="89"/>
      <c r="Z214" s="89"/>
      <c r="AA214" s="89"/>
      <c r="AB214" s="89"/>
      <c r="AC214" s="89"/>
      <c r="AD214" s="89"/>
      <c r="AE214" s="89"/>
      <c r="AF214" s="89"/>
    </row>
    <row r="215" spans="1:32" hidden="1" x14ac:dyDescent="0.2">
      <c r="A215" s="89"/>
      <c r="B215" s="89"/>
      <c r="C215" s="89"/>
      <c r="D215" s="124"/>
      <c r="E215" s="89"/>
      <c r="F215" s="89"/>
      <c r="G215" s="89"/>
      <c r="H215" s="110"/>
      <c r="I215" s="110"/>
      <c r="J215" s="110"/>
      <c r="K215" s="110"/>
      <c r="L215" s="110"/>
      <c r="M215" s="110"/>
      <c r="N215" s="110"/>
      <c r="O215" s="61"/>
      <c r="P215" s="89"/>
      <c r="Q215" s="89"/>
      <c r="R215" s="89"/>
      <c r="S215" s="89"/>
      <c r="T215" s="89"/>
      <c r="U215" s="89"/>
      <c r="V215" s="89"/>
      <c r="W215" s="61"/>
      <c r="X215" s="89"/>
      <c r="Y215" s="89"/>
      <c r="Z215" s="89"/>
      <c r="AA215" s="89"/>
      <c r="AB215" s="89"/>
      <c r="AC215" s="89"/>
      <c r="AD215" s="89"/>
      <c r="AE215" s="89"/>
      <c r="AF215" s="89"/>
    </row>
    <row r="216" spans="1:32" hidden="1" x14ac:dyDescent="0.2">
      <c r="A216" s="89"/>
      <c r="B216" s="89"/>
      <c r="C216" s="89"/>
      <c r="D216" s="124"/>
      <c r="E216" s="89"/>
      <c r="F216" s="89"/>
      <c r="G216" s="89"/>
      <c r="H216" s="110"/>
      <c r="I216" s="110"/>
      <c r="J216" s="110"/>
      <c r="K216" s="110"/>
      <c r="L216" s="110"/>
      <c r="M216" s="110"/>
      <c r="N216" s="110"/>
      <c r="O216" s="61"/>
      <c r="P216" s="89"/>
      <c r="Q216" s="89"/>
      <c r="R216" s="89"/>
      <c r="S216" s="89"/>
      <c r="T216" s="89"/>
      <c r="U216" s="89"/>
      <c r="V216" s="89"/>
      <c r="W216" s="61"/>
      <c r="X216" s="89"/>
      <c r="Y216" s="89"/>
      <c r="Z216" s="89"/>
      <c r="AA216" s="89"/>
      <c r="AB216" s="89"/>
      <c r="AC216" s="89"/>
      <c r="AD216" s="89"/>
      <c r="AE216" s="89"/>
      <c r="AF216" s="89"/>
    </row>
    <row r="217" spans="1:32" hidden="1" x14ac:dyDescent="0.2">
      <c r="A217" s="89"/>
      <c r="B217" s="89"/>
      <c r="C217" s="89"/>
      <c r="D217" s="124"/>
      <c r="E217" s="89"/>
      <c r="F217" s="89"/>
      <c r="G217" s="89"/>
      <c r="H217" s="110"/>
      <c r="I217" s="110"/>
      <c r="J217" s="110"/>
      <c r="K217" s="110"/>
      <c r="L217" s="110"/>
      <c r="M217" s="110"/>
      <c r="N217" s="110"/>
      <c r="O217" s="61"/>
      <c r="P217" s="89"/>
      <c r="Q217" s="89"/>
      <c r="R217" s="89"/>
      <c r="S217" s="89"/>
      <c r="T217" s="89"/>
      <c r="U217" s="89"/>
      <c r="V217" s="89"/>
      <c r="W217" s="61"/>
      <c r="X217" s="89"/>
      <c r="Y217" s="89"/>
      <c r="Z217" s="89"/>
      <c r="AA217" s="89"/>
      <c r="AB217" s="89"/>
      <c r="AC217" s="89"/>
      <c r="AD217" s="89"/>
      <c r="AE217" s="89"/>
      <c r="AF217" s="89"/>
    </row>
    <row r="218" spans="1:32" hidden="1" x14ac:dyDescent="0.2">
      <c r="A218" s="89"/>
      <c r="B218" s="89"/>
      <c r="C218" s="89"/>
      <c r="D218" s="124"/>
      <c r="E218" s="89"/>
      <c r="F218" s="89"/>
      <c r="G218" s="89"/>
      <c r="H218" s="110"/>
      <c r="I218" s="110"/>
      <c r="J218" s="110"/>
      <c r="K218" s="110"/>
      <c r="L218" s="110"/>
      <c r="M218" s="110"/>
      <c r="N218" s="110"/>
      <c r="O218" s="61"/>
      <c r="P218" s="89"/>
      <c r="Q218" s="89"/>
      <c r="R218" s="89"/>
      <c r="S218" s="89"/>
      <c r="T218" s="89"/>
      <c r="U218" s="89"/>
      <c r="V218" s="89"/>
      <c r="W218" s="61"/>
      <c r="X218" s="89"/>
      <c r="Y218" s="89"/>
      <c r="Z218" s="89"/>
      <c r="AA218" s="89"/>
      <c r="AB218" s="89"/>
      <c r="AC218" s="89"/>
      <c r="AD218" s="89"/>
      <c r="AE218" s="89"/>
      <c r="AF218" s="89"/>
    </row>
    <row r="219" spans="1:32" hidden="1" x14ac:dyDescent="0.2">
      <c r="A219" s="89"/>
      <c r="B219" s="89"/>
      <c r="C219" s="89"/>
      <c r="D219" s="124"/>
      <c r="E219" s="89"/>
      <c r="F219" s="89"/>
      <c r="G219" s="89"/>
      <c r="H219" s="110"/>
      <c r="I219" s="110"/>
      <c r="J219" s="110"/>
      <c r="K219" s="110"/>
      <c r="L219" s="110"/>
      <c r="M219" s="110"/>
      <c r="N219" s="110"/>
      <c r="O219" s="61"/>
      <c r="P219" s="89"/>
      <c r="Q219" s="89"/>
      <c r="R219" s="89"/>
      <c r="S219" s="89"/>
      <c r="T219" s="89"/>
      <c r="U219" s="89"/>
      <c r="V219" s="89"/>
      <c r="W219" s="61"/>
      <c r="X219" s="89"/>
      <c r="Y219" s="89"/>
      <c r="Z219" s="89"/>
      <c r="AA219" s="89"/>
      <c r="AB219" s="89"/>
      <c r="AC219" s="89"/>
      <c r="AD219" s="89"/>
      <c r="AE219" s="89"/>
      <c r="AF219" s="89"/>
    </row>
    <row r="220" spans="1:32" hidden="1" x14ac:dyDescent="0.2">
      <c r="A220" s="89"/>
      <c r="B220" s="89"/>
      <c r="C220" s="89"/>
      <c r="D220" s="124"/>
      <c r="E220" s="89"/>
      <c r="F220" s="89"/>
      <c r="G220" s="89"/>
      <c r="H220" s="110"/>
      <c r="I220" s="110"/>
      <c r="J220" s="110"/>
      <c r="K220" s="110"/>
      <c r="L220" s="110"/>
      <c r="M220" s="110"/>
      <c r="N220" s="110"/>
      <c r="O220" s="61"/>
      <c r="P220" s="89"/>
      <c r="Q220" s="89"/>
      <c r="R220" s="89"/>
      <c r="S220" s="89"/>
      <c r="T220" s="89"/>
      <c r="U220" s="89"/>
      <c r="V220" s="89"/>
      <c r="W220" s="61"/>
      <c r="X220" s="89"/>
      <c r="Y220" s="89"/>
      <c r="Z220" s="89"/>
      <c r="AA220" s="89"/>
      <c r="AB220" s="89"/>
      <c r="AC220" s="89"/>
      <c r="AD220" s="89"/>
      <c r="AE220" s="89"/>
      <c r="AF220" s="89"/>
    </row>
    <row r="221" spans="1:32" hidden="1" x14ac:dyDescent="0.2">
      <c r="A221" s="89"/>
      <c r="B221" s="89"/>
      <c r="C221" s="89"/>
      <c r="D221" s="124"/>
      <c r="E221" s="89"/>
      <c r="F221" s="89"/>
      <c r="G221" s="89"/>
      <c r="H221" s="110"/>
      <c r="I221" s="110"/>
      <c r="J221" s="110"/>
      <c r="K221" s="110"/>
      <c r="L221" s="110"/>
      <c r="M221" s="110"/>
      <c r="N221" s="110"/>
      <c r="O221" s="61"/>
      <c r="P221" s="89"/>
      <c r="Q221" s="89"/>
      <c r="R221" s="89"/>
      <c r="S221" s="89"/>
      <c r="T221" s="89"/>
      <c r="U221" s="89"/>
      <c r="V221" s="89"/>
      <c r="W221" s="61"/>
      <c r="X221" s="89"/>
      <c r="Y221" s="89"/>
      <c r="Z221" s="89"/>
      <c r="AA221" s="89"/>
      <c r="AB221" s="89"/>
      <c r="AC221" s="89"/>
      <c r="AD221" s="89"/>
      <c r="AE221" s="89"/>
      <c r="AF221" s="89"/>
    </row>
    <row r="222" spans="1:32" hidden="1" x14ac:dyDescent="0.2">
      <c r="A222" s="89"/>
      <c r="B222" s="89"/>
      <c r="C222" s="89"/>
      <c r="D222" s="124"/>
      <c r="E222" s="89"/>
      <c r="F222" s="89"/>
      <c r="G222" s="89"/>
      <c r="H222" s="110"/>
      <c r="I222" s="110"/>
      <c r="J222" s="110"/>
      <c r="K222" s="110"/>
      <c r="L222" s="110"/>
      <c r="M222" s="110"/>
      <c r="N222" s="110"/>
      <c r="O222" s="61"/>
      <c r="P222" s="89"/>
      <c r="Q222" s="89"/>
      <c r="R222" s="89"/>
      <c r="S222" s="89"/>
      <c r="T222" s="89"/>
      <c r="U222" s="89"/>
      <c r="V222" s="89"/>
      <c r="W222" s="61"/>
      <c r="X222" s="89"/>
      <c r="Y222" s="89"/>
      <c r="Z222" s="89"/>
      <c r="AA222" s="89"/>
      <c r="AB222" s="89"/>
      <c r="AC222" s="89"/>
      <c r="AD222" s="89"/>
      <c r="AE222" s="89"/>
      <c r="AF222" s="89"/>
    </row>
    <row r="223" spans="1:32" hidden="1" x14ac:dyDescent="0.2">
      <c r="A223" s="89"/>
      <c r="B223" s="89"/>
      <c r="C223" s="89"/>
      <c r="D223" s="124"/>
      <c r="E223" s="89"/>
      <c r="F223" s="89"/>
      <c r="G223" s="89"/>
      <c r="H223" s="110"/>
      <c r="I223" s="110"/>
      <c r="J223" s="110"/>
      <c r="K223" s="110"/>
      <c r="L223" s="110"/>
      <c r="M223" s="110"/>
      <c r="N223" s="110"/>
      <c r="O223" s="61"/>
      <c r="P223" s="89"/>
      <c r="Q223" s="89"/>
      <c r="R223" s="89"/>
      <c r="S223" s="89"/>
      <c r="T223" s="89"/>
      <c r="U223" s="89"/>
      <c r="V223" s="89"/>
      <c r="W223" s="61"/>
      <c r="X223" s="89"/>
      <c r="Y223" s="89"/>
      <c r="Z223" s="89"/>
      <c r="AA223" s="89"/>
      <c r="AB223" s="89"/>
      <c r="AC223" s="89"/>
      <c r="AD223" s="89"/>
      <c r="AE223" s="89"/>
      <c r="AF223" s="89"/>
    </row>
    <row r="224" spans="1:32" hidden="1" x14ac:dyDescent="0.2">
      <c r="A224" s="89"/>
      <c r="B224" s="89"/>
      <c r="C224" s="89"/>
      <c r="D224" s="124"/>
      <c r="E224" s="89"/>
      <c r="F224" s="89"/>
      <c r="G224" s="89"/>
      <c r="H224" s="110"/>
      <c r="I224" s="110"/>
      <c r="J224" s="110"/>
      <c r="K224" s="110"/>
      <c r="L224" s="110"/>
      <c r="M224" s="110"/>
      <c r="N224" s="110"/>
      <c r="O224" s="61"/>
      <c r="P224" s="89"/>
      <c r="Q224" s="89"/>
      <c r="R224" s="89"/>
      <c r="S224" s="89"/>
      <c r="T224" s="89"/>
      <c r="U224" s="89"/>
      <c r="V224" s="89"/>
      <c r="W224" s="61"/>
      <c r="X224" s="89"/>
      <c r="Y224" s="89"/>
      <c r="Z224" s="89"/>
      <c r="AA224" s="89"/>
      <c r="AB224" s="89"/>
      <c r="AC224" s="89"/>
      <c r="AD224" s="89"/>
      <c r="AE224" s="89"/>
      <c r="AF224" s="89"/>
    </row>
    <row r="225" spans="1:32" hidden="1" x14ac:dyDescent="0.2">
      <c r="A225" s="89"/>
      <c r="B225" s="89"/>
      <c r="C225" s="89"/>
      <c r="D225" s="124"/>
      <c r="E225" s="89"/>
      <c r="F225" s="89"/>
      <c r="G225" s="89"/>
      <c r="H225" s="110"/>
      <c r="I225" s="110"/>
      <c r="J225" s="110"/>
      <c r="K225" s="110"/>
      <c r="L225" s="110"/>
      <c r="M225" s="110"/>
      <c r="N225" s="110"/>
      <c r="O225" s="61"/>
      <c r="P225" s="89"/>
      <c r="Q225" s="89"/>
      <c r="R225" s="89"/>
      <c r="S225" s="89"/>
      <c r="T225" s="89"/>
      <c r="U225" s="89"/>
      <c r="V225" s="89"/>
      <c r="W225" s="61"/>
      <c r="X225" s="89"/>
      <c r="Y225" s="89"/>
      <c r="Z225" s="89"/>
      <c r="AA225" s="89"/>
      <c r="AB225" s="89"/>
      <c r="AC225" s="89"/>
      <c r="AD225" s="89"/>
      <c r="AE225" s="89"/>
      <c r="AF225" s="89"/>
    </row>
    <row r="226" spans="1:32" hidden="1" x14ac:dyDescent="0.2">
      <c r="A226" s="89"/>
      <c r="B226" s="89"/>
      <c r="C226" s="89"/>
      <c r="D226" s="124"/>
      <c r="E226" s="89"/>
      <c r="F226" s="89"/>
      <c r="G226" s="89"/>
      <c r="H226" s="110"/>
      <c r="I226" s="110"/>
      <c r="J226" s="110"/>
      <c r="K226" s="110"/>
      <c r="L226" s="110"/>
      <c r="M226" s="110"/>
      <c r="N226" s="110"/>
      <c r="O226" s="61"/>
      <c r="P226" s="89"/>
      <c r="Q226" s="89"/>
      <c r="R226" s="89"/>
      <c r="S226" s="89"/>
      <c r="T226" s="89"/>
      <c r="U226" s="89"/>
      <c r="V226" s="89"/>
      <c r="W226" s="61"/>
      <c r="X226" s="89"/>
      <c r="Y226" s="89"/>
      <c r="Z226" s="89"/>
      <c r="AA226" s="89"/>
      <c r="AB226" s="89"/>
      <c r="AC226" s="89"/>
      <c r="AD226" s="89"/>
      <c r="AE226" s="89"/>
      <c r="AF226" s="89"/>
    </row>
    <row r="227" spans="1:32" hidden="1" x14ac:dyDescent="0.2">
      <c r="A227" s="89"/>
      <c r="B227" s="89"/>
      <c r="C227" s="89"/>
      <c r="D227" s="124"/>
      <c r="E227" s="89"/>
      <c r="F227" s="89"/>
      <c r="G227" s="89"/>
      <c r="H227" s="110"/>
      <c r="I227" s="110"/>
      <c r="J227" s="110"/>
      <c r="K227" s="110"/>
      <c r="L227" s="110"/>
      <c r="M227" s="110"/>
      <c r="N227" s="110"/>
      <c r="O227" s="61"/>
      <c r="P227" s="89"/>
      <c r="Q227" s="89"/>
      <c r="R227" s="89"/>
      <c r="S227" s="89"/>
      <c r="T227" s="89"/>
      <c r="U227" s="89"/>
      <c r="V227" s="89"/>
      <c r="W227" s="61"/>
      <c r="X227" s="89"/>
      <c r="Y227" s="89"/>
      <c r="Z227" s="89"/>
      <c r="AA227" s="89"/>
      <c r="AB227" s="89"/>
      <c r="AC227" s="89"/>
      <c r="AD227" s="89"/>
      <c r="AE227" s="89"/>
      <c r="AF227" s="89"/>
    </row>
    <row r="228" spans="1:32" hidden="1" x14ac:dyDescent="0.2">
      <c r="A228" s="89"/>
      <c r="B228" s="89"/>
      <c r="C228" s="89"/>
      <c r="D228" s="124"/>
      <c r="E228" s="89"/>
      <c r="F228" s="89"/>
      <c r="G228" s="89"/>
      <c r="H228" s="110"/>
      <c r="I228" s="110"/>
      <c r="J228" s="110"/>
      <c r="K228" s="110"/>
      <c r="L228" s="110"/>
      <c r="M228" s="110"/>
      <c r="N228" s="110"/>
      <c r="O228" s="61"/>
      <c r="P228" s="89"/>
      <c r="Q228" s="89"/>
      <c r="R228" s="89"/>
      <c r="S228" s="89"/>
      <c r="T228" s="89"/>
      <c r="U228" s="89"/>
      <c r="V228" s="89"/>
      <c r="W228" s="61"/>
      <c r="X228" s="89"/>
      <c r="Y228" s="89"/>
      <c r="Z228" s="89"/>
      <c r="AA228" s="89"/>
      <c r="AB228" s="89"/>
      <c r="AC228" s="89"/>
      <c r="AD228" s="89"/>
      <c r="AE228" s="89"/>
      <c r="AF228" s="89"/>
    </row>
    <row r="229" spans="1:32" hidden="1" x14ac:dyDescent="0.2">
      <c r="A229" s="89"/>
      <c r="B229" s="89"/>
      <c r="C229" s="89"/>
      <c r="D229" s="124"/>
      <c r="E229" s="89"/>
      <c r="F229" s="89"/>
      <c r="G229" s="89"/>
      <c r="H229" s="110"/>
      <c r="I229" s="110"/>
      <c r="J229" s="110"/>
      <c r="K229" s="110"/>
      <c r="L229" s="110"/>
      <c r="M229" s="110"/>
      <c r="N229" s="110"/>
      <c r="O229" s="61"/>
      <c r="P229" s="89"/>
      <c r="Q229" s="89"/>
      <c r="R229" s="89"/>
      <c r="S229" s="89"/>
      <c r="T229" s="89"/>
      <c r="U229" s="89"/>
      <c r="V229" s="89"/>
      <c r="W229" s="61"/>
      <c r="X229" s="89"/>
      <c r="Y229" s="89"/>
      <c r="Z229" s="89"/>
      <c r="AA229" s="89"/>
      <c r="AB229" s="89"/>
      <c r="AC229" s="89"/>
      <c r="AD229" s="89"/>
      <c r="AE229" s="89"/>
      <c r="AF229" s="89"/>
    </row>
    <row r="230" spans="1:32" hidden="1" x14ac:dyDescent="0.2">
      <c r="A230" s="89"/>
      <c r="B230" s="89"/>
      <c r="C230" s="89"/>
      <c r="D230" s="124"/>
      <c r="E230" s="89"/>
      <c r="F230" s="89"/>
      <c r="G230" s="89"/>
      <c r="H230" s="110"/>
      <c r="I230" s="110"/>
      <c r="J230" s="110"/>
      <c r="K230" s="110"/>
      <c r="L230" s="110"/>
      <c r="M230" s="110"/>
      <c r="N230" s="110"/>
      <c r="O230" s="61"/>
      <c r="P230" s="89"/>
      <c r="Q230" s="89"/>
      <c r="R230" s="89"/>
      <c r="S230" s="89"/>
      <c r="T230" s="89"/>
      <c r="U230" s="89"/>
      <c r="V230" s="89"/>
      <c r="W230" s="61"/>
      <c r="X230" s="89"/>
      <c r="Y230" s="89"/>
      <c r="Z230" s="89"/>
      <c r="AA230" s="89"/>
      <c r="AB230" s="89"/>
      <c r="AC230" s="89"/>
      <c r="AD230" s="89"/>
      <c r="AE230" s="89"/>
      <c r="AF230" s="89"/>
    </row>
    <row r="231" spans="1:32" hidden="1" x14ac:dyDescent="0.2">
      <c r="A231" s="89"/>
      <c r="B231" s="89"/>
      <c r="C231" s="89"/>
      <c r="D231" s="124"/>
      <c r="E231" s="89"/>
      <c r="F231" s="89"/>
      <c r="G231" s="89"/>
      <c r="H231" s="110"/>
      <c r="I231" s="110"/>
      <c r="J231" s="110"/>
      <c r="K231" s="110"/>
      <c r="L231" s="110"/>
      <c r="M231" s="110"/>
      <c r="N231" s="110"/>
      <c r="O231" s="61"/>
      <c r="P231" s="89"/>
      <c r="Q231" s="89"/>
      <c r="R231" s="89"/>
      <c r="S231" s="89"/>
      <c r="T231" s="89"/>
      <c r="U231" s="89"/>
      <c r="V231" s="89"/>
      <c r="W231" s="61"/>
      <c r="X231" s="89"/>
      <c r="Y231" s="89"/>
      <c r="Z231" s="89"/>
      <c r="AA231" s="89"/>
      <c r="AB231" s="89"/>
      <c r="AC231" s="89"/>
      <c r="AD231" s="89"/>
      <c r="AE231" s="89"/>
      <c r="AF231" s="89"/>
    </row>
    <row r="232" spans="1:32" hidden="1" x14ac:dyDescent="0.2">
      <c r="A232" s="89"/>
      <c r="B232" s="89"/>
      <c r="C232" s="89"/>
      <c r="D232" s="124"/>
      <c r="E232" s="89"/>
      <c r="F232" s="89"/>
      <c r="G232" s="89"/>
      <c r="H232" s="110"/>
      <c r="I232" s="110"/>
      <c r="J232" s="110"/>
      <c r="K232" s="110"/>
      <c r="L232" s="110"/>
      <c r="M232" s="110"/>
      <c r="N232" s="110"/>
      <c r="O232" s="61"/>
      <c r="P232" s="89"/>
      <c r="Q232" s="89"/>
      <c r="R232" s="89"/>
      <c r="S232" s="89"/>
      <c r="T232" s="89"/>
      <c r="U232" s="89"/>
      <c r="V232" s="89"/>
      <c r="W232" s="61"/>
      <c r="X232" s="89"/>
      <c r="Y232" s="89"/>
      <c r="Z232" s="89"/>
      <c r="AA232" s="89"/>
      <c r="AB232" s="89"/>
      <c r="AC232" s="89"/>
      <c r="AD232" s="89"/>
      <c r="AE232" s="89"/>
      <c r="AF232" s="89"/>
    </row>
    <row r="233" spans="1:32" hidden="1" x14ac:dyDescent="0.2">
      <c r="A233" s="89"/>
      <c r="B233" s="89"/>
      <c r="C233" s="89"/>
      <c r="D233" s="124"/>
      <c r="E233" s="89"/>
      <c r="F233" s="89"/>
      <c r="G233" s="89"/>
      <c r="H233" s="110"/>
      <c r="I233" s="110"/>
      <c r="J233" s="110"/>
      <c r="K233" s="110"/>
      <c r="L233" s="110"/>
      <c r="M233" s="110"/>
      <c r="N233" s="110"/>
      <c r="O233" s="61"/>
      <c r="P233" s="89"/>
      <c r="Q233" s="89"/>
      <c r="R233" s="89"/>
      <c r="S233" s="89"/>
      <c r="T233" s="89"/>
      <c r="U233" s="89"/>
      <c r="V233" s="89"/>
      <c r="W233" s="61"/>
      <c r="X233" s="89"/>
      <c r="Y233" s="89"/>
      <c r="Z233" s="89"/>
      <c r="AA233" s="89"/>
      <c r="AB233" s="89"/>
      <c r="AC233" s="89"/>
      <c r="AD233" s="89"/>
      <c r="AE233" s="89"/>
      <c r="AF233" s="89"/>
    </row>
    <row r="234" spans="1:32" hidden="1" x14ac:dyDescent="0.2">
      <c r="A234" s="89"/>
      <c r="B234" s="89"/>
      <c r="C234" s="89"/>
      <c r="D234" s="124"/>
      <c r="E234" s="89"/>
      <c r="F234" s="89"/>
      <c r="G234" s="89"/>
      <c r="H234" s="110"/>
      <c r="I234" s="110"/>
      <c r="J234" s="110"/>
      <c r="K234" s="110"/>
      <c r="L234" s="110"/>
      <c r="M234" s="110"/>
      <c r="N234" s="110"/>
      <c r="O234" s="61"/>
      <c r="P234" s="89"/>
      <c r="Q234" s="89"/>
      <c r="R234" s="89"/>
      <c r="S234" s="89"/>
      <c r="T234" s="89"/>
      <c r="U234" s="89"/>
      <c r="V234" s="89"/>
      <c r="W234" s="61"/>
      <c r="X234" s="89"/>
      <c r="Y234" s="89"/>
      <c r="Z234" s="89"/>
      <c r="AA234" s="89"/>
      <c r="AB234" s="89"/>
      <c r="AC234" s="89"/>
      <c r="AD234" s="89"/>
      <c r="AE234" s="89"/>
      <c r="AF234" s="89"/>
    </row>
    <row r="235" spans="1:32" hidden="1" x14ac:dyDescent="0.2">
      <c r="A235" s="89"/>
      <c r="B235" s="89"/>
      <c r="C235" s="89"/>
      <c r="D235" s="124"/>
      <c r="E235" s="89"/>
      <c r="F235" s="89"/>
      <c r="G235" s="89"/>
      <c r="H235" s="110"/>
      <c r="I235" s="110"/>
      <c r="J235" s="110"/>
      <c r="K235" s="110"/>
      <c r="L235" s="110"/>
      <c r="M235" s="110"/>
      <c r="N235" s="110"/>
      <c r="O235" s="61"/>
      <c r="P235" s="89"/>
      <c r="Q235" s="89"/>
      <c r="R235" s="89"/>
      <c r="S235" s="89"/>
      <c r="T235" s="89"/>
      <c r="U235" s="89"/>
      <c r="V235" s="89"/>
      <c r="W235" s="61"/>
      <c r="X235" s="89"/>
      <c r="Y235" s="89"/>
      <c r="Z235" s="89"/>
      <c r="AA235" s="89"/>
      <c r="AB235" s="89"/>
      <c r="AC235" s="89"/>
      <c r="AD235" s="89"/>
      <c r="AE235" s="89"/>
      <c r="AF235" s="89"/>
    </row>
    <row r="236" spans="1:32" hidden="1" x14ac:dyDescent="0.2">
      <c r="A236" s="89"/>
      <c r="B236" s="89"/>
      <c r="C236" s="89"/>
      <c r="D236" s="124"/>
      <c r="E236" s="89"/>
      <c r="F236" s="89"/>
      <c r="G236" s="89"/>
      <c r="H236" s="110"/>
      <c r="I236" s="110"/>
      <c r="J236" s="110"/>
      <c r="K236" s="110"/>
      <c r="L236" s="110"/>
      <c r="M236" s="110"/>
      <c r="N236" s="110"/>
      <c r="O236" s="61"/>
      <c r="P236" s="89"/>
      <c r="Q236" s="89"/>
      <c r="R236" s="89"/>
      <c r="S236" s="89"/>
      <c r="T236" s="89"/>
      <c r="U236" s="89"/>
      <c r="V236" s="89"/>
      <c r="W236" s="61"/>
      <c r="X236" s="89"/>
      <c r="Y236" s="89"/>
      <c r="Z236" s="89"/>
      <c r="AA236" s="89"/>
      <c r="AB236" s="89"/>
      <c r="AC236" s="89"/>
      <c r="AD236" s="89"/>
      <c r="AE236" s="89"/>
      <c r="AF236" s="89"/>
    </row>
    <row r="237" spans="1:32" hidden="1" x14ac:dyDescent="0.2">
      <c r="A237" s="89"/>
      <c r="B237" s="89"/>
      <c r="C237" s="89"/>
      <c r="D237" s="124"/>
      <c r="E237" s="89"/>
      <c r="F237" s="89"/>
      <c r="G237" s="89"/>
      <c r="H237" s="110"/>
      <c r="I237" s="110"/>
      <c r="J237" s="110"/>
      <c r="K237" s="110"/>
      <c r="L237" s="110"/>
      <c r="M237" s="110"/>
      <c r="N237" s="110"/>
      <c r="O237" s="61"/>
      <c r="P237" s="89"/>
      <c r="Q237" s="89"/>
      <c r="R237" s="89"/>
      <c r="S237" s="89"/>
      <c r="T237" s="89"/>
      <c r="U237" s="89"/>
      <c r="V237" s="89"/>
      <c r="W237" s="61"/>
      <c r="X237" s="89"/>
      <c r="Y237" s="89"/>
      <c r="Z237" s="89"/>
      <c r="AA237" s="89"/>
      <c r="AB237" s="89"/>
      <c r="AC237" s="89"/>
      <c r="AD237" s="89"/>
      <c r="AE237" s="89"/>
      <c r="AF237" s="89"/>
    </row>
    <row r="238" spans="1:32" hidden="1" x14ac:dyDescent="0.2">
      <c r="A238" s="89"/>
      <c r="B238" s="89"/>
      <c r="C238" s="89"/>
      <c r="D238" s="124"/>
      <c r="E238" s="89"/>
      <c r="F238" s="89"/>
      <c r="G238" s="89"/>
      <c r="H238" s="110"/>
      <c r="I238" s="110"/>
      <c r="J238" s="110"/>
      <c r="K238" s="110"/>
      <c r="L238" s="110"/>
      <c r="M238" s="110"/>
      <c r="N238" s="110"/>
      <c r="O238" s="61"/>
      <c r="P238" s="89"/>
      <c r="Q238" s="89"/>
      <c r="R238" s="89"/>
      <c r="S238" s="89"/>
      <c r="T238" s="89"/>
      <c r="U238" s="89"/>
      <c r="V238" s="89"/>
      <c r="W238" s="61"/>
      <c r="X238" s="89"/>
      <c r="Y238" s="89"/>
      <c r="Z238" s="89"/>
      <c r="AA238" s="89"/>
      <c r="AB238" s="89"/>
      <c r="AC238" s="89"/>
      <c r="AD238" s="89"/>
      <c r="AE238" s="89"/>
      <c r="AF238" s="89"/>
    </row>
    <row r="239" spans="1:32" hidden="1" x14ac:dyDescent="0.2">
      <c r="A239" s="89"/>
      <c r="B239" s="89"/>
      <c r="C239" s="89"/>
      <c r="D239" s="124"/>
      <c r="E239" s="89"/>
      <c r="F239" s="89"/>
      <c r="G239" s="89"/>
      <c r="H239" s="110"/>
      <c r="I239" s="110"/>
      <c r="J239" s="110"/>
      <c r="K239" s="110"/>
      <c r="L239" s="110"/>
      <c r="M239" s="110"/>
      <c r="N239" s="110"/>
      <c r="O239" s="61"/>
      <c r="P239" s="89"/>
      <c r="Q239" s="89"/>
      <c r="R239" s="89"/>
      <c r="S239" s="89"/>
      <c r="T239" s="89"/>
      <c r="U239" s="89"/>
      <c r="V239" s="89"/>
      <c r="W239" s="61"/>
      <c r="X239" s="89"/>
      <c r="Y239" s="89"/>
      <c r="Z239" s="89"/>
      <c r="AA239" s="89"/>
      <c r="AB239" s="89"/>
      <c r="AC239" s="89"/>
      <c r="AD239" s="89"/>
      <c r="AE239" s="89"/>
      <c r="AF239" s="89"/>
    </row>
    <row r="240" spans="1:32" hidden="1" x14ac:dyDescent="0.2">
      <c r="A240" s="89"/>
      <c r="B240" s="89"/>
      <c r="C240" s="89"/>
      <c r="D240" s="124"/>
      <c r="E240" s="89"/>
      <c r="F240" s="89"/>
      <c r="G240" s="89"/>
      <c r="H240" s="110"/>
      <c r="I240" s="110"/>
      <c r="J240" s="110"/>
      <c r="K240" s="110"/>
      <c r="L240" s="110"/>
      <c r="M240" s="110"/>
      <c r="N240" s="110"/>
      <c r="O240" s="61"/>
      <c r="P240" s="89"/>
      <c r="Q240" s="89"/>
      <c r="R240" s="89"/>
      <c r="S240" s="89"/>
      <c r="T240" s="89"/>
      <c r="U240" s="89"/>
      <c r="V240" s="89"/>
      <c r="W240" s="61"/>
      <c r="X240" s="89"/>
      <c r="Y240" s="89"/>
      <c r="Z240" s="89"/>
      <c r="AA240" s="89"/>
      <c r="AB240" s="89"/>
      <c r="AC240" s="89"/>
      <c r="AD240" s="89"/>
      <c r="AE240" s="89"/>
      <c r="AF240" s="89"/>
    </row>
    <row r="241" spans="1:32" hidden="1" x14ac:dyDescent="0.2">
      <c r="A241" s="89"/>
      <c r="B241" s="89"/>
      <c r="C241" s="89"/>
      <c r="D241" s="124"/>
      <c r="E241" s="89"/>
      <c r="F241" s="89"/>
      <c r="G241" s="89"/>
      <c r="H241" s="110"/>
      <c r="I241" s="110"/>
      <c r="J241" s="110"/>
      <c r="K241" s="110"/>
      <c r="L241" s="110"/>
      <c r="M241" s="110"/>
      <c r="N241" s="110"/>
      <c r="O241" s="61"/>
      <c r="P241" s="89"/>
      <c r="Q241" s="89"/>
      <c r="R241" s="89"/>
      <c r="S241" s="89"/>
      <c r="T241" s="89"/>
      <c r="U241" s="89"/>
      <c r="V241" s="89"/>
      <c r="W241" s="61"/>
      <c r="X241" s="89"/>
      <c r="Y241" s="89"/>
      <c r="Z241" s="89"/>
      <c r="AA241" s="89"/>
      <c r="AB241" s="89"/>
      <c r="AC241" s="89"/>
      <c r="AD241" s="89"/>
      <c r="AE241" s="89"/>
      <c r="AF241" s="89"/>
    </row>
    <row r="242" spans="1:32" hidden="1" x14ac:dyDescent="0.2">
      <c r="A242" s="89"/>
      <c r="B242" s="89"/>
      <c r="C242" s="89"/>
      <c r="D242" s="124"/>
      <c r="E242" s="89"/>
      <c r="F242" s="89"/>
      <c r="G242" s="89"/>
      <c r="H242" s="110"/>
      <c r="I242" s="110"/>
      <c r="J242" s="110"/>
      <c r="K242" s="110"/>
      <c r="L242" s="110"/>
      <c r="M242" s="110"/>
      <c r="N242" s="110"/>
      <c r="O242" s="61"/>
      <c r="P242" s="89"/>
      <c r="Q242" s="89"/>
      <c r="R242" s="89"/>
      <c r="S242" s="89"/>
      <c r="T242" s="89"/>
      <c r="U242" s="89"/>
      <c r="V242" s="89"/>
      <c r="W242" s="61"/>
      <c r="X242" s="89"/>
      <c r="Y242" s="89"/>
      <c r="Z242" s="89"/>
      <c r="AA242" s="89"/>
      <c r="AB242" s="89"/>
      <c r="AC242" s="89"/>
      <c r="AD242" s="89"/>
      <c r="AE242" s="89"/>
      <c r="AF242" s="89"/>
    </row>
    <row r="243" spans="1:32" hidden="1" x14ac:dyDescent="0.2">
      <c r="A243" s="89"/>
      <c r="B243" s="89"/>
      <c r="C243" s="89"/>
      <c r="D243" s="124"/>
      <c r="E243" s="89"/>
      <c r="F243" s="89"/>
      <c r="G243" s="89"/>
      <c r="H243" s="110"/>
      <c r="I243" s="110"/>
      <c r="J243" s="110"/>
      <c r="K243" s="110"/>
      <c r="L243" s="110"/>
      <c r="M243" s="110"/>
      <c r="N243" s="110"/>
      <c r="O243" s="61"/>
      <c r="P243" s="89"/>
      <c r="Q243" s="89"/>
      <c r="R243" s="89"/>
      <c r="S243" s="89"/>
      <c r="T243" s="89"/>
      <c r="U243" s="89"/>
      <c r="V243" s="89"/>
      <c r="W243" s="61"/>
      <c r="X243" s="89"/>
      <c r="Y243" s="89"/>
      <c r="Z243" s="89"/>
      <c r="AA243" s="89"/>
      <c r="AB243" s="89"/>
      <c r="AC243" s="89"/>
      <c r="AD243" s="89"/>
      <c r="AE243" s="89"/>
      <c r="AF243" s="89"/>
    </row>
    <row r="244" spans="1:32" hidden="1" x14ac:dyDescent="0.2">
      <c r="A244" s="89"/>
      <c r="B244" s="89"/>
      <c r="C244" s="89"/>
      <c r="D244" s="124"/>
      <c r="E244" s="89"/>
      <c r="F244" s="89"/>
      <c r="G244" s="89"/>
      <c r="H244" s="110"/>
      <c r="I244" s="110"/>
      <c r="J244" s="110"/>
      <c r="K244" s="110"/>
      <c r="L244" s="110"/>
      <c r="M244" s="110"/>
      <c r="N244" s="110"/>
      <c r="O244" s="61"/>
      <c r="P244" s="89"/>
      <c r="Q244" s="89"/>
      <c r="R244" s="89"/>
      <c r="S244" s="89"/>
      <c r="T244" s="89"/>
      <c r="U244" s="89"/>
      <c r="V244" s="89"/>
      <c r="W244" s="61"/>
      <c r="X244" s="89"/>
      <c r="Y244" s="89"/>
      <c r="Z244" s="89"/>
      <c r="AA244" s="89"/>
      <c r="AB244" s="89"/>
      <c r="AC244" s="89"/>
      <c r="AD244" s="89"/>
      <c r="AE244" s="89"/>
      <c r="AF244" s="89"/>
    </row>
    <row r="245" spans="1:32" hidden="1" x14ac:dyDescent="0.2">
      <c r="A245" s="89"/>
      <c r="B245" s="89"/>
      <c r="C245" s="89"/>
      <c r="D245" s="124"/>
      <c r="E245" s="89"/>
      <c r="F245" s="89"/>
      <c r="G245" s="89"/>
      <c r="H245" s="110"/>
      <c r="I245" s="110"/>
      <c r="J245" s="110"/>
      <c r="K245" s="110"/>
      <c r="L245" s="110"/>
      <c r="M245" s="110"/>
      <c r="N245" s="110"/>
      <c r="O245" s="61"/>
      <c r="P245" s="89"/>
      <c r="Q245" s="89"/>
      <c r="R245" s="89"/>
      <c r="S245" s="89"/>
      <c r="T245" s="89"/>
      <c r="U245" s="89"/>
      <c r="V245" s="89"/>
      <c r="W245" s="61"/>
      <c r="X245" s="89"/>
      <c r="Y245" s="89"/>
      <c r="Z245" s="89"/>
      <c r="AA245" s="89"/>
      <c r="AB245" s="89"/>
      <c r="AC245" s="89"/>
      <c r="AD245" s="89"/>
      <c r="AE245" s="89"/>
      <c r="AF245" s="89"/>
    </row>
    <row r="246" spans="1:32" hidden="1" x14ac:dyDescent="0.2">
      <c r="A246" s="89"/>
      <c r="B246" s="89"/>
      <c r="C246" s="89"/>
      <c r="D246" s="124"/>
      <c r="E246" s="89"/>
      <c r="F246" s="89"/>
      <c r="G246" s="89"/>
      <c r="H246" s="110"/>
      <c r="I246" s="110"/>
      <c r="J246" s="110"/>
      <c r="K246" s="110"/>
      <c r="L246" s="110"/>
      <c r="M246" s="110"/>
      <c r="N246" s="110"/>
      <c r="O246" s="61"/>
      <c r="P246" s="89"/>
      <c r="Q246" s="89"/>
      <c r="R246" s="89"/>
      <c r="S246" s="89"/>
      <c r="T246" s="89"/>
      <c r="U246" s="89"/>
      <c r="V246" s="89"/>
      <c r="W246" s="61"/>
      <c r="X246" s="89"/>
      <c r="Y246" s="89"/>
      <c r="Z246" s="89"/>
      <c r="AA246" s="89"/>
      <c r="AB246" s="89"/>
      <c r="AC246" s="89"/>
      <c r="AD246" s="89"/>
      <c r="AE246" s="89"/>
      <c r="AF246" s="89"/>
    </row>
    <row r="247" spans="1:32" hidden="1" x14ac:dyDescent="0.2">
      <c r="A247" s="89"/>
      <c r="B247" s="89"/>
      <c r="C247" s="89"/>
      <c r="D247" s="124"/>
      <c r="E247" s="89"/>
      <c r="F247" s="89"/>
      <c r="G247" s="89"/>
      <c r="H247" s="110"/>
      <c r="I247" s="110"/>
      <c r="J247" s="110"/>
      <c r="K247" s="110"/>
      <c r="L247" s="110"/>
      <c r="M247" s="110"/>
      <c r="N247" s="110"/>
      <c r="O247" s="61"/>
      <c r="P247" s="89"/>
      <c r="Q247" s="89"/>
      <c r="R247" s="89"/>
      <c r="S247" s="89"/>
      <c r="T247" s="89"/>
      <c r="U247" s="89"/>
      <c r="V247" s="89"/>
      <c r="W247" s="61"/>
      <c r="X247" s="89"/>
      <c r="Y247" s="89"/>
      <c r="Z247" s="89"/>
      <c r="AA247" s="89"/>
      <c r="AB247" s="89"/>
      <c r="AC247" s="89"/>
      <c r="AD247" s="89"/>
      <c r="AE247" s="89"/>
      <c r="AF247" s="89"/>
    </row>
    <row r="248" spans="1:32" hidden="1" x14ac:dyDescent="0.2">
      <c r="A248" s="89"/>
      <c r="B248" s="89"/>
      <c r="C248" s="89"/>
      <c r="D248" s="124"/>
      <c r="E248" s="89"/>
      <c r="F248" s="89"/>
      <c r="G248" s="89"/>
      <c r="H248" s="110"/>
      <c r="I248" s="110"/>
      <c r="J248" s="110"/>
      <c r="K248" s="110"/>
      <c r="L248" s="110"/>
      <c r="M248" s="110"/>
      <c r="N248" s="110"/>
      <c r="O248" s="61"/>
      <c r="P248" s="89"/>
      <c r="Q248" s="89"/>
      <c r="R248" s="89"/>
      <c r="S248" s="89"/>
      <c r="T248" s="89"/>
      <c r="U248" s="89"/>
      <c r="V248" s="89"/>
      <c r="W248" s="61"/>
      <c r="X248" s="89"/>
      <c r="Y248" s="89"/>
      <c r="Z248" s="89"/>
      <c r="AA248" s="89"/>
      <c r="AB248" s="89"/>
      <c r="AC248" s="89"/>
      <c r="AD248" s="89"/>
      <c r="AE248" s="89"/>
      <c r="AF248" s="89"/>
    </row>
    <row r="249" spans="1:32" hidden="1" x14ac:dyDescent="0.2">
      <c r="A249" s="89"/>
      <c r="B249" s="89"/>
      <c r="C249" s="89"/>
      <c r="D249" s="124"/>
      <c r="E249" s="89"/>
      <c r="F249" s="89"/>
      <c r="G249" s="89"/>
      <c r="H249" s="110"/>
      <c r="I249" s="110"/>
      <c r="J249" s="110"/>
      <c r="K249" s="110"/>
      <c r="L249" s="110"/>
      <c r="M249" s="110"/>
      <c r="N249" s="110"/>
      <c r="O249" s="61"/>
      <c r="P249" s="89"/>
      <c r="Q249" s="89"/>
      <c r="R249" s="89"/>
      <c r="S249" s="89"/>
      <c r="T249" s="89"/>
      <c r="U249" s="89"/>
      <c r="V249" s="89"/>
      <c r="W249" s="61"/>
      <c r="X249" s="89"/>
      <c r="Y249" s="89"/>
      <c r="Z249" s="89"/>
      <c r="AA249" s="89"/>
      <c r="AB249" s="89"/>
      <c r="AC249" s="89"/>
      <c r="AD249" s="89"/>
      <c r="AE249" s="89"/>
      <c r="AF249" s="89"/>
    </row>
    <row r="250" spans="1:32" hidden="1" x14ac:dyDescent="0.2">
      <c r="A250" s="89"/>
      <c r="B250" s="89"/>
      <c r="C250" s="89"/>
      <c r="D250" s="124"/>
      <c r="E250" s="89"/>
      <c r="F250" s="89"/>
      <c r="G250" s="89"/>
      <c r="H250" s="110"/>
      <c r="I250" s="110"/>
      <c r="J250" s="110"/>
      <c r="K250" s="110"/>
      <c r="L250" s="110"/>
      <c r="M250" s="110"/>
      <c r="N250" s="110"/>
      <c r="O250" s="61"/>
      <c r="P250" s="89"/>
      <c r="Q250" s="89"/>
      <c r="R250" s="89"/>
      <c r="S250" s="89"/>
      <c r="T250" s="89"/>
      <c r="U250" s="89"/>
      <c r="V250" s="89"/>
      <c r="W250" s="61"/>
      <c r="X250" s="89"/>
      <c r="Y250" s="89"/>
      <c r="Z250" s="89"/>
      <c r="AA250" s="89"/>
      <c r="AB250" s="89"/>
      <c r="AC250" s="89"/>
      <c r="AD250" s="89"/>
      <c r="AE250" s="89"/>
      <c r="AF250" s="89"/>
    </row>
    <row r="251" spans="1:32" hidden="1" x14ac:dyDescent="0.2">
      <c r="A251" s="89"/>
      <c r="B251" s="89"/>
      <c r="C251" s="89"/>
      <c r="D251" s="124"/>
      <c r="E251" s="89"/>
      <c r="F251" s="89"/>
      <c r="G251" s="89"/>
      <c r="H251" s="110"/>
      <c r="I251" s="110"/>
      <c r="J251" s="110"/>
      <c r="K251" s="110"/>
      <c r="L251" s="110"/>
      <c r="M251" s="110"/>
      <c r="N251" s="110"/>
      <c r="O251" s="61"/>
      <c r="P251" s="89"/>
      <c r="Q251" s="89"/>
      <c r="R251" s="89"/>
      <c r="S251" s="89"/>
      <c r="T251" s="89"/>
      <c r="U251" s="89"/>
      <c r="V251" s="89"/>
      <c r="W251" s="61"/>
      <c r="X251" s="89"/>
      <c r="Y251" s="89"/>
      <c r="Z251" s="89"/>
      <c r="AA251" s="89"/>
      <c r="AB251" s="89"/>
      <c r="AC251" s="89"/>
      <c r="AD251" s="89"/>
      <c r="AE251" s="89"/>
      <c r="AF251" s="89"/>
    </row>
    <row r="252" spans="1:32" hidden="1" x14ac:dyDescent="0.2">
      <c r="A252" s="89"/>
      <c r="B252" s="89"/>
      <c r="C252" s="89"/>
      <c r="D252" s="124"/>
      <c r="E252" s="89"/>
      <c r="F252" s="89"/>
      <c r="G252" s="89"/>
      <c r="H252" s="110"/>
      <c r="I252" s="110"/>
      <c r="J252" s="110"/>
      <c r="K252" s="110"/>
      <c r="L252" s="110"/>
      <c r="M252" s="110"/>
      <c r="N252" s="110"/>
      <c r="O252" s="61"/>
      <c r="P252" s="89"/>
      <c r="Q252" s="89"/>
      <c r="R252" s="89"/>
      <c r="S252" s="89"/>
      <c r="T252" s="89"/>
      <c r="U252" s="89"/>
      <c r="V252" s="89"/>
      <c r="W252" s="61"/>
      <c r="X252" s="89"/>
      <c r="Y252" s="89"/>
      <c r="Z252" s="89"/>
      <c r="AA252" s="89"/>
      <c r="AB252" s="89"/>
      <c r="AC252" s="89"/>
      <c r="AD252" s="89"/>
      <c r="AE252" s="89"/>
      <c r="AF252" s="89"/>
    </row>
    <row r="253" spans="1:32" hidden="1" x14ac:dyDescent="0.2">
      <c r="A253" s="89"/>
      <c r="B253" s="89"/>
      <c r="C253" s="89"/>
      <c r="D253" s="124"/>
      <c r="E253" s="89"/>
      <c r="F253" s="89"/>
      <c r="G253" s="89"/>
      <c r="H253" s="110"/>
      <c r="I253" s="110"/>
      <c r="J253" s="110"/>
      <c r="K253" s="110"/>
      <c r="L253" s="110"/>
      <c r="M253" s="110"/>
      <c r="N253" s="110"/>
      <c r="O253" s="61"/>
      <c r="P253" s="89"/>
      <c r="Q253" s="89"/>
      <c r="R253" s="89"/>
      <c r="S253" s="89"/>
      <c r="T253" s="89"/>
      <c r="U253" s="89"/>
      <c r="V253" s="89"/>
      <c r="W253" s="61"/>
      <c r="X253" s="89"/>
      <c r="Y253" s="89"/>
      <c r="Z253" s="89"/>
      <c r="AA253" s="89"/>
      <c r="AB253" s="89"/>
      <c r="AC253" s="89"/>
      <c r="AD253" s="89"/>
      <c r="AE253" s="89"/>
      <c r="AF253" s="89"/>
    </row>
    <row r="254" spans="1:32" hidden="1" x14ac:dyDescent="0.2">
      <c r="A254" s="89"/>
      <c r="B254" s="89"/>
      <c r="C254" s="89"/>
      <c r="D254" s="124"/>
      <c r="E254" s="89"/>
      <c r="F254" s="89"/>
      <c r="G254" s="89"/>
      <c r="H254" s="110"/>
      <c r="I254" s="110"/>
      <c r="J254" s="110"/>
      <c r="K254" s="110"/>
      <c r="L254" s="110"/>
      <c r="M254" s="110"/>
      <c r="N254" s="110"/>
      <c r="O254" s="61"/>
      <c r="P254" s="89"/>
      <c r="Q254" s="89"/>
      <c r="R254" s="89"/>
      <c r="S254" s="89"/>
      <c r="T254" s="89"/>
      <c r="U254" s="89"/>
      <c r="V254" s="89"/>
      <c r="W254" s="61"/>
      <c r="X254" s="89"/>
      <c r="Y254" s="89"/>
      <c r="Z254" s="89"/>
      <c r="AA254" s="89"/>
      <c r="AB254" s="89"/>
      <c r="AC254" s="89"/>
      <c r="AD254" s="89"/>
      <c r="AE254" s="89"/>
      <c r="AF254" s="89"/>
    </row>
    <row r="255" spans="1:32" hidden="1" x14ac:dyDescent="0.2">
      <c r="A255" s="89"/>
      <c r="B255" s="89"/>
      <c r="C255" s="89"/>
      <c r="D255" s="124"/>
      <c r="E255" s="89"/>
      <c r="F255" s="89"/>
      <c r="G255" s="89"/>
      <c r="H255" s="110"/>
      <c r="I255" s="110"/>
      <c r="J255" s="110"/>
      <c r="K255" s="110"/>
      <c r="L255" s="110"/>
      <c r="M255" s="110"/>
      <c r="N255" s="110"/>
      <c r="O255" s="61"/>
      <c r="P255" s="89"/>
      <c r="Q255" s="89"/>
      <c r="R255" s="89"/>
      <c r="S255" s="89"/>
      <c r="T255" s="89"/>
      <c r="U255" s="89"/>
      <c r="V255" s="89"/>
      <c r="W255" s="61"/>
      <c r="X255" s="89"/>
      <c r="Y255" s="89"/>
      <c r="Z255" s="89"/>
      <c r="AA255" s="89"/>
      <c r="AB255" s="89"/>
      <c r="AC255" s="89"/>
      <c r="AD255" s="89"/>
      <c r="AE255" s="89"/>
      <c r="AF255" s="89"/>
    </row>
    <row r="256" spans="1:32" hidden="1" x14ac:dyDescent="0.2">
      <c r="A256" s="89"/>
      <c r="B256" s="89"/>
      <c r="C256" s="89"/>
      <c r="D256" s="124"/>
      <c r="E256" s="89"/>
      <c r="F256" s="89"/>
      <c r="G256" s="89"/>
      <c r="H256" s="110"/>
      <c r="I256" s="110"/>
      <c r="J256" s="110"/>
      <c r="K256" s="110"/>
      <c r="L256" s="110"/>
      <c r="M256" s="110"/>
      <c r="N256" s="110"/>
      <c r="O256" s="61"/>
      <c r="P256" s="89"/>
      <c r="Q256" s="89"/>
      <c r="R256" s="89"/>
      <c r="S256" s="89"/>
      <c r="T256" s="89"/>
      <c r="U256" s="89"/>
      <c r="V256" s="89"/>
      <c r="W256" s="61"/>
      <c r="X256" s="89"/>
      <c r="Y256" s="89"/>
      <c r="Z256" s="89"/>
      <c r="AA256" s="89"/>
      <c r="AB256" s="89"/>
      <c r="AC256" s="89"/>
      <c r="AD256" s="89"/>
      <c r="AE256" s="89"/>
      <c r="AF256" s="89"/>
    </row>
    <row r="257" spans="1:32" hidden="1" x14ac:dyDescent="0.2">
      <c r="A257" s="89"/>
      <c r="B257" s="89"/>
      <c r="C257" s="89"/>
      <c r="D257" s="124"/>
      <c r="E257" s="89"/>
      <c r="F257" s="89"/>
      <c r="G257" s="89"/>
      <c r="H257" s="110"/>
      <c r="I257" s="110"/>
      <c r="J257" s="110"/>
      <c r="K257" s="110"/>
      <c r="L257" s="110"/>
      <c r="M257" s="110"/>
      <c r="N257" s="110"/>
      <c r="O257" s="61"/>
      <c r="P257" s="89"/>
      <c r="Q257" s="89"/>
      <c r="R257" s="89"/>
      <c r="S257" s="89"/>
      <c r="T257" s="89"/>
      <c r="U257" s="89"/>
      <c r="V257" s="89"/>
      <c r="W257" s="61"/>
      <c r="X257" s="89"/>
      <c r="Y257" s="89"/>
      <c r="Z257" s="89"/>
      <c r="AA257" s="89"/>
      <c r="AB257" s="89"/>
      <c r="AC257" s="89"/>
      <c r="AD257" s="89"/>
      <c r="AE257" s="89"/>
      <c r="AF257" s="89"/>
    </row>
    <row r="258" spans="1:32" hidden="1" x14ac:dyDescent="0.2">
      <c r="A258" s="89"/>
      <c r="B258" s="89"/>
      <c r="C258" s="89"/>
      <c r="D258" s="124"/>
      <c r="E258" s="89"/>
      <c r="F258" s="89"/>
      <c r="G258" s="89"/>
      <c r="H258" s="110"/>
      <c r="I258" s="110"/>
      <c r="J258" s="110"/>
      <c r="K258" s="110"/>
      <c r="L258" s="110"/>
      <c r="M258" s="110"/>
      <c r="N258" s="110"/>
      <c r="O258" s="61"/>
      <c r="P258" s="89"/>
      <c r="Q258" s="89"/>
      <c r="R258" s="89"/>
      <c r="S258" s="89"/>
      <c r="T258" s="89"/>
      <c r="U258" s="89"/>
      <c r="V258" s="89"/>
      <c r="W258" s="61"/>
      <c r="X258" s="89"/>
      <c r="Y258" s="89"/>
      <c r="Z258" s="89"/>
      <c r="AA258" s="89"/>
      <c r="AB258" s="89"/>
      <c r="AC258" s="89"/>
      <c r="AD258" s="89"/>
      <c r="AE258" s="89"/>
      <c r="AF258" s="89"/>
    </row>
    <row r="259" spans="1:32" hidden="1" x14ac:dyDescent="0.2">
      <c r="A259" s="89"/>
      <c r="B259" s="89"/>
      <c r="C259" s="89"/>
      <c r="D259" s="124"/>
      <c r="E259" s="89"/>
      <c r="F259" s="89"/>
      <c r="G259" s="89"/>
      <c r="H259" s="110"/>
      <c r="I259" s="110"/>
      <c r="J259" s="110"/>
      <c r="K259" s="110"/>
      <c r="L259" s="110"/>
      <c r="M259" s="110"/>
      <c r="N259" s="110"/>
      <c r="O259" s="61"/>
      <c r="P259" s="89"/>
      <c r="Q259" s="89"/>
      <c r="R259" s="89"/>
      <c r="S259" s="89"/>
      <c r="T259" s="89"/>
      <c r="U259" s="89"/>
      <c r="V259" s="89"/>
      <c r="W259" s="61"/>
      <c r="X259" s="89"/>
      <c r="Y259" s="89"/>
      <c r="Z259" s="89"/>
      <c r="AA259" s="89"/>
      <c r="AB259" s="89"/>
      <c r="AC259" s="89"/>
      <c r="AD259" s="89"/>
      <c r="AE259" s="89"/>
      <c r="AF259" s="89"/>
    </row>
    <row r="260" spans="1:32" hidden="1" x14ac:dyDescent="0.2">
      <c r="A260" s="89"/>
      <c r="B260" s="89"/>
      <c r="C260" s="89"/>
      <c r="D260" s="124"/>
      <c r="E260" s="89"/>
      <c r="F260" s="89"/>
      <c r="G260" s="89"/>
      <c r="H260" s="110"/>
      <c r="I260" s="110"/>
      <c r="J260" s="110"/>
      <c r="K260" s="110"/>
      <c r="L260" s="110"/>
      <c r="M260" s="110"/>
      <c r="N260" s="110"/>
      <c r="O260" s="61"/>
      <c r="P260" s="89"/>
      <c r="Q260" s="89"/>
      <c r="R260" s="89"/>
      <c r="S260" s="89"/>
      <c r="T260" s="89"/>
      <c r="U260" s="89"/>
      <c r="V260" s="89"/>
      <c r="W260" s="61"/>
      <c r="X260" s="89"/>
      <c r="Y260" s="89"/>
      <c r="Z260" s="89"/>
      <c r="AA260" s="89"/>
      <c r="AB260" s="89"/>
      <c r="AC260" s="89"/>
      <c r="AD260" s="89"/>
      <c r="AE260" s="89"/>
      <c r="AF260" s="89"/>
    </row>
    <row r="261" spans="1:32" hidden="1" x14ac:dyDescent="0.2">
      <c r="A261" s="89"/>
      <c r="B261" s="89"/>
      <c r="C261" s="89"/>
      <c r="D261" s="124"/>
      <c r="E261" s="89"/>
      <c r="F261" s="89"/>
      <c r="G261" s="89"/>
      <c r="H261" s="110"/>
      <c r="I261" s="110"/>
      <c r="J261" s="110"/>
      <c r="K261" s="110"/>
      <c r="L261" s="110"/>
      <c r="M261" s="110"/>
      <c r="N261" s="110"/>
      <c r="O261" s="61"/>
      <c r="P261" s="89"/>
      <c r="Q261" s="89"/>
      <c r="R261" s="89"/>
      <c r="S261" s="89"/>
      <c r="T261" s="89"/>
      <c r="U261" s="89"/>
      <c r="V261" s="89"/>
      <c r="W261" s="61"/>
      <c r="X261" s="89"/>
      <c r="Y261" s="89"/>
      <c r="Z261" s="89"/>
      <c r="AA261" s="89"/>
      <c r="AB261" s="89"/>
      <c r="AC261" s="89"/>
      <c r="AD261" s="89"/>
      <c r="AE261" s="89"/>
      <c r="AF261" s="89"/>
    </row>
    <row r="262" spans="1:32" hidden="1" x14ac:dyDescent="0.2">
      <c r="A262" s="89"/>
      <c r="B262" s="89"/>
      <c r="C262" s="89"/>
      <c r="D262" s="124"/>
      <c r="E262" s="89"/>
      <c r="F262" s="89"/>
      <c r="G262" s="89"/>
      <c r="H262" s="110"/>
      <c r="I262" s="110"/>
      <c r="J262" s="110"/>
      <c r="K262" s="110"/>
      <c r="L262" s="110"/>
      <c r="M262" s="110"/>
      <c r="N262" s="110"/>
      <c r="O262" s="61"/>
      <c r="P262" s="89"/>
      <c r="Q262" s="89"/>
      <c r="R262" s="89"/>
      <c r="S262" s="89"/>
      <c r="T262" s="89"/>
      <c r="U262" s="89"/>
      <c r="V262" s="89"/>
      <c r="W262" s="61"/>
      <c r="X262" s="89"/>
      <c r="Y262" s="89"/>
      <c r="Z262" s="89"/>
      <c r="AA262" s="89"/>
      <c r="AB262" s="89"/>
      <c r="AC262" s="89"/>
      <c r="AD262" s="89"/>
      <c r="AE262" s="89"/>
      <c r="AF262" s="89"/>
    </row>
    <row r="263" spans="1:32" hidden="1" x14ac:dyDescent="0.2">
      <c r="A263" s="89"/>
      <c r="B263" s="89"/>
      <c r="C263" s="89"/>
      <c r="D263" s="124"/>
      <c r="E263" s="89"/>
      <c r="F263" s="89"/>
      <c r="G263" s="89"/>
      <c r="H263" s="110"/>
      <c r="I263" s="110"/>
      <c r="J263" s="110"/>
      <c r="K263" s="110"/>
      <c r="L263" s="110"/>
      <c r="M263" s="110"/>
      <c r="N263" s="110"/>
      <c r="O263" s="61"/>
      <c r="P263" s="89"/>
      <c r="Q263" s="89"/>
      <c r="R263" s="89"/>
      <c r="S263" s="89"/>
      <c r="T263" s="89"/>
      <c r="U263" s="89"/>
      <c r="V263" s="89"/>
      <c r="W263" s="61"/>
      <c r="X263" s="89"/>
      <c r="Y263" s="89"/>
      <c r="Z263" s="89"/>
      <c r="AA263" s="89"/>
      <c r="AB263" s="89"/>
      <c r="AC263" s="89"/>
      <c r="AD263" s="89"/>
      <c r="AE263" s="89"/>
      <c r="AF263" s="89"/>
    </row>
    <row r="264" spans="1:32" hidden="1" x14ac:dyDescent="0.2">
      <c r="A264" s="89"/>
      <c r="B264" s="89"/>
      <c r="C264" s="89"/>
      <c r="D264" s="124"/>
      <c r="E264" s="89"/>
      <c r="F264" s="89"/>
      <c r="G264" s="89"/>
      <c r="H264" s="110"/>
      <c r="I264" s="110"/>
      <c r="J264" s="110"/>
      <c r="K264" s="110"/>
      <c r="L264" s="110"/>
      <c r="M264" s="110"/>
      <c r="N264" s="110"/>
      <c r="O264" s="61"/>
      <c r="P264" s="89"/>
      <c r="Q264" s="89"/>
      <c r="R264" s="89"/>
      <c r="S264" s="89"/>
      <c r="T264" s="89"/>
      <c r="U264" s="89"/>
      <c r="V264" s="89"/>
      <c r="W264" s="61"/>
      <c r="X264" s="89"/>
      <c r="Y264" s="89"/>
      <c r="Z264" s="89"/>
      <c r="AA264" s="89"/>
      <c r="AB264" s="89"/>
      <c r="AC264" s="89"/>
      <c r="AD264" s="89"/>
      <c r="AE264" s="89"/>
      <c r="AF264" s="89"/>
    </row>
    <row r="265" spans="1:32" hidden="1" x14ac:dyDescent="0.2">
      <c r="A265" s="89"/>
      <c r="B265" s="89"/>
      <c r="C265" s="89"/>
      <c r="D265" s="124"/>
      <c r="E265" s="89"/>
      <c r="F265" s="89"/>
      <c r="G265" s="89"/>
      <c r="H265" s="110"/>
      <c r="I265" s="110"/>
      <c r="J265" s="110"/>
      <c r="K265" s="110"/>
      <c r="L265" s="110"/>
      <c r="M265" s="110"/>
      <c r="N265" s="110"/>
      <c r="O265" s="61"/>
      <c r="P265" s="89"/>
      <c r="Q265" s="89"/>
      <c r="R265" s="89"/>
      <c r="S265" s="89"/>
      <c r="T265" s="89"/>
      <c r="U265" s="89"/>
      <c r="V265" s="89"/>
      <c r="W265" s="61"/>
      <c r="X265" s="89"/>
      <c r="Y265" s="89"/>
      <c r="Z265" s="89"/>
      <c r="AA265" s="89"/>
      <c r="AB265" s="89"/>
      <c r="AC265" s="89"/>
      <c r="AD265" s="89"/>
      <c r="AE265" s="89"/>
      <c r="AF265" s="89"/>
    </row>
    <row r="266" spans="1:32" hidden="1" x14ac:dyDescent="0.2">
      <c r="A266" s="89"/>
      <c r="B266" s="89"/>
      <c r="C266" s="89"/>
      <c r="D266" s="124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61"/>
      <c r="P266" s="89"/>
      <c r="Q266" s="89"/>
      <c r="R266" s="89"/>
      <c r="S266" s="89"/>
      <c r="T266" s="89"/>
      <c r="U266" s="89"/>
      <c r="V266" s="89"/>
      <c r="W266" s="61"/>
      <c r="X266" s="89"/>
      <c r="Y266" s="89"/>
      <c r="Z266" s="89"/>
      <c r="AA266" s="89"/>
      <c r="AB266" s="89"/>
      <c r="AC266" s="89"/>
      <c r="AD266" s="89"/>
      <c r="AE266" s="89"/>
      <c r="AF266" s="89"/>
    </row>
    <row r="267" spans="1:32" hidden="1" x14ac:dyDescent="0.2"/>
    <row r="268" spans="1:32" hidden="1" x14ac:dyDescent="0.2"/>
    <row r="269" spans="1:32" hidden="1" x14ac:dyDescent="0.2"/>
    <row r="270" spans="1:32" hidden="1" x14ac:dyDescent="0.2"/>
    <row r="271" spans="1:32" hidden="1" x14ac:dyDescent="0.2"/>
    <row r="272" spans="1:3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</sheetData>
  <autoFilter ref="B8:O93" xr:uid="{00000000-0009-0000-0000-000003000000}"/>
  <mergeCells count="1">
    <mergeCell ref="H7:O7"/>
  </mergeCells>
  <hyperlinks>
    <hyperlink ref="O1" location="Menu!A1" display="Menu" xr:uid="{00000000-0004-0000-0300-000000000000}"/>
  </hyperlinks>
  <pageMargins left="0.19685039370078741" right="0.19685039370078741" top="0.19685039370078741" bottom="0.19685039370078741" header="0.31496062992125984" footer="0.31496062992125984"/>
  <pageSetup paperSize="8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AF291"/>
  <sheetViews>
    <sheetView zoomScale="80" zoomScaleNormal="80" workbookViewId="0">
      <pane ySplit="8" topLeftCell="A9" activePane="bottomLeft" state="frozen"/>
      <selection activeCell="H162" sqref="H162"/>
      <selection pane="bottomLeft"/>
    </sheetView>
  </sheetViews>
  <sheetFormatPr defaultColWidth="0" defaultRowHeight="12.75" zeroHeight="1" x14ac:dyDescent="0.2"/>
  <cols>
    <col min="1" max="1" width="3.625" style="109" customWidth="1"/>
    <col min="2" max="2" width="8" style="109" customWidth="1"/>
    <col min="3" max="3" width="63.875" style="109" bestFit="1" customWidth="1"/>
    <col min="4" max="4" width="20.75" style="125" customWidth="1"/>
    <col min="5" max="5" width="16.25" style="109" customWidth="1"/>
    <col min="6" max="6" width="33.875" style="109" customWidth="1"/>
    <col min="7" max="7" width="16.25" style="109" customWidth="1"/>
    <col min="8" max="10" width="11.5" style="109" customWidth="1"/>
    <col min="11" max="11" width="12.625" style="109" customWidth="1"/>
    <col min="12" max="14" width="11.5" style="109" customWidth="1"/>
    <col min="15" max="15" width="10.625" style="60" customWidth="1"/>
    <col min="16" max="16" width="3.625" style="109" customWidth="1"/>
    <col min="17" max="22" width="9" style="109" hidden="1" customWidth="1"/>
    <col min="23" max="23" width="9" style="60" hidden="1" customWidth="1"/>
    <col min="24" max="16384" width="9" style="109" hidden="1"/>
  </cols>
  <sheetData>
    <row r="1" spans="1:32" ht="18" x14ac:dyDescent="0.25">
      <c r="A1" s="24" t="str">
        <f>Menu!A1</f>
        <v>Powercor - Plant and stations</v>
      </c>
      <c r="B1" s="24"/>
      <c r="C1" s="24"/>
      <c r="D1" s="120"/>
      <c r="E1" s="24"/>
      <c r="F1" s="24"/>
      <c r="G1" s="24"/>
      <c r="H1" s="24"/>
      <c r="I1" s="24"/>
      <c r="J1" s="24"/>
      <c r="K1" s="24"/>
      <c r="L1" s="24"/>
      <c r="M1" s="24"/>
      <c r="N1" s="24"/>
      <c r="O1" s="27" t="s">
        <v>39</v>
      </c>
      <c r="P1" s="24"/>
      <c r="Q1" s="24"/>
      <c r="R1" s="24"/>
      <c r="S1" s="24"/>
      <c r="T1" s="24"/>
      <c r="U1" s="24"/>
      <c r="V1" s="24"/>
      <c r="W1" s="54"/>
      <c r="X1" s="24"/>
      <c r="Y1" s="24"/>
      <c r="Z1" s="24"/>
      <c r="AA1" s="24"/>
      <c r="AB1" s="24"/>
      <c r="AC1" s="24"/>
      <c r="AD1" s="24"/>
      <c r="AE1" s="24"/>
      <c r="AF1" s="24"/>
    </row>
    <row r="2" spans="1:32" ht="15.75" x14ac:dyDescent="0.25">
      <c r="A2" s="26" t="str">
        <f ca="1">RIGHT(CELL("filename", $A$1), LEN(CELL("filename", $A$1)) - SEARCH("]", CELL("filename", $A$1)))</f>
        <v>Project List - AER DD</v>
      </c>
      <c r="B2" s="26"/>
      <c r="C2" s="26"/>
      <c r="D2" s="121"/>
      <c r="E2" s="26"/>
      <c r="F2" s="26"/>
      <c r="G2" s="26"/>
      <c r="H2" s="26"/>
      <c r="I2" s="26"/>
      <c r="J2" s="26"/>
      <c r="K2" s="26"/>
      <c r="L2" s="26"/>
      <c r="M2" s="26"/>
      <c r="N2" s="26"/>
      <c r="O2" s="53"/>
      <c r="P2" s="26"/>
      <c r="Q2" s="26"/>
      <c r="R2" s="26"/>
      <c r="S2" s="26"/>
      <c r="T2" s="26"/>
      <c r="U2" s="26"/>
      <c r="V2" s="26"/>
      <c r="W2" s="53"/>
      <c r="X2" s="26"/>
      <c r="Y2" s="26"/>
      <c r="Z2" s="26"/>
      <c r="AA2" s="26"/>
      <c r="AB2" s="26"/>
      <c r="AC2" s="26"/>
      <c r="AD2" s="26"/>
      <c r="AE2" s="26"/>
      <c r="AF2" s="26"/>
    </row>
    <row r="3" spans="1:32" x14ac:dyDescent="0.2">
      <c r="A3" s="91"/>
      <c r="B3" s="91"/>
      <c r="C3" s="91"/>
      <c r="D3" s="122"/>
      <c r="E3" s="91"/>
      <c r="F3" s="91"/>
      <c r="G3" s="91"/>
      <c r="H3" s="91"/>
      <c r="I3" s="91"/>
      <c r="J3" s="91"/>
      <c r="K3" s="91"/>
      <c r="L3" s="91"/>
      <c r="M3" s="91"/>
      <c r="N3" s="91"/>
      <c r="O3" s="59"/>
      <c r="P3" s="91"/>
      <c r="Q3" s="91"/>
      <c r="R3" s="91"/>
      <c r="S3" s="91"/>
      <c r="T3" s="91"/>
      <c r="U3" s="91"/>
      <c r="V3" s="91"/>
      <c r="W3" s="59"/>
      <c r="X3" s="91"/>
      <c r="Y3" s="91"/>
      <c r="Z3" s="91"/>
      <c r="AA3" s="91"/>
      <c r="AB3" s="91"/>
      <c r="AC3" s="91"/>
      <c r="AD3" s="91"/>
      <c r="AE3" s="91"/>
      <c r="AF3" s="91"/>
    </row>
    <row r="4" spans="1:32" x14ac:dyDescent="0.2">
      <c r="A4" s="91"/>
      <c r="B4" s="56" t="s">
        <v>144</v>
      </c>
      <c r="C4" s="91"/>
      <c r="D4" s="122"/>
      <c r="E4" s="91"/>
      <c r="F4" s="91"/>
      <c r="G4" s="91"/>
      <c r="H4" s="91"/>
      <c r="I4" s="91"/>
      <c r="J4" s="180" t="s">
        <v>393</v>
      </c>
      <c r="K4" s="180"/>
      <c r="L4" s="181">
        <v>0.56257239954560734</v>
      </c>
      <c r="M4" s="91"/>
      <c r="N4" s="91"/>
      <c r="O4" s="59"/>
      <c r="P4" s="91"/>
      <c r="Q4" s="91"/>
      <c r="R4" s="91"/>
      <c r="S4" s="91"/>
      <c r="T4" s="91"/>
      <c r="U4" s="91"/>
      <c r="V4" s="91"/>
      <c r="W4" s="59"/>
      <c r="X4" s="91"/>
      <c r="Y4" s="91"/>
      <c r="Z4" s="91"/>
      <c r="AA4" s="91"/>
      <c r="AB4" s="91"/>
      <c r="AC4" s="91"/>
      <c r="AD4" s="91"/>
      <c r="AE4" s="91"/>
      <c r="AF4" s="91"/>
    </row>
    <row r="5" spans="1:32" x14ac:dyDescent="0.2">
      <c r="A5" s="91"/>
      <c r="B5" s="82"/>
      <c r="C5" s="91"/>
      <c r="D5" s="122"/>
      <c r="E5" s="91"/>
      <c r="F5" s="91"/>
      <c r="G5" s="91"/>
      <c r="H5" s="91"/>
      <c r="I5" s="143"/>
      <c r="J5" s="143"/>
      <c r="K5" s="91"/>
      <c r="L5" s="91"/>
      <c r="M5" s="91"/>
      <c r="N5" s="91"/>
      <c r="O5" s="59"/>
      <c r="P5" s="91"/>
      <c r="Q5" s="91"/>
      <c r="R5" s="91"/>
      <c r="S5" s="91"/>
      <c r="T5" s="91"/>
      <c r="U5" s="91"/>
      <c r="V5" s="91"/>
      <c r="W5" s="59"/>
      <c r="X5" s="91"/>
      <c r="Y5" s="91"/>
      <c r="Z5" s="91"/>
      <c r="AA5" s="91"/>
      <c r="AB5" s="91"/>
      <c r="AC5" s="91"/>
      <c r="AD5" s="91"/>
      <c r="AE5" s="91"/>
      <c r="AF5" s="91"/>
    </row>
    <row r="6" spans="1:32" x14ac:dyDescent="0.2">
      <c r="A6" s="91"/>
      <c r="B6" s="64"/>
      <c r="C6" s="91"/>
      <c r="D6" s="122"/>
      <c r="E6" s="91"/>
      <c r="F6" s="91"/>
      <c r="G6" s="91"/>
      <c r="H6" s="91"/>
      <c r="I6" s="91"/>
      <c r="J6" s="91"/>
      <c r="K6" s="91"/>
      <c r="L6" s="91"/>
      <c r="M6" s="91"/>
      <c r="N6" s="91"/>
      <c r="O6" s="59"/>
      <c r="P6" s="91"/>
      <c r="Q6" s="91"/>
      <c r="R6" s="91"/>
      <c r="S6" s="91"/>
      <c r="T6" s="91"/>
      <c r="U6" s="91"/>
      <c r="V6" s="91"/>
      <c r="W6" s="59"/>
      <c r="X6" s="91"/>
      <c r="Y6" s="91"/>
      <c r="Z6" s="91"/>
      <c r="AA6" s="91"/>
      <c r="AB6" s="91"/>
      <c r="AC6" s="91"/>
      <c r="AD6" s="91"/>
      <c r="AE6" s="89"/>
      <c r="AF6" s="89"/>
    </row>
    <row r="7" spans="1:32" x14ac:dyDescent="0.2">
      <c r="A7" s="91"/>
      <c r="B7" s="91"/>
      <c r="C7" s="91"/>
      <c r="D7" s="122"/>
      <c r="E7" s="91"/>
      <c r="F7" s="91"/>
      <c r="G7" s="91"/>
      <c r="H7" s="228" t="str">
        <f>"$ 2019"</f>
        <v>$ 2019</v>
      </c>
      <c r="I7" s="229"/>
      <c r="J7" s="229"/>
      <c r="K7" s="229"/>
      <c r="L7" s="229"/>
      <c r="M7" s="229"/>
      <c r="N7" s="229"/>
      <c r="O7" s="230"/>
      <c r="P7" s="91"/>
      <c r="Q7" s="91"/>
      <c r="R7" s="91"/>
      <c r="S7" s="91"/>
      <c r="T7" s="91"/>
      <c r="U7" s="91"/>
      <c r="V7" s="91"/>
      <c r="W7" s="59"/>
      <c r="X7" s="91"/>
      <c r="Y7" s="91"/>
      <c r="Z7" s="91"/>
      <c r="AA7" s="91"/>
      <c r="AB7" s="91"/>
      <c r="AC7" s="91"/>
      <c r="AD7" s="91"/>
      <c r="AE7" s="89"/>
      <c r="AF7" s="89"/>
    </row>
    <row r="8" spans="1:32" ht="25.5" x14ac:dyDescent="0.2">
      <c r="A8" s="91"/>
      <c r="B8" s="136" t="s">
        <v>46</v>
      </c>
      <c r="C8" s="136" t="s">
        <v>145</v>
      </c>
      <c r="D8" s="126" t="s">
        <v>146</v>
      </c>
      <c r="E8" s="136" t="s">
        <v>147</v>
      </c>
      <c r="F8" s="136" t="s">
        <v>309</v>
      </c>
      <c r="G8" s="136" t="s">
        <v>310</v>
      </c>
      <c r="H8" s="90" t="s">
        <v>362</v>
      </c>
      <c r="I8" s="90" t="s">
        <v>363</v>
      </c>
      <c r="J8" s="90" t="s">
        <v>364</v>
      </c>
      <c r="K8" s="90" t="s">
        <v>365</v>
      </c>
      <c r="L8" s="90" t="s">
        <v>366</v>
      </c>
      <c r="M8" s="90" t="s">
        <v>367</v>
      </c>
      <c r="N8" s="90" t="s">
        <v>368</v>
      </c>
      <c r="O8" s="90" t="s">
        <v>389</v>
      </c>
      <c r="P8" s="91"/>
      <c r="Q8" s="91"/>
      <c r="R8" s="91"/>
      <c r="S8" s="91"/>
      <c r="T8" s="91"/>
      <c r="U8" s="91"/>
      <c r="V8" s="91"/>
      <c r="W8" s="59"/>
      <c r="X8" s="91"/>
      <c r="Y8" s="91"/>
      <c r="Z8" s="91"/>
      <c r="AA8" s="91"/>
      <c r="AB8" s="91"/>
      <c r="AC8" s="91"/>
      <c r="AD8" s="91"/>
      <c r="AE8" s="89"/>
      <c r="AF8" s="89"/>
    </row>
    <row r="9" spans="1:32" x14ac:dyDescent="0.2">
      <c r="A9" s="91"/>
      <c r="B9" s="147">
        <v>143</v>
      </c>
      <c r="C9" s="137" t="s">
        <v>245</v>
      </c>
      <c r="D9" s="137" t="s">
        <v>386</v>
      </c>
      <c r="E9" s="58" t="s">
        <v>311</v>
      </c>
      <c r="F9" s="137" t="s">
        <v>314</v>
      </c>
      <c r="G9" s="156" t="str">
        <f>CONCATENATE(E9&amp;" - "&amp;F9)</f>
        <v>Switchgear - &gt; 11 KV &amp; &lt; = 22 KV  ; LOAD BREAK SWITCH</v>
      </c>
      <c r="H9" s="149">
        <v>72817.5</v>
      </c>
      <c r="I9" s="70">
        <v>145635</v>
      </c>
      <c r="J9" s="173">
        <v>81930.231407824525</v>
      </c>
      <c r="K9" s="173">
        <v>81930.231407824525</v>
      </c>
      <c r="L9" s="173">
        <v>81930.231407824525</v>
      </c>
      <c r="M9" s="173">
        <v>81930.231407824525</v>
      </c>
      <c r="N9" s="173">
        <v>81930.231407824525</v>
      </c>
      <c r="O9" s="118">
        <f>SUM(J9:N9)</f>
        <v>409651.15703912266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172"/>
      <c r="AF9" s="89"/>
    </row>
    <row r="10" spans="1:32" x14ac:dyDescent="0.2">
      <c r="A10" s="91"/>
      <c r="B10" s="147">
        <v>143</v>
      </c>
      <c r="C10" s="137" t="s">
        <v>245</v>
      </c>
      <c r="D10" s="137" t="s">
        <v>255</v>
      </c>
      <c r="E10" s="58" t="s">
        <v>311</v>
      </c>
      <c r="F10" s="137" t="s">
        <v>314</v>
      </c>
      <c r="G10" s="156" t="str">
        <f t="shared" ref="G10:G73" si="0">CONCATENATE(E10&amp;" - "&amp;F10)</f>
        <v>Switchgear - &gt; 11 KV &amp; &lt; = 22 KV  ; LOAD BREAK SWITCH</v>
      </c>
      <c r="H10" s="149">
        <v>25000</v>
      </c>
      <c r="I10" s="70">
        <v>0</v>
      </c>
      <c r="J10" s="173">
        <v>0</v>
      </c>
      <c r="K10" s="173">
        <v>0</v>
      </c>
      <c r="L10" s="173">
        <v>0</v>
      </c>
      <c r="M10" s="173">
        <v>0</v>
      </c>
      <c r="N10" s="173">
        <v>0</v>
      </c>
      <c r="O10" s="118">
        <f t="shared" ref="O10:O72" si="1">SUM(J10:N10)</f>
        <v>0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172"/>
      <c r="AF10" s="89"/>
    </row>
    <row r="11" spans="1:32" x14ac:dyDescent="0.2">
      <c r="A11" s="91"/>
      <c r="B11" s="147">
        <v>143</v>
      </c>
      <c r="C11" s="137" t="s">
        <v>245</v>
      </c>
      <c r="D11" s="137" t="s">
        <v>260</v>
      </c>
      <c r="E11" s="58" t="s">
        <v>311</v>
      </c>
      <c r="F11" s="137" t="s">
        <v>314</v>
      </c>
      <c r="G11" s="156" t="str">
        <f t="shared" si="0"/>
        <v>Switchgear - &gt; 11 KV &amp; &lt; = 22 KV  ; LOAD BREAK SWITCH</v>
      </c>
      <c r="H11" s="149">
        <v>40000</v>
      </c>
      <c r="I11" s="70">
        <v>0</v>
      </c>
      <c r="J11" s="173">
        <v>0</v>
      </c>
      <c r="K11" s="173">
        <v>0</v>
      </c>
      <c r="L11" s="173">
        <v>0</v>
      </c>
      <c r="M11" s="173">
        <v>0</v>
      </c>
      <c r="N11" s="173">
        <v>0</v>
      </c>
      <c r="O11" s="118">
        <f t="shared" si="1"/>
        <v>0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172"/>
      <c r="AF11" s="89"/>
    </row>
    <row r="12" spans="1:32" x14ac:dyDescent="0.2">
      <c r="A12" s="91"/>
      <c r="B12" s="147">
        <v>143</v>
      </c>
      <c r="C12" s="137" t="s">
        <v>245</v>
      </c>
      <c r="D12" s="137" t="s">
        <v>256</v>
      </c>
      <c r="E12" s="58" t="s">
        <v>311</v>
      </c>
      <c r="F12" s="137" t="s">
        <v>314</v>
      </c>
      <c r="G12" s="156" t="str">
        <f t="shared" si="0"/>
        <v>Switchgear - &gt; 11 KV &amp; &lt; = 22 KV  ; LOAD BREAK SWITCH</v>
      </c>
      <c r="H12" s="149">
        <v>25000</v>
      </c>
      <c r="I12" s="70">
        <v>0</v>
      </c>
      <c r="J12" s="173">
        <v>0</v>
      </c>
      <c r="K12" s="173">
        <v>0</v>
      </c>
      <c r="L12" s="173">
        <v>0</v>
      </c>
      <c r="M12" s="173">
        <v>0</v>
      </c>
      <c r="N12" s="173">
        <v>0</v>
      </c>
      <c r="O12" s="118">
        <f t="shared" si="1"/>
        <v>0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89"/>
      <c r="AF12" s="89"/>
    </row>
    <row r="13" spans="1:32" x14ac:dyDescent="0.2">
      <c r="A13" s="91"/>
      <c r="B13" s="147">
        <v>143</v>
      </c>
      <c r="C13" s="137" t="s">
        <v>291</v>
      </c>
      <c r="D13" s="137" t="s">
        <v>386</v>
      </c>
      <c r="E13" s="58" t="s">
        <v>311</v>
      </c>
      <c r="F13" s="137" t="s">
        <v>314</v>
      </c>
      <c r="G13" s="156" t="str">
        <f t="shared" si="0"/>
        <v>Switchgear - &gt; 11 KV &amp; &lt; = 22 KV  ; LOAD BREAK SWITCH</v>
      </c>
      <c r="H13" s="149">
        <v>240000</v>
      </c>
      <c r="I13" s="70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18">
        <f t="shared" si="1"/>
        <v>0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172"/>
      <c r="AF13" s="89"/>
    </row>
    <row r="14" spans="1:32" x14ac:dyDescent="0.2">
      <c r="A14" s="91"/>
      <c r="B14" s="147">
        <v>143</v>
      </c>
      <c r="C14" s="137" t="s">
        <v>292</v>
      </c>
      <c r="D14" s="137" t="s">
        <v>386</v>
      </c>
      <c r="E14" s="58" t="s">
        <v>311</v>
      </c>
      <c r="F14" s="137" t="s">
        <v>314</v>
      </c>
      <c r="G14" s="156" t="str">
        <f t="shared" si="0"/>
        <v>Switchgear - &gt; 11 KV &amp; &lt; = 22 KV  ; LOAD BREAK SWITCH</v>
      </c>
      <c r="H14" s="149">
        <v>661284</v>
      </c>
      <c r="I14" s="70">
        <v>1322568</v>
      </c>
      <c r="J14" s="173">
        <v>744040.25332223484</v>
      </c>
      <c r="K14" s="173">
        <v>744040.25332223484</v>
      </c>
      <c r="L14" s="173">
        <v>744040.25332223484</v>
      </c>
      <c r="M14" s="173">
        <v>744040.25332223484</v>
      </c>
      <c r="N14" s="173">
        <v>744040.25332223484</v>
      </c>
      <c r="O14" s="118">
        <f>SUM(J14:N14)</f>
        <v>3720201.2666111742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172"/>
      <c r="AF14" s="89"/>
    </row>
    <row r="15" spans="1:32" x14ac:dyDescent="0.2">
      <c r="A15" s="91"/>
      <c r="B15" s="147">
        <v>143</v>
      </c>
      <c r="C15" s="137" t="s">
        <v>293</v>
      </c>
      <c r="D15" s="137" t="s">
        <v>386</v>
      </c>
      <c r="E15" s="58" t="s">
        <v>311</v>
      </c>
      <c r="F15" s="137" t="s">
        <v>314</v>
      </c>
      <c r="G15" s="156" t="str">
        <f t="shared" si="0"/>
        <v>Switchgear - &gt; 11 KV &amp; &lt; = 22 KV  ; LOAD BREAK SWITCH</v>
      </c>
      <c r="H15" s="149">
        <v>879067.83509999991</v>
      </c>
      <c r="I15" s="70">
        <v>879067.83509999991</v>
      </c>
      <c r="J15" s="173">
        <v>494539.30135556922</v>
      </c>
      <c r="K15" s="173">
        <v>494539.30135556922</v>
      </c>
      <c r="L15" s="173">
        <v>494539.30135556922</v>
      </c>
      <c r="M15" s="173">
        <v>494539.30135556922</v>
      </c>
      <c r="N15" s="173">
        <v>494539.30135556922</v>
      </c>
      <c r="O15" s="118">
        <f t="shared" si="1"/>
        <v>2472696.5067778463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172"/>
      <c r="AF15" s="89"/>
    </row>
    <row r="16" spans="1:32" x14ac:dyDescent="0.2">
      <c r="A16" s="91"/>
      <c r="B16" s="147">
        <v>143</v>
      </c>
      <c r="C16" s="137" t="s">
        <v>307</v>
      </c>
      <c r="D16" s="137" t="s">
        <v>386</v>
      </c>
      <c r="E16" s="58" t="s">
        <v>311</v>
      </c>
      <c r="F16" s="137" t="s">
        <v>314</v>
      </c>
      <c r="G16" s="156" t="str">
        <f t="shared" si="0"/>
        <v>Switchgear - &gt; 11 KV &amp; &lt; = 22 KV  ; LOAD BREAK SWITCH</v>
      </c>
      <c r="H16" s="149">
        <v>127223</v>
      </c>
      <c r="I16" s="70">
        <v>164446</v>
      </c>
      <c r="J16" s="173">
        <v>92512.780815676946</v>
      </c>
      <c r="K16" s="173">
        <v>92512.780815676946</v>
      </c>
      <c r="L16" s="173">
        <v>92512.780815676946</v>
      </c>
      <c r="M16" s="173">
        <v>92512.780815676946</v>
      </c>
      <c r="N16" s="173">
        <v>92512.780815676946</v>
      </c>
      <c r="O16" s="118">
        <f t="shared" si="1"/>
        <v>462563.90407838474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172"/>
      <c r="AF16" s="89"/>
    </row>
    <row r="17" spans="1:32" x14ac:dyDescent="0.2">
      <c r="A17" s="91"/>
      <c r="B17" s="147">
        <v>143</v>
      </c>
      <c r="C17" s="137" t="s">
        <v>307</v>
      </c>
      <c r="D17" s="137" t="s">
        <v>247</v>
      </c>
      <c r="E17" s="58" t="s">
        <v>311</v>
      </c>
      <c r="F17" s="137" t="s">
        <v>314</v>
      </c>
      <c r="G17" s="156" t="str">
        <f t="shared" si="0"/>
        <v>Switchgear - &gt; 11 KV &amp; &lt; = 22 KV  ; LOAD BREAK SWITCH</v>
      </c>
      <c r="H17" s="149">
        <v>45000</v>
      </c>
      <c r="I17" s="70">
        <v>0</v>
      </c>
      <c r="J17" s="173">
        <v>0</v>
      </c>
      <c r="K17" s="173">
        <v>0</v>
      </c>
      <c r="L17" s="173">
        <v>0</v>
      </c>
      <c r="M17" s="173">
        <v>0</v>
      </c>
      <c r="N17" s="173">
        <v>0</v>
      </c>
      <c r="O17" s="118">
        <f t="shared" si="1"/>
        <v>0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172"/>
      <c r="AF17" s="89"/>
    </row>
    <row r="18" spans="1:32" x14ac:dyDescent="0.2">
      <c r="A18" s="91"/>
      <c r="B18" s="147">
        <v>143</v>
      </c>
      <c r="C18" s="137" t="s">
        <v>307</v>
      </c>
      <c r="D18" s="137" t="s">
        <v>246</v>
      </c>
      <c r="E18" s="58" t="s">
        <v>311</v>
      </c>
      <c r="F18" s="137" t="s">
        <v>314</v>
      </c>
      <c r="G18" s="156" t="str">
        <f t="shared" si="0"/>
        <v>Switchgear - &gt; 11 KV &amp; &lt; = 22 KV  ; LOAD BREAK SWITCH</v>
      </c>
      <c r="H18" s="149">
        <v>50000</v>
      </c>
      <c r="I18" s="70">
        <v>0</v>
      </c>
      <c r="J18" s="173">
        <v>0</v>
      </c>
      <c r="K18" s="173">
        <v>0</v>
      </c>
      <c r="L18" s="173">
        <v>0</v>
      </c>
      <c r="M18" s="173">
        <v>0</v>
      </c>
      <c r="N18" s="173">
        <v>0</v>
      </c>
      <c r="O18" s="118">
        <f t="shared" si="1"/>
        <v>0</v>
      </c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172"/>
      <c r="AF18" s="89"/>
    </row>
    <row r="19" spans="1:32" x14ac:dyDescent="0.2">
      <c r="A19" s="91"/>
      <c r="B19" s="147">
        <v>143</v>
      </c>
      <c r="C19" s="137" t="s">
        <v>307</v>
      </c>
      <c r="D19" s="137" t="s">
        <v>259</v>
      </c>
      <c r="E19" s="58" t="s">
        <v>311</v>
      </c>
      <c r="F19" s="137" t="s">
        <v>314</v>
      </c>
      <c r="G19" s="156" t="str">
        <f t="shared" si="0"/>
        <v>Switchgear - &gt; 11 KV &amp; &lt; = 22 KV  ; LOAD BREAK SWITCH</v>
      </c>
      <c r="H19" s="149">
        <v>55000</v>
      </c>
      <c r="I19" s="70">
        <v>0</v>
      </c>
      <c r="J19" s="173">
        <v>0</v>
      </c>
      <c r="K19" s="173">
        <v>0</v>
      </c>
      <c r="L19" s="173">
        <v>0</v>
      </c>
      <c r="M19" s="173">
        <v>0</v>
      </c>
      <c r="N19" s="173">
        <v>0</v>
      </c>
      <c r="O19" s="118">
        <f t="shared" si="1"/>
        <v>0</v>
      </c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172"/>
      <c r="AF19" s="89"/>
    </row>
    <row r="20" spans="1:32" x14ac:dyDescent="0.2">
      <c r="A20" s="91"/>
      <c r="B20" s="147">
        <v>143</v>
      </c>
      <c r="C20" s="137" t="s">
        <v>290</v>
      </c>
      <c r="D20" s="137" t="s">
        <v>386</v>
      </c>
      <c r="E20" s="58" t="s">
        <v>311</v>
      </c>
      <c r="F20" s="137" t="s">
        <v>314</v>
      </c>
      <c r="G20" s="156" t="str">
        <f t="shared" si="0"/>
        <v>Switchgear - &gt; 11 KV &amp; &lt; = 22 KV  ; LOAD BREAK SWITCH</v>
      </c>
      <c r="H20" s="149">
        <v>52846</v>
      </c>
      <c r="I20" s="70">
        <v>52846</v>
      </c>
      <c r="J20" s="173">
        <v>29729.701026387167</v>
      </c>
      <c r="K20" s="173">
        <v>29729.701026387167</v>
      </c>
      <c r="L20" s="173">
        <v>29729.701026387167</v>
      </c>
      <c r="M20" s="173">
        <v>29729.701026387167</v>
      </c>
      <c r="N20" s="173">
        <v>29729.701026387167</v>
      </c>
      <c r="O20" s="118">
        <f t="shared" si="1"/>
        <v>148648.50513193585</v>
      </c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172"/>
      <c r="AF20" s="89"/>
    </row>
    <row r="21" spans="1:32" x14ac:dyDescent="0.2">
      <c r="A21" s="91"/>
      <c r="B21" s="147">
        <v>144</v>
      </c>
      <c r="C21" s="137" t="s">
        <v>149</v>
      </c>
      <c r="D21" s="137" t="s">
        <v>386</v>
      </c>
      <c r="E21" s="58" t="s">
        <v>312</v>
      </c>
      <c r="F21" s="137" t="s">
        <v>315</v>
      </c>
      <c r="G21" s="156" t="str">
        <f t="shared" si="0"/>
        <v>Transformers - GROUND OUTDOOR / INDOOR CHAMBER MOUNTED ; ˂  22 KV ;  &gt; 60 KVA  AND &lt; = 600 KVA ; MULTIPLE PHASE</v>
      </c>
      <c r="H21" s="149">
        <v>40764</v>
      </c>
      <c r="I21" s="70">
        <v>104528</v>
      </c>
      <c r="J21" s="70">
        <v>104528</v>
      </c>
      <c r="K21" s="70">
        <v>104528</v>
      </c>
      <c r="L21" s="70">
        <v>104528</v>
      </c>
      <c r="M21" s="70">
        <v>104528</v>
      </c>
      <c r="N21" s="70">
        <v>104528</v>
      </c>
      <c r="O21" s="118">
        <f t="shared" si="1"/>
        <v>522640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172"/>
      <c r="AF21" s="89"/>
    </row>
    <row r="22" spans="1:32" x14ac:dyDescent="0.2">
      <c r="A22" s="91"/>
      <c r="B22" s="147">
        <v>144</v>
      </c>
      <c r="C22" s="137" t="s">
        <v>149</v>
      </c>
      <c r="D22" s="137" t="s">
        <v>254</v>
      </c>
      <c r="E22" s="58" t="s">
        <v>312</v>
      </c>
      <c r="F22" s="137" t="s">
        <v>315</v>
      </c>
      <c r="G22" s="156" t="str">
        <f t="shared" si="0"/>
        <v>Transformers - GROUND OUTDOOR / INDOOR CHAMBER MOUNTED ; ˂  22 KV ;  &gt; 60 KVA  AND &lt; = 600 KVA ; MULTIPLE PHASE</v>
      </c>
      <c r="H22" s="149">
        <v>27500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118">
        <f t="shared" si="1"/>
        <v>0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172"/>
      <c r="AF22" s="89"/>
    </row>
    <row r="23" spans="1:32" x14ac:dyDescent="0.2">
      <c r="A23" s="91"/>
      <c r="B23" s="147">
        <v>144</v>
      </c>
      <c r="C23" s="137" t="s">
        <v>149</v>
      </c>
      <c r="D23" s="137" t="s">
        <v>261</v>
      </c>
      <c r="E23" s="58" t="s">
        <v>312</v>
      </c>
      <c r="F23" s="137" t="s">
        <v>315</v>
      </c>
      <c r="G23" s="156" t="str">
        <f t="shared" si="0"/>
        <v>Transformers - GROUND OUTDOOR / INDOOR CHAMBER MOUNTED ; ˂  22 KV ;  &gt; 60 KVA  AND &lt; = 600 KVA ; MULTIPLE PHASE</v>
      </c>
      <c r="H23" s="149">
        <v>31500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118">
        <f t="shared" si="1"/>
        <v>0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172"/>
      <c r="AF23" s="89"/>
    </row>
    <row r="24" spans="1:32" x14ac:dyDescent="0.2">
      <c r="A24" s="91"/>
      <c r="B24" s="147">
        <v>144</v>
      </c>
      <c r="C24" s="137" t="s">
        <v>294</v>
      </c>
      <c r="D24" s="137" t="s">
        <v>386</v>
      </c>
      <c r="E24" s="58" t="s">
        <v>312</v>
      </c>
      <c r="F24" s="137" t="s">
        <v>315</v>
      </c>
      <c r="G24" s="156" t="str">
        <f t="shared" si="0"/>
        <v>Transformers - GROUND OUTDOOR / INDOOR CHAMBER MOUNTED ; ˂  22 KV ;  &gt; 60 KVA  AND &lt; = 600 KVA ; MULTIPLE PHASE</v>
      </c>
      <c r="H24" s="149">
        <v>26029.5</v>
      </c>
      <c r="I24" s="70">
        <v>52059</v>
      </c>
      <c r="J24" s="70">
        <v>52059</v>
      </c>
      <c r="K24" s="70">
        <v>52059</v>
      </c>
      <c r="L24" s="70">
        <v>52059</v>
      </c>
      <c r="M24" s="70">
        <v>52059</v>
      </c>
      <c r="N24" s="70">
        <v>52059</v>
      </c>
      <c r="O24" s="118">
        <f t="shared" si="1"/>
        <v>260295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172"/>
      <c r="AF24" s="89"/>
    </row>
    <row r="25" spans="1:32" x14ac:dyDescent="0.2">
      <c r="A25" s="91"/>
      <c r="B25" s="147">
        <v>144</v>
      </c>
      <c r="C25" s="137" t="s">
        <v>294</v>
      </c>
      <c r="D25" s="137" t="s">
        <v>260</v>
      </c>
      <c r="E25" s="58" t="s">
        <v>311</v>
      </c>
      <c r="F25" s="137" t="s">
        <v>314</v>
      </c>
      <c r="G25" s="156" t="str">
        <f t="shared" si="0"/>
        <v>Switchgear - &gt; 11 KV &amp; &lt; = 22 KV  ; LOAD BREAK SWITCH</v>
      </c>
      <c r="H25" s="149">
        <v>40000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118">
        <f t="shared" si="1"/>
        <v>0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172"/>
      <c r="AF25" s="89"/>
    </row>
    <row r="26" spans="1:32" x14ac:dyDescent="0.2">
      <c r="A26" s="89"/>
      <c r="B26" s="147">
        <v>144</v>
      </c>
      <c r="C26" s="137" t="s">
        <v>262</v>
      </c>
      <c r="D26" s="137" t="s">
        <v>386</v>
      </c>
      <c r="E26" s="58" t="s">
        <v>312</v>
      </c>
      <c r="F26" s="137" t="s">
        <v>316</v>
      </c>
      <c r="G26" s="156" t="str">
        <f t="shared" si="0"/>
        <v>Transformers - KIOSK MOUNTED ; &lt; = 22KV ;  &gt; 60 KVA AND &lt; = 600 KVA  ; MULTIPLE PHASE</v>
      </c>
      <c r="H26" s="149">
        <v>369200</v>
      </c>
      <c r="I26" s="70">
        <v>539000</v>
      </c>
      <c r="J26" s="70">
        <v>490000</v>
      </c>
      <c r="K26" s="70">
        <v>490000</v>
      </c>
      <c r="L26" s="70">
        <v>490000</v>
      </c>
      <c r="M26" s="70">
        <v>490000</v>
      </c>
      <c r="N26" s="70">
        <v>588000</v>
      </c>
      <c r="O26" s="118">
        <f t="shared" si="1"/>
        <v>2548000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172"/>
      <c r="AF26" s="89"/>
    </row>
    <row r="27" spans="1:32" x14ac:dyDescent="0.2">
      <c r="A27" s="89"/>
      <c r="B27" s="147">
        <v>144</v>
      </c>
      <c r="C27" s="137" t="s">
        <v>262</v>
      </c>
      <c r="D27" s="137" t="s">
        <v>263</v>
      </c>
      <c r="E27" s="58" t="s">
        <v>312</v>
      </c>
      <c r="F27" s="137" t="s">
        <v>316</v>
      </c>
      <c r="G27" s="156" t="str">
        <f t="shared" si="0"/>
        <v>Transformers - KIOSK MOUNTED ; &lt; = 22KV ;  &gt; 60 KVA AND &lt; = 600 KVA  ; MULTIPLE PHASE</v>
      </c>
      <c r="H27" s="149">
        <v>30990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118">
        <f t="shared" si="1"/>
        <v>0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172"/>
      <c r="AF27" s="89"/>
    </row>
    <row r="28" spans="1:32" x14ac:dyDescent="0.2">
      <c r="A28" s="89"/>
      <c r="B28" s="147">
        <v>144</v>
      </c>
      <c r="C28" s="137" t="s">
        <v>262</v>
      </c>
      <c r="D28" s="137" t="s">
        <v>264</v>
      </c>
      <c r="E28" s="58" t="s">
        <v>312</v>
      </c>
      <c r="F28" s="137" t="s">
        <v>316</v>
      </c>
      <c r="G28" s="156" t="str">
        <f t="shared" si="0"/>
        <v>Transformers - KIOSK MOUNTED ; &lt; = 22KV ;  &gt; 60 KVA AND &lt; = 600 KVA  ; MULTIPLE PHASE</v>
      </c>
      <c r="H28" s="149">
        <v>41500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118">
        <f t="shared" si="1"/>
        <v>0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172"/>
      <c r="AF28" s="89"/>
    </row>
    <row r="29" spans="1:32" x14ac:dyDescent="0.2">
      <c r="A29" s="89"/>
      <c r="B29" s="147">
        <v>144</v>
      </c>
      <c r="C29" s="137" t="s">
        <v>295</v>
      </c>
      <c r="D29" s="137" t="s">
        <v>386</v>
      </c>
      <c r="E29" s="58" t="s">
        <v>312</v>
      </c>
      <c r="F29" s="137" t="s">
        <v>316</v>
      </c>
      <c r="G29" s="156" t="str">
        <f t="shared" si="0"/>
        <v>Transformers - KIOSK MOUNTED ; &lt; = 22KV ;  &gt; 60 KVA AND &lt; = 600 KVA  ; MULTIPLE PHASE</v>
      </c>
      <c r="H29" s="149">
        <v>183000</v>
      </c>
      <c r="I29" s="70">
        <v>147000</v>
      </c>
      <c r="J29" s="70">
        <v>98000</v>
      </c>
      <c r="K29" s="70">
        <v>98000</v>
      </c>
      <c r="L29" s="70">
        <v>98000</v>
      </c>
      <c r="M29" s="70">
        <v>98000</v>
      </c>
      <c r="N29" s="70">
        <v>147000</v>
      </c>
      <c r="O29" s="118">
        <f t="shared" si="1"/>
        <v>539000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172"/>
      <c r="AF29" s="89"/>
    </row>
    <row r="30" spans="1:32" x14ac:dyDescent="0.2">
      <c r="A30" s="89"/>
      <c r="B30" s="147">
        <v>150</v>
      </c>
      <c r="C30" s="137" t="s">
        <v>265</v>
      </c>
      <c r="D30" s="137" t="s">
        <v>386</v>
      </c>
      <c r="E30" s="58" t="s">
        <v>313</v>
      </c>
      <c r="F30" s="137" t="s">
        <v>317</v>
      </c>
      <c r="G30" s="156" t="str">
        <f t="shared" si="0"/>
        <v>UGCables - &gt; 11 KV &amp; &lt; = 22 KV</v>
      </c>
      <c r="H30" s="149">
        <v>499327.5</v>
      </c>
      <c r="I30" s="70">
        <v>570660</v>
      </c>
      <c r="J30" s="70">
        <v>570660</v>
      </c>
      <c r="K30" s="70">
        <v>570660</v>
      </c>
      <c r="L30" s="70">
        <v>570660</v>
      </c>
      <c r="M30" s="70">
        <v>570660</v>
      </c>
      <c r="N30" s="70">
        <v>570660</v>
      </c>
      <c r="O30" s="118">
        <f t="shared" si="1"/>
        <v>2853300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172"/>
      <c r="AF30" s="89"/>
    </row>
    <row r="31" spans="1:32" x14ac:dyDescent="0.2">
      <c r="A31" s="89"/>
      <c r="B31" s="147">
        <v>150</v>
      </c>
      <c r="C31" s="137" t="s">
        <v>265</v>
      </c>
      <c r="D31" s="137" t="s">
        <v>253</v>
      </c>
      <c r="E31" s="58" t="s">
        <v>313</v>
      </c>
      <c r="F31" s="137" t="s">
        <v>317</v>
      </c>
      <c r="G31" s="156" t="str">
        <f t="shared" si="0"/>
        <v>UGCables - &gt; 11 KV &amp; &lt; = 22 KV</v>
      </c>
      <c r="H31" s="149">
        <v>17500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118">
        <f t="shared" si="1"/>
        <v>0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172"/>
      <c r="AF31" s="89"/>
    </row>
    <row r="32" spans="1:32" x14ac:dyDescent="0.2">
      <c r="A32" s="89"/>
      <c r="B32" s="147">
        <v>150</v>
      </c>
      <c r="C32" s="137" t="s">
        <v>297</v>
      </c>
      <c r="D32" s="137" t="s">
        <v>386</v>
      </c>
      <c r="E32" s="58" t="s">
        <v>148</v>
      </c>
      <c r="F32" s="137" t="s">
        <v>318</v>
      </c>
      <c r="G32" s="156" t="str">
        <f t="shared" si="0"/>
        <v>Other - Pillar / Pit</v>
      </c>
      <c r="H32" s="149">
        <v>13958</v>
      </c>
      <c r="I32" s="70">
        <v>13958</v>
      </c>
      <c r="J32" s="70">
        <v>13958</v>
      </c>
      <c r="K32" s="70">
        <v>13958</v>
      </c>
      <c r="L32" s="70">
        <v>13958</v>
      </c>
      <c r="M32" s="70">
        <v>13958</v>
      </c>
      <c r="N32" s="70">
        <v>13958</v>
      </c>
      <c r="O32" s="118">
        <f t="shared" si="1"/>
        <v>69790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172"/>
      <c r="AF32" s="89"/>
    </row>
    <row r="33" spans="1:32" x14ac:dyDescent="0.2">
      <c r="A33" s="89"/>
      <c r="B33" s="147">
        <v>150</v>
      </c>
      <c r="C33" s="137" t="s">
        <v>296</v>
      </c>
      <c r="D33" s="137" t="s">
        <v>386</v>
      </c>
      <c r="E33" s="58" t="s">
        <v>313</v>
      </c>
      <c r="F33" s="137" t="s">
        <v>320</v>
      </c>
      <c r="G33" s="156" t="str">
        <f t="shared" si="0"/>
        <v>UGCables - ˂ = 1 KV</v>
      </c>
      <c r="H33" s="149">
        <v>27374</v>
      </c>
      <c r="I33" s="70">
        <v>27374</v>
      </c>
      <c r="J33" s="70">
        <v>27374</v>
      </c>
      <c r="K33" s="70">
        <v>27374</v>
      </c>
      <c r="L33" s="70">
        <v>27374</v>
      </c>
      <c r="M33" s="70">
        <v>27374</v>
      </c>
      <c r="N33" s="70">
        <v>27374</v>
      </c>
      <c r="O33" s="118">
        <f t="shared" si="1"/>
        <v>136870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172"/>
      <c r="AF33" s="89"/>
    </row>
    <row r="34" spans="1:32" x14ac:dyDescent="0.2">
      <c r="A34" s="89"/>
      <c r="B34" s="147">
        <v>154</v>
      </c>
      <c r="C34" s="137" t="s">
        <v>298</v>
      </c>
      <c r="D34" s="137" t="s">
        <v>386</v>
      </c>
      <c r="E34" s="58" t="s">
        <v>148</v>
      </c>
      <c r="F34" s="137" t="s">
        <v>321</v>
      </c>
      <c r="G34" s="156" t="str">
        <f t="shared" si="0"/>
        <v>Other - Residual</v>
      </c>
      <c r="H34" s="149">
        <v>760851</v>
      </c>
      <c r="I34" s="70">
        <v>760851</v>
      </c>
      <c r="J34" s="70">
        <v>760851</v>
      </c>
      <c r="K34" s="70">
        <v>760851</v>
      </c>
      <c r="L34" s="70">
        <v>760851</v>
      </c>
      <c r="M34" s="70">
        <v>760851</v>
      </c>
      <c r="N34" s="70">
        <v>760851</v>
      </c>
      <c r="O34" s="118">
        <f t="shared" si="1"/>
        <v>3804255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172"/>
      <c r="AF34" s="89"/>
    </row>
    <row r="35" spans="1:32" x14ac:dyDescent="0.2">
      <c r="A35" s="89"/>
      <c r="B35" s="147">
        <v>157</v>
      </c>
      <c r="C35" s="137" t="s">
        <v>160</v>
      </c>
      <c r="D35" s="137" t="s">
        <v>266</v>
      </c>
      <c r="E35" s="58" t="s">
        <v>148</v>
      </c>
      <c r="F35" s="137" t="s">
        <v>322</v>
      </c>
      <c r="G35" s="156" t="str">
        <f t="shared" si="0"/>
        <v>Other - Circuit Breaker Refurbishment</v>
      </c>
      <c r="H35" s="149">
        <v>122768</v>
      </c>
      <c r="I35" s="70">
        <v>122768</v>
      </c>
      <c r="J35" s="70">
        <v>122768</v>
      </c>
      <c r="K35" s="70">
        <v>122768</v>
      </c>
      <c r="L35" s="70">
        <v>122768</v>
      </c>
      <c r="M35" s="70">
        <v>122768</v>
      </c>
      <c r="N35" s="70">
        <v>122768</v>
      </c>
      <c r="O35" s="118">
        <f t="shared" si="1"/>
        <v>613840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172"/>
      <c r="AF35" s="89"/>
    </row>
    <row r="36" spans="1:32" x14ac:dyDescent="0.2">
      <c r="A36" s="89"/>
      <c r="B36" s="147">
        <v>157</v>
      </c>
      <c r="C36" s="137" t="s">
        <v>249</v>
      </c>
      <c r="D36" s="137" t="s">
        <v>386</v>
      </c>
      <c r="E36" s="58" t="s">
        <v>311</v>
      </c>
      <c r="F36" s="137" t="s">
        <v>329</v>
      </c>
      <c r="G36" s="156" t="str">
        <f t="shared" si="0"/>
        <v>Switchgear - &gt; 11 KV &amp; &lt; = 22 KV  ; CIRCUIT BREAKER</v>
      </c>
      <c r="H36" s="149">
        <v>38161.5</v>
      </c>
      <c r="I36" s="70">
        <v>76323</v>
      </c>
      <c r="J36" s="173">
        <v>42937.213250519388</v>
      </c>
      <c r="K36" s="173">
        <v>42937.213250519388</v>
      </c>
      <c r="L36" s="173">
        <v>42937.213250519388</v>
      </c>
      <c r="M36" s="173">
        <v>42937.213250519388</v>
      </c>
      <c r="N36" s="173">
        <v>42937.213250519388</v>
      </c>
      <c r="O36" s="118">
        <f t="shared" si="1"/>
        <v>214686.06625259694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172"/>
      <c r="AF36" s="89"/>
    </row>
    <row r="37" spans="1:32" x14ac:dyDescent="0.2">
      <c r="A37" s="89"/>
      <c r="B37" s="147">
        <v>157</v>
      </c>
      <c r="C37" s="137" t="s">
        <v>249</v>
      </c>
      <c r="D37" s="137" t="s">
        <v>286</v>
      </c>
      <c r="E37" s="58" t="s">
        <v>311</v>
      </c>
      <c r="F37" s="137" t="s">
        <v>329</v>
      </c>
      <c r="G37" s="156" t="str">
        <f t="shared" si="0"/>
        <v>Switchgear - &gt; 11 KV &amp; &lt; = 22 KV  ; CIRCUIT BREAKER</v>
      </c>
      <c r="H37" s="149">
        <v>38161.5</v>
      </c>
      <c r="I37" s="70">
        <v>0</v>
      </c>
      <c r="J37" s="173">
        <v>0</v>
      </c>
      <c r="K37" s="173">
        <v>0</v>
      </c>
      <c r="L37" s="173">
        <v>0</v>
      </c>
      <c r="M37" s="173">
        <v>0</v>
      </c>
      <c r="N37" s="173">
        <v>0</v>
      </c>
      <c r="O37" s="118">
        <f t="shared" si="1"/>
        <v>0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172"/>
      <c r="AF37" s="89"/>
    </row>
    <row r="38" spans="1:32" x14ac:dyDescent="0.2">
      <c r="A38" s="89"/>
      <c r="B38" s="147">
        <v>157</v>
      </c>
      <c r="C38" s="137" t="s">
        <v>299</v>
      </c>
      <c r="D38" s="137" t="s">
        <v>386</v>
      </c>
      <c r="E38" s="58" t="s">
        <v>311</v>
      </c>
      <c r="F38" s="137" t="s">
        <v>314</v>
      </c>
      <c r="G38" s="156" t="str">
        <f t="shared" si="0"/>
        <v>Switchgear - &gt; 11 KV &amp; &lt; = 22 KV  ; LOAD BREAK SWITCH</v>
      </c>
      <c r="H38" s="149">
        <v>199138</v>
      </c>
      <c r="I38" s="70">
        <v>199138</v>
      </c>
      <c r="J38" s="173">
        <v>112029.54250071316</v>
      </c>
      <c r="K38" s="173">
        <v>112029.54250071316</v>
      </c>
      <c r="L38" s="173">
        <v>112029.54250071316</v>
      </c>
      <c r="M38" s="173">
        <v>112029.54250071316</v>
      </c>
      <c r="N38" s="173">
        <v>112029.54250071316</v>
      </c>
      <c r="O38" s="118">
        <f t="shared" si="1"/>
        <v>560147.71250356582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172"/>
      <c r="AF38" s="89"/>
    </row>
    <row r="39" spans="1:32" x14ac:dyDescent="0.2">
      <c r="A39" s="89"/>
      <c r="B39" s="147">
        <v>157</v>
      </c>
      <c r="C39" s="137" t="s">
        <v>153</v>
      </c>
      <c r="D39" s="137" t="s">
        <v>386</v>
      </c>
      <c r="E39" s="58" t="s">
        <v>311</v>
      </c>
      <c r="F39" s="137" t="s">
        <v>323</v>
      </c>
      <c r="G39" s="156" t="str">
        <f t="shared" si="0"/>
        <v>Switchgear - &gt; 11 KV &amp; &lt; = 22 KV  ; LINKS</v>
      </c>
      <c r="H39" s="149">
        <v>218313</v>
      </c>
      <c r="I39" s="149">
        <v>291084</v>
      </c>
      <c r="J39" s="149">
        <v>291084</v>
      </c>
      <c r="K39" s="149">
        <v>291084</v>
      </c>
      <c r="L39" s="149">
        <v>291084</v>
      </c>
      <c r="M39" s="149">
        <v>291084</v>
      </c>
      <c r="N39" s="149">
        <v>291084</v>
      </c>
      <c r="O39" s="118">
        <f t="shared" si="1"/>
        <v>1455420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172"/>
      <c r="AF39" s="89"/>
    </row>
    <row r="40" spans="1:32" x14ac:dyDescent="0.2">
      <c r="A40" s="89"/>
      <c r="B40" s="147">
        <v>157</v>
      </c>
      <c r="C40" s="137" t="s">
        <v>153</v>
      </c>
      <c r="D40" s="137" t="s">
        <v>171</v>
      </c>
      <c r="E40" s="58" t="s">
        <v>311</v>
      </c>
      <c r="F40" s="137" t="s">
        <v>323</v>
      </c>
      <c r="G40" s="156" t="str">
        <f t="shared" si="0"/>
        <v>Switchgear - &gt; 11 KV &amp; &lt; = 22 KV  ; LINKS</v>
      </c>
      <c r="H40" s="149">
        <v>72771</v>
      </c>
      <c r="I40" s="149">
        <v>0</v>
      </c>
      <c r="J40" s="149">
        <v>0</v>
      </c>
      <c r="K40" s="149">
        <v>0</v>
      </c>
      <c r="L40" s="149">
        <v>0</v>
      </c>
      <c r="M40" s="149">
        <v>0</v>
      </c>
      <c r="N40" s="149">
        <v>0</v>
      </c>
      <c r="O40" s="118">
        <f t="shared" si="1"/>
        <v>0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172"/>
      <c r="AF40" s="89"/>
    </row>
    <row r="41" spans="1:32" x14ac:dyDescent="0.2">
      <c r="A41" s="89"/>
      <c r="B41" s="147">
        <v>157</v>
      </c>
      <c r="C41" s="137" t="s">
        <v>154</v>
      </c>
      <c r="D41" s="137" t="s">
        <v>386</v>
      </c>
      <c r="E41" s="58" t="s">
        <v>311</v>
      </c>
      <c r="F41" s="137" t="s">
        <v>323</v>
      </c>
      <c r="G41" s="156" t="str">
        <f t="shared" si="0"/>
        <v>Switchgear - &gt; 11 KV &amp; &lt; = 22 KV  ; LINKS</v>
      </c>
      <c r="H41" s="149">
        <v>266531</v>
      </c>
      <c r="I41" s="149">
        <v>333062</v>
      </c>
      <c r="J41" s="149">
        <v>333062</v>
      </c>
      <c r="K41" s="149">
        <v>333062</v>
      </c>
      <c r="L41" s="149">
        <v>333062</v>
      </c>
      <c r="M41" s="149">
        <v>333062</v>
      </c>
      <c r="N41" s="149">
        <v>333062</v>
      </c>
      <c r="O41" s="118">
        <f t="shared" si="1"/>
        <v>1665310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172"/>
      <c r="AF41" s="89"/>
    </row>
    <row r="42" spans="1:32" x14ac:dyDescent="0.2">
      <c r="A42" s="89"/>
      <c r="B42" s="147">
        <v>157</v>
      </c>
      <c r="C42" s="137" t="s">
        <v>156</v>
      </c>
      <c r="D42" s="137" t="s">
        <v>386</v>
      </c>
      <c r="E42" s="58" t="s">
        <v>148</v>
      </c>
      <c r="F42" s="137" t="s">
        <v>158</v>
      </c>
      <c r="G42" s="156" t="str">
        <f t="shared" si="0"/>
        <v>Other - Transformer Refurbishment</v>
      </c>
      <c r="H42" s="149">
        <v>221058</v>
      </c>
      <c r="I42" s="70">
        <v>202116</v>
      </c>
      <c r="J42" s="70">
        <v>202116</v>
      </c>
      <c r="K42" s="70">
        <v>202116</v>
      </c>
      <c r="L42" s="70">
        <v>202116</v>
      </c>
      <c r="M42" s="70">
        <v>202116</v>
      </c>
      <c r="N42" s="70">
        <v>202116</v>
      </c>
      <c r="O42" s="118">
        <f t="shared" si="1"/>
        <v>1010580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172"/>
      <c r="AF42" s="89"/>
    </row>
    <row r="43" spans="1:32" x14ac:dyDescent="0.2">
      <c r="A43" s="89"/>
      <c r="B43" s="147">
        <v>157</v>
      </c>
      <c r="C43" s="137" t="s">
        <v>156</v>
      </c>
      <c r="D43" s="137" t="s">
        <v>165</v>
      </c>
      <c r="E43" s="58" t="s">
        <v>148</v>
      </c>
      <c r="F43" s="137" t="s">
        <v>158</v>
      </c>
      <c r="G43" s="156" t="str">
        <f t="shared" si="0"/>
        <v>Other - Transformer Refurbishment</v>
      </c>
      <c r="H43" s="149">
        <v>60000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118">
        <f t="shared" si="1"/>
        <v>0</v>
      </c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172"/>
      <c r="AF43" s="89"/>
    </row>
    <row r="44" spans="1:32" x14ac:dyDescent="0.2">
      <c r="A44" s="89"/>
      <c r="B44" s="147">
        <v>157</v>
      </c>
      <c r="C44" s="137" t="s">
        <v>155</v>
      </c>
      <c r="D44" s="137" t="s">
        <v>386</v>
      </c>
      <c r="E44" s="58" t="s">
        <v>311</v>
      </c>
      <c r="F44" s="137" t="s">
        <v>314</v>
      </c>
      <c r="G44" s="156" t="str">
        <f t="shared" si="0"/>
        <v>Switchgear - &gt; 11 KV &amp; &lt; = 22 KV  ; LOAD BREAK SWITCH</v>
      </c>
      <c r="H44" s="149">
        <v>26927</v>
      </c>
      <c r="I44" s="70">
        <v>53854</v>
      </c>
      <c r="J44" s="173">
        <v>30296.774005129137</v>
      </c>
      <c r="K44" s="173">
        <v>30296.774005129137</v>
      </c>
      <c r="L44" s="173">
        <v>30296.774005129137</v>
      </c>
      <c r="M44" s="173">
        <v>30296.774005129137</v>
      </c>
      <c r="N44" s="173">
        <v>30296.774005129137</v>
      </c>
      <c r="O44" s="118">
        <f t="shared" si="1"/>
        <v>151483.87002564568</v>
      </c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172"/>
      <c r="AF44" s="89"/>
    </row>
    <row r="45" spans="1:32" x14ac:dyDescent="0.2">
      <c r="A45" s="89"/>
      <c r="B45" s="147">
        <v>157</v>
      </c>
      <c r="C45" s="137" t="s">
        <v>155</v>
      </c>
      <c r="D45" s="137" t="s">
        <v>151</v>
      </c>
      <c r="E45" s="58" t="s">
        <v>311</v>
      </c>
      <c r="F45" s="137" t="s">
        <v>314</v>
      </c>
      <c r="G45" s="156" t="str">
        <f t="shared" si="0"/>
        <v>Switchgear - &gt; 11 KV &amp; &lt; = 22 KV  ; LOAD BREAK SWITCH</v>
      </c>
      <c r="H45" s="149">
        <v>13463.5</v>
      </c>
      <c r="I45" s="70">
        <v>0</v>
      </c>
      <c r="J45" s="173">
        <v>0</v>
      </c>
      <c r="K45" s="173">
        <v>0</v>
      </c>
      <c r="L45" s="173">
        <v>0</v>
      </c>
      <c r="M45" s="173">
        <v>0</v>
      </c>
      <c r="N45" s="173">
        <v>0</v>
      </c>
      <c r="O45" s="118">
        <f t="shared" si="1"/>
        <v>0</v>
      </c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172"/>
      <c r="AF45" s="89"/>
    </row>
    <row r="46" spans="1:32" x14ac:dyDescent="0.2">
      <c r="A46" s="89"/>
      <c r="B46" s="147">
        <v>157</v>
      </c>
      <c r="C46" s="137" t="s">
        <v>300</v>
      </c>
      <c r="D46" s="137" t="s">
        <v>386</v>
      </c>
      <c r="E46" s="58" t="s">
        <v>148</v>
      </c>
      <c r="F46" s="137" t="s">
        <v>324</v>
      </c>
      <c r="G46" s="156" t="str">
        <f t="shared" si="0"/>
        <v>Other - ACR</v>
      </c>
      <c r="H46" s="149">
        <v>170108</v>
      </c>
      <c r="I46" s="70">
        <v>170108</v>
      </c>
      <c r="J46" s="70">
        <v>170108</v>
      </c>
      <c r="K46" s="70">
        <v>170108</v>
      </c>
      <c r="L46" s="70">
        <v>170108</v>
      </c>
      <c r="M46" s="70">
        <v>170108</v>
      </c>
      <c r="N46" s="70">
        <v>170108</v>
      </c>
      <c r="O46" s="118">
        <f t="shared" si="1"/>
        <v>850540</v>
      </c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172"/>
      <c r="AF46" s="89"/>
    </row>
    <row r="47" spans="1:32" x14ac:dyDescent="0.2">
      <c r="A47" s="89"/>
      <c r="B47" s="147">
        <v>157</v>
      </c>
      <c r="C47" s="137" t="s">
        <v>150</v>
      </c>
      <c r="D47" s="137" t="s">
        <v>386</v>
      </c>
      <c r="E47" s="58" t="s">
        <v>148</v>
      </c>
      <c r="F47" s="137" t="s">
        <v>325</v>
      </c>
      <c r="G47" s="156" t="str">
        <f t="shared" si="0"/>
        <v>Other - Zone Substation Major Building / Property / Facilities</v>
      </c>
      <c r="H47" s="149">
        <v>98446</v>
      </c>
      <c r="I47" s="70">
        <v>98446</v>
      </c>
      <c r="J47" s="70">
        <v>98446</v>
      </c>
      <c r="K47" s="70">
        <v>98446</v>
      </c>
      <c r="L47" s="70">
        <v>98446</v>
      </c>
      <c r="M47" s="70">
        <v>98446</v>
      </c>
      <c r="N47" s="70">
        <v>98446</v>
      </c>
      <c r="O47" s="118">
        <f t="shared" si="1"/>
        <v>492230</v>
      </c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172"/>
      <c r="AF47" s="89"/>
    </row>
    <row r="48" spans="1:32" x14ac:dyDescent="0.2">
      <c r="A48" s="89"/>
      <c r="B48" s="147">
        <v>157</v>
      </c>
      <c r="C48" s="137" t="s">
        <v>157</v>
      </c>
      <c r="D48" s="137" t="s">
        <v>386</v>
      </c>
      <c r="E48" s="58" t="s">
        <v>148</v>
      </c>
      <c r="F48" s="137" t="s">
        <v>325</v>
      </c>
      <c r="G48" s="156" t="str">
        <f t="shared" si="0"/>
        <v>Other - Zone Substation Major Building / Property / Facilities</v>
      </c>
      <c r="H48" s="149">
        <v>37867</v>
      </c>
      <c r="I48" s="70">
        <v>37867</v>
      </c>
      <c r="J48" s="70">
        <v>37867</v>
      </c>
      <c r="K48" s="70">
        <v>37867</v>
      </c>
      <c r="L48" s="70">
        <v>37867</v>
      </c>
      <c r="M48" s="70">
        <v>37867</v>
      </c>
      <c r="N48" s="70">
        <v>37867</v>
      </c>
      <c r="O48" s="118">
        <f t="shared" si="1"/>
        <v>189335</v>
      </c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172"/>
      <c r="AF48" s="89"/>
    </row>
    <row r="49" spans="1:32" x14ac:dyDescent="0.2">
      <c r="A49" s="89"/>
      <c r="B49" s="147">
        <v>157</v>
      </c>
      <c r="C49" s="137" t="s">
        <v>279</v>
      </c>
      <c r="D49" s="137" t="s">
        <v>386</v>
      </c>
      <c r="E49" s="58" t="s">
        <v>148</v>
      </c>
      <c r="F49" s="137" t="s">
        <v>326</v>
      </c>
      <c r="G49" s="156" t="str">
        <f t="shared" si="0"/>
        <v>Other - Instrument Transformer</v>
      </c>
      <c r="H49" s="149">
        <v>105162</v>
      </c>
      <c r="I49" s="70">
        <v>210324</v>
      </c>
      <c r="J49" s="70">
        <v>210324</v>
      </c>
      <c r="K49" s="70">
        <v>210324</v>
      </c>
      <c r="L49" s="70">
        <v>210324</v>
      </c>
      <c r="M49" s="70">
        <v>210324</v>
      </c>
      <c r="N49" s="70">
        <v>210324</v>
      </c>
      <c r="O49" s="118">
        <f t="shared" si="1"/>
        <v>1051620</v>
      </c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172"/>
      <c r="AF49" s="89"/>
    </row>
    <row r="50" spans="1:32" x14ac:dyDescent="0.2">
      <c r="A50" s="89"/>
      <c r="B50" s="147">
        <v>157</v>
      </c>
      <c r="C50" s="137" t="s">
        <v>279</v>
      </c>
      <c r="D50" s="137" t="s">
        <v>172</v>
      </c>
      <c r="E50" s="58" t="s">
        <v>148</v>
      </c>
      <c r="F50" s="137" t="s">
        <v>326</v>
      </c>
      <c r="G50" s="156" t="str">
        <f t="shared" si="0"/>
        <v>Other - Instrument Transformer</v>
      </c>
      <c r="H50" s="149">
        <v>105162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118">
        <f t="shared" si="1"/>
        <v>0</v>
      </c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172"/>
      <c r="AF50" s="89"/>
    </row>
    <row r="51" spans="1:32" x14ac:dyDescent="0.2">
      <c r="A51" s="89"/>
      <c r="B51" s="147">
        <v>157</v>
      </c>
      <c r="C51" s="137" t="s">
        <v>301</v>
      </c>
      <c r="D51" s="137" t="s">
        <v>386</v>
      </c>
      <c r="E51" s="58" t="s">
        <v>148</v>
      </c>
      <c r="F51" s="137" t="s">
        <v>326</v>
      </c>
      <c r="G51" s="156" t="str">
        <f t="shared" si="0"/>
        <v>Other - Instrument Transformer</v>
      </c>
      <c r="H51" s="149">
        <v>0</v>
      </c>
      <c r="I51" s="70">
        <v>35054</v>
      </c>
      <c r="J51" s="70">
        <v>70108</v>
      </c>
      <c r="K51" s="70">
        <v>70108</v>
      </c>
      <c r="L51" s="70">
        <v>70108</v>
      </c>
      <c r="M51" s="70">
        <v>70108</v>
      </c>
      <c r="N51" s="70">
        <v>70108</v>
      </c>
      <c r="O51" s="118">
        <f t="shared" si="1"/>
        <v>350540</v>
      </c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172"/>
      <c r="AF51" s="89"/>
    </row>
    <row r="52" spans="1:32" x14ac:dyDescent="0.2">
      <c r="A52" s="89"/>
      <c r="B52" s="147">
        <v>157</v>
      </c>
      <c r="C52" s="137" t="s">
        <v>163</v>
      </c>
      <c r="D52" s="137" t="s">
        <v>386</v>
      </c>
      <c r="E52" s="58" t="s">
        <v>148</v>
      </c>
      <c r="F52" s="137" t="s">
        <v>326</v>
      </c>
      <c r="G52" s="156" t="str">
        <f t="shared" si="0"/>
        <v>Other - Instrument Transformer</v>
      </c>
      <c r="H52" s="149">
        <v>123067</v>
      </c>
      <c r="I52" s="70">
        <v>246134</v>
      </c>
      <c r="J52" s="70">
        <v>246134</v>
      </c>
      <c r="K52" s="70">
        <v>246134</v>
      </c>
      <c r="L52" s="70">
        <v>246134</v>
      </c>
      <c r="M52" s="70">
        <v>246134</v>
      </c>
      <c r="N52" s="70">
        <v>246134</v>
      </c>
      <c r="O52" s="118">
        <f t="shared" si="1"/>
        <v>1230670</v>
      </c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172"/>
      <c r="AF52" s="89"/>
    </row>
    <row r="53" spans="1:32" x14ac:dyDescent="0.2">
      <c r="A53" s="89"/>
      <c r="B53" s="147">
        <v>157</v>
      </c>
      <c r="C53" s="137" t="s">
        <v>163</v>
      </c>
      <c r="D53" s="137" t="s">
        <v>248</v>
      </c>
      <c r="E53" s="58" t="s">
        <v>148</v>
      </c>
      <c r="F53" s="137" t="s">
        <v>326</v>
      </c>
      <c r="G53" s="156" t="str">
        <f t="shared" si="0"/>
        <v>Other - Instrument Transformer</v>
      </c>
      <c r="H53" s="149">
        <v>125000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118">
        <f t="shared" si="1"/>
        <v>0</v>
      </c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172"/>
      <c r="AF53" s="89"/>
    </row>
    <row r="54" spans="1:32" x14ac:dyDescent="0.2">
      <c r="A54" s="89"/>
      <c r="B54" s="147">
        <v>157</v>
      </c>
      <c r="C54" s="137" t="s">
        <v>159</v>
      </c>
      <c r="D54" s="137" t="s">
        <v>386</v>
      </c>
      <c r="E54" s="58" t="s">
        <v>312</v>
      </c>
      <c r="F54" s="137" t="s">
        <v>316</v>
      </c>
      <c r="G54" s="156" t="str">
        <f t="shared" si="0"/>
        <v>Transformers - KIOSK MOUNTED ; &lt; = 22KV ;  &gt; 60 KVA AND &lt; = 600 KVA  ; MULTIPLE PHASE</v>
      </c>
      <c r="H54" s="149">
        <v>167263</v>
      </c>
      <c r="I54" s="70">
        <v>167263</v>
      </c>
      <c r="J54" s="70">
        <v>167263</v>
      </c>
      <c r="K54" s="70">
        <v>167263</v>
      </c>
      <c r="L54" s="70">
        <v>167263</v>
      </c>
      <c r="M54" s="70">
        <v>167263</v>
      </c>
      <c r="N54" s="70">
        <v>167263</v>
      </c>
      <c r="O54" s="118">
        <f t="shared" si="1"/>
        <v>836315</v>
      </c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172"/>
      <c r="AF54" s="89"/>
    </row>
    <row r="55" spans="1:32" x14ac:dyDescent="0.2">
      <c r="A55" s="89"/>
      <c r="B55" s="147">
        <v>157</v>
      </c>
      <c r="C55" s="137" t="s">
        <v>302</v>
      </c>
      <c r="D55" s="137" t="s">
        <v>386</v>
      </c>
      <c r="E55" s="58" t="s">
        <v>148</v>
      </c>
      <c r="F55" s="137" t="s">
        <v>327</v>
      </c>
      <c r="G55" s="156" t="str">
        <f t="shared" si="0"/>
        <v>Other - Surge Diverter</v>
      </c>
      <c r="H55" s="149">
        <v>20565</v>
      </c>
      <c r="I55" s="70">
        <v>20565</v>
      </c>
      <c r="J55" s="70">
        <v>20565</v>
      </c>
      <c r="K55" s="70">
        <v>20565</v>
      </c>
      <c r="L55" s="70">
        <v>20565</v>
      </c>
      <c r="M55" s="70">
        <v>20565</v>
      </c>
      <c r="N55" s="70">
        <v>20565</v>
      </c>
      <c r="O55" s="118">
        <f t="shared" si="1"/>
        <v>102825</v>
      </c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172"/>
      <c r="AF55" s="89"/>
    </row>
    <row r="56" spans="1:32" x14ac:dyDescent="0.2">
      <c r="A56" s="89"/>
      <c r="B56" s="147">
        <v>157</v>
      </c>
      <c r="C56" s="137" t="s">
        <v>164</v>
      </c>
      <c r="D56" s="137" t="s">
        <v>386</v>
      </c>
      <c r="E56" s="58" t="s">
        <v>148</v>
      </c>
      <c r="F56" s="137" t="s">
        <v>158</v>
      </c>
      <c r="G56" s="156" t="str">
        <f t="shared" si="0"/>
        <v>Other - Transformer Refurbishment</v>
      </c>
      <c r="H56" s="149">
        <v>63467</v>
      </c>
      <c r="I56" s="70">
        <v>126934</v>
      </c>
      <c r="J56" s="70">
        <v>126934</v>
      </c>
      <c r="K56" s="70">
        <v>126934</v>
      </c>
      <c r="L56" s="70">
        <v>126934</v>
      </c>
      <c r="M56" s="70">
        <v>126934</v>
      </c>
      <c r="N56" s="70">
        <v>126934</v>
      </c>
      <c r="O56" s="118">
        <f t="shared" si="1"/>
        <v>634670</v>
      </c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172"/>
      <c r="AF56" s="89"/>
    </row>
    <row r="57" spans="1:32" x14ac:dyDescent="0.2">
      <c r="A57" s="89"/>
      <c r="B57" s="147">
        <v>157</v>
      </c>
      <c r="C57" s="137" t="s">
        <v>164</v>
      </c>
      <c r="D57" s="137" t="s">
        <v>285</v>
      </c>
      <c r="E57" s="58" t="s">
        <v>148</v>
      </c>
      <c r="F57" s="137" t="s">
        <v>158</v>
      </c>
      <c r="G57" s="156" t="str">
        <f t="shared" si="0"/>
        <v>Other - Transformer Refurbishment</v>
      </c>
      <c r="H57" s="149">
        <v>75000</v>
      </c>
      <c r="I57" s="70">
        <v>0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118">
        <f t="shared" si="1"/>
        <v>0</v>
      </c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172"/>
      <c r="AF57" s="89"/>
    </row>
    <row r="58" spans="1:32" x14ac:dyDescent="0.2">
      <c r="A58" s="89"/>
      <c r="B58" s="147">
        <v>157</v>
      </c>
      <c r="C58" s="137" t="s">
        <v>158</v>
      </c>
      <c r="D58" s="137" t="s">
        <v>386</v>
      </c>
      <c r="E58" s="58" t="s">
        <v>148</v>
      </c>
      <c r="F58" s="137" t="s">
        <v>158</v>
      </c>
      <c r="G58" s="156" t="str">
        <f t="shared" si="0"/>
        <v>Other - Transformer Refurbishment</v>
      </c>
      <c r="H58" s="149">
        <v>145965</v>
      </c>
      <c r="I58" s="70">
        <v>291930</v>
      </c>
      <c r="J58" s="70">
        <v>291930</v>
      </c>
      <c r="K58" s="70">
        <v>291930</v>
      </c>
      <c r="L58" s="70">
        <v>291930</v>
      </c>
      <c r="M58" s="70">
        <v>291930</v>
      </c>
      <c r="N58" s="70">
        <v>291930</v>
      </c>
      <c r="O58" s="118">
        <f t="shared" si="1"/>
        <v>1459650</v>
      </c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172"/>
      <c r="AF58" s="89"/>
    </row>
    <row r="59" spans="1:32" x14ac:dyDescent="0.2">
      <c r="A59" s="89"/>
      <c r="B59" s="147">
        <v>157</v>
      </c>
      <c r="C59" s="137" t="s">
        <v>158</v>
      </c>
      <c r="D59" s="137" t="s">
        <v>308</v>
      </c>
      <c r="E59" s="58" t="s">
        <v>148</v>
      </c>
      <c r="F59" s="137" t="s">
        <v>158</v>
      </c>
      <c r="G59" s="156" t="str">
        <f t="shared" si="0"/>
        <v>Other - Transformer Refurbishment</v>
      </c>
      <c r="H59" s="149">
        <v>145965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118">
        <f t="shared" si="1"/>
        <v>0</v>
      </c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172"/>
      <c r="AF59" s="89"/>
    </row>
    <row r="60" spans="1:32" x14ac:dyDescent="0.2">
      <c r="A60" s="89"/>
      <c r="B60" s="147">
        <v>157</v>
      </c>
      <c r="C60" s="137" t="s">
        <v>156</v>
      </c>
      <c r="D60" s="137" t="s">
        <v>267</v>
      </c>
      <c r="E60" s="58" t="s">
        <v>148</v>
      </c>
      <c r="F60" s="137" t="s">
        <v>158</v>
      </c>
      <c r="G60" s="156" t="str">
        <f t="shared" si="0"/>
        <v>Other - Transformer Refurbishment</v>
      </c>
      <c r="H60" s="149">
        <v>0</v>
      </c>
      <c r="I60" s="70">
        <v>25264.5</v>
      </c>
      <c r="J60" s="70">
        <v>25264.5</v>
      </c>
      <c r="K60" s="70">
        <v>0</v>
      </c>
      <c r="L60" s="70">
        <v>0</v>
      </c>
      <c r="M60" s="70">
        <v>0</v>
      </c>
      <c r="N60" s="70">
        <v>0</v>
      </c>
      <c r="O60" s="118">
        <f t="shared" si="1"/>
        <v>25264.5</v>
      </c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172"/>
      <c r="AF60" s="89"/>
    </row>
    <row r="61" spans="1:32" x14ac:dyDescent="0.2">
      <c r="A61" s="89"/>
      <c r="B61" s="147">
        <v>157</v>
      </c>
      <c r="C61" s="137" t="s">
        <v>156</v>
      </c>
      <c r="D61" s="137" t="s">
        <v>268</v>
      </c>
      <c r="E61" s="58" t="s">
        <v>148</v>
      </c>
      <c r="F61" s="137" t="s">
        <v>158</v>
      </c>
      <c r="G61" s="156" t="str">
        <f t="shared" si="0"/>
        <v>Other - Transformer Refurbishment</v>
      </c>
      <c r="H61" s="149">
        <v>75793.500000000015</v>
      </c>
      <c r="I61" s="70">
        <v>75793.500000000015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  <c r="O61" s="118">
        <f t="shared" si="1"/>
        <v>0</v>
      </c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172"/>
      <c r="AF61" s="89"/>
    </row>
    <row r="62" spans="1:32" x14ac:dyDescent="0.2">
      <c r="A62" s="89"/>
      <c r="B62" s="147">
        <v>157</v>
      </c>
      <c r="C62" s="137" t="s">
        <v>156</v>
      </c>
      <c r="D62" s="137" t="s">
        <v>269</v>
      </c>
      <c r="E62" s="58" t="s">
        <v>148</v>
      </c>
      <c r="F62" s="137" t="s">
        <v>158</v>
      </c>
      <c r="G62" s="156" t="str">
        <f t="shared" si="0"/>
        <v>Other - Transformer Refurbishment</v>
      </c>
      <c r="H62" s="149">
        <v>0</v>
      </c>
      <c r="I62" s="70">
        <v>0</v>
      </c>
      <c r="J62" s="70">
        <v>50529</v>
      </c>
      <c r="K62" s="70">
        <v>50529</v>
      </c>
      <c r="L62" s="70">
        <v>0</v>
      </c>
      <c r="M62" s="70">
        <v>0</v>
      </c>
      <c r="N62" s="70">
        <v>0</v>
      </c>
      <c r="O62" s="118">
        <f t="shared" si="1"/>
        <v>101058</v>
      </c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172"/>
      <c r="AF62" s="89"/>
    </row>
    <row r="63" spans="1:32" x14ac:dyDescent="0.2">
      <c r="A63" s="89"/>
      <c r="B63" s="147">
        <v>157</v>
      </c>
      <c r="C63" s="137" t="s">
        <v>156</v>
      </c>
      <c r="D63" s="137" t="s">
        <v>270</v>
      </c>
      <c r="E63" s="58" t="s">
        <v>148</v>
      </c>
      <c r="F63" s="137" t="s">
        <v>158</v>
      </c>
      <c r="G63" s="156" t="str">
        <f t="shared" si="0"/>
        <v>Other - Transformer Refurbishment</v>
      </c>
      <c r="H63" s="149">
        <v>75793.500000000015</v>
      </c>
      <c r="I63" s="70">
        <v>75793.500000000015</v>
      </c>
      <c r="J63" s="70">
        <v>0</v>
      </c>
      <c r="K63" s="70">
        <v>0</v>
      </c>
      <c r="L63" s="70">
        <v>0</v>
      </c>
      <c r="M63" s="70">
        <v>0</v>
      </c>
      <c r="N63" s="70">
        <v>0</v>
      </c>
      <c r="O63" s="118">
        <f t="shared" si="1"/>
        <v>0</v>
      </c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172"/>
      <c r="AF63" s="89"/>
    </row>
    <row r="64" spans="1:32" x14ac:dyDescent="0.2">
      <c r="A64" s="89"/>
      <c r="B64" s="147">
        <v>157</v>
      </c>
      <c r="C64" s="137" t="s">
        <v>156</v>
      </c>
      <c r="D64" s="137" t="s">
        <v>271</v>
      </c>
      <c r="E64" s="58" t="s">
        <v>148</v>
      </c>
      <c r="F64" s="137" t="s">
        <v>158</v>
      </c>
      <c r="G64" s="156" t="str">
        <f t="shared" si="0"/>
        <v>Other - Transformer Refurbishment</v>
      </c>
      <c r="H64" s="149">
        <v>50529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118">
        <f t="shared" si="1"/>
        <v>0</v>
      </c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172"/>
      <c r="AF64" s="89"/>
    </row>
    <row r="65" spans="1:32" x14ac:dyDescent="0.2">
      <c r="A65" s="89"/>
      <c r="B65" s="147">
        <v>157</v>
      </c>
      <c r="C65" s="137" t="s">
        <v>156</v>
      </c>
      <c r="D65" s="137" t="s">
        <v>272</v>
      </c>
      <c r="E65" s="58" t="s">
        <v>148</v>
      </c>
      <c r="F65" s="137" t="s">
        <v>158</v>
      </c>
      <c r="G65" s="156" t="str">
        <f t="shared" si="0"/>
        <v>Other - Transformer Refurbishment</v>
      </c>
      <c r="H65" s="149">
        <v>0</v>
      </c>
      <c r="I65" s="70">
        <v>0</v>
      </c>
      <c r="J65" s="70">
        <v>25264.5</v>
      </c>
      <c r="K65" s="70">
        <v>25264.5</v>
      </c>
      <c r="L65" s="70">
        <v>0</v>
      </c>
      <c r="M65" s="70">
        <v>0</v>
      </c>
      <c r="N65" s="70">
        <v>0</v>
      </c>
      <c r="O65" s="118">
        <f t="shared" si="1"/>
        <v>50529</v>
      </c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172"/>
      <c r="AF65" s="89"/>
    </row>
    <row r="66" spans="1:32" x14ac:dyDescent="0.2">
      <c r="A66" s="89"/>
      <c r="B66" s="147">
        <v>157</v>
      </c>
      <c r="C66" s="137" t="s">
        <v>156</v>
      </c>
      <c r="D66" s="137" t="s">
        <v>273</v>
      </c>
      <c r="E66" s="58" t="s">
        <v>148</v>
      </c>
      <c r="F66" s="137" t="s">
        <v>158</v>
      </c>
      <c r="G66" s="156" t="str">
        <f t="shared" si="0"/>
        <v>Other - Transformer Refurbishment</v>
      </c>
      <c r="H66" s="149">
        <v>25264.5</v>
      </c>
      <c r="I66" s="70">
        <v>0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118">
        <f t="shared" si="1"/>
        <v>0</v>
      </c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172"/>
      <c r="AF66" s="89"/>
    </row>
    <row r="67" spans="1:32" x14ac:dyDescent="0.2">
      <c r="A67" s="89"/>
      <c r="B67" s="147">
        <v>157</v>
      </c>
      <c r="C67" s="137" t="s">
        <v>156</v>
      </c>
      <c r="D67" s="137" t="s">
        <v>274</v>
      </c>
      <c r="E67" s="58" t="s">
        <v>148</v>
      </c>
      <c r="F67" s="137" t="s">
        <v>325</v>
      </c>
      <c r="G67" s="156" t="str">
        <f t="shared" si="0"/>
        <v>Other - Zone Substation Major Building / Property / Facilities</v>
      </c>
      <c r="H67" s="149">
        <v>25264.5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118">
        <f t="shared" si="1"/>
        <v>0</v>
      </c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172"/>
      <c r="AF67" s="89"/>
    </row>
    <row r="68" spans="1:32" x14ac:dyDescent="0.2">
      <c r="A68" s="89"/>
      <c r="B68" s="147">
        <v>157</v>
      </c>
      <c r="C68" s="137" t="s">
        <v>275</v>
      </c>
      <c r="D68" s="137" t="s">
        <v>276</v>
      </c>
      <c r="E68" s="58" t="s">
        <v>148</v>
      </c>
      <c r="F68" s="137" t="s">
        <v>158</v>
      </c>
      <c r="G68" s="156" t="str">
        <f t="shared" si="0"/>
        <v>Other - Transformer Refurbishment</v>
      </c>
      <c r="H68" s="149">
        <v>23750</v>
      </c>
      <c r="I68" s="70">
        <v>0</v>
      </c>
      <c r="J68" s="70">
        <v>0</v>
      </c>
      <c r="K68" s="70">
        <v>0</v>
      </c>
      <c r="L68" s="70">
        <v>0</v>
      </c>
      <c r="M68" s="70">
        <v>0</v>
      </c>
      <c r="N68" s="70">
        <v>0</v>
      </c>
      <c r="O68" s="118">
        <f t="shared" si="1"/>
        <v>0</v>
      </c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172"/>
      <c r="AF68" s="89"/>
    </row>
    <row r="69" spans="1:32" x14ac:dyDescent="0.2">
      <c r="A69" s="89"/>
      <c r="B69" s="147">
        <v>157</v>
      </c>
      <c r="C69" s="137" t="s">
        <v>277</v>
      </c>
      <c r="D69" s="137" t="s">
        <v>278</v>
      </c>
      <c r="E69" s="58" t="s">
        <v>312</v>
      </c>
      <c r="F69" s="137" t="s">
        <v>328</v>
      </c>
      <c r="G69" s="156" t="str">
        <f t="shared" si="0"/>
        <v>Transformers - GROUND OUTDOOR / INDOOR CHAMBER MOUNTED ; &gt; 33 KV &amp; &lt; = 66 KV ;  &gt; 15 MVA AND &lt; = 40 MVA</v>
      </c>
      <c r="H69" s="149">
        <v>25000</v>
      </c>
      <c r="I69" s="70">
        <v>25000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118">
        <f t="shared" si="1"/>
        <v>0</v>
      </c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172"/>
      <c r="AF69" s="89"/>
    </row>
    <row r="70" spans="1:32" x14ac:dyDescent="0.2">
      <c r="A70" s="89"/>
      <c r="B70" s="147">
        <v>157</v>
      </c>
      <c r="C70" s="137" t="s">
        <v>280</v>
      </c>
      <c r="D70" s="137" t="s">
        <v>281</v>
      </c>
      <c r="E70" s="58" t="s">
        <v>148</v>
      </c>
      <c r="F70" s="137" t="s">
        <v>325</v>
      </c>
      <c r="G70" s="156" t="str">
        <f t="shared" si="0"/>
        <v>Other - Zone Substation Major Building / Property / Facilities</v>
      </c>
      <c r="H70" s="149">
        <v>80000</v>
      </c>
      <c r="I70" s="70">
        <v>80000</v>
      </c>
      <c r="J70" s="70">
        <v>0</v>
      </c>
      <c r="K70" s="70">
        <v>0</v>
      </c>
      <c r="L70" s="70">
        <v>0</v>
      </c>
      <c r="M70" s="70">
        <v>0</v>
      </c>
      <c r="N70" s="70">
        <v>0</v>
      </c>
      <c r="O70" s="118">
        <f t="shared" si="1"/>
        <v>0</v>
      </c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172"/>
      <c r="AF70" s="89"/>
    </row>
    <row r="71" spans="1:32" x14ac:dyDescent="0.2">
      <c r="A71" s="89"/>
      <c r="B71" s="147">
        <v>157</v>
      </c>
      <c r="C71" s="137" t="s">
        <v>280</v>
      </c>
      <c r="D71" s="137" t="s">
        <v>282</v>
      </c>
      <c r="E71" s="58" t="s">
        <v>148</v>
      </c>
      <c r="F71" s="137" t="s">
        <v>325</v>
      </c>
      <c r="G71" s="156" t="str">
        <f t="shared" si="0"/>
        <v>Other - Zone Substation Major Building / Property / Facilities</v>
      </c>
      <c r="H71" s="149">
        <v>0</v>
      </c>
      <c r="I71" s="70">
        <v>80000</v>
      </c>
      <c r="J71" s="70">
        <v>80000</v>
      </c>
      <c r="K71" s="70">
        <v>0</v>
      </c>
      <c r="L71" s="70">
        <v>0</v>
      </c>
      <c r="M71" s="70">
        <v>0</v>
      </c>
      <c r="N71" s="70">
        <v>0</v>
      </c>
      <c r="O71" s="118">
        <f t="shared" si="1"/>
        <v>80000</v>
      </c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172"/>
      <c r="AF71" s="89"/>
    </row>
    <row r="72" spans="1:32" x14ac:dyDescent="0.2">
      <c r="A72" s="89"/>
      <c r="B72" s="147">
        <v>157</v>
      </c>
      <c r="C72" s="137" t="s">
        <v>280</v>
      </c>
      <c r="D72" s="137" t="s">
        <v>283</v>
      </c>
      <c r="E72" s="58" t="s">
        <v>148</v>
      </c>
      <c r="F72" s="137" t="s">
        <v>325</v>
      </c>
      <c r="G72" s="156" t="str">
        <f t="shared" si="0"/>
        <v>Other - Zone Substation Major Building / Property / Facilities</v>
      </c>
      <c r="H72" s="149">
        <v>0</v>
      </c>
      <c r="I72" s="70">
        <v>0</v>
      </c>
      <c r="J72" s="70">
        <v>80000</v>
      </c>
      <c r="K72" s="70">
        <v>80000</v>
      </c>
      <c r="L72" s="70">
        <v>0</v>
      </c>
      <c r="M72" s="70">
        <v>0</v>
      </c>
      <c r="N72" s="70">
        <v>0</v>
      </c>
      <c r="O72" s="118">
        <f t="shared" si="1"/>
        <v>160000</v>
      </c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172"/>
      <c r="AF72" s="89"/>
    </row>
    <row r="73" spans="1:32" x14ac:dyDescent="0.2">
      <c r="A73" s="89"/>
      <c r="B73" s="147">
        <v>157</v>
      </c>
      <c r="C73" s="137" t="s">
        <v>280</v>
      </c>
      <c r="D73" s="137" t="s">
        <v>284</v>
      </c>
      <c r="E73" s="58" t="s">
        <v>148</v>
      </c>
      <c r="F73" s="137" t="s">
        <v>325</v>
      </c>
      <c r="G73" s="156" t="str">
        <f t="shared" si="0"/>
        <v>Other - Zone Substation Major Building / Property / Facilities</v>
      </c>
      <c r="H73" s="149">
        <v>80000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118">
        <f t="shared" ref="O73:O92" si="2">SUM(J73:N73)</f>
        <v>0</v>
      </c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172"/>
      <c r="AF73" s="89"/>
    </row>
    <row r="74" spans="1:32" x14ac:dyDescent="0.2">
      <c r="A74" s="89"/>
      <c r="B74" s="147">
        <v>157</v>
      </c>
      <c r="C74" s="137" t="s">
        <v>152</v>
      </c>
      <c r="D74" s="137" t="s">
        <v>386</v>
      </c>
      <c r="E74" s="58" t="s">
        <v>311</v>
      </c>
      <c r="F74" s="137" t="s">
        <v>329</v>
      </c>
      <c r="G74" s="156" t="str">
        <f t="shared" ref="G74:G92" si="3">CONCATENATE(E74&amp;" - "&amp;F74)</f>
        <v>Switchgear - &gt; 11 KV &amp; &lt; = 22 KV  ; CIRCUIT BREAKER</v>
      </c>
      <c r="H74" s="149">
        <v>0</v>
      </c>
      <c r="I74" s="70">
        <v>231805</v>
      </c>
      <c r="J74" s="173">
        <v>260814.190153339</v>
      </c>
      <c r="K74" s="173">
        <v>260814.190153339</v>
      </c>
      <c r="L74" s="173">
        <v>260814.190153339</v>
      </c>
      <c r="M74" s="173">
        <v>260814.190153339</v>
      </c>
      <c r="N74" s="173">
        <v>260814.190153339</v>
      </c>
      <c r="O74" s="118">
        <f t="shared" si="2"/>
        <v>1304070.950766695</v>
      </c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172"/>
      <c r="AF74" s="89"/>
    </row>
    <row r="75" spans="1:32" x14ac:dyDescent="0.2">
      <c r="A75" s="89"/>
      <c r="B75" s="147">
        <v>157</v>
      </c>
      <c r="C75" s="137" t="s">
        <v>152</v>
      </c>
      <c r="D75" s="137" t="s">
        <v>287</v>
      </c>
      <c r="E75" s="58" t="s">
        <v>311</v>
      </c>
      <c r="F75" s="137" t="s">
        <v>329</v>
      </c>
      <c r="G75" s="156" t="str">
        <f t="shared" si="3"/>
        <v>Switchgear - &gt; 11 KV &amp; &lt; = 22 KV  ; CIRCUIT BREAKER</v>
      </c>
      <c r="H75" s="149">
        <v>50000</v>
      </c>
      <c r="I75" s="70">
        <v>0</v>
      </c>
      <c r="J75" s="70">
        <v>0</v>
      </c>
      <c r="K75" s="70">
        <v>0</v>
      </c>
      <c r="L75" s="70">
        <v>0</v>
      </c>
      <c r="M75" s="70">
        <v>0</v>
      </c>
      <c r="N75" s="70">
        <v>0</v>
      </c>
      <c r="O75" s="118">
        <f t="shared" si="2"/>
        <v>0</v>
      </c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172"/>
      <c r="AF75" s="89"/>
    </row>
    <row r="76" spans="1:32" x14ac:dyDescent="0.2">
      <c r="A76" s="89"/>
      <c r="B76" s="147">
        <v>157</v>
      </c>
      <c r="C76" s="137" t="s">
        <v>152</v>
      </c>
      <c r="D76" s="137" t="s">
        <v>288</v>
      </c>
      <c r="E76" s="58" t="s">
        <v>311</v>
      </c>
      <c r="F76" s="137" t="s">
        <v>329</v>
      </c>
      <c r="G76" s="156" t="str">
        <f t="shared" si="3"/>
        <v>Switchgear - &gt; 11 KV &amp; &lt; = 22 KV  ; CIRCUIT BREAKER</v>
      </c>
      <c r="H76" s="149">
        <v>50000</v>
      </c>
      <c r="I76" s="70">
        <v>0</v>
      </c>
      <c r="J76" s="70">
        <v>0</v>
      </c>
      <c r="K76" s="70">
        <v>0</v>
      </c>
      <c r="L76" s="70">
        <v>0</v>
      </c>
      <c r="M76" s="70">
        <v>0</v>
      </c>
      <c r="N76" s="70">
        <v>0</v>
      </c>
      <c r="O76" s="118">
        <f t="shared" si="2"/>
        <v>0</v>
      </c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172"/>
      <c r="AF76" s="89"/>
    </row>
    <row r="77" spans="1:32" x14ac:dyDescent="0.2">
      <c r="A77" s="89"/>
      <c r="B77" s="147">
        <v>157</v>
      </c>
      <c r="C77" s="137" t="s">
        <v>152</v>
      </c>
      <c r="D77" s="137" t="s">
        <v>169</v>
      </c>
      <c r="E77" s="58" t="s">
        <v>311</v>
      </c>
      <c r="F77" s="137" t="s">
        <v>329</v>
      </c>
      <c r="G77" s="156" t="str">
        <f t="shared" si="3"/>
        <v>Switchgear - &gt; 11 KV &amp; &lt; = 22 KV  ; CIRCUIT BREAKER</v>
      </c>
      <c r="H77" s="149">
        <v>140000</v>
      </c>
      <c r="I77" s="70">
        <v>0</v>
      </c>
      <c r="J77" s="70">
        <v>0</v>
      </c>
      <c r="K77" s="70">
        <v>0</v>
      </c>
      <c r="L77" s="70">
        <v>0</v>
      </c>
      <c r="M77" s="70">
        <v>0</v>
      </c>
      <c r="N77" s="70">
        <v>0</v>
      </c>
      <c r="O77" s="118">
        <f t="shared" si="2"/>
        <v>0</v>
      </c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172"/>
      <c r="AF77" s="89"/>
    </row>
    <row r="78" spans="1:32" x14ac:dyDescent="0.2">
      <c r="A78" s="89"/>
      <c r="B78" s="147">
        <v>157</v>
      </c>
      <c r="C78" s="137" t="s">
        <v>152</v>
      </c>
      <c r="D78" s="137" t="s">
        <v>170</v>
      </c>
      <c r="E78" s="58" t="s">
        <v>311</v>
      </c>
      <c r="F78" s="137" t="s">
        <v>329</v>
      </c>
      <c r="G78" s="156" t="str">
        <f t="shared" si="3"/>
        <v>Switchgear - &gt; 11 KV &amp; &lt; = 22 KV  ; CIRCUIT BREAKER</v>
      </c>
      <c r="H78" s="149">
        <v>140000</v>
      </c>
      <c r="I78" s="70">
        <v>0</v>
      </c>
      <c r="J78" s="70">
        <v>0</v>
      </c>
      <c r="K78" s="70">
        <v>0</v>
      </c>
      <c r="L78" s="70">
        <v>0</v>
      </c>
      <c r="M78" s="70">
        <v>0</v>
      </c>
      <c r="N78" s="70">
        <v>0</v>
      </c>
      <c r="O78" s="118">
        <f t="shared" si="2"/>
        <v>0</v>
      </c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172"/>
      <c r="AF78" s="89"/>
    </row>
    <row r="79" spans="1:32" x14ac:dyDescent="0.2">
      <c r="A79" s="89"/>
      <c r="B79" s="147">
        <v>157</v>
      </c>
      <c r="C79" s="137" t="s">
        <v>161</v>
      </c>
      <c r="D79" s="137" t="s">
        <v>386</v>
      </c>
      <c r="E79" s="58" t="s">
        <v>311</v>
      </c>
      <c r="F79" s="137" t="s">
        <v>330</v>
      </c>
      <c r="G79" s="156" t="str">
        <f t="shared" si="3"/>
        <v>Switchgear - &gt; 33 KV &amp; &lt; = 66 KV ; CIRCUIT BREAKER</v>
      </c>
      <c r="H79" s="149">
        <v>208832</v>
      </c>
      <c r="I79" s="70">
        <v>417664</v>
      </c>
      <c r="J79" s="173">
        <v>234966.23868381654</v>
      </c>
      <c r="K79" s="173">
        <v>234966.23868381654</v>
      </c>
      <c r="L79" s="173">
        <v>234966.23868381654</v>
      </c>
      <c r="M79" s="173">
        <v>234966.23868381654</v>
      </c>
      <c r="N79" s="173">
        <v>234966.23868381654</v>
      </c>
      <c r="O79" s="118">
        <f t="shared" si="2"/>
        <v>1174831.1934190828</v>
      </c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172"/>
      <c r="AF79" s="89"/>
    </row>
    <row r="80" spans="1:32" x14ac:dyDescent="0.2">
      <c r="A80" s="89"/>
      <c r="B80" s="147">
        <v>157</v>
      </c>
      <c r="C80" s="137" t="s">
        <v>161</v>
      </c>
      <c r="D80" s="137" t="s">
        <v>289</v>
      </c>
      <c r="E80" s="58" t="s">
        <v>311</v>
      </c>
      <c r="F80" s="137" t="s">
        <v>330</v>
      </c>
      <c r="G80" s="156" t="str">
        <f t="shared" si="3"/>
        <v>Switchgear - &gt; 33 KV &amp; &lt; = 66 KV ; CIRCUIT BREAKER</v>
      </c>
      <c r="H80" s="149">
        <v>300000</v>
      </c>
      <c r="I80" s="70">
        <v>0</v>
      </c>
      <c r="J80" s="70">
        <v>0</v>
      </c>
      <c r="K80" s="70">
        <v>0</v>
      </c>
      <c r="L80" s="70">
        <v>0</v>
      </c>
      <c r="M80" s="70">
        <v>0</v>
      </c>
      <c r="N80" s="70">
        <v>0</v>
      </c>
      <c r="O80" s="118">
        <f t="shared" si="2"/>
        <v>0</v>
      </c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172"/>
      <c r="AF80" s="89"/>
    </row>
    <row r="81" spans="1:32" x14ac:dyDescent="0.2">
      <c r="A81" s="89"/>
      <c r="B81" s="147">
        <v>157</v>
      </c>
      <c r="C81" s="137" t="s">
        <v>303</v>
      </c>
      <c r="D81" s="137" t="s">
        <v>386</v>
      </c>
      <c r="E81" s="58" t="s">
        <v>148</v>
      </c>
      <c r="F81" s="137" t="s">
        <v>331</v>
      </c>
      <c r="G81" s="156" t="str">
        <f t="shared" si="3"/>
        <v>Other - Regulator</v>
      </c>
      <c r="H81" s="149">
        <v>309800</v>
      </c>
      <c r="I81" s="70">
        <v>319600</v>
      </c>
      <c r="J81" s="70">
        <v>319600</v>
      </c>
      <c r="K81" s="70">
        <v>319600</v>
      </c>
      <c r="L81" s="70">
        <v>319600</v>
      </c>
      <c r="M81" s="70">
        <v>319600</v>
      </c>
      <c r="N81" s="70">
        <v>319600</v>
      </c>
      <c r="O81" s="118">
        <f t="shared" si="2"/>
        <v>1598000</v>
      </c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172"/>
      <c r="AF81" s="89"/>
    </row>
    <row r="82" spans="1:32" x14ac:dyDescent="0.2">
      <c r="A82" s="89"/>
      <c r="B82" s="147">
        <v>157</v>
      </c>
      <c r="C82" s="137" t="s">
        <v>166</v>
      </c>
      <c r="D82" s="137" t="s">
        <v>167</v>
      </c>
      <c r="E82" s="58" t="s">
        <v>312</v>
      </c>
      <c r="F82" s="137" t="s">
        <v>328</v>
      </c>
      <c r="G82" s="156" t="str">
        <f t="shared" si="3"/>
        <v>Transformers - GROUND OUTDOOR / INDOOR CHAMBER MOUNTED ; &gt; 33 KV &amp; &lt; = 66 KV ;  &gt; 15 MVA AND &lt; = 40 MVA</v>
      </c>
      <c r="H82" s="149">
        <v>125000</v>
      </c>
      <c r="I82" s="70">
        <v>0</v>
      </c>
      <c r="J82" s="70">
        <v>0</v>
      </c>
      <c r="K82" s="70">
        <v>0</v>
      </c>
      <c r="L82" s="70">
        <v>0</v>
      </c>
      <c r="M82" s="70">
        <v>0</v>
      </c>
      <c r="N82" s="70">
        <v>0</v>
      </c>
      <c r="O82" s="118">
        <f t="shared" si="2"/>
        <v>0</v>
      </c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172"/>
      <c r="AF82" s="89"/>
    </row>
    <row r="83" spans="1:32" x14ac:dyDescent="0.2">
      <c r="A83" s="89"/>
      <c r="B83" s="147">
        <v>157</v>
      </c>
      <c r="C83" s="137" t="s">
        <v>94</v>
      </c>
      <c r="D83" s="137" t="s">
        <v>387</v>
      </c>
      <c r="E83" s="58" t="s">
        <v>312</v>
      </c>
      <c r="F83" s="137" t="s">
        <v>328</v>
      </c>
      <c r="G83" s="156" t="str">
        <f t="shared" si="3"/>
        <v>Transformers - GROUND OUTDOOR / INDOOR CHAMBER MOUNTED ; &gt; 33 KV &amp; &lt; = 66 KV ;  &gt; 15 MVA AND &lt; = 40 MVA</v>
      </c>
      <c r="H83" s="149">
        <v>0</v>
      </c>
      <c r="I83" s="70">
        <v>0</v>
      </c>
      <c r="J83" s="70">
        <v>0</v>
      </c>
      <c r="K83" s="70">
        <v>0</v>
      </c>
      <c r="L83" s="70">
        <v>0</v>
      </c>
      <c r="M83" s="70">
        <v>0</v>
      </c>
      <c r="N83" s="70">
        <v>25000</v>
      </c>
      <c r="O83" s="118">
        <f t="shared" si="2"/>
        <v>25000</v>
      </c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172"/>
      <c r="AF83" s="89"/>
    </row>
    <row r="84" spans="1:32" x14ac:dyDescent="0.2">
      <c r="A84" s="89"/>
      <c r="B84" s="147">
        <v>157</v>
      </c>
      <c r="C84" s="137" t="s">
        <v>94</v>
      </c>
      <c r="D84" s="137" t="s">
        <v>165</v>
      </c>
      <c r="E84" s="58" t="s">
        <v>312</v>
      </c>
      <c r="F84" s="137" t="s">
        <v>328</v>
      </c>
      <c r="G84" s="156" t="str">
        <f t="shared" si="3"/>
        <v>Transformers - GROUND OUTDOOR / INDOOR CHAMBER MOUNTED ; &gt; 33 KV &amp; &lt; = 66 KV ;  &gt; 15 MVA AND &lt; = 40 MVA</v>
      </c>
      <c r="H84" s="149">
        <v>0</v>
      </c>
      <c r="I84" s="70">
        <v>0</v>
      </c>
      <c r="J84" s="70">
        <v>0</v>
      </c>
      <c r="K84" s="70">
        <v>100000</v>
      </c>
      <c r="L84" s="70">
        <v>609663</v>
      </c>
      <c r="M84" s="70">
        <v>509663</v>
      </c>
      <c r="N84" s="70">
        <v>0</v>
      </c>
      <c r="O84" s="118">
        <f t="shared" si="2"/>
        <v>1219326</v>
      </c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172"/>
      <c r="AF84" s="89"/>
    </row>
    <row r="85" spans="1:32" x14ac:dyDescent="0.2">
      <c r="A85" s="89"/>
      <c r="B85" s="147">
        <v>157</v>
      </c>
      <c r="C85" s="137" t="s">
        <v>94</v>
      </c>
      <c r="D85" s="137" t="s">
        <v>173</v>
      </c>
      <c r="E85" s="58" t="s">
        <v>312</v>
      </c>
      <c r="F85" s="137" t="s">
        <v>328</v>
      </c>
      <c r="G85" s="156" t="str">
        <f t="shared" si="3"/>
        <v>Transformers - GROUND OUTDOOR / INDOOR CHAMBER MOUNTED ; &gt; 33 KV &amp; &lt; = 66 KV ;  &gt; 15 MVA AND &lt; = 40 MVA</v>
      </c>
      <c r="H85" s="149">
        <v>400000</v>
      </c>
      <c r="I85" s="70">
        <v>1849000</v>
      </c>
      <c r="J85" s="70">
        <v>1474000</v>
      </c>
      <c r="K85" s="70">
        <v>0</v>
      </c>
      <c r="L85" s="70">
        <v>0</v>
      </c>
      <c r="M85" s="70">
        <v>0</v>
      </c>
      <c r="N85" s="70">
        <v>0</v>
      </c>
      <c r="O85" s="118">
        <f t="shared" si="2"/>
        <v>1474000</v>
      </c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172"/>
      <c r="AF85" s="89"/>
    </row>
    <row r="86" spans="1:32" x14ac:dyDescent="0.2">
      <c r="A86" s="89"/>
      <c r="B86" s="147">
        <v>157</v>
      </c>
      <c r="C86" s="137" t="s">
        <v>94</v>
      </c>
      <c r="D86" s="137" t="s">
        <v>174</v>
      </c>
      <c r="E86" s="58" t="s">
        <v>312</v>
      </c>
      <c r="F86" s="137" t="s">
        <v>328</v>
      </c>
      <c r="G86" s="156" t="str">
        <f t="shared" si="3"/>
        <v>Transformers - GROUND OUTDOOR / INDOOR CHAMBER MOUNTED ; &gt; 33 KV &amp; &lt; = 66 KV ;  &gt; 15 MVA AND &lt; = 40 MVA</v>
      </c>
      <c r="H86" s="149">
        <v>0</v>
      </c>
      <c r="I86" s="70">
        <v>0</v>
      </c>
      <c r="J86" s="70">
        <v>25000</v>
      </c>
      <c r="K86" s="70">
        <v>400000</v>
      </c>
      <c r="L86" s="70">
        <v>1849000</v>
      </c>
      <c r="M86" s="70">
        <v>1474000</v>
      </c>
      <c r="N86" s="70">
        <v>0</v>
      </c>
      <c r="O86" s="118">
        <f t="shared" si="2"/>
        <v>3748000</v>
      </c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172"/>
      <c r="AF86" s="89"/>
    </row>
    <row r="87" spans="1:32" x14ac:dyDescent="0.2">
      <c r="A87" s="89"/>
      <c r="B87" s="147">
        <v>157</v>
      </c>
      <c r="C87" s="137" t="s">
        <v>94</v>
      </c>
      <c r="D87" s="137" t="s">
        <v>168</v>
      </c>
      <c r="E87" s="58" t="s">
        <v>312</v>
      </c>
      <c r="F87" s="137" t="s">
        <v>328</v>
      </c>
      <c r="G87" s="156" t="str">
        <f t="shared" si="3"/>
        <v>Transformers - GROUND OUTDOOR / INDOOR CHAMBER MOUNTED ; &gt; 33 KV &amp; &lt; = 66 KV ;  &gt; 15 MVA AND &lt; = 40 MVA</v>
      </c>
      <c r="H87" s="149">
        <v>700000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118">
        <f t="shared" si="2"/>
        <v>0</v>
      </c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172"/>
      <c r="AF87" s="89"/>
    </row>
    <row r="88" spans="1:32" x14ac:dyDescent="0.2">
      <c r="A88" s="89"/>
      <c r="B88" s="147">
        <v>157</v>
      </c>
      <c r="C88" s="137" t="s">
        <v>94</v>
      </c>
      <c r="D88" s="137" t="s">
        <v>162</v>
      </c>
      <c r="E88" s="58" t="s">
        <v>312</v>
      </c>
      <c r="F88" s="137" t="s">
        <v>328</v>
      </c>
      <c r="G88" s="156" t="str">
        <f t="shared" si="3"/>
        <v>Transformers - GROUND OUTDOOR / INDOOR CHAMBER MOUNTED ; &gt; 33 KV &amp; &lt; = 66 KV ;  &gt; 15 MVA AND &lt; = 40 MVA</v>
      </c>
      <c r="H88" s="149">
        <v>450000</v>
      </c>
      <c r="I88" s="70">
        <v>0</v>
      </c>
      <c r="J88" s="70">
        <v>0</v>
      </c>
      <c r="K88" s="70">
        <v>0</v>
      </c>
      <c r="L88" s="70">
        <v>0</v>
      </c>
      <c r="M88" s="70">
        <v>0</v>
      </c>
      <c r="N88" s="70">
        <v>0</v>
      </c>
      <c r="O88" s="118">
        <f t="shared" si="2"/>
        <v>0</v>
      </c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172"/>
      <c r="AF88" s="89"/>
    </row>
    <row r="89" spans="1:32" x14ac:dyDescent="0.2">
      <c r="A89" s="89"/>
      <c r="B89" s="147">
        <v>157</v>
      </c>
      <c r="C89" s="137" t="s">
        <v>94</v>
      </c>
      <c r="D89" s="137" t="s">
        <v>250</v>
      </c>
      <c r="E89" s="58" t="s">
        <v>312</v>
      </c>
      <c r="F89" s="137" t="s">
        <v>328</v>
      </c>
      <c r="G89" s="156" t="str">
        <f t="shared" si="3"/>
        <v>Transformers - GROUND OUTDOOR / INDOOR CHAMBER MOUNTED ; &gt; 33 KV &amp; &lt; = 66 KV ;  &gt; 15 MVA AND &lt; = 40 MVA</v>
      </c>
      <c r="H89" s="149">
        <v>25000</v>
      </c>
      <c r="I89" s="70">
        <v>400000</v>
      </c>
      <c r="J89" s="70">
        <v>1849000</v>
      </c>
      <c r="K89" s="70">
        <v>1474000</v>
      </c>
      <c r="L89" s="70">
        <v>0</v>
      </c>
      <c r="M89" s="70">
        <v>0</v>
      </c>
      <c r="N89" s="70">
        <v>0</v>
      </c>
      <c r="O89" s="118">
        <f t="shared" si="2"/>
        <v>3323000</v>
      </c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172"/>
      <c r="AF89" s="89"/>
    </row>
    <row r="90" spans="1:32" x14ac:dyDescent="0.2">
      <c r="A90" s="89"/>
      <c r="B90" s="147">
        <v>157</v>
      </c>
      <c r="C90" s="137" t="s">
        <v>304</v>
      </c>
      <c r="D90" s="137" t="s">
        <v>386</v>
      </c>
      <c r="E90" s="58" t="s">
        <v>148</v>
      </c>
      <c r="F90" s="137" t="s">
        <v>321</v>
      </c>
      <c r="G90" s="156" t="str">
        <f t="shared" si="3"/>
        <v>Other - Residual</v>
      </c>
      <c r="H90" s="149">
        <v>81802</v>
      </c>
      <c r="I90" s="70">
        <v>81802</v>
      </c>
      <c r="J90" s="70">
        <v>81802</v>
      </c>
      <c r="K90" s="70">
        <v>81802</v>
      </c>
      <c r="L90" s="70">
        <v>81802</v>
      </c>
      <c r="M90" s="70">
        <v>81802</v>
      </c>
      <c r="N90" s="70">
        <v>81802</v>
      </c>
      <c r="O90" s="118">
        <f t="shared" si="2"/>
        <v>409010</v>
      </c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172"/>
      <c r="AF90" s="89"/>
    </row>
    <row r="91" spans="1:32" x14ac:dyDescent="0.2">
      <c r="A91" s="89"/>
      <c r="B91" s="147">
        <v>157</v>
      </c>
      <c r="C91" s="137" t="s">
        <v>305</v>
      </c>
      <c r="D91" s="137" t="s">
        <v>306</v>
      </c>
      <c r="E91" s="58" t="s">
        <v>148</v>
      </c>
      <c r="F91" s="137" t="s">
        <v>325</v>
      </c>
      <c r="G91" s="156" t="str">
        <f t="shared" si="3"/>
        <v>Other - Zone Substation Major Building / Property / Facilities</v>
      </c>
      <c r="H91" s="149">
        <v>75000</v>
      </c>
      <c r="I91" s="70">
        <v>0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  <c r="O91" s="118">
        <f t="shared" si="2"/>
        <v>0</v>
      </c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172"/>
      <c r="AF91" s="89"/>
    </row>
    <row r="92" spans="1:32" x14ac:dyDescent="0.2">
      <c r="A92" s="89"/>
      <c r="B92" s="147">
        <v>144</v>
      </c>
      <c r="C92" s="137" t="s">
        <v>372</v>
      </c>
      <c r="D92" s="137" t="s">
        <v>386</v>
      </c>
      <c r="E92" s="58" t="s">
        <v>312</v>
      </c>
      <c r="F92" s="137" t="s">
        <v>319</v>
      </c>
      <c r="G92" s="156" t="str">
        <f t="shared" si="3"/>
        <v>Transformers - POLE MOUNTED ; &lt; = 22KV ;  &lt; = 60 KVA ; SINGLE PHASE</v>
      </c>
      <c r="H92" s="149">
        <v>700000</v>
      </c>
      <c r="I92" s="70">
        <v>700000</v>
      </c>
      <c r="J92" s="70">
        <v>700000</v>
      </c>
      <c r="K92" s="70">
        <v>700000</v>
      </c>
      <c r="L92" s="70">
        <v>700000</v>
      </c>
      <c r="M92" s="70">
        <v>700000</v>
      </c>
      <c r="N92" s="70">
        <v>700000</v>
      </c>
      <c r="O92" s="118">
        <f t="shared" si="2"/>
        <v>3500000</v>
      </c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172"/>
      <c r="AF92" s="89"/>
    </row>
    <row r="93" spans="1:32" x14ac:dyDescent="0.2">
      <c r="A93" s="89"/>
      <c r="B93" s="89"/>
      <c r="C93" s="89"/>
      <c r="D93" s="123" t="s">
        <v>251</v>
      </c>
      <c r="E93" s="117"/>
      <c r="F93" s="117"/>
      <c r="G93" s="117"/>
      <c r="H93" s="95">
        <f t="shared" ref="H93:O93" si="4">SUM(H9:H92)</f>
        <v>11259890.835099999</v>
      </c>
      <c r="I93" s="95">
        <f t="shared" si="4"/>
        <v>11824685.335099999</v>
      </c>
      <c r="J93" s="95">
        <f t="shared" si="4"/>
        <v>11340395.226521211</v>
      </c>
      <c r="K93" s="95">
        <f t="shared" si="4"/>
        <v>9861130.7265212107</v>
      </c>
      <c r="L93" s="95">
        <f t="shared" si="4"/>
        <v>10190000.226521211</v>
      </c>
      <c r="M93" s="95">
        <f t="shared" si="4"/>
        <v>9715000.2265212107</v>
      </c>
      <c r="N93" s="95">
        <f t="shared" si="4"/>
        <v>7903337.2265212107</v>
      </c>
      <c r="O93" s="95">
        <f t="shared" si="4"/>
        <v>49009863.632606052</v>
      </c>
      <c r="P93" s="91"/>
      <c r="Q93" s="91"/>
      <c r="R93" s="91"/>
      <c r="S93" s="91"/>
      <c r="T93" s="91"/>
      <c r="U93" s="91"/>
      <c r="V93" s="91"/>
      <c r="W93" s="59"/>
      <c r="X93" s="91"/>
      <c r="Y93" s="91"/>
      <c r="Z93" s="91"/>
      <c r="AA93" s="91"/>
      <c r="AB93" s="91"/>
      <c r="AC93" s="91"/>
      <c r="AD93" s="91"/>
      <c r="AE93" s="172"/>
      <c r="AF93" s="89"/>
    </row>
    <row r="94" spans="1:32" x14ac:dyDescent="0.2">
      <c r="A94" s="89"/>
      <c r="B94" s="89"/>
      <c r="C94" s="89"/>
      <c r="D94" s="124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61"/>
      <c r="P94" s="91"/>
      <c r="Q94" s="91"/>
      <c r="R94" s="91"/>
      <c r="S94" s="91"/>
      <c r="T94" s="91"/>
      <c r="U94" s="91"/>
      <c r="V94" s="91"/>
      <c r="W94" s="59"/>
      <c r="X94" s="91"/>
      <c r="Y94" s="91"/>
      <c r="Z94" s="91"/>
      <c r="AA94" s="91"/>
      <c r="AB94" s="91"/>
      <c r="AC94" s="91"/>
      <c r="AD94" s="91"/>
      <c r="AE94" s="172"/>
      <c r="AF94" s="89"/>
    </row>
    <row r="95" spans="1:32" x14ac:dyDescent="0.2">
      <c r="A95" s="89"/>
      <c r="B95" s="89"/>
      <c r="C95" s="89"/>
      <c r="D95" s="124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61"/>
      <c r="P95" s="91"/>
      <c r="Q95" s="91"/>
      <c r="R95" s="91"/>
      <c r="S95" s="91"/>
      <c r="T95" s="91"/>
      <c r="U95" s="91"/>
      <c r="V95" s="91"/>
      <c r="W95" s="59"/>
      <c r="X95" s="91"/>
      <c r="Y95" s="91"/>
      <c r="Z95" s="91"/>
      <c r="AA95" s="91"/>
      <c r="AB95" s="91"/>
      <c r="AC95" s="91"/>
      <c r="AD95" s="91"/>
      <c r="AE95" s="172"/>
      <c r="AF95" s="89"/>
    </row>
    <row r="96" spans="1:32" x14ac:dyDescent="0.2">
      <c r="A96" s="89"/>
      <c r="B96" s="89"/>
      <c r="C96" s="89"/>
      <c r="D96" s="124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61"/>
      <c r="P96" s="91"/>
      <c r="Q96" s="91"/>
      <c r="R96" s="91"/>
      <c r="S96" s="91"/>
      <c r="T96" s="91"/>
      <c r="U96" s="91"/>
      <c r="V96" s="91"/>
      <c r="W96" s="59"/>
      <c r="X96" s="91"/>
      <c r="Y96" s="91"/>
      <c r="Z96" s="91"/>
      <c r="AA96" s="91"/>
      <c r="AB96" s="91"/>
      <c r="AC96" s="91"/>
      <c r="AD96" s="91"/>
      <c r="AE96" s="172"/>
      <c r="AF96" s="89"/>
    </row>
    <row r="97" spans="1:32" ht="15.75" x14ac:dyDescent="0.25">
      <c r="A97" s="26"/>
      <c r="B97" s="26" t="s">
        <v>258</v>
      </c>
      <c r="C97" s="26"/>
      <c r="D97" s="121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</row>
    <row r="98" spans="1:32" x14ac:dyDescent="0.2">
      <c r="A98" s="89"/>
      <c r="B98" s="89"/>
      <c r="C98" s="89"/>
      <c r="D98" s="124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61"/>
      <c r="P98" s="91"/>
      <c r="Q98" s="91"/>
      <c r="R98" s="91"/>
      <c r="S98" s="91"/>
      <c r="T98" s="91"/>
      <c r="U98" s="91"/>
      <c r="V98" s="91"/>
      <c r="W98" s="59"/>
      <c r="X98" s="91"/>
      <c r="Y98" s="91"/>
      <c r="Z98" s="91"/>
      <c r="AA98" s="91"/>
      <c r="AB98" s="91"/>
      <c r="AC98" s="91"/>
      <c r="AD98" s="91"/>
      <c r="AE98" s="172"/>
      <c r="AF98" s="89"/>
    </row>
    <row r="99" spans="1:32" x14ac:dyDescent="0.2">
      <c r="A99" s="89"/>
      <c r="B99" s="89"/>
      <c r="C99" s="89"/>
      <c r="D99" s="124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61"/>
      <c r="P99" s="91"/>
      <c r="Q99" s="91"/>
      <c r="R99" s="91"/>
      <c r="S99" s="91"/>
      <c r="T99" s="91"/>
      <c r="U99" s="91"/>
      <c r="V99" s="91"/>
      <c r="W99" s="59"/>
      <c r="X99" s="91"/>
      <c r="Y99" s="91"/>
      <c r="Z99" s="91"/>
      <c r="AA99" s="91"/>
      <c r="AB99" s="91"/>
      <c r="AC99" s="91"/>
      <c r="AD99" s="91"/>
      <c r="AE99" s="172"/>
      <c r="AF99" s="89"/>
    </row>
    <row r="100" spans="1:32" hidden="1" x14ac:dyDescent="0.2">
      <c r="A100" s="89"/>
      <c r="B100" s="89"/>
      <c r="C100" s="89"/>
      <c r="D100" s="124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61"/>
      <c r="P100" s="91"/>
      <c r="Q100" s="91"/>
      <c r="R100" s="91"/>
      <c r="S100" s="91"/>
      <c r="T100" s="91"/>
      <c r="U100" s="91"/>
      <c r="V100" s="91"/>
      <c r="W100" s="59"/>
      <c r="X100" s="91"/>
      <c r="Y100" s="91"/>
      <c r="Z100" s="91"/>
      <c r="AA100" s="91"/>
      <c r="AB100" s="91"/>
      <c r="AC100" s="91"/>
      <c r="AD100" s="91"/>
      <c r="AE100" s="172"/>
      <c r="AF100" s="89"/>
    </row>
    <row r="101" spans="1:32" hidden="1" x14ac:dyDescent="0.2">
      <c r="A101" s="89"/>
      <c r="B101" s="89"/>
      <c r="C101" s="89"/>
      <c r="D101" s="124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61"/>
      <c r="P101" s="91"/>
      <c r="Q101" s="91"/>
      <c r="R101" s="91"/>
      <c r="S101" s="91"/>
      <c r="T101" s="91"/>
      <c r="U101" s="91"/>
      <c r="V101" s="91"/>
      <c r="W101" s="59"/>
      <c r="X101" s="91"/>
      <c r="Y101" s="91"/>
      <c r="Z101" s="91"/>
      <c r="AA101" s="91"/>
      <c r="AB101" s="91"/>
      <c r="AC101" s="91"/>
      <c r="AD101" s="91"/>
      <c r="AE101" s="172"/>
      <c r="AF101" s="89"/>
    </row>
    <row r="102" spans="1:32" hidden="1" x14ac:dyDescent="0.2">
      <c r="A102" s="89"/>
      <c r="B102" s="89"/>
      <c r="C102" s="89"/>
      <c r="D102" s="124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61"/>
      <c r="P102" s="91"/>
      <c r="Q102" s="91"/>
      <c r="R102" s="91"/>
      <c r="S102" s="91"/>
      <c r="T102" s="91"/>
      <c r="U102" s="91"/>
      <c r="V102" s="91"/>
      <c r="W102" s="59"/>
      <c r="X102" s="91"/>
      <c r="Y102" s="91"/>
      <c r="Z102" s="91"/>
      <c r="AA102" s="91"/>
      <c r="AB102" s="91"/>
      <c r="AC102" s="91"/>
      <c r="AD102" s="91"/>
      <c r="AE102" s="172"/>
      <c r="AF102" s="89"/>
    </row>
    <row r="103" spans="1:32" hidden="1" x14ac:dyDescent="0.2">
      <c r="A103" s="89"/>
      <c r="B103" s="89"/>
      <c r="C103" s="89"/>
      <c r="D103" s="124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61"/>
      <c r="P103" s="89"/>
      <c r="Q103" s="89"/>
      <c r="R103" s="89"/>
      <c r="S103" s="89"/>
      <c r="T103" s="89"/>
      <c r="U103" s="89"/>
      <c r="V103" s="89"/>
      <c r="W103" s="61"/>
      <c r="X103" s="89"/>
      <c r="Y103" s="89"/>
      <c r="Z103" s="89"/>
      <c r="AA103" s="89"/>
      <c r="AB103" s="89"/>
      <c r="AC103" s="89"/>
      <c r="AD103" s="89"/>
      <c r="AE103" s="89"/>
      <c r="AF103" s="89"/>
    </row>
    <row r="104" spans="1:32" hidden="1" x14ac:dyDescent="0.2"/>
    <row r="105" spans="1:32" hidden="1" x14ac:dyDescent="0.2">
      <c r="A105" s="89"/>
      <c r="B105" s="89"/>
      <c r="C105" s="89"/>
      <c r="D105" s="124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61"/>
      <c r="P105" s="89"/>
      <c r="Q105" s="89"/>
      <c r="R105" s="89"/>
      <c r="S105" s="89"/>
      <c r="T105" s="89"/>
      <c r="U105" s="89"/>
      <c r="V105" s="89"/>
      <c r="W105" s="61"/>
      <c r="X105" s="89"/>
      <c r="Y105" s="89"/>
      <c r="Z105" s="89"/>
      <c r="AA105" s="89"/>
      <c r="AB105" s="89"/>
      <c r="AC105" s="89"/>
      <c r="AD105" s="89"/>
      <c r="AE105" s="89"/>
      <c r="AF105" s="89"/>
    </row>
    <row r="106" spans="1:32" hidden="1" x14ac:dyDescent="0.2">
      <c r="A106" s="89"/>
      <c r="B106" s="89"/>
      <c r="C106" s="89"/>
      <c r="D106" s="124"/>
      <c r="E106" s="89"/>
      <c r="F106" s="89"/>
      <c r="G106" s="89"/>
      <c r="H106" s="110"/>
      <c r="I106" s="110"/>
      <c r="J106" s="110"/>
      <c r="K106" s="110"/>
      <c r="L106" s="110"/>
      <c r="M106" s="110"/>
      <c r="N106" s="110"/>
      <c r="O106" s="61"/>
      <c r="P106" s="89"/>
      <c r="Q106" s="89"/>
      <c r="R106" s="89"/>
      <c r="S106" s="89"/>
      <c r="T106" s="89"/>
      <c r="U106" s="89"/>
      <c r="V106" s="89"/>
      <c r="W106" s="61"/>
      <c r="X106" s="89"/>
      <c r="Y106" s="89"/>
      <c r="Z106" s="89"/>
      <c r="AA106" s="89"/>
      <c r="AB106" s="89"/>
      <c r="AC106" s="89"/>
      <c r="AD106" s="89"/>
      <c r="AE106" s="89"/>
      <c r="AF106" s="89"/>
    </row>
    <row r="107" spans="1:32" hidden="1" x14ac:dyDescent="0.2">
      <c r="A107" s="89"/>
      <c r="B107" s="89"/>
      <c r="C107" s="89"/>
      <c r="D107" s="124"/>
      <c r="E107" s="89"/>
      <c r="F107" s="89"/>
      <c r="G107" s="89"/>
      <c r="H107" s="110"/>
      <c r="I107" s="110"/>
      <c r="J107" s="110"/>
      <c r="K107" s="110"/>
      <c r="L107" s="110"/>
      <c r="M107" s="110"/>
      <c r="N107" s="110"/>
      <c r="O107" s="61"/>
      <c r="P107" s="89"/>
      <c r="Q107" s="89"/>
      <c r="R107" s="174"/>
      <c r="S107" s="89"/>
      <c r="T107" s="89"/>
      <c r="U107" s="89"/>
      <c r="V107" s="89"/>
      <c r="W107" s="61"/>
      <c r="X107" s="89"/>
      <c r="Y107" s="89"/>
      <c r="Z107" s="89"/>
      <c r="AA107" s="89"/>
      <c r="AB107" s="89"/>
      <c r="AC107" s="89"/>
      <c r="AD107" s="89"/>
      <c r="AE107" s="89"/>
      <c r="AF107" s="89"/>
    </row>
    <row r="108" spans="1:32" hidden="1" x14ac:dyDescent="0.2">
      <c r="A108" s="89"/>
      <c r="B108" s="89"/>
      <c r="C108" s="89"/>
      <c r="D108" s="124"/>
      <c r="E108" s="89"/>
      <c r="F108" s="89"/>
      <c r="G108" s="89"/>
      <c r="H108" s="110"/>
      <c r="I108" s="110"/>
      <c r="J108" s="110"/>
      <c r="K108" s="110"/>
      <c r="L108" s="110"/>
      <c r="M108" s="110"/>
      <c r="N108" s="110"/>
      <c r="O108" s="61"/>
      <c r="P108" s="89"/>
      <c r="Q108" s="89"/>
      <c r="R108" s="174"/>
      <c r="S108" s="89"/>
      <c r="T108" s="89"/>
      <c r="U108" s="89"/>
      <c r="V108" s="89"/>
      <c r="W108" s="61"/>
      <c r="X108" s="89"/>
      <c r="Y108" s="89"/>
      <c r="Z108" s="89"/>
      <c r="AA108" s="89"/>
      <c r="AB108" s="89"/>
      <c r="AC108" s="89"/>
      <c r="AD108" s="89"/>
      <c r="AE108" s="89"/>
      <c r="AF108" s="89"/>
    </row>
    <row r="109" spans="1:32" hidden="1" x14ac:dyDescent="0.2">
      <c r="A109" s="89"/>
      <c r="B109" s="89"/>
      <c r="C109" s="89"/>
      <c r="D109" s="124"/>
      <c r="E109" s="89"/>
      <c r="F109" s="89"/>
      <c r="G109" s="89"/>
      <c r="H109" s="110"/>
      <c r="I109" s="110"/>
      <c r="J109" s="110"/>
      <c r="K109" s="110"/>
      <c r="L109" s="110"/>
      <c r="M109" s="110"/>
      <c r="N109" s="110"/>
      <c r="O109" s="61"/>
      <c r="P109" s="89"/>
      <c r="Q109" s="89"/>
      <c r="R109" s="174"/>
      <c r="S109" s="89"/>
      <c r="T109" s="89"/>
      <c r="U109" s="89"/>
      <c r="V109" s="89"/>
      <c r="W109" s="61"/>
      <c r="X109" s="89"/>
      <c r="Y109" s="89"/>
      <c r="Z109" s="89"/>
      <c r="AA109" s="89"/>
      <c r="AB109" s="89"/>
      <c r="AC109" s="89"/>
      <c r="AD109" s="89"/>
      <c r="AE109" s="89"/>
      <c r="AF109" s="89"/>
    </row>
    <row r="110" spans="1:32" hidden="1" x14ac:dyDescent="0.2">
      <c r="A110" s="89"/>
      <c r="B110" s="89"/>
      <c r="C110" s="89"/>
      <c r="D110" s="124"/>
      <c r="E110" s="89"/>
      <c r="F110" s="89"/>
      <c r="G110" s="89"/>
      <c r="H110" s="110"/>
      <c r="I110" s="110"/>
      <c r="J110" s="110"/>
      <c r="K110" s="110"/>
      <c r="L110" s="110"/>
      <c r="M110" s="110"/>
      <c r="N110" s="110"/>
      <c r="O110" s="61"/>
      <c r="P110" s="89"/>
      <c r="Q110" s="89"/>
      <c r="R110" s="89"/>
      <c r="S110" s="89"/>
      <c r="T110" s="89"/>
      <c r="U110" s="89"/>
      <c r="V110" s="89"/>
      <c r="W110" s="61"/>
      <c r="X110" s="89"/>
      <c r="Y110" s="89"/>
      <c r="Z110" s="89"/>
      <c r="AA110" s="89"/>
      <c r="AB110" s="89"/>
      <c r="AC110" s="89"/>
      <c r="AD110" s="89"/>
      <c r="AE110" s="89"/>
      <c r="AF110" s="89"/>
    </row>
    <row r="111" spans="1:32" hidden="1" x14ac:dyDescent="0.2">
      <c r="A111" s="89"/>
      <c r="B111" s="89"/>
      <c r="C111" s="89"/>
      <c r="D111" s="124"/>
      <c r="E111" s="89"/>
      <c r="F111" s="89"/>
      <c r="G111" s="89"/>
      <c r="H111" s="110"/>
      <c r="I111" s="110"/>
      <c r="J111" s="110"/>
      <c r="K111" s="110"/>
      <c r="L111" s="110"/>
      <c r="M111" s="110"/>
      <c r="N111" s="110"/>
      <c r="O111" s="61"/>
      <c r="P111" s="89"/>
      <c r="Q111" s="89"/>
      <c r="R111" s="174"/>
      <c r="S111" s="89"/>
      <c r="T111" s="89"/>
      <c r="U111" s="89"/>
      <c r="V111" s="89"/>
      <c r="W111" s="61"/>
      <c r="X111" s="89"/>
      <c r="Y111" s="89"/>
      <c r="Z111" s="89"/>
      <c r="AA111" s="89"/>
      <c r="AB111" s="89"/>
      <c r="AC111" s="89"/>
      <c r="AD111" s="89"/>
      <c r="AE111" s="89"/>
      <c r="AF111" s="89"/>
    </row>
    <row r="112" spans="1:32" hidden="1" x14ac:dyDescent="0.2">
      <c r="A112" s="89"/>
      <c r="B112" s="89"/>
      <c r="C112" s="89"/>
      <c r="D112" s="124"/>
      <c r="E112" s="89"/>
      <c r="F112" s="89"/>
      <c r="G112" s="89"/>
      <c r="H112" s="110"/>
      <c r="I112" s="110"/>
      <c r="J112" s="110"/>
      <c r="K112" s="110"/>
      <c r="L112" s="110"/>
      <c r="M112" s="110"/>
      <c r="N112" s="110"/>
      <c r="O112" s="61"/>
      <c r="P112" s="89"/>
      <c r="Q112" s="89"/>
      <c r="R112" s="89"/>
      <c r="S112" s="89"/>
      <c r="T112" s="89"/>
      <c r="U112" s="89"/>
      <c r="V112" s="89"/>
      <c r="W112" s="61"/>
      <c r="X112" s="89"/>
      <c r="Y112" s="89"/>
      <c r="Z112" s="89"/>
      <c r="AA112" s="89"/>
      <c r="AB112" s="89"/>
      <c r="AC112" s="89"/>
      <c r="AD112" s="89"/>
      <c r="AE112" s="89"/>
      <c r="AF112" s="89"/>
    </row>
    <row r="113" spans="1:32" hidden="1" x14ac:dyDescent="0.2">
      <c r="A113" s="89"/>
      <c r="B113" s="89"/>
      <c r="C113" s="89"/>
      <c r="D113" s="124"/>
      <c r="E113" s="89"/>
      <c r="F113" s="89"/>
      <c r="G113" s="89"/>
      <c r="H113" s="110"/>
      <c r="I113" s="110"/>
      <c r="J113" s="110"/>
      <c r="K113" s="110"/>
      <c r="L113" s="110"/>
      <c r="M113" s="110"/>
      <c r="N113" s="110"/>
      <c r="O113" s="61"/>
      <c r="P113" s="89"/>
      <c r="Q113" s="89"/>
      <c r="R113" s="89"/>
      <c r="S113" s="89"/>
      <c r="T113" s="89"/>
      <c r="U113" s="89"/>
      <c r="V113" s="89"/>
      <c r="W113" s="61"/>
      <c r="X113" s="89"/>
      <c r="Y113" s="89"/>
      <c r="Z113" s="89"/>
      <c r="AA113" s="89"/>
      <c r="AB113" s="89"/>
      <c r="AC113" s="89"/>
      <c r="AD113" s="89"/>
      <c r="AE113" s="89"/>
      <c r="AF113" s="89"/>
    </row>
    <row r="114" spans="1:32" hidden="1" x14ac:dyDescent="0.2">
      <c r="A114" s="89"/>
      <c r="B114" s="89"/>
      <c r="C114" s="89"/>
      <c r="D114" s="124"/>
      <c r="E114" s="89"/>
      <c r="F114" s="89"/>
      <c r="G114" s="89"/>
      <c r="H114" s="110"/>
      <c r="I114" s="110"/>
      <c r="J114" s="110"/>
      <c r="K114" s="110"/>
      <c r="L114" s="110"/>
      <c r="M114" s="110"/>
      <c r="N114" s="110"/>
      <c r="O114" s="61"/>
      <c r="P114" s="89"/>
      <c r="Q114" s="89"/>
      <c r="R114" s="89"/>
      <c r="S114" s="89"/>
      <c r="T114" s="89"/>
      <c r="U114" s="89"/>
      <c r="V114" s="89"/>
      <c r="W114" s="61"/>
      <c r="X114" s="89"/>
      <c r="Y114" s="89"/>
      <c r="Z114" s="89"/>
      <c r="AA114" s="89"/>
      <c r="AB114" s="89"/>
      <c r="AC114" s="89"/>
      <c r="AD114" s="89"/>
      <c r="AE114" s="89"/>
      <c r="AF114" s="89"/>
    </row>
    <row r="115" spans="1:32" hidden="1" x14ac:dyDescent="0.2">
      <c r="A115" s="89"/>
      <c r="B115" s="89"/>
      <c r="C115" s="89"/>
      <c r="D115" s="124"/>
      <c r="E115" s="89"/>
      <c r="F115" s="89"/>
      <c r="G115" s="89"/>
      <c r="H115" s="110"/>
      <c r="I115" s="110"/>
      <c r="J115" s="110"/>
      <c r="K115" s="110"/>
      <c r="L115" s="110"/>
      <c r="M115" s="110"/>
      <c r="N115" s="110"/>
      <c r="O115" s="61"/>
      <c r="P115" s="89"/>
      <c r="Q115" s="89"/>
      <c r="R115" s="89"/>
      <c r="S115" s="89"/>
      <c r="T115" s="89"/>
      <c r="U115" s="89"/>
      <c r="V115" s="89"/>
      <c r="W115" s="61"/>
      <c r="X115" s="89"/>
      <c r="Y115" s="89"/>
      <c r="Z115" s="89"/>
      <c r="AA115" s="89"/>
      <c r="AB115" s="89"/>
      <c r="AC115" s="89"/>
      <c r="AD115" s="89"/>
      <c r="AE115" s="89"/>
      <c r="AF115" s="89"/>
    </row>
    <row r="116" spans="1:32" hidden="1" x14ac:dyDescent="0.2">
      <c r="A116" s="89"/>
      <c r="B116" s="89"/>
      <c r="C116" s="89"/>
      <c r="D116" s="124"/>
      <c r="E116" s="89"/>
      <c r="F116" s="89"/>
      <c r="G116" s="89"/>
      <c r="H116" s="110"/>
      <c r="I116" s="110"/>
      <c r="J116" s="110"/>
      <c r="K116" s="110"/>
      <c r="L116" s="110"/>
      <c r="M116" s="110"/>
      <c r="N116" s="110"/>
      <c r="O116" s="61"/>
      <c r="P116" s="89"/>
      <c r="Q116" s="89"/>
      <c r="R116" s="89"/>
      <c r="S116" s="89"/>
      <c r="T116" s="89"/>
      <c r="U116" s="89"/>
      <c r="V116" s="89"/>
      <c r="W116" s="61"/>
      <c r="X116" s="89"/>
      <c r="Y116" s="89"/>
      <c r="Z116" s="89"/>
      <c r="AA116" s="89"/>
      <c r="AB116" s="89"/>
      <c r="AC116" s="89"/>
      <c r="AD116" s="89"/>
      <c r="AE116" s="89"/>
      <c r="AF116" s="89"/>
    </row>
    <row r="117" spans="1:32" hidden="1" x14ac:dyDescent="0.2">
      <c r="A117" s="89"/>
      <c r="B117" s="89"/>
      <c r="C117" s="89"/>
      <c r="D117" s="124"/>
      <c r="E117" s="89"/>
      <c r="F117" s="89"/>
      <c r="G117" s="89"/>
      <c r="H117" s="110"/>
      <c r="I117" s="110"/>
      <c r="J117" s="110"/>
      <c r="K117" s="110"/>
      <c r="L117" s="110"/>
      <c r="M117" s="110"/>
      <c r="N117" s="110"/>
      <c r="O117" s="61"/>
      <c r="P117" s="89"/>
      <c r="Q117" s="89"/>
      <c r="R117" s="89"/>
      <c r="S117" s="89"/>
      <c r="T117" s="89"/>
      <c r="U117" s="89"/>
      <c r="V117" s="89"/>
      <c r="W117" s="61"/>
      <c r="X117" s="89"/>
      <c r="Y117" s="89"/>
      <c r="Z117" s="89"/>
      <c r="AA117" s="89"/>
      <c r="AB117" s="89"/>
      <c r="AC117" s="89"/>
      <c r="AD117" s="89"/>
      <c r="AE117" s="89"/>
      <c r="AF117" s="89"/>
    </row>
    <row r="118" spans="1:32" hidden="1" x14ac:dyDescent="0.2">
      <c r="A118" s="89"/>
      <c r="B118" s="89"/>
      <c r="C118" s="89"/>
      <c r="D118" s="124"/>
      <c r="E118" s="89"/>
      <c r="F118" s="89"/>
      <c r="G118" s="89"/>
      <c r="H118" s="110"/>
      <c r="I118" s="110"/>
      <c r="J118" s="110"/>
      <c r="K118" s="110"/>
      <c r="L118" s="110"/>
      <c r="M118" s="110"/>
      <c r="N118" s="110"/>
      <c r="O118" s="61"/>
      <c r="P118" s="89"/>
      <c r="Q118" s="89"/>
      <c r="R118" s="89"/>
      <c r="S118" s="89"/>
      <c r="T118" s="89"/>
      <c r="U118" s="89"/>
      <c r="V118" s="89"/>
      <c r="W118" s="61"/>
      <c r="X118" s="89"/>
      <c r="Y118" s="89"/>
      <c r="Z118" s="89"/>
      <c r="AA118" s="89"/>
      <c r="AB118" s="89"/>
      <c r="AC118" s="89"/>
      <c r="AD118" s="89"/>
      <c r="AE118" s="89"/>
      <c r="AF118" s="89"/>
    </row>
    <row r="119" spans="1:32" hidden="1" x14ac:dyDescent="0.2">
      <c r="A119" s="89"/>
      <c r="B119" s="89"/>
      <c r="C119" s="89"/>
      <c r="D119" s="124"/>
      <c r="E119" s="89"/>
      <c r="F119" s="89"/>
      <c r="G119" s="89"/>
      <c r="H119" s="110"/>
      <c r="I119" s="110"/>
      <c r="J119" s="110"/>
      <c r="K119" s="110"/>
      <c r="L119" s="110"/>
      <c r="M119" s="110"/>
      <c r="N119" s="110"/>
      <c r="O119" s="61"/>
      <c r="P119" s="89"/>
      <c r="Q119" s="89"/>
      <c r="R119" s="89"/>
      <c r="S119" s="89"/>
      <c r="T119" s="89"/>
      <c r="U119" s="89"/>
      <c r="V119" s="89"/>
      <c r="W119" s="61"/>
      <c r="X119" s="89"/>
      <c r="Y119" s="89"/>
      <c r="Z119" s="89"/>
      <c r="AA119" s="89"/>
      <c r="AB119" s="89"/>
      <c r="AC119" s="89"/>
      <c r="AD119" s="89"/>
      <c r="AE119" s="89"/>
      <c r="AF119" s="89"/>
    </row>
    <row r="120" spans="1:32" hidden="1" x14ac:dyDescent="0.2">
      <c r="A120" s="89"/>
      <c r="B120" s="89"/>
      <c r="C120" s="89"/>
      <c r="D120" s="124"/>
      <c r="E120" s="89"/>
      <c r="F120" s="89"/>
      <c r="G120" s="89"/>
      <c r="H120" s="110"/>
      <c r="I120" s="110"/>
      <c r="J120" s="110"/>
      <c r="K120" s="110"/>
      <c r="L120" s="110"/>
      <c r="M120" s="110"/>
      <c r="N120" s="110"/>
      <c r="O120" s="61"/>
      <c r="P120" s="89"/>
      <c r="Q120" s="89"/>
      <c r="R120" s="89"/>
      <c r="S120" s="89"/>
      <c r="T120" s="89"/>
      <c r="U120" s="89"/>
      <c r="V120" s="89"/>
      <c r="W120" s="61"/>
      <c r="X120" s="89"/>
      <c r="Y120" s="89"/>
      <c r="Z120" s="89"/>
      <c r="AA120" s="89"/>
      <c r="AB120" s="89"/>
      <c r="AC120" s="89"/>
      <c r="AD120" s="89"/>
      <c r="AE120" s="89"/>
      <c r="AF120" s="89"/>
    </row>
    <row r="121" spans="1:32" hidden="1" x14ac:dyDescent="0.2">
      <c r="A121" s="89"/>
      <c r="B121" s="89"/>
      <c r="C121" s="89"/>
      <c r="D121" s="124"/>
      <c r="E121" s="89"/>
      <c r="F121" s="89"/>
      <c r="G121" s="89"/>
      <c r="H121" s="110"/>
      <c r="I121" s="110"/>
      <c r="J121" s="110"/>
      <c r="K121" s="110"/>
      <c r="L121" s="110"/>
      <c r="M121" s="110"/>
      <c r="N121" s="110"/>
      <c r="O121" s="61"/>
      <c r="P121" s="89"/>
      <c r="Q121" s="89"/>
      <c r="R121" s="89"/>
      <c r="S121" s="89"/>
      <c r="T121" s="89"/>
      <c r="U121" s="89"/>
      <c r="V121" s="89"/>
      <c r="W121" s="61"/>
      <c r="X121" s="89"/>
      <c r="Y121" s="89"/>
      <c r="Z121" s="89"/>
      <c r="AA121" s="89"/>
      <c r="AB121" s="89"/>
      <c r="AC121" s="89"/>
      <c r="AD121" s="89"/>
      <c r="AE121" s="89"/>
      <c r="AF121" s="89"/>
    </row>
    <row r="122" spans="1:32" hidden="1" x14ac:dyDescent="0.2">
      <c r="A122" s="89"/>
      <c r="B122" s="89"/>
      <c r="C122" s="89"/>
      <c r="D122" s="124"/>
      <c r="E122" s="89"/>
      <c r="F122" s="89"/>
      <c r="G122" s="89"/>
      <c r="H122" s="110"/>
      <c r="I122" s="110"/>
      <c r="J122" s="110"/>
      <c r="K122" s="110"/>
      <c r="L122" s="110"/>
      <c r="M122" s="110"/>
      <c r="N122" s="110"/>
      <c r="O122" s="61"/>
      <c r="P122" s="89"/>
      <c r="Q122" s="89"/>
      <c r="R122" s="89"/>
      <c r="S122" s="89"/>
      <c r="T122" s="89"/>
      <c r="U122" s="89"/>
      <c r="V122" s="89"/>
      <c r="W122" s="61"/>
      <c r="X122" s="89"/>
      <c r="Y122" s="89"/>
      <c r="Z122" s="89"/>
      <c r="AA122" s="89"/>
      <c r="AB122" s="89"/>
      <c r="AC122" s="89"/>
      <c r="AD122" s="89"/>
      <c r="AE122" s="89"/>
      <c r="AF122" s="89"/>
    </row>
    <row r="123" spans="1:32" hidden="1" x14ac:dyDescent="0.2">
      <c r="A123" s="89"/>
      <c r="B123" s="89"/>
      <c r="C123" s="89"/>
      <c r="D123" s="124"/>
      <c r="E123" s="89"/>
      <c r="F123" s="89"/>
      <c r="G123" s="89"/>
      <c r="H123" s="110"/>
      <c r="I123" s="110"/>
      <c r="J123" s="110"/>
      <c r="K123" s="110"/>
      <c r="L123" s="110"/>
      <c r="M123" s="110"/>
      <c r="N123" s="110"/>
      <c r="O123" s="61"/>
      <c r="P123" s="89"/>
      <c r="Q123" s="89"/>
      <c r="R123" s="89"/>
      <c r="S123" s="89"/>
      <c r="T123" s="89"/>
      <c r="U123" s="89"/>
      <c r="V123" s="89"/>
      <c r="W123" s="61"/>
      <c r="X123" s="89"/>
      <c r="Y123" s="89"/>
      <c r="Z123" s="89"/>
      <c r="AA123" s="89"/>
      <c r="AB123" s="89"/>
      <c r="AC123" s="89"/>
      <c r="AD123" s="89"/>
      <c r="AE123" s="89"/>
      <c r="AF123" s="89"/>
    </row>
    <row r="124" spans="1:32" hidden="1" x14ac:dyDescent="0.2">
      <c r="A124" s="89"/>
      <c r="B124" s="89"/>
      <c r="C124" s="89"/>
      <c r="D124" s="124"/>
      <c r="E124" s="89"/>
      <c r="F124" s="89"/>
      <c r="G124" s="89"/>
      <c r="H124" s="110"/>
      <c r="I124" s="110"/>
      <c r="J124" s="110"/>
      <c r="K124" s="110"/>
      <c r="L124" s="110"/>
      <c r="M124" s="110"/>
      <c r="N124" s="110"/>
      <c r="O124" s="61"/>
      <c r="P124" s="89"/>
      <c r="Q124" s="89"/>
      <c r="R124" s="89"/>
      <c r="S124" s="89"/>
      <c r="T124" s="89"/>
      <c r="U124" s="89"/>
      <c r="V124" s="89"/>
      <c r="W124" s="61"/>
      <c r="X124" s="89"/>
      <c r="Y124" s="89"/>
      <c r="Z124" s="89"/>
      <c r="AA124" s="89"/>
      <c r="AB124" s="89"/>
      <c r="AC124" s="89"/>
      <c r="AD124" s="89"/>
      <c r="AE124" s="89"/>
      <c r="AF124" s="89"/>
    </row>
    <row r="125" spans="1:32" hidden="1" x14ac:dyDescent="0.2">
      <c r="A125" s="89"/>
      <c r="B125" s="89"/>
      <c r="C125" s="89"/>
      <c r="D125" s="124"/>
      <c r="E125" s="89"/>
      <c r="F125" s="89"/>
      <c r="G125" s="89"/>
      <c r="H125" s="110"/>
      <c r="I125" s="110"/>
      <c r="J125" s="110"/>
      <c r="K125" s="110"/>
      <c r="L125" s="110"/>
      <c r="M125" s="110"/>
      <c r="N125" s="110"/>
      <c r="O125" s="61"/>
      <c r="P125" s="89"/>
      <c r="Q125" s="89"/>
      <c r="R125" s="89"/>
      <c r="S125" s="89"/>
      <c r="T125" s="89"/>
      <c r="U125" s="89"/>
      <c r="V125" s="89"/>
      <c r="W125" s="61"/>
      <c r="X125" s="89"/>
      <c r="Y125" s="89"/>
      <c r="Z125" s="89"/>
      <c r="AA125" s="89"/>
      <c r="AB125" s="89"/>
      <c r="AC125" s="89"/>
      <c r="AD125" s="89"/>
      <c r="AE125" s="89"/>
      <c r="AF125" s="89"/>
    </row>
    <row r="126" spans="1:32" hidden="1" x14ac:dyDescent="0.2">
      <c r="A126" s="89"/>
      <c r="B126" s="89"/>
      <c r="C126" s="89"/>
      <c r="D126" s="124"/>
      <c r="E126" s="89"/>
      <c r="F126" s="89"/>
      <c r="G126" s="89"/>
      <c r="H126" s="110"/>
      <c r="I126" s="110"/>
      <c r="J126" s="110"/>
      <c r="K126" s="110"/>
      <c r="L126" s="110"/>
      <c r="M126" s="110"/>
      <c r="N126" s="110"/>
      <c r="O126" s="61"/>
      <c r="P126" s="89"/>
      <c r="Q126" s="89"/>
      <c r="R126" s="89"/>
      <c r="S126" s="89"/>
      <c r="T126" s="89"/>
      <c r="U126" s="89"/>
      <c r="V126" s="89"/>
      <c r="W126" s="61"/>
      <c r="X126" s="89"/>
      <c r="Y126" s="89"/>
      <c r="Z126" s="89"/>
      <c r="AA126" s="89"/>
      <c r="AB126" s="89"/>
      <c r="AC126" s="89"/>
      <c r="AD126" s="89"/>
      <c r="AE126" s="89"/>
      <c r="AF126" s="89"/>
    </row>
    <row r="127" spans="1:32" hidden="1" x14ac:dyDescent="0.2">
      <c r="A127" s="89"/>
      <c r="B127" s="89"/>
      <c r="C127" s="89"/>
      <c r="D127" s="124"/>
      <c r="E127" s="89"/>
      <c r="F127" s="89"/>
      <c r="G127" s="89"/>
      <c r="H127" s="110"/>
      <c r="I127" s="110"/>
      <c r="J127" s="110"/>
      <c r="K127" s="110"/>
      <c r="L127" s="110"/>
      <c r="M127" s="110"/>
      <c r="N127" s="110"/>
      <c r="O127" s="61"/>
      <c r="P127" s="89"/>
      <c r="Q127" s="89"/>
      <c r="R127" s="89"/>
      <c r="S127" s="89"/>
      <c r="T127" s="89"/>
      <c r="U127" s="89"/>
      <c r="V127" s="89"/>
      <c r="W127" s="61"/>
      <c r="X127" s="89"/>
      <c r="Y127" s="89"/>
      <c r="Z127" s="89"/>
      <c r="AA127" s="89"/>
      <c r="AB127" s="89"/>
      <c r="AC127" s="89"/>
      <c r="AD127" s="89"/>
      <c r="AE127" s="89"/>
      <c r="AF127" s="89"/>
    </row>
    <row r="128" spans="1:32" hidden="1" x14ac:dyDescent="0.2">
      <c r="A128" s="89"/>
      <c r="B128" s="89"/>
      <c r="C128" s="89"/>
      <c r="D128" s="124"/>
      <c r="E128" s="89"/>
      <c r="F128" s="89"/>
      <c r="G128" s="89"/>
      <c r="H128" s="110"/>
      <c r="I128" s="110"/>
      <c r="J128" s="110"/>
      <c r="K128" s="110"/>
      <c r="L128" s="110"/>
      <c r="M128" s="110"/>
      <c r="N128" s="110"/>
      <c r="O128" s="61"/>
      <c r="P128" s="89"/>
      <c r="Q128" s="89"/>
      <c r="R128" s="89"/>
      <c r="S128" s="89"/>
      <c r="T128" s="89"/>
      <c r="U128" s="89"/>
      <c r="V128" s="89"/>
      <c r="W128" s="61"/>
      <c r="X128" s="89"/>
      <c r="Y128" s="89"/>
      <c r="Z128" s="89"/>
      <c r="AA128" s="89"/>
      <c r="AB128" s="89"/>
      <c r="AC128" s="89"/>
      <c r="AD128" s="89"/>
      <c r="AE128" s="89"/>
      <c r="AF128" s="89"/>
    </row>
    <row r="129" spans="1:32" hidden="1" x14ac:dyDescent="0.2">
      <c r="A129" s="89"/>
      <c r="B129" s="89"/>
      <c r="C129" s="89"/>
      <c r="D129" s="124"/>
      <c r="E129" s="89"/>
      <c r="F129" s="89"/>
      <c r="G129" s="89"/>
      <c r="H129" s="110"/>
      <c r="I129" s="110"/>
      <c r="J129" s="110"/>
      <c r="K129" s="110"/>
      <c r="L129" s="110"/>
      <c r="M129" s="110"/>
      <c r="N129" s="110"/>
      <c r="O129" s="61"/>
      <c r="P129" s="89"/>
      <c r="Q129" s="89"/>
      <c r="R129" s="89"/>
      <c r="S129" s="89"/>
      <c r="T129" s="89"/>
      <c r="U129" s="89"/>
      <c r="V129" s="89"/>
      <c r="W129" s="61"/>
      <c r="X129" s="89"/>
      <c r="Y129" s="89"/>
      <c r="Z129" s="89"/>
      <c r="AA129" s="89"/>
      <c r="AB129" s="89"/>
      <c r="AC129" s="89"/>
      <c r="AD129" s="89"/>
      <c r="AE129" s="89"/>
      <c r="AF129" s="89"/>
    </row>
    <row r="130" spans="1:32" hidden="1" x14ac:dyDescent="0.2">
      <c r="A130" s="89"/>
      <c r="B130" s="89"/>
      <c r="C130" s="89"/>
      <c r="D130" s="124"/>
      <c r="E130" s="89"/>
      <c r="F130" s="89"/>
      <c r="G130" s="89"/>
      <c r="H130" s="110"/>
      <c r="I130" s="110"/>
      <c r="J130" s="110"/>
      <c r="K130" s="110"/>
      <c r="L130" s="110"/>
      <c r="M130" s="110"/>
      <c r="N130" s="110"/>
      <c r="O130" s="61"/>
      <c r="P130" s="89"/>
      <c r="Q130" s="89"/>
      <c r="R130" s="89"/>
      <c r="S130" s="89"/>
      <c r="T130" s="89"/>
      <c r="U130" s="89"/>
      <c r="V130" s="89"/>
      <c r="W130" s="61"/>
      <c r="X130" s="89"/>
      <c r="Y130" s="89"/>
      <c r="Z130" s="89"/>
      <c r="AA130" s="89"/>
      <c r="AB130" s="89"/>
      <c r="AC130" s="89"/>
      <c r="AD130" s="89"/>
      <c r="AE130" s="89"/>
      <c r="AF130" s="89"/>
    </row>
    <row r="131" spans="1:32" hidden="1" x14ac:dyDescent="0.2">
      <c r="A131" s="89"/>
      <c r="B131" s="89"/>
      <c r="C131" s="89"/>
      <c r="D131" s="124"/>
      <c r="E131" s="89"/>
      <c r="F131" s="89"/>
      <c r="G131" s="89"/>
      <c r="H131" s="110"/>
      <c r="I131" s="110"/>
      <c r="J131" s="110"/>
      <c r="K131" s="110"/>
      <c r="L131" s="110"/>
      <c r="M131" s="110"/>
      <c r="N131" s="110"/>
      <c r="O131" s="61"/>
      <c r="P131" s="89"/>
      <c r="Q131" s="89"/>
      <c r="R131" s="89"/>
      <c r="S131" s="89"/>
      <c r="T131" s="89"/>
      <c r="U131" s="89"/>
      <c r="V131" s="89"/>
      <c r="W131" s="61"/>
      <c r="X131" s="89"/>
      <c r="Y131" s="89"/>
      <c r="Z131" s="89"/>
      <c r="AA131" s="89"/>
      <c r="AB131" s="89"/>
      <c r="AC131" s="89"/>
      <c r="AD131" s="89"/>
      <c r="AE131" s="89"/>
      <c r="AF131" s="89"/>
    </row>
    <row r="132" spans="1:32" hidden="1" x14ac:dyDescent="0.2">
      <c r="A132" s="89"/>
      <c r="B132" s="89"/>
      <c r="C132" s="89"/>
      <c r="D132" s="124"/>
      <c r="E132" s="89"/>
      <c r="F132" s="89"/>
      <c r="G132" s="89"/>
      <c r="H132" s="110"/>
      <c r="I132" s="110"/>
      <c r="J132" s="110"/>
      <c r="K132" s="110"/>
      <c r="L132" s="110"/>
      <c r="M132" s="110"/>
      <c r="N132" s="110"/>
      <c r="O132" s="61"/>
      <c r="P132" s="89"/>
      <c r="Q132" s="89"/>
      <c r="R132" s="89"/>
      <c r="S132" s="89"/>
      <c r="T132" s="89"/>
      <c r="U132" s="89"/>
      <c r="V132" s="89"/>
      <c r="W132" s="61"/>
      <c r="X132" s="89"/>
      <c r="Y132" s="89"/>
      <c r="Z132" s="89"/>
      <c r="AA132" s="89"/>
      <c r="AB132" s="89"/>
      <c r="AC132" s="89"/>
      <c r="AD132" s="89"/>
      <c r="AE132" s="89"/>
      <c r="AF132" s="89"/>
    </row>
    <row r="133" spans="1:32" hidden="1" x14ac:dyDescent="0.2">
      <c r="A133" s="89"/>
      <c r="B133" s="89"/>
      <c r="C133" s="89"/>
      <c r="D133" s="124"/>
      <c r="E133" s="89"/>
      <c r="F133" s="89"/>
      <c r="G133" s="89"/>
      <c r="H133" s="110"/>
      <c r="I133" s="110"/>
      <c r="J133" s="110"/>
      <c r="K133" s="110"/>
      <c r="L133" s="110"/>
      <c r="M133" s="110"/>
      <c r="N133" s="110"/>
      <c r="O133" s="61"/>
      <c r="P133" s="89"/>
      <c r="Q133" s="89"/>
      <c r="R133" s="89"/>
      <c r="S133" s="89"/>
      <c r="T133" s="89"/>
      <c r="U133" s="89"/>
      <c r="V133" s="89"/>
      <c r="W133" s="61"/>
      <c r="X133" s="89"/>
      <c r="Y133" s="89"/>
      <c r="Z133" s="89"/>
      <c r="AA133" s="89"/>
      <c r="AB133" s="89"/>
      <c r="AC133" s="89"/>
      <c r="AD133" s="89"/>
      <c r="AE133" s="89"/>
      <c r="AF133" s="89"/>
    </row>
    <row r="134" spans="1:32" hidden="1" x14ac:dyDescent="0.2">
      <c r="A134" s="89"/>
      <c r="B134" s="89"/>
      <c r="C134" s="89"/>
      <c r="D134" s="124"/>
      <c r="E134" s="89"/>
      <c r="F134" s="89"/>
      <c r="G134" s="89"/>
      <c r="H134" s="110"/>
      <c r="I134" s="110"/>
      <c r="J134" s="110"/>
      <c r="K134" s="110"/>
      <c r="L134" s="110"/>
      <c r="M134" s="110"/>
      <c r="N134" s="110"/>
      <c r="O134" s="61"/>
      <c r="P134" s="89"/>
      <c r="Q134" s="89"/>
      <c r="R134" s="89"/>
      <c r="S134" s="89"/>
      <c r="T134" s="89"/>
      <c r="U134" s="89"/>
      <c r="V134" s="89"/>
      <c r="W134" s="61"/>
      <c r="X134" s="89"/>
      <c r="Y134" s="89"/>
      <c r="Z134" s="89"/>
      <c r="AA134" s="89"/>
      <c r="AB134" s="89"/>
      <c r="AC134" s="89"/>
      <c r="AD134" s="89"/>
      <c r="AE134" s="89"/>
      <c r="AF134" s="89"/>
    </row>
    <row r="135" spans="1:32" hidden="1" x14ac:dyDescent="0.2">
      <c r="A135" s="89"/>
      <c r="B135" s="89"/>
      <c r="C135" s="89"/>
      <c r="D135" s="124"/>
      <c r="E135" s="89"/>
      <c r="F135" s="89"/>
      <c r="G135" s="89"/>
      <c r="H135" s="110"/>
      <c r="I135" s="110"/>
      <c r="J135" s="110"/>
      <c r="K135" s="110"/>
      <c r="L135" s="110"/>
      <c r="M135" s="110"/>
      <c r="N135" s="110"/>
      <c r="O135" s="61"/>
      <c r="P135" s="89"/>
      <c r="Q135" s="89"/>
      <c r="R135" s="89"/>
      <c r="S135" s="89"/>
      <c r="T135" s="89"/>
      <c r="U135" s="89"/>
      <c r="V135" s="89"/>
      <c r="W135" s="61"/>
      <c r="X135" s="89"/>
      <c r="Y135" s="89"/>
      <c r="Z135" s="89"/>
      <c r="AA135" s="89"/>
      <c r="AB135" s="89"/>
      <c r="AC135" s="89"/>
      <c r="AD135" s="89"/>
      <c r="AE135" s="89"/>
      <c r="AF135" s="89"/>
    </row>
    <row r="136" spans="1:32" hidden="1" x14ac:dyDescent="0.2">
      <c r="A136" s="89"/>
      <c r="B136" s="89"/>
      <c r="C136" s="89"/>
      <c r="D136" s="124"/>
      <c r="E136" s="89"/>
      <c r="F136" s="89"/>
      <c r="G136" s="89"/>
      <c r="H136" s="110"/>
      <c r="I136" s="110"/>
      <c r="J136" s="110"/>
      <c r="K136" s="110"/>
      <c r="L136" s="110"/>
      <c r="M136" s="110"/>
      <c r="N136" s="110"/>
      <c r="O136" s="61"/>
      <c r="P136" s="89"/>
      <c r="Q136" s="89"/>
      <c r="R136" s="89"/>
      <c r="S136" s="89"/>
      <c r="T136" s="89"/>
      <c r="U136" s="89"/>
      <c r="V136" s="89"/>
      <c r="W136" s="61"/>
      <c r="X136" s="89"/>
      <c r="Y136" s="89"/>
      <c r="Z136" s="89"/>
      <c r="AA136" s="89"/>
      <c r="AB136" s="89"/>
      <c r="AC136" s="89"/>
      <c r="AD136" s="89"/>
      <c r="AE136" s="89"/>
      <c r="AF136" s="89"/>
    </row>
    <row r="137" spans="1:32" hidden="1" x14ac:dyDescent="0.2">
      <c r="A137" s="89"/>
      <c r="B137" s="89"/>
      <c r="C137" s="89"/>
      <c r="D137" s="124"/>
      <c r="E137" s="89"/>
      <c r="F137" s="89"/>
      <c r="G137" s="89"/>
      <c r="H137" s="110"/>
      <c r="I137" s="110"/>
      <c r="J137" s="110"/>
      <c r="K137" s="110"/>
      <c r="L137" s="110"/>
      <c r="M137" s="110"/>
      <c r="N137" s="110"/>
      <c r="O137" s="61"/>
      <c r="P137" s="89"/>
      <c r="Q137" s="89"/>
      <c r="R137" s="89"/>
      <c r="S137" s="89"/>
      <c r="T137" s="89"/>
      <c r="U137" s="89"/>
      <c r="V137" s="89"/>
      <c r="W137" s="61"/>
      <c r="X137" s="89"/>
      <c r="Y137" s="89"/>
      <c r="Z137" s="89"/>
      <c r="AA137" s="89"/>
      <c r="AB137" s="89"/>
      <c r="AC137" s="89"/>
      <c r="AD137" s="89"/>
      <c r="AE137" s="89"/>
      <c r="AF137" s="89"/>
    </row>
    <row r="138" spans="1:32" hidden="1" x14ac:dyDescent="0.2">
      <c r="A138" s="89"/>
      <c r="B138" s="89"/>
      <c r="C138" s="89"/>
      <c r="D138" s="124"/>
      <c r="E138" s="89"/>
      <c r="F138" s="89"/>
      <c r="G138" s="89"/>
      <c r="H138" s="110"/>
      <c r="I138" s="110"/>
      <c r="J138" s="110"/>
      <c r="K138" s="110"/>
      <c r="L138" s="110"/>
      <c r="M138" s="110"/>
      <c r="N138" s="110"/>
      <c r="O138" s="61"/>
      <c r="P138" s="89"/>
      <c r="Q138" s="89"/>
      <c r="R138" s="89"/>
      <c r="S138" s="89"/>
      <c r="T138" s="89"/>
      <c r="U138" s="89"/>
      <c r="V138" s="89"/>
      <c r="W138" s="61"/>
      <c r="X138" s="89"/>
      <c r="Y138" s="89"/>
      <c r="Z138" s="89"/>
      <c r="AA138" s="89"/>
      <c r="AB138" s="89"/>
      <c r="AC138" s="89"/>
      <c r="AD138" s="89"/>
      <c r="AE138" s="89"/>
      <c r="AF138" s="89"/>
    </row>
    <row r="139" spans="1:32" hidden="1" x14ac:dyDescent="0.2">
      <c r="A139" s="89"/>
      <c r="B139" s="89"/>
      <c r="C139" s="89"/>
      <c r="D139" s="124"/>
      <c r="E139" s="89"/>
      <c r="F139" s="89"/>
      <c r="G139" s="89"/>
      <c r="H139" s="110"/>
      <c r="I139" s="110"/>
      <c r="J139" s="110"/>
      <c r="K139" s="110"/>
      <c r="L139" s="110"/>
      <c r="M139" s="110"/>
      <c r="N139" s="110"/>
      <c r="O139" s="61"/>
      <c r="P139" s="89"/>
      <c r="Q139" s="89"/>
      <c r="R139" s="89"/>
      <c r="S139" s="89"/>
      <c r="T139" s="89"/>
      <c r="U139" s="89"/>
      <c r="V139" s="89"/>
      <c r="W139" s="61"/>
      <c r="X139" s="89"/>
      <c r="Y139" s="89"/>
      <c r="Z139" s="89"/>
      <c r="AA139" s="89"/>
      <c r="AB139" s="89"/>
      <c r="AC139" s="89"/>
      <c r="AD139" s="89"/>
      <c r="AE139" s="89"/>
      <c r="AF139" s="89"/>
    </row>
    <row r="140" spans="1:32" hidden="1" x14ac:dyDescent="0.2">
      <c r="A140" s="89"/>
      <c r="B140" s="89"/>
      <c r="C140" s="89"/>
      <c r="D140" s="124"/>
      <c r="E140" s="89"/>
      <c r="F140" s="89"/>
      <c r="G140" s="89"/>
      <c r="H140" s="110"/>
      <c r="I140" s="110"/>
      <c r="J140" s="110"/>
      <c r="K140" s="110"/>
      <c r="L140" s="110"/>
      <c r="M140" s="110"/>
      <c r="N140" s="110"/>
      <c r="O140" s="61"/>
      <c r="P140" s="89"/>
      <c r="Q140" s="89"/>
      <c r="R140" s="89"/>
      <c r="S140" s="89"/>
      <c r="T140" s="89"/>
      <c r="U140" s="89"/>
      <c r="V140" s="89"/>
      <c r="W140" s="61"/>
      <c r="X140" s="89"/>
      <c r="Y140" s="89"/>
      <c r="Z140" s="89"/>
      <c r="AA140" s="89"/>
      <c r="AB140" s="89"/>
      <c r="AC140" s="89"/>
      <c r="AD140" s="89"/>
      <c r="AE140" s="89"/>
      <c r="AF140" s="89"/>
    </row>
    <row r="141" spans="1:32" hidden="1" x14ac:dyDescent="0.2">
      <c r="A141" s="89"/>
      <c r="B141" s="89"/>
      <c r="C141" s="89"/>
      <c r="D141" s="124"/>
      <c r="E141" s="89"/>
      <c r="F141" s="89"/>
      <c r="G141" s="89"/>
      <c r="H141" s="110"/>
      <c r="I141" s="110"/>
      <c r="J141" s="110"/>
      <c r="K141" s="110"/>
      <c r="L141" s="110"/>
      <c r="M141" s="110"/>
      <c r="N141" s="110"/>
      <c r="O141" s="61"/>
      <c r="P141" s="89"/>
      <c r="Q141" s="89"/>
      <c r="R141" s="89"/>
      <c r="S141" s="89"/>
      <c r="T141" s="89"/>
      <c r="U141" s="89"/>
      <c r="V141" s="89"/>
      <c r="W141" s="61"/>
      <c r="X141" s="89"/>
      <c r="Y141" s="89"/>
      <c r="Z141" s="89"/>
      <c r="AA141" s="89"/>
      <c r="AB141" s="89"/>
      <c r="AC141" s="89"/>
      <c r="AD141" s="89"/>
      <c r="AE141" s="89"/>
      <c r="AF141" s="89"/>
    </row>
    <row r="142" spans="1:32" hidden="1" x14ac:dyDescent="0.2">
      <c r="A142" s="89"/>
      <c r="B142" s="89"/>
      <c r="C142" s="89"/>
      <c r="D142" s="124"/>
      <c r="E142" s="89"/>
      <c r="F142" s="89"/>
      <c r="G142" s="89"/>
      <c r="H142" s="110"/>
      <c r="I142" s="110"/>
      <c r="J142" s="110"/>
      <c r="K142" s="110"/>
      <c r="L142" s="110"/>
      <c r="M142" s="110"/>
      <c r="N142" s="110"/>
      <c r="O142" s="61"/>
      <c r="P142" s="89"/>
      <c r="Q142" s="89"/>
      <c r="R142" s="89"/>
      <c r="S142" s="89"/>
      <c r="T142" s="89"/>
      <c r="U142" s="89"/>
      <c r="V142" s="89"/>
      <c r="W142" s="61"/>
      <c r="X142" s="89"/>
      <c r="Y142" s="89"/>
      <c r="Z142" s="89"/>
      <c r="AA142" s="89"/>
      <c r="AB142" s="89"/>
      <c r="AC142" s="89"/>
      <c r="AD142" s="89"/>
      <c r="AE142" s="89"/>
      <c r="AF142" s="89"/>
    </row>
    <row r="143" spans="1:32" hidden="1" x14ac:dyDescent="0.2">
      <c r="A143" s="89"/>
      <c r="B143" s="89"/>
      <c r="C143" s="89"/>
      <c r="D143" s="124"/>
      <c r="E143" s="89"/>
      <c r="F143" s="89"/>
      <c r="G143" s="89"/>
      <c r="H143" s="110"/>
      <c r="I143" s="110"/>
      <c r="J143" s="110"/>
      <c r="K143" s="110"/>
      <c r="L143" s="110"/>
      <c r="M143" s="110"/>
      <c r="N143" s="110"/>
      <c r="O143" s="61"/>
      <c r="P143" s="89"/>
      <c r="Q143" s="89"/>
      <c r="R143" s="89"/>
      <c r="S143" s="89"/>
      <c r="T143" s="89"/>
      <c r="U143" s="89"/>
      <c r="V143" s="89"/>
      <c r="W143" s="61"/>
      <c r="X143" s="89"/>
      <c r="Y143" s="89"/>
      <c r="Z143" s="89"/>
      <c r="AA143" s="89"/>
      <c r="AB143" s="89"/>
      <c r="AC143" s="89"/>
      <c r="AD143" s="89"/>
      <c r="AE143" s="89"/>
      <c r="AF143" s="89"/>
    </row>
    <row r="144" spans="1:32" hidden="1" x14ac:dyDescent="0.2">
      <c r="A144" s="89"/>
      <c r="B144" s="89"/>
      <c r="C144" s="89"/>
      <c r="D144" s="124"/>
      <c r="E144" s="89"/>
      <c r="F144" s="89"/>
      <c r="G144" s="89"/>
      <c r="H144" s="110"/>
      <c r="I144" s="110"/>
      <c r="J144" s="110"/>
      <c r="K144" s="110"/>
      <c r="L144" s="110"/>
      <c r="M144" s="110"/>
      <c r="N144" s="110"/>
      <c r="O144" s="61"/>
      <c r="P144" s="89"/>
      <c r="Q144" s="89"/>
      <c r="R144" s="89"/>
      <c r="S144" s="89"/>
      <c r="T144" s="89"/>
      <c r="U144" s="89"/>
      <c r="V144" s="89"/>
      <c r="W144" s="61"/>
      <c r="X144" s="89"/>
      <c r="Y144" s="89"/>
      <c r="Z144" s="89"/>
      <c r="AA144" s="89"/>
      <c r="AB144" s="89"/>
      <c r="AC144" s="89"/>
      <c r="AD144" s="89"/>
      <c r="AE144" s="89"/>
      <c r="AF144" s="89"/>
    </row>
    <row r="145" spans="1:32" hidden="1" x14ac:dyDescent="0.2">
      <c r="A145" s="89"/>
      <c r="B145" s="89"/>
      <c r="C145" s="89"/>
      <c r="D145" s="124"/>
      <c r="E145" s="89"/>
      <c r="F145" s="89"/>
      <c r="G145" s="89"/>
      <c r="H145" s="110"/>
      <c r="I145" s="110"/>
      <c r="J145" s="110"/>
      <c r="K145" s="110"/>
      <c r="L145" s="110"/>
      <c r="M145" s="110"/>
      <c r="N145" s="110"/>
      <c r="O145" s="61"/>
      <c r="P145" s="89"/>
      <c r="Q145" s="89"/>
      <c r="R145" s="89"/>
      <c r="S145" s="89"/>
      <c r="T145" s="89"/>
      <c r="U145" s="89"/>
      <c r="V145" s="89"/>
      <c r="W145" s="61"/>
      <c r="X145" s="89"/>
      <c r="Y145" s="89"/>
      <c r="Z145" s="89"/>
      <c r="AA145" s="89"/>
      <c r="AB145" s="89"/>
      <c r="AC145" s="89"/>
      <c r="AD145" s="89"/>
      <c r="AE145" s="89"/>
      <c r="AF145" s="89"/>
    </row>
    <row r="146" spans="1:32" hidden="1" x14ac:dyDescent="0.2">
      <c r="A146" s="89"/>
      <c r="B146" s="89"/>
      <c r="C146" s="89"/>
      <c r="D146" s="124"/>
      <c r="E146" s="89"/>
      <c r="F146" s="89"/>
      <c r="G146" s="89"/>
      <c r="H146" s="110"/>
      <c r="I146" s="110"/>
      <c r="J146" s="110"/>
      <c r="K146" s="110"/>
      <c r="L146" s="110"/>
      <c r="M146" s="110"/>
      <c r="N146" s="110"/>
      <c r="O146" s="61"/>
      <c r="P146" s="89"/>
      <c r="Q146" s="89"/>
      <c r="R146" s="89"/>
      <c r="S146" s="89"/>
      <c r="T146" s="89"/>
      <c r="U146" s="89"/>
      <c r="V146" s="89"/>
      <c r="W146" s="61"/>
      <c r="X146" s="89"/>
      <c r="Y146" s="89"/>
      <c r="Z146" s="89"/>
      <c r="AA146" s="89"/>
      <c r="AB146" s="89"/>
      <c r="AC146" s="89"/>
      <c r="AD146" s="89"/>
      <c r="AE146" s="89"/>
      <c r="AF146" s="89"/>
    </row>
    <row r="147" spans="1:32" hidden="1" x14ac:dyDescent="0.2">
      <c r="A147" s="89"/>
      <c r="B147" s="89"/>
      <c r="C147" s="89"/>
      <c r="D147" s="124"/>
      <c r="E147" s="89"/>
      <c r="F147" s="89"/>
      <c r="G147" s="89"/>
      <c r="H147" s="110"/>
      <c r="I147" s="110"/>
      <c r="J147" s="110"/>
      <c r="K147" s="110"/>
      <c r="L147" s="110"/>
      <c r="M147" s="110"/>
      <c r="N147" s="110"/>
      <c r="O147" s="61"/>
      <c r="P147" s="89"/>
      <c r="Q147" s="89"/>
      <c r="R147" s="89"/>
      <c r="S147" s="89"/>
      <c r="T147" s="89"/>
      <c r="U147" s="89"/>
      <c r="V147" s="89"/>
      <c r="W147" s="61"/>
      <c r="X147" s="89"/>
      <c r="Y147" s="89"/>
      <c r="Z147" s="89"/>
      <c r="AA147" s="89"/>
      <c r="AB147" s="89"/>
      <c r="AC147" s="89"/>
      <c r="AD147" s="89"/>
      <c r="AE147" s="89"/>
      <c r="AF147" s="89"/>
    </row>
    <row r="148" spans="1:32" hidden="1" x14ac:dyDescent="0.2">
      <c r="A148" s="89"/>
      <c r="B148" s="89"/>
      <c r="C148" s="89"/>
      <c r="D148" s="124"/>
      <c r="E148" s="89"/>
      <c r="F148" s="89"/>
      <c r="G148" s="89"/>
      <c r="H148" s="110"/>
      <c r="I148" s="110"/>
      <c r="J148" s="110"/>
      <c r="K148" s="110"/>
      <c r="L148" s="110"/>
      <c r="M148" s="110"/>
      <c r="N148" s="110"/>
      <c r="O148" s="61"/>
      <c r="P148" s="89"/>
      <c r="Q148" s="89"/>
      <c r="R148" s="89"/>
      <c r="S148" s="89"/>
      <c r="T148" s="89"/>
      <c r="U148" s="89"/>
      <c r="V148" s="89"/>
      <c r="W148" s="61"/>
      <c r="X148" s="89"/>
      <c r="Y148" s="89"/>
      <c r="Z148" s="89"/>
      <c r="AA148" s="89"/>
      <c r="AB148" s="89"/>
      <c r="AC148" s="89"/>
      <c r="AD148" s="89"/>
      <c r="AE148" s="89"/>
      <c r="AF148" s="89"/>
    </row>
    <row r="149" spans="1:32" hidden="1" x14ac:dyDescent="0.2">
      <c r="A149" s="89"/>
      <c r="B149" s="89"/>
      <c r="C149" s="89"/>
      <c r="D149" s="124"/>
      <c r="E149" s="89"/>
      <c r="F149" s="89"/>
      <c r="G149" s="89"/>
      <c r="H149" s="110"/>
      <c r="I149" s="110"/>
      <c r="J149" s="110"/>
      <c r="K149" s="110"/>
      <c r="L149" s="110"/>
      <c r="M149" s="110"/>
      <c r="N149" s="110"/>
      <c r="O149" s="61"/>
      <c r="P149" s="89"/>
      <c r="Q149" s="89"/>
      <c r="R149" s="89"/>
      <c r="S149" s="89"/>
      <c r="T149" s="89"/>
      <c r="U149" s="89"/>
      <c r="V149" s="89"/>
      <c r="W149" s="61"/>
      <c r="X149" s="89"/>
      <c r="Y149" s="89"/>
      <c r="Z149" s="89"/>
      <c r="AA149" s="89"/>
      <c r="AB149" s="89"/>
      <c r="AC149" s="89"/>
      <c r="AD149" s="89"/>
      <c r="AE149" s="89"/>
      <c r="AF149" s="89"/>
    </row>
    <row r="150" spans="1:32" hidden="1" x14ac:dyDescent="0.2">
      <c r="A150" s="89"/>
      <c r="B150" s="89"/>
      <c r="C150" s="89"/>
      <c r="D150" s="124"/>
      <c r="E150" s="89"/>
      <c r="F150" s="89"/>
      <c r="G150" s="89"/>
      <c r="H150" s="110"/>
      <c r="I150" s="110"/>
      <c r="J150" s="110"/>
      <c r="K150" s="110"/>
      <c r="L150" s="110"/>
      <c r="M150" s="110"/>
      <c r="N150" s="110"/>
      <c r="O150" s="61"/>
      <c r="P150" s="89"/>
      <c r="Q150" s="89"/>
      <c r="R150" s="89"/>
      <c r="S150" s="89"/>
      <c r="T150" s="89"/>
      <c r="U150" s="89"/>
      <c r="V150" s="89"/>
      <c r="W150" s="61"/>
      <c r="X150" s="89"/>
      <c r="Y150" s="89"/>
      <c r="Z150" s="89"/>
      <c r="AA150" s="89"/>
      <c r="AB150" s="89"/>
      <c r="AC150" s="89"/>
      <c r="AD150" s="89"/>
      <c r="AE150" s="89"/>
      <c r="AF150" s="89"/>
    </row>
    <row r="151" spans="1:32" hidden="1" x14ac:dyDescent="0.2">
      <c r="A151" s="89"/>
      <c r="B151" s="89"/>
      <c r="C151" s="89"/>
      <c r="D151" s="124"/>
      <c r="E151" s="89"/>
      <c r="F151" s="89"/>
      <c r="G151" s="89"/>
      <c r="H151" s="110"/>
      <c r="I151" s="110"/>
      <c r="J151" s="110"/>
      <c r="K151" s="110"/>
      <c r="L151" s="110"/>
      <c r="M151" s="110"/>
      <c r="N151" s="110"/>
      <c r="O151" s="61"/>
      <c r="P151" s="89"/>
      <c r="Q151" s="89"/>
      <c r="R151" s="89"/>
      <c r="S151" s="89"/>
      <c r="T151" s="89"/>
      <c r="U151" s="89"/>
      <c r="V151" s="89"/>
      <c r="W151" s="61"/>
      <c r="X151" s="89"/>
      <c r="Y151" s="89"/>
      <c r="Z151" s="89"/>
      <c r="AA151" s="89"/>
      <c r="AB151" s="89"/>
      <c r="AC151" s="89"/>
      <c r="AD151" s="89"/>
      <c r="AE151" s="89"/>
      <c r="AF151" s="89"/>
    </row>
    <row r="152" spans="1:32" hidden="1" x14ac:dyDescent="0.2">
      <c r="A152" s="89"/>
      <c r="B152" s="89"/>
      <c r="C152" s="89"/>
      <c r="D152" s="124"/>
      <c r="E152" s="89"/>
      <c r="F152" s="89"/>
      <c r="G152" s="89"/>
      <c r="H152" s="110"/>
      <c r="I152" s="110"/>
      <c r="J152" s="110"/>
      <c r="K152" s="110"/>
      <c r="L152" s="110"/>
      <c r="M152" s="110"/>
      <c r="N152" s="110"/>
      <c r="O152" s="61"/>
      <c r="P152" s="89"/>
      <c r="Q152" s="89"/>
      <c r="R152" s="89"/>
      <c r="S152" s="89"/>
      <c r="T152" s="89"/>
      <c r="U152" s="89"/>
      <c r="V152" s="89"/>
      <c r="W152" s="61"/>
      <c r="X152" s="89"/>
      <c r="Y152" s="89"/>
      <c r="Z152" s="89"/>
      <c r="AA152" s="89"/>
      <c r="AB152" s="89"/>
      <c r="AC152" s="89"/>
      <c r="AD152" s="89"/>
      <c r="AE152" s="89"/>
      <c r="AF152" s="89"/>
    </row>
    <row r="153" spans="1:32" hidden="1" x14ac:dyDescent="0.2">
      <c r="A153" s="89"/>
      <c r="B153" s="89"/>
      <c r="C153" s="89"/>
      <c r="D153" s="124"/>
      <c r="E153" s="89"/>
      <c r="F153" s="89"/>
      <c r="G153" s="89"/>
      <c r="H153" s="110"/>
      <c r="I153" s="110"/>
      <c r="J153" s="110"/>
      <c r="K153" s="110"/>
      <c r="L153" s="110"/>
      <c r="M153" s="110"/>
      <c r="N153" s="110"/>
      <c r="O153" s="61"/>
      <c r="P153" s="89"/>
      <c r="Q153" s="89"/>
      <c r="R153" s="89"/>
      <c r="S153" s="89"/>
      <c r="T153" s="89"/>
      <c r="U153" s="89"/>
      <c r="V153" s="89"/>
      <c r="W153" s="61"/>
      <c r="X153" s="89"/>
      <c r="Y153" s="89"/>
      <c r="Z153" s="89"/>
      <c r="AA153" s="89"/>
      <c r="AB153" s="89"/>
      <c r="AC153" s="89"/>
      <c r="AD153" s="89"/>
      <c r="AE153" s="89"/>
      <c r="AF153" s="89"/>
    </row>
    <row r="154" spans="1:32" hidden="1" x14ac:dyDescent="0.2">
      <c r="A154" s="89"/>
      <c r="B154" s="89"/>
      <c r="C154" s="89"/>
      <c r="D154" s="124"/>
      <c r="E154" s="89"/>
      <c r="F154" s="89"/>
      <c r="G154" s="89"/>
      <c r="H154" s="110"/>
      <c r="I154" s="110"/>
      <c r="J154" s="110"/>
      <c r="K154" s="110"/>
      <c r="L154" s="110"/>
      <c r="M154" s="110"/>
      <c r="N154" s="110"/>
      <c r="O154" s="61"/>
      <c r="P154" s="89"/>
      <c r="Q154" s="89"/>
      <c r="R154" s="89"/>
      <c r="S154" s="89"/>
      <c r="T154" s="89"/>
      <c r="U154" s="89"/>
      <c r="V154" s="89"/>
      <c r="W154" s="61"/>
      <c r="X154" s="89"/>
      <c r="Y154" s="89"/>
      <c r="Z154" s="89"/>
      <c r="AA154" s="89"/>
      <c r="AB154" s="89"/>
      <c r="AC154" s="89"/>
      <c r="AD154" s="89"/>
      <c r="AE154" s="89"/>
      <c r="AF154" s="89"/>
    </row>
    <row r="155" spans="1:32" hidden="1" x14ac:dyDescent="0.2">
      <c r="A155" s="89"/>
      <c r="B155" s="89"/>
      <c r="C155" s="89"/>
      <c r="D155" s="124"/>
      <c r="E155" s="89"/>
      <c r="F155" s="89"/>
      <c r="G155" s="89"/>
      <c r="H155" s="110"/>
      <c r="I155" s="110"/>
      <c r="J155" s="110"/>
      <c r="K155" s="110"/>
      <c r="L155" s="110"/>
      <c r="M155" s="110"/>
      <c r="N155" s="110"/>
      <c r="O155" s="61"/>
      <c r="P155" s="89"/>
      <c r="Q155" s="89"/>
      <c r="R155" s="89"/>
      <c r="S155" s="89"/>
      <c r="T155" s="89"/>
      <c r="U155" s="89"/>
      <c r="V155" s="89"/>
      <c r="W155" s="61"/>
      <c r="X155" s="89"/>
      <c r="Y155" s="89"/>
      <c r="Z155" s="89"/>
      <c r="AA155" s="89"/>
      <c r="AB155" s="89"/>
      <c r="AC155" s="89"/>
      <c r="AD155" s="89"/>
      <c r="AE155" s="89"/>
      <c r="AF155" s="89"/>
    </row>
    <row r="156" spans="1:32" hidden="1" x14ac:dyDescent="0.2">
      <c r="A156" s="89"/>
      <c r="B156" s="89"/>
      <c r="C156" s="89"/>
      <c r="D156" s="124"/>
      <c r="E156" s="89"/>
      <c r="F156" s="89"/>
      <c r="G156" s="89"/>
      <c r="H156" s="110"/>
      <c r="I156" s="110"/>
      <c r="J156" s="110"/>
      <c r="K156" s="110"/>
      <c r="L156" s="110"/>
      <c r="M156" s="110"/>
      <c r="N156" s="110"/>
      <c r="O156" s="61"/>
      <c r="P156" s="89"/>
      <c r="Q156" s="89"/>
      <c r="R156" s="89"/>
      <c r="S156" s="89"/>
      <c r="T156" s="89"/>
      <c r="U156" s="89"/>
      <c r="V156" s="89"/>
      <c r="W156" s="61"/>
      <c r="X156" s="89"/>
      <c r="Y156" s="89"/>
      <c r="Z156" s="89"/>
      <c r="AA156" s="89"/>
      <c r="AB156" s="89"/>
      <c r="AC156" s="89"/>
      <c r="AD156" s="89"/>
      <c r="AE156" s="89"/>
      <c r="AF156" s="89"/>
    </row>
    <row r="157" spans="1:32" hidden="1" x14ac:dyDescent="0.2">
      <c r="A157" s="89"/>
      <c r="B157" s="89"/>
      <c r="C157" s="89"/>
      <c r="D157" s="124"/>
      <c r="E157" s="89"/>
      <c r="F157" s="89"/>
      <c r="G157" s="89"/>
      <c r="H157" s="110"/>
      <c r="I157" s="110"/>
      <c r="J157" s="110"/>
      <c r="K157" s="110"/>
      <c r="L157" s="110"/>
      <c r="M157" s="110"/>
      <c r="N157" s="110"/>
      <c r="O157" s="61"/>
      <c r="P157" s="89"/>
      <c r="Q157" s="89"/>
      <c r="R157" s="89"/>
      <c r="S157" s="89"/>
      <c r="T157" s="89"/>
      <c r="U157" s="89"/>
      <c r="V157" s="89"/>
      <c r="W157" s="61"/>
      <c r="X157" s="89"/>
      <c r="Y157" s="89"/>
      <c r="Z157" s="89"/>
      <c r="AA157" s="89"/>
      <c r="AB157" s="89"/>
      <c r="AC157" s="89"/>
      <c r="AD157" s="89"/>
      <c r="AE157" s="89"/>
      <c r="AF157" s="89"/>
    </row>
    <row r="158" spans="1:32" hidden="1" x14ac:dyDescent="0.2">
      <c r="A158" s="89"/>
      <c r="B158" s="89"/>
      <c r="C158" s="89"/>
      <c r="D158" s="124"/>
      <c r="E158" s="89"/>
      <c r="F158" s="89"/>
      <c r="G158" s="89"/>
      <c r="H158" s="110"/>
      <c r="I158" s="110"/>
      <c r="J158" s="110"/>
      <c r="K158" s="110"/>
      <c r="L158" s="110"/>
      <c r="M158" s="110"/>
      <c r="N158" s="110"/>
      <c r="O158" s="61"/>
      <c r="P158" s="89"/>
      <c r="Q158" s="89"/>
      <c r="R158" s="89"/>
      <c r="S158" s="89"/>
      <c r="T158" s="89"/>
      <c r="U158" s="89"/>
      <c r="V158" s="89"/>
      <c r="W158" s="61"/>
      <c r="X158" s="89"/>
      <c r="Y158" s="89"/>
      <c r="Z158" s="89"/>
      <c r="AA158" s="89"/>
      <c r="AB158" s="89"/>
      <c r="AC158" s="89"/>
      <c r="AD158" s="89"/>
      <c r="AE158" s="89"/>
      <c r="AF158" s="89"/>
    </row>
    <row r="159" spans="1:32" hidden="1" x14ac:dyDescent="0.2">
      <c r="A159" s="89"/>
      <c r="B159" s="89"/>
      <c r="C159" s="89"/>
      <c r="D159" s="124"/>
      <c r="E159" s="89"/>
      <c r="F159" s="89"/>
      <c r="G159" s="89"/>
      <c r="H159" s="110"/>
      <c r="I159" s="110"/>
      <c r="J159" s="110"/>
      <c r="K159" s="110"/>
      <c r="L159" s="110"/>
      <c r="M159" s="110"/>
      <c r="N159" s="110"/>
      <c r="O159" s="61"/>
      <c r="P159" s="89"/>
      <c r="Q159" s="89"/>
      <c r="R159" s="89"/>
      <c r="S159" s="89"/>
      <c r="T159" s="89"/>
      <c r="U159" s="89"/>
      <c r="V159" s="89"/>
      <c r="W159" s="61"/>
      <c r="X159" s="89"/>
      <c r="Y159" s="89"/>
      <c r="Z159" s="89"/>
      <c r="AA159" s="89"/>
      <c r="AB159" s="89"/>
      <c r="AC159" s="89"/>
      <c r="AD159" s="89"/>
      <c r="AE159" s="89"/>
      <c r="AF159" s="89"/>
    </row>
    <row r="160" spans="1:32" hidden="1" x14ac:dyDescent="0.2">
      <c r="A160" s="89"/>
      <c r="B160" s="89"/>
      <c r="C160" s="89"/>
      <c r="D160" s="124"/>
      <c r="E160" s="89"/>
      <c r="F160" s="89"/>
      <c r="G160" s="89"/>
      <c r="H160" s="110"/>
      <c r="I160" s="110"/>
      <c r="J160" s="110"/>
      <c r="K160" s="110"/>
      <c r="L160" s="110"/>
      <c r="M160" s="110"/>
      <c r="N160" s="110"/>
      <c r="O160" s="61"/>
      <c r="P160" s="89"/>
      <c r="Q160" s="89"/>
      <c r="R160" s="89"/>
      <c r="S160" s="89"/>
      <c r="T160" s="89"/>
      <c r="U160" s="89"/>
      <c r="V160" s="89"/>
      <c r="W160" s="61"/>
      <c r="X160" s="89"/>
      <c r="Y160" s="89"/>
      <c r="Z160" s="89"/>
      <c r="AA160" s="89"/>
      <c r="AB160" s="89"/>
      <c r="AC160" s="89"/>
      <c r="AD160" s="89"/>
      <c r="AE160" s="89"/>
      <c r="AF160" s="89"/>
    </row>
    <row r="161" spans="1:32" hidden="1" x14ac:dyDescent="0.2">
      <c r="A161" s="89"/>
      <c r="B161" s="89"/>
      <c r="C161" s="89"/>
      <c r="D161" s="124"/>
      <c r="E161" s="89"/>
      <c r="F161" s="89"/>
      <c r="G161" s="89"/>
      <c r="H161" s="110"/>
      <c r="I161" s="110"/>
      <c r="J161" s="110"/>
      <c r="K161" s="110"/>
      <c r="L161" s="110"/>
      <c r="M161" s="110"/>
      <c r="N161" s="110"/>
      <c r="O161" s="61"/>
      <c r="P161" s="89"/>
      <c r="Q161" s="89"/>
      <c r="R161" s="89"/>
      <c r="S161" s="89"/>
      <c r="T161" s="89"/>
      <c r="U161" s="89"/>
      <c r="V161" s="89"/>
      <c r="W161" s="61"/>
      <c r="X161" s="89"/>
      <c r="Y161" s="89"/>
      <c r="Z161" s="89"/>
      <c r="AA161" s="89"/>
      <c r="AB161" s="89"/>
      <c r="AC161" s="89"/>
      <c r="AD161" s="89"/>
      <c r="AE161" s="89"/>
      <c r="AF161" s="89"/>
    </row>
    <row r="162" spans="1:32" hidden="1" x14ac:dyDescent="0.2">
      <c r="A162" s="89"/>
      <c r="B162" s="89"/>
      <c r="C162" s="89"/>
      <c r="D162" s="124"/>
      <c r="E162" s="89"/>
      <c r="F162" s="89"/>
      <c r="G162" s="89"/>
      <c r="H162" s="110"/>
      <c r="I162" s="110"/>
      <c r="J162" s="110"/>
      <c r="K162" s="110"/>
      <c r="L162" s="110"/>
      <c r="M162" s="110"/>
      <c r="N162" s="110"/>
      <c r="O162" s="61"/>
      <c r="P162" s="89"/>
      <c r="Q162" s="89"/>
      <c r="R162" s="89"/>
      <c r="S162" s="89"/>
      <c r="T162" s="89"/>
      <c r="U162" s="89"/>
      <c r="V162" s="89"/>
      <c r="W162" s="61"/>
      <c r="X162" s="89"/>
      <c r="Y162" s="89"/>
      <c r="Z162" s="89"/>
      <c r="AA162" s="89"/>
      <c r="AB162" s="89"/>
      <c r="AC162" s="89"/>
      <c r="AD162" s="89"/>
      <c r="AE162" s="89"/>
      <c r="AF162" s="89"/>
    </row>
    <row r="163" spans="1:32" hidden="1" x14ac:dyDescent="0.2">
      <c r="A163" s="89"/>
      <c r="B163" s="89"/>
      <c r="C163" s="89"/>
      <c r="D163" s="124"/>
      <c r="E163" s="89"/>
      <c r="F163" s="89"/>
      <c r="G163" s="89"/>
      <c r="H163" s="110"/>
      <c r="I163" s="110"/>
      <c r="J163" s="110"/>
      <c r="K163" s="110"/>
      <c r="L163" s="110"/>
      <c r="M163" s="110"/>
      <c r="N163" s="110"/>
      <c r="O163" s="61"/>
      <c r="P163" s="89"/>
      <c r="Q163" s="89"/>
      <c r="R163" s="89"/>
      <c r="S163" s="89"/>
      <c r="T163" s="89"/>
      <c r="U163" s="89"/>
      <c r="V163" s="89"/>
      <c r="W163" s="61"/>
      <c r="X163" s="89"/>
      <c r="Y163" s="89"/>
      <c r="Z163" s="89"/>
      <c r="AA163" s="89"/>
      <c r="AB163" s="89"/>
      <c r="AC163" s="89"/>
      <c r="AD163" s="89"/>
      <c r="AE163" s="89"/>
      <c r="AF163" s="89"/>
    </row>
    <row r="164" spans="1:32" hidden="1" x14ac:dyDescent="0.2">
      <c r="A164" s="89"/>
      <c r="B164" s="89"/>
      <c r="C164" s="89"/>
      <c r="D164" s="124"/>
      <c r="E164" s="89"/>
      <c r="F164" s="89"/>
      <c r="G164" s="89"/>
      <c r="H164" s="110"/>
      <c r="I164" s="110"/>
      <c r="J164" s="110"/>
      <c r="K164" s="110"/>
      <c r="L164" s="110"/>
      <c r="M164" s="110"/>
      <c r="N164" s="110"/>
      <c r="O164" s="61"/>
      <c r="P164" s="89"/>
      <c r="Q164" s="89"/>
      <c r="R164" s="89"/>
      <c r="S164" s="89"/>
      <c r="T164" s="89"/>
      <c r="U164" s="89"/>
      <c r="V164" s="89"/>
      <c r="W164" s="61"/>
      <c r="X164" s="89"/>
      <c r="Y164" s="89"/>
      <c r="Z164" s="89"/>
      <c r="AA164" s="89"/>
      <c r="AB164" s="89"/>
      <c r="AC164" s="89"/>
      <c r="AD164" s="89"/>
      <c r="AE164" s="89"/>
      <c r="AF164" s="89"/>
    </row>
    <row r="165" spans="1:32" hidden="1" x14ac:dyDescent="0.2">
      <c r="A165" s="89"/>
      <c r="B165" s="89"/>
      <c r="C165" s="89"/>
      <c r="D165" s="124"/>
      <c r="E165" s="89"/>
      <c r="F165" s="89"/>
      <c r="G165" s="89"/>
      <c r="H165" s="110"/>
      <c r="I165" s="110"/>
      <c r="J165" s="110"/>
      <c r="K165" s="110"/>
      <c r="L165" s="110"/>
      <c r="M165" s="110"/>
      <c r="N165" s="110"/>
      <c r="O165" s="61"/>
      <c r="P165" s="89"/>
      <c r="Q165" s="89"/>
      <c r="R165" s="89"/>
      <c r="S165" s="89"/>
      <c r="T165" s="89"/>
      <c r="U165" s="89"/>
      <c r="V165" s="89"/>
      <c r="W165" s="61"/>
      <c r="X165" s="89"/>
      <c r="Y165" s="89"/>
      <c r="Z165" s="89"/>
      <c r="AA165" s="89"/>
      <c r="AB165" s="89"/>
      <c r="AC165" s="89"/>
      <c r="AD165" s="89"/>
      <c r="AE165" s="89"/>
      <c r="AF165" s="89"/>
    </row>
    <row r="166" spans="1:32" hidden="1" x14ac:dyDescent="0.2">
      <c r="A166" s="89"/>
      <c r="B166" s="89"/>
      <c r="C166" s="89"/>
      <c r="D166" s="124"/>
      <c r="E166" s="89"/>
      <c r="F166" s="89"/>
      <c r="G166" s="89"/>
      <c r="H166" s="110"/>
      <c r="I166" s="110"/>
      <c r="J166" s="110"/>
      <c r="K166" s="110"/>
      <c r="L166" s="110"/>
      <c r="M166" s="110"/>
      <c r="N166" s="110"/>
      <c r="O166" s="61"/>
      <c r="P166" s="89"/>
      <c r="Q166" s="89"/>
      <c r="R166" s="89"/>
      <c r="S166" s="89"/>
      <c r="T166" s="89"/>
      <c r="U166" s="89"/>
      <c r="V166" s="89"/>
      <c r="W166" s="61"/>
      <c r="X166" s="89"/>
      <c r="Y166" s="89"/>
      <c r="Z166" s="89"/>
      <c r="AA166" s="89"/>
      <c r="AB166" s="89"/>
      <c r="AC166" s="89"/>
      <c r="AD166" s="89"/>
      <c r="AE166" s="89"/>
      <c r="AF166" s="89"/>
    </row>
    <row r="167" spans="1:32" hidden="1" x14ac:dyDescent="0.2">
      <c r="A167" s="89"/>
      <c r="B167" s="89"/>
      <c r="C167" s="89"/>
      <c r="D167" s="124"/>
      <c r="E167" s="89"/>
      <c r="F167" s="89"/>
      <c r="G167" s="89"/>
      <c r="H167" s="110"/>
      <c r="I167" s="110"/>
      <c r="J167" s="110"/>
      <c r="K167" s="110"/>
      <c r="L167" s="110"/>
      <c r="M167" s="110"/>
      <c r="N167" s="110"/>
      <c r="O167" s="61"/>
      <c r="P167" s="89"/>
      <c r="Q167" s="89"/>
      <c r="R167" s="89"/>
      <c r="S167" s="89"/>
      <c r="T167" s="89"/>
      <c r="U167" s="89"/>
      <c r="V167" s="89"/>
      <c r="W167" s="61"/>
      <c r="X167" s="89"/>
      <c r="Y167" s="89"/>
      <c r="Z167" s="89"/>
      <c r="AA167" s="89"/>
      <c r="AB167" s="89"/>
      <c r="AC167" s="89"/>
      <c r="AD167" s="89"/>
      <c r="AE167" s="89"/>
      <c r="AF167" s="89"/>
    </row>
    <row r="168" spans="1:32" hidden="1" x14ac:dyDescent="0.2">
      <c r="A168" s="89"/>
      <c r="B168" s="89"/>
      <c r="C168" s="89"/>
      <c r="D168" s="124"/>
      <c r="E168" s="89"/>
      <c r="F168" s="89"/>
      <c r="G168" s="89"/>
      <c r="H168" s="110"/>
      <c r="I168" s="110"/>
      <c r="J168" s="110"/>
      <c r="K168" s="110"/>
      <c r="L168" s="110"/>
      <c r="M168" s="110"/>
      <c r="N168" s="110"/>
      <c r="O168" s="61"/>
      <c r="P168" s="89"/>
      <c r="Q168" s="89"/>
      <c r="R168" s="89"/>
      <c r="S168" s="89"/>
      <c r="T168" s="89"/>
      <c r="U168" s="89"/>
      <c r="V168" s="89"/>
      <c r="W168" s="61"/>
      <c r="X168" s="89"/>
      <c r="Y168" s="89"/>
      <c r="Z168" s="89"/>
      <c r="AA168" s="89"/>
      <c r="AB168" s="89"/>
      <c r="AC168" s="89"/>
      <c r="AD168" s="89"/>
      <c r="AE168" s="89"/>
      <c r="AF168" s="89"/>
    </row>
    <row r="169" spans="1:32" hidden="1" x14ac:dyDescent="0.2">
      <c r="A169" s="89"/>
      <c r="B169" s="89"/>
      <c r="C169" s="89"/>
      <c r="D169" s="124"/>
      <c r="E169" s="89"/>
      <c r="F169" s="89"/>
      <c r="G169" s="89"/>
      <c r="H169" s="110"/>
      <c r="I169" s="110"/>
      <c r="J169" s="110"/>
      <c r="K169" s="110"/>
      <c r="L169" s="110"/>
      <c r="M169" s="110"/>
      <c r="N169" s="110"/>
      <c r="O169" s="61"/>
      <c r="P169" s="89"/>
      <c r="Q169" s="89"/>
      <c r="R169" s="89"/>
      <c r="S169" s="89"/>
      <c r="T169" s="89"/>
      <c r="U169" s="89"/>
      <c r="V169" s="89"/>
      <c r="W169" s="61"/>
      <c r="X169" s="89"/>
      <c r="Y169" s="89"/>
      <c r="Z169" s="89"/>
      <c r="AA169" s="89"/>
      <c r="AB169" s="89"/>
      <c r="AC169" s="89"/>
      <c r="AD169" s="89"/>
      <c r="AE169" s="89"/>
      <c r="AF169" s="89"/>
    </row>
    <row r="170" spans="1:32" hidden="1" x14ac:dyDescent="0.2">
      <c r="A170" s="89"/>
      <c r="B170" s="89"/>
      <c r="C170" s="89"/>
      <c r="D170" s="124"/>
      <c r="E170" s="89"/>
      <c r="F170" s="89"/>
      <c r="G170" s="89"/>
      <c r="H170" s="110"/>
      <c r="I170" s="110"/>
      <c r="J170" s="110"/>
      <c r="K170" s="110"/>
      <c r="L170" s="110"/>
      <c r="M170" s="110"/>
      <c r="N170" s="110"/>
      <c r="O170" s="61"/>
      <c r="P170" s="89"/>
      <c r="Q170" s="89"/>
      <c r="R170" s="89"/>
      <c r="S170" s="89"/>
      <c r="T170" s="89"/>
      <c r="U170" s="89"/>
      <c r="V170" s="89"/>
      <c r="W170" s="61"/>
      <c r="X170" s="89"/>
      <c r="Y170" s="89"/>
      <c r="Z170" s="89"/>
      <c r="AA170" s="89"/>
      <c r="AB170" s="89"/>
      <c r="AC170" s="89"/>
      <c r="AD170" s="89"/>
      <c r="AE170" s="89"/>
      <c r="AF170" s="89"/>
    </row>
    <row r="171" spans="1:32" hidden="1" x14ac:dyDescent="0.2">
      <c r="A171" s="89"/>
      <c r="B171" s="89"/>
      <c r="C171" s="89"/>
      <c r="D171" s="124"/>
      <c r="E171" s="89"/>
      <c r="F171" s="89"/>
      <c r="G171" s="89"/>
      <c r="H171" s="110"/>
      <c r="I171" s="110"/>
      <c r="J171" s="110"/>
      <c r="K171" s="110"/>
      <c r="L171" s="110"/>
      <c r="M171" s="110"/>
      <c r="N171" s="110"/>
      <c r="O171" s="61"/>
      <c r="P171" s="89"/>
      <c r="Q171" s="89"/>
      <c r="R171" s="89"/>
      <c r="S171" s="89"/>
      <c r="T171" s="89"/>
      <c r="U171" s="89"/>
      <c r="V171" s="89"/>
      <c r="W171" s="61"/>
      <c r="X171" s="89"/>
      <c r="Y171" s="89"/>
      <c r="Z171" s="89"/>
      <c r="AA171" s="89"/>
      <c r="AB171" s="89"/>
      <c r="AC171" s="89"/>
      <c r="AD171" s="89"/>
      <c r="AE171" s="89"/>
      <c r="AF171" s="89"/>
    </row>
    <row r="172" spans="1:32" hidden="1" x14ac:dyDescent="0.2">
      <c r="A172" s="89"/>
      <c r="B172" s="89"/>
      <c r="C172" s="89"/>
      <c r="D172" s="124"/>
      <c r="E172" s="89"/>
      <c r="F172" s="89"/>
      <c r="G172" s="89"/>
      <c r="H172" s="110"/>
      <c r="I172" s="110"/>
      <c r="J172" s="110"/>
      <c r="K172" s="110"/>
      <c r="L172" s="110"/>
      <c r="M172" s="110"/>
      <c r="N172" s="110"/>
      <c r="O172" s="61"/>
      <c r="P172" s="89"/>
      <c r="Q172" s="89"/>
      <c r="R172" s="89"/>
      <c r="S172" s="89"/>
      <c r="T172" s="89"/>
      <c r="U172" s="89"/>
      <c r="V172" s="89"/>
      <c r="W172" s="61"/>
      <c r="X172" s="89"/>
      <c r="Y172" s="89"/>
      <c r="Z172" s="89"/>
      <c r="AA172" s="89"/>
      <c r="AB172" s="89"/>
      <c r="AC172" s="89"/>
      <c r="AD172" s="89"/>
      <c r="AE172" s="89"/>
      <c r="AF172" s="89"/>
    </row>
    <row r="173" spans="1:32" hidden="1" x14ac:dyDescent="0.2">
      <c r="A173" s="89"/>
      <c r="B173" s="89"/>
      <c r="C173" s="89"/>
      <c r="D173" s="124"/>
      <c r="E173" s="89"/>
      <c r="F173" s="89"/>
      <c r="G173" s="89"/>
      <c r="H173" s="110"/>
      <c r="I173" s="110"/>
      <c r="J173" s="110"/>
      <c r="K173" s="110"/>
      <c r="L173" s="110"/>
      <c r="M173" s="110"/>
      <c r="N173" s="110"/>
      <c r="O173" s="61"/>
      <c r="P173" s="89"/>
      <c r="Q173" s="89"/>
      <c r="R173" s="89"/>
      <c r="S173" s="89"/>
      <c r="T173" s="89"/>
      <c r="U173" s="89"/>
      <c r="V173" s="89"/>
      <c r="W173" s="61"/>
      <c r="X173" s="89"/>
      <c r="Y173" s="89"/>
      <c r="Z173" s="89"/>
      <c r="AA173" s="89"/>
      <c r="AB173" s="89"/>
      <c r="AC173" s="89"/>
      <c r="AD173" s="89"/>
      <c r="AE173" s="89"/>
      <c r="AF173" s="89"/>
    </row>
    <row r="174" spans="1:32" hidden="1" x14ac:dyDescent="0.2">
      <c r="A174" s="89"/>
      <c r="B174" s="89"/>
      <c r="C174" s="89"/>
      <c r="D174" s="124"/>
      <c r="E174" s="89"/>
      <c r="F174" s="89"/>
      <c r="G174" s="89"/>
      <c r="H174" s="110"/>
      <c r="I174" s="110"/>
      <c r="J174" s="110"/>
      <c r="K174" s="110"/>
      <c r="L174" s="110"/>
      <c r="M174" s="110"/>
      <c r="N174" s="110"/>
      <c r="O174" s="61"/>
      <c r="P174" s="89"/>
      <c r="Q174" s="89"/>
      <c r="R174" s="89"/>
      <c r="S174" s="89"/>
      <c r="T174" s="89"/>
      <c r="U174" s="89"/>
      <c r="V174" s="89"/>
      <c r="W174" s="61"/>
      <c r="X174" s="89"/>
      <c r="Y174" s="89"/>
      <c r="Z174" s="89"/>
      <c r="AA174" s="89"/>
      <c r="AB174" s="89"/>
      <c r="AC174" s="89"/>
      <c r="AD174" s="89"/>
      <c r="AE174" s="89"/>
      <c r="AF174" s="89"/>
    </row>
    <row r="175" spans="1:32" hidden="1" x14ac:dyDescent="0.2">
      <c r="A175" s="89"/>
      <c r="B175" s="89"/>
      <c r="C175" s="89"/>
      <c r="D175" s="124"/>
      <c r="E175" s="89"/>
      <c r="F175" s="89"/>
      <c r="G175" s="89"/>
      <c r="H175" s="110"/>
      <c r="I175" s="110"/>
      <c r="J175" s="110"/>
      <c r="K175" s="110"/>
      <c r="L175" s="110"/>
      <c r="M175" s="110"/>
      <c r="N175" s="110"/>
      <c r="O175" s="61"/>
      <c r="P175" s="89"/>
      <c r="Q175" s="89"/>
      <c r="R175" s="89"/>
      <c r="S175" s="89"/>
      <c r="T175" s="89"/>
      <c r="U175" s="89"/>
      <c r="V175" s="89"/>
      <c r="W175" s="61"/>
      <c r="X175" s="89"/>
      <c r="Y175" s="89"/>
      <c r="Z175" s="89"/>
      <c r="AA175" s="89"/>
      <c r="AB175" s="89"/>
      <c r="AC175" s="89"/>
      <c r="AD175" s="89"/>
      <c r="AE175" s="89"/>
      <c r="AF175" s="89"/>
    </row>
    <row r="176" spans="1:32" hidden="1" x14ac:dyDescent="0.2">
      <c r="A176" s="89"/>
      <c r="B176" s="89"/>
      <c r="C176" s="89"/>
      <c r="D176" s="124"/>
      <c r="E176" s="89"/>
      <c r="F176" s="89"/>
      <c r="G176" s="89"/>
      <c r="H176" s="110"/>
      <c r="I176" s="110"/>
      <c r="J176" s="110"/>
      <c r="K176" s="110"/>
      <c r="L176" s="110"/>
      <c r="M176" s="110"/>
      <c r="N176" s="110"/>
      <c r="O176" s="61"/>
      <c r="P176" s="89"/>
      <c r="Q176" s="89"/>
      <c r="R176" s="89"/>
      <c r="S176" s="89"/>
      <c r="T176" s="89"/>
      <c r="U176" s="89"/>
      <c r="V176" s="89"/>
      <c r="W176" s="61"/>
      <c r="X176" s="89"/>
      <c r="Y176" s="89"/>
      <c r="Z176" s="89"/>
      <c r="AA176" s="89"/>
      <c r="AB176" s="89"/>
      <c r="AC176" s="89"/>
      <c r="AD176" s="89"/>
      <c r="AE176" s="89"/>
      <c r="AF176" s="89"/>
    </row>
    <row r="177" spans="1:32" hidden="1" x14ac:dyDescent="0.2">
      <c r="A177" s="89"/>
      <c r="B177" s="89"/>
      <c r="C177" s="89"/>
      <c r="D177" s="124"/>
      <c r="E177" s="89"/>
      <c r="F177" s="89"/>
      <c r="G177" s="89"/>
      <c r="H177" s="110"/>
      <c r="I177" s="110"/>
      <c r="J177" s="110"/>
      <c r="K177" s="110"/>
      <c r="L177" s="110"/>
      <c r="M177" s="110"/>
      <c r="N177" s="110"/>
      <c r="O177" s="61"/>
      <c r="P177" s="89"/>
      <c r="Q177" s="89"/>
      <c r="R177" s="89"/>
      <c r="S177" s="89"/>
      <c r="T177" s="89"/>
      <c r="U177" s="89"/>
      <c r="V177" s="89"/>
      <c r="W177" s="61"/>
      <c r="X177" s="89"/>
      <c r="Y177" s="89"/>
      <c r="Z177" s="89"/>
      <c r="AA177" s="89"/>
      <c r="AB177" s="89"/>
      <c r="AC177" s="89"/>
      <c r="AD177" s="89"/>
      <c r="AE177" s="89"/>
      <c r="AF177" s="89"/>
    </row>
    <row r="178" spans="1:32" hidden="1" x14ac:dyDescent="0.2">
      <c r="A178" s="89"/>
      <c r="B178" s="89"/>
      <c r="C178" s="89"/>
      <c r="D178" s="124"/>
      <c r="E178" s="89"/>
      <c r="F178" s="89"/>
      <c r="G178" s="89"/>
      <c r="H178" s="110"/>
      <c r="I178" s="110"/>
      <c r="J178" s="110"/>
      <c r="K178" s="110"/>
      <c r="L178" s="110"/>
      <c r="M178" s="110"/>
      <c r="N178" s="110"/>
      <c r="O178" s="61"/>
      <c r="P178" s="89"/>
      <c r="Q178" s="89"/>
      <c r="R178" s="89"/>
      <c r="S178" s="89"/>
      <c r="T178" s="89"/>
      <c r="U178" s="89"/>
      <c r="V178" s="89"/>
      <c r="W178" s="61"/>
      <c r="X178" s="89"/>
      <c r="Y178" s="89"/>
      <c r="Z178" s="89"/>
      <c r="AA178" s="89"/>
      <c r="AB178" s="89"/>
      <c r="AC178" s="89"/>
      <c r="AD178" s="89"/>
      <c r="AE178" s="89"/>
      <c r="AF178" s="89"/>
    </row>
    <row r="179" spans="1:32" hidden="1" x14ac:dyDescent="0.2">
      <c r="A179" s="89"/>
      <c r="B179" s="89"/>
      <c r="C179" s="89"/>
      <c r="D179" s="124"/>
      <c r="E179" s="89"/>
      <c r="F179" s="89"/>
      <c r="G179" s="89"/>
      <c r="H179" s="110"/>
      <c r="I179" s="110"/>
      <c r="J179" s="110"/>
      <c r="K179" s="110"/>
      <c r="L179" s="110"/>
      <c r="M179" s="110"/>
      <c r="N179" s="110"/>
      <c r="O179" s="61"/>
      <c r="P179" s="89"/>
      <c r="Q179" s="89"/>
      <c r="R179" s="89"/>
      <c r="S179" s="89"/>
      <c r="T179" s="89"/>
      <c r="U179" s="89"/>
      <c r="V179" s="89"/>
      <c r="W179" s="61"/>
      <c r="X179" s="89"/>
      <c r="Y179" s="89"/>
      <c r="Z179" s="89"/>
      <c r="AA179" s="89"/>
      <c r="AB179" s="89"/>
      <c r="AC179" s="89"/>
      <c r="AD179" s="89"/>
      <c r="AE179" s="89"/>
      <c r="AF179" s="89"/>
    </row>
    <row r="180" spans="1:32" hidden="1" x14ac:dyDescent="0.2">
      <c r="A180" s="89"/>
      <c r="B180" s="89"/>
      <c r="C180" s="89"/>
      <c r="D180" s="124"/>
      <c r="E180" s="89"/>
      <c r="F180" s="89"/>
      <c r="G180" s="89"/>
      <c r="H180" s="110"/>
      <c r="I180" s="110"/>
      <c r="J180" s="110"/>
      <c r="K180" s="110"/>
      <c r="L180" s="110"/>
      <c r="M180" s="110"/>
      <c r="N180" s="110"/>
      <c r="O180" s="61"/>
      <c r="P180" s="89"/>
      <c r="Q180" s="89"/>
      <c r="R180" s="89"/>
      <c r="S180" s="89"/>
      <c r="T180" s="89"/>
      <c r="U180" s="89"/>
      <c r="V180" s="89"/>
      <c r="W180" s="61"/>
      <c r="X180" s="89"/>
      <c r="Y180" s="89"/>
      <c r="Z180" s="89"/>
      <c r="AA180" s="89"/>
      <c r="AB180" s="89"/>
      <c r="AC180" s="89"/>
      <c r="AD180" s="89"/>
      <c r="AE180" s="89"/>
      <c r="AF180" s="89"/>
    </row>
    <row r="181" spans="1:32" hidden="1" x14ac:dyDescent="0.2">
      <c r="A181" s="89"/>
      <c r="B181" s="89"/>
      <c r="C181" s="89"/>
      <c r="D181" s="124"/>
      <c r="E181" s="89"/>
      <c r="F181" s="89"/>
      <c r="G181" s="89"/>
      <c r="H181" s="110"/>
      <c r="I181" s="110"/>
      <c r="J181" s="110"/>
      <c r="K181" s="110"/>
      <c r="L181" s="110"/>
      <c r="M181" s="110"/>
      <c r="N181" s="110"/>
      <c r="O181" s="61"/>
      <c r="P181" s="89"/>
      <c r="Q181" s="89"/>
      <c r="R181" s="89"/>
      <c r="S181" s="89"/>
      <c r="T181" s="89"/>
      <c r="U181" s="89"/>
      <c r="V181" s="89"/>
      <c r="W181" s="61"/>
      <c r="X181" s="89"/>
      <c r="Y181" s="89"/>
      <c r="Z181" s="89"/>
      <c r="AA181" s="89"/>
      <c r="AB181" s="89"/>
      <c r="AC181" s="89"/>
      <c r="AD181" s="89"/>
      <c r="AE181" s="89"/>
      <c r="AF181" s="89"/>
    </row>
    <row r="182" spans="1:32" hidden="1" x14ac:dyDescent="0.2">
      <c r="A182" s="89"/>
      <c r="B182" s="89"/>
      <c r="C182" s="89"/>
      <c r="D182" s="124"/>
      <c r="E182" s="89"/>
      <c r="F182" s="89"/>
      <c r="G182" s="89"/>
      <c r="H182" s="110"/>
      <c r="I182" s="110"/>
      <c r="J182" s="110"/>
      <c r="K182" s="110"/>
      <c r="L182" s="110"/>
      <c r="M182" s="110"/>
      <c r="N182" s="110"/>
      <c r="O182" s="61"/>
      <c r="P182" s="89"/>
      <c r="Q182" s="89"/>
      <c r="R182" s="89"/>
      <c r="S182" s="89"/>
      <c r="T182" s="89"/>
      <c r="U182" s="89"/>
      <c r="V182" s="89"/>
      <c r="W182" s="61"/>
      <c r="X182" s="89"/>
      <c r="Y182" s="89"/>
      <c r="Z182" s="89"/>
      <c r="AA182" s="89"/>
      <c r="AB182" s="89"/>
      <c r="AC182" s="89"/>
      <c r="AD182" s="89"/>
      <c r="AE182" s="89"/>
      <c r="AF182" s="89"/>
    </row>
    <row r="183" spans="1:32" hidden="1" x14ac:dyDescent="0.2">
      <c r="A183" s="89"/>
      <c r="B183" s="89"/>
      <c r="C183" s="89"/>
      <c r="D183" s="124"/>
      <c r="E183" s="89"/>
      <c r="F183" s="89"/>
      <c r="G183" s="89"/>
      <c r="H183" s="110"/>
      <c r="I183" s="110"/>
      <c r="J183" s="110"/>
      <c r="K183" s="110"/>
      <c r="L183" s="110"/>
      <c r="M183" s="110"/>
      <c r="N183" s="110"/>
      <c r="O183" s="61"/>
      <c r="P183" s="89"/>
      <c r="Q183" s="89"/>
      <c r="R183" s="89"/>
      <c r="S183" s="89"/>
      <c r="T183" s="89"/>
      <c r="U183" s="89"/>
      <c r="V183" s="89"/>
      <c r="W183" s="61"/>
      <c r="X183" s="89"/>
      <c r="Y183" s="89"/>
      <c r="Z183" s="89"/>
      <c r="AA183" s="89"/>
      <c r="AB183" s="89"/>
      <c r="AC183" s="89"/>
      <c r="AD183" s="89"/>
      <c r="AE183" s="89"/>
      <c r="AF183" s="89"/>
    </row>
    <row r="184" spans="1:32" hidden="1" x14ac:dyDescent="0.2">
      <c r="A184" s="89"/>
      <c r="B184" s="89"/>
      <c r="C184" s="89"/>
      <c r="D184" s="124"/>
      <c r="E184" s="89"/>
      <c r="F184" s="89"/>
      <c r="G184" s="89"/>
      <c r="H184" s="110"/>
      <c r="I184" s="110"/>
      <c r="J184" s="110"/>
      <c r="K184" s="110"/>
      <c r="L184" s="110"/>
      <c r="M184" s="110"/>
      <c r="N184" s="110"/>
      <c r="O184" s="61"/>
      <c r="P184" s="89"/>
      <c r="Q184" s="89"/>
      <c r="R184" s="89"/>
      <c r="S184" s="89"/>
      <c r="T184" s="89"/>
      <c r="U184" s="89"/>
      <c r="V184" s="89"/>
      <c r="W184" s="61"/>
      <c r="X184" s="89"/>
      <c r="Y184" s="89"/>
      <c r="Z184" s="89"/>
      <c r="AA184" s="89"/>
      <c r="AB184" s="89"/>
      <c r="AC184" s="89"/>
      <c r="AD184" s="89"/>
      <c r="AE184" s="89"/>
      <c r="AF184" s="89"/>
    </row>
    <row r="185" spans="1:32" hidden="1" x14ac:dyDescent="0.2">
      <c r="A185" s="89"/>
      <c r="B185" s="89"/>
      <c r="C185" s="89"/>
      <c r="D185" s="124"/>
      <c r="E185" s="89"/>
      <c r="F185" s="89"/>
      <c r="G185" s="89"/>
      <c r="H185" s="110"/>
      <c r="I185" s="110"/>
      <c r="J185" s="110"/>
      <c r="K185" s="110"/>
      <c r="L185" s="110"/>
      <c r="M185" s="110"/>
      <c r="N185" s="110"/>
      <c r="O185" s="61"/>
      <c r="P185" s="89"/>
      <c r="Q185" s="89"/>
      <c r="R185" s="89"/>
      <c r="S185" s="89"/>
      <c r="T185" s="89"/>
      <c r="U185" s="89"/>
      <c r="V185" s="89"/>
      <c r="W185" s="61"/>
      <c r="X185" s="89"/>
      <c r="Y185" s="89"/>
      <c r="Z185" s="89"/>
      <c r="AA185" s="89"/>
      <c r="AB185" s="89"/>
      <c r="AC185" s="89"/>
      <c r="AD185" s="89"/>
      <c r="AE185" s="89"/>
      <c r="AF185" s="89"/>
    </row>
    <row r="186" spans="1:32" hidden="1" x14ac:dyDescent="0.2">
      <c r="A186" s="89"/>
      <c r="B186" s="89"/>
      <c r="C186" s="89"/>
      <c r="D186" s="124"/>
      <c r="E186" s="89"/>
      <c r="F186" s="89"/>
      <c r="G186" s="89"/>
      <c r="H186" s="110"/>
      <c r="I186" s="110"/>
      <c r="J186" s="110"/>
      <c r="K186" s="110"/>
      <c r="L186" s="110"/>
      <c r="M186" s="110"/>
      <c r="N186" s="110"/>
      <c r="O186" s="61"/>
      <c r="P186" s="89"/>
      <c r="Q186" s="89"/>
      <c r="R186" s="89"/>
      <c r="S186" s="89"/>
      <c r="T186" s="89"/>
      <c r="U186" s="89"/>
      <c r="V186" s="89"/>
      <c r="W186" s="61"/>
      <c r="X186" s="89"/>
      <c r="Y186" s="89"/>
      <c r="Z186" s="89"/>
      <c r="AA186" s="89"/>
      <c r="AB186" s="89"/>
      <c r="AC186" s="89"/>
      <c r="AD186" s="89"/>
      <c r="AE186" s="89"/>
      <c r="AF186" s="89"/>
    </row>
    <row r="187" spans="1:32" hidden="1" x14ac:dyDescent="0.2">
      <c r="A187" s="89"/>
      <c r="B187" s="89"/>
      <c r="C187" s="89"/>
      <c r="D187" s="124"/>
      <c r="E187" s="89"/>
      <c r="F187" s="89"/>
      <c r="G187" s="89"/>
      <c r="H187" s="110"/>
      <c r="I187" s="110"/>
      <c r="J187" s="110"/>
      <c r="K187" s="110"/>
      <c r="L187" s="110"/>
      <c r="M187" s="110"/>
      <c r="N187" s="110"/>
      <c r="O187" s="61"/>
      <c r="P187" s="89"/>
      <c r="Q187" s="89"/>
      <c r="R187" s="89"/>
      <c r="S187" s="89"/>
      <c r="T187" s="89"/>
      <c r="U187" s="89"/>
      <c r="V187" s="89"/>
      <c r="W187" s="61"/>
      <c r="X187" s="89"/>
      <c r="Y187" s="89"/>
      <c r="Z187" s="89"/>
      <c r="AA187" s="89"/>
      <c r="AB187" s="89"/>
      <c r="AC187" s="89"/>
      <c r="AD187" s="89"/>
      <c r="AE187" s="89"/>
      <c r="AF187" s="89"/>
    </row>
    <row r="188" spans="1:32" hidden="1" x14ac:dyDescent="0.2">
      <c r="A188" s="89"/>
      <c r="B188" s="89"/>
      <c r="C188" s="89"/>
      <c r="D188" s="124"/>
      <c r="E188" s="89"/>
      <c r="F188" s="89"/>
      <c r="G188" s="89"/>
      <c r="H188" s="110"/>
      <c r="I188" s="110"/>
      <c r="J188" s="110"/>
      <c r="K188" s="110"/>
      <c r="L188" s="110"/>
      <c r="M188" s="110"/>
      <c r="N188" s="110"/>
      <c r="O188" s="61"/>
      <c r="P188" s="89"/>
      <c r="Q188" s="89"/>
      <c r="R188" s="89"/>
      <c r="S188" s="89"/>
      <c r="T188" s="89"/>
      <c r="U188" s="89"/>
      <c r="V188" s="89"/>
      <c r="W188" s="61"/>
      <c r="X188" s="89"/>
      <c r="Y188" s="89"/>
      <c r="Z188" s="89"/>
      <c r="AA188" s="89"/>
      <c r="AB188" s="89"/>
      <c r="AC188" s="89"/>
      <c r="AD188" s="89"/>
      <c r="AE188" s="89"/>
      <c r="AF188" s="89"/>
    </row>
    <row r="189" spans="1:32" hidden="1" x14ac:dyDescent="0.2">
      <c r="A189" s="89"/>
      <c r="B189" s="89"/>
      <c r="C189" s="89"/>
      <c r="D189" s="124"/>
      <c r="E189" s="89"/>
      <c r="F189" s="89"/>
      <c r="G189" s="89"/>
      <c r="H189" s="110"/>
      <c r="I189" s="110"/>
      <c r="J189" s="110"/>
      <c r="K189" s="110"/>
      <c r="L189" s="110"/>
      <c r="M189" s="110"/>
      <c r="N189" s="110"/>
      <c r="O189" s="61"/>
      <c r="P189" s="89"/>
      <c r="Q189" s="89"/>
      <c r="R189" s="89"/>
      <c r="S189" s="89"/>
      <c r="T189" s="89"/>
      <c r="U189" s="89"/>
      <c r="V189" s="89"/>
      <c r="W189" s="61"/>
      <c r="X189" s="89"/>
      <c r="Y189" s="89"/>
      <c r="Z189" s="89"/>
      <c r="AA189" s="89"/>
      <c r="AB189" s="89"/>
      <c r="AC189" s="89"/>
      <c r="AD189" s="89"/>
      <c r="AE189" s="89"/>
      <c r="AF189" s="89"/>
    </row>
    <row r="190" spans="1:32" hidden="1" x14ac:dyDescent="0.2">
      <c r="A190" s="89"/>
      <c r="B190" s="89"/>
      <c r="C190" s="89"/>
      <c r="D190" s="124"/>
      <c r="E190" s="89"/>
      <c r="F190" s="89"/>
      <c r="G190" s="89"/>
      <c r="H190" s="110"/>
      <c r="I190" s="110"/>
      <c r="J190" s="110"/>
      <c r="K190" s="110"/>
      <c r="L190" s="110"/>
      <c r="M190" s="110"/>
      <c r="N190" s="110"/>
      <c r="O190" s="61"/>
      <c r="P190" s="89"/>
      <c r="Q190" s="89"/>
      <c r="R190" s="89"/>
      <c r="S190" s="89"/>
      <c r="T190" s="89"/>
      <c r="U190" s="89"/>
      <c r="V190" s="89"/>
      <c r="W190" s="61"/>
      <c r="X190" s="89"/>
      <c r="Y190" s="89"/>
      <c r="Z190" s="89"/>
      <c r="AA190" s="89"/>
      <c r="AB190" s="89"/>
      <c r="AC190" s="89"/>
      <c r="AD190" s="89"/>
      <c r="AE190" s="89"/>
      <c r="AF190" s="89"/>
    </row>
    <row r="191" spans="1:32" hidden="1" x14ac:dyDescent="0.2">
      <c r="A191" s="89"/>
      <c r="B191" s="89"/>
      <c r="C191" s="89"/>
      <c r="D191" s="124"/>
      <c r="E191" s="89"/>
      <c r="F191" s="89"/>
      <c r="G191" s="89"/>
      <c r="H191" s="110"/>
      <c r="I191" s="110"/>
      <c r="J191" s="110"/>
      <c r="K191" s="110"/>
      <c r="L191" s="110"/>
      <c r="M191" s="110"/>
      <c r="N191" s="110"/>
      <c r="O191" s="61"/>
      <c r="P191" s="89"/>
      <c r="Q191" s="89"/>
      <c r="R191" s="89"/>
      <c r="S191" s="89"/>
      <c r="T191" s="89"/>
      <c r="U191" s="89"/>
      <c r="V191" s="89"/>
      <c r="W191" s="61"/>
      <c r="X191" s="89"/>
      <c r="Y191" s="89"/>
      <c r="Z191" s="89"/>
      <c r="AA191" s="89"/>
      <c r="AB191" s="89"/>
      <c r="AC191" s="89"/>
      <c r="AD191" s="89"/>
      <c r="AE191" s="89"/>
      <c r="AF191" s="89"/>
    </row>
    <row r="192" spans="1:32" hidden="1" x14ac:dyDescent="0.2">
      <c r="A192" s="89"/>
      <c r="B192" s="89"/>
      <c r="C192" s="89"/>
      <c r="D192" s="124"/>
      <c r="E192" s="89"/>
      <c r="F192" s="89"/>
      <c r="G192" s="89"/>
      <c r="H192" s="110"/>
      <c r="I192" s="110"/>
      <c r="J192" s="110"/>
      <c r="K192" s="110"/>
      <c r="L192" s="110"/>
      <c r="M192" s="110"/>
      <c r="N192" s="110"/>
      <c r="O192" s="61"/>
      <c r="P192" s="89"/>
      <c r="Q192" s="89"/>
      <c r="R192" s="89"/>
      <c r="S192" s="89"/>
      <c r="T192" s="89"/>
      <c r="U192" s="89"/>
      <c r="V192" s="89"/>
      <c r="W192" s="61"/>
      <c r="X192" s="89"/>
      <c r="Y192" s="89"/>
      <c r="Z192" s="89"/>
      <c r="AA192" s="89"/>
      <c r="AB192" s="89"/>
      <c r="AC192" s="89"/>
      <c r="AD192" s="89"/>
      <c r="AE192" s="89"/>
      <c r="AF192" s="89"/>
    </row>
    <row r="193" spans="1:32" hidden="1" x14ac:dyDescent="0.2">
      <c r="A193" s="89"/>
      <c r="B193" s="89"/>
      <c r="C193" s="89"/>
      <c r="D193" s="124"/>
      <c r="E193" s="89"/>
      <c r="F193" s="89"/>
      <c r="G193" s="89"/>
      <c r="H193" s="110"/>
      <c r="I193" s="110"/>
      <c r="J193" s="110"/>
      <c r="K193" s="110"/>
      <c r="L193" s="110"/>
      <c r="M193" s="110"/>
      <c r="N193" s="110"/>
      <c r="O193" s="61"/>
      <c r="P193" s="89"/>
      <c r="Q193" s="89"/>
      <c r="R193" s="89"/>
      <c r="S193" s="89"/>
      <c r="T193" s="89"/>
      <c r="U193" s="89"/>
      <c r="V193" s="89"/>
      <c r="W193" s="61"/>
      <c r="X193" s="89"/>
      <c r="Y193" s="89"/>
      <c r="Z193" s="89"/>
      <c r="AA193" s="89"/>
      <c r="AB193" s="89"/>
      <c r="AC193" s="89"/>
      <c r="AD193" s="89"/>
      <c r="AE193" s="89"/>
      <c r="AF193" s="89"/>
    </row>
    <row r="194" spans="1:32" hidden="1" x14ac:dyDescent="0.2">
      <c r="A194" s="89"/>
      <c r="B194" s="89"/>
      <c r="C194" s="89"/>
      <c r="D194" s="124"/>
      <c r="E194" s="89"/>
      <c r="F194" s="89"/>
      <c r="G194" s="89"/>
      <c r="H194" s="110"/>
      <c r="I194" s="110"/>
      <c r="J194" s="110"/>
      <c r="K194" s="110"/>
      <c r="L194" s="110"/>
      <c r="M194" s="110"/>
      <c r="N194" s="110"/>
      <c r="O194" s="61"/>
      <c r="P194" s="89"/>
      <c r="Q194" s="89"/>
      <c r="R194" s="89"/>
      <c r="S194" s="89"/>
      <c r="T194" s="89"/>
      <c r="U194" s="89"/>
      <c r="V194" s="89"/>
      <c r="W194" s="61"/>
      <c r="X194" s="89"/>
      <c r="Y194" s="89"/>
      <c r="Z194" s="89"/>
      <c r="AA194" s="89"/>
      <c r="AB194" s="89"/>
      <c r="AC194" s="89"/>
      <c r="AD194" s="89"/>
      <c r="AE194" s="89"/>
      <c r="AF194" s="89"/>
    </row>
    <row r="195" spans="1:32" hidden="1" x14ac:dyDescent="0.2">
      <c r="A195" s="89"/>
      <c r="B195" s="89"/>
      <c r="C195" s="89"/>
      <c r="D195" s="124"/>
      <c r="E195" s="89"/>
      <c r="F195" s="89"/>
      <c r="G195" s="89"/>
      <c r="H195" s="110"/>
      <c r="I195" s="110"/>
      <c r="J195" s="110"/>
      <c r="K195" s="110"/>
      <c r="L195" s="110"/>
      <c r="M195" s="110"/>
      <c r="N195" s="110"/>
      <c r="O195" s="61"/>
      <c r="P195" s="89"/>
      <c r="Q195" s="89"/>
      <c r="R195" s="89"/>
      <c r="S195" s="89"/>
      <c r="T195" s="89"/>
      <c r="U195" s="89"/>
      <c r="V195" s="89"/>
      <c r="W195" s="61"/>
      <c r="X195" s="89"/>
      <c r="Y195" s="89"/>
      <c r="Z195" s="89"/>
      <c r="AA195" s="89"/>
      <c r="AB195" s="89"/>
      <c r="AC195" s="89"/>
      <c r="AD195" s="89"/>
      <c r="AE195" s="89"/>
      <c r="AF195" s="89"/>
    </row>
    <row r="196" spans="1:32" hidden="1" x14ac:dyDescent="0.2">
      <c r="A196" s="89"/>
      <c r="B196" s="89"/>
      <c r="C196" s="89"/>
      <c r="D196" s="124"/>
      <c r="E196" s="89"/>
      <c r="F196" s="89"/>
      <c r="G196" s="89"/>
      <c r="H196" s="110"/>
      <c r="I196" s="110"/>
      <c r="J196" s="110"/>
      <c r="K196" s="110"/>
      <c r="L196" s="110"/>
      <c r="M196" s="110"/>
      <c r="N196" s="110"/>
      <c r="O196" s="61"/>
      <c r="P196" s="89"/>
      <c r="Q196" s="89"/>
      <c r="R196" s="89"/>
      <c r="S196" s="89"/>
      <c r="T196" s="89"/>
      <c r="U196" s="89"/>
      <c r="V196" s="89"/>
      <c r="W196" s="61"/>
      <c r="X196" s="89"/>
      <c r="Y196" s="89"/>
      <c r="Z196" s="89"/>
      <c r="AA196" s="89"/>
      <c r="AB196" s="89"/>
      <c r="AC196" s="89"/>
      <c r="AD196" s="89"/>
      <c r="AE196" s="89"/>
      <c r="AF196" s="89"/>
    </row>
    <row r="197" spans="1:32" hidden="1" x14ac:dyDescent="0.2">
      <c r="A197" s="89"/>
      <c r="B197" s="89"/>
      <c r="C197" s="89"/>
      <c r="D197" s="124"/>
      <c r="E197" s="89"/>
      <c r="F197" s="89"/>
      <c r="G197" s="89"/>
      <c r="H197" s="110"/>
      <c r="I197" s="110"/>
      <c r="J197" s="110"/>
      <c r="K197" s="110"/>
      <c r="L197" s="110"/>
      <c r="M197" s="110"/>
      <c r="N197" s="110"/>
      <c r="O197" s="61"/>
      <c r="P197" s="89"/>
      <c r="Q197" s="89"/>
      <c r="R197" s="89"/>
      <c r="S197" s="89"/>
      <c r="T197" s="89"/>
      <c r="U197" s="89"/>
      <c r="V197" s="89"/>
      <c r="W197" s="61"/>
      <c r="X197" s="89"/>
      <c r="Y197" s="89"/>
      <c r="Z197" s="89"/>
      <c r="AA197" s="89"/>
      <c r="AB197" s="89"/>
      <c r="AC197" s="89"/>
      <c r="AD197" s="89"/>
      <c r="AE197" s="89"/>
      <c r="AF197" s="89"/>
    </row>
    <row r="198" spans="1:32" hidden="1" x14ac:dyDescent="0.2">
      <c r="A198" s="89"/>
      <c r="B198" s="89"/>
      <c r="C198" s="89"/>
      <c r="D198" s="124"/>
      <c r="E198" s="89"/>
      <c r="F198" s="89"/>
      <c r="G198" s="89"/>
      <c r="H198" s="110"/>
      <c r="I198" s="110"/>
      <c r="J198" s="110"/>
      <c r="K198" s="110"/>
      <c r="L198" s="110"/>
      <c r="M198" s="110"/>
      <c r="N198" s="110"/>
      <c r="O198" s="61"/>
      <c r="P198" s="89"/>
      <c r="Q198" s="89"/>
      <c r="R198" s="89"/>
      <c r="S198" s="89"/>
      <c r="T198" s="89"/>
      <c r="U198" s="89"/>
      <c r="V198" s="89"/>
      <c r="W198" s="61"/>
      <c r="X198" s="89"/>
      <c r="Y198" s="89"/>
      <c r="Z198" s="89"/>
      <c r="AA198" s="89"/>
      <c r="AB198" s="89"/>
      <c r="AC198" s="89"/>
      <c r="AD198" s="89"/>
      <c r="AE198" s="89"/>
      <c r="AF198" s="89"/>
    </row>
    <row r="199" spans="1:32" hidden="1" x14ac:dyDescent="0.2">
      <c r="A199" s="89"/>
      <c r="B199" s="89"/>
      <c r="C199" s="89"/>
      <c r="D199" s="124"/>
      <c r="E199" s="89"/>
      <c r="F199" s="89"/>
      <c r="G199" s="89"/>
      <c r="H199" s="110"/>
      <c r="I199" s="110"/>
      <c r="J199" s="110"/>
      <c r="K199" s="110"/>
      <c r="L199" s="110"/>
      <c r="M199" s="110"/>
      <c r="N199" s="110"/>
      <c r="O199" s="61"/>
      <c r="P199" s="89"/>
      <c r="Q199" s="89"/>
      <c r="R199" s="89"/>
      <c r="S199" s="89"/>
      <c r="T199" s="89"/>
      <c r="U199" s="89"/>
      <c r="V199" s="89"/>
      <c r="W199" s="61"/>
      <c r="X199" s="89"/>
      <c r="Y199" s="89"/>
      <c r="Z199" s="89"/>
      <c r="AA199" s="89"/>
      <c r="AB199" s="89"/>
      <c r="AC199" s="89"/>
      <c r="AD199" s="89"/>
      <c r="AE199" s="89"/>
      <c r="AF199" s="89"/>
    </row>
    <row r="200" spans="1:32" hidden="1" x14ac:dyDescent="0.2">
      <c r="A200" s="89"/>
      <c r="B200" s="89"/>
      <c r="C200" s="89"/>
      <c r="D200" s="124"/>
      <c r="E200" s="89"/>
      <c r="F200" s="89"/>
      <c r="G200" s="89"/>
      <c r="H200" s="110"/>
      <c r="I200" s="110"/>
      <c r="J200" s="110"/>
      <c r="K200" s="110"/>
      <c r="L200" s="110"/>
      <c r="M200" s="110"/>
      <c r="N200" s="110"/>
      <c r="O200" s="61"/>
      <c r="P200" s="89"/>
      <c r="Q200" s="89"/>
      <c r="R200" s="89"/>
      <c r="S200" s="89"/>
      <c r="T200" s="89"/>
      <c r="U200" s="89"/>
      <c r="V200" s="89"/>
      <c r="W200" s="61"/>
      <c r="X200" s="89"/>
      <c r="Y200" s="89"/>
      <c r="Z200" s="89"/>
      <c r="AA200" s="89"/>
      <c r="AB200" s="89"/>
      <c r="AC200" s="89"/>
      <c r="AD200" s="89"/>
      <c r="AE200" s="89"/>
      <c r="AF200" s="89"/>
    </row>
    <row r="201" spans="1:32" hidden="1" x14ac:dyDescent="0.2">
      <c r="A201" s="89"/>
      <c r="B201" s="89"/>
      <c r="C201" s="89"/>
      <c r="D201" s="124"/>
      <c r="E201" s="89"/>
      <c r="F201" s="89"/>
      <c r="G201" s="89"/>
      <c r="H201" s="110"/>
      <c r="I201" s="110"/>
      <c r="J201" s="110"/>
      <c r="K201" s="110"/>
      <c r="L201" s="110"/>
      <c r="M201" s="110"/>
      <c r="N201" s="110"/>
      <c r="O201" s="61"/>
      <c r="P201" s="89"/>
      <c r="Q201" s="89"/>
      <c r="R201" s="89"/>
      <c r="S201" s="89"/>
      <c r="T201" s="89"/>
      <c r="U201" s="89"/>
      <c r="V201" s="89"/>
      <c r="W201" s="61"/>
      <c r="X201" s="89"/>
      <c r="Y201" s="89"/>
      <c r="Z201" s="89"/>
      <c r="AA201" s="89"/>
      <c r="AB201" s="89"/>
      <c r="AC201" s="89"/>
      <c r="AD201" s="89"/>
      <c r="AE201" s="89"/>
      <c r="AF201" s="89"/>
    </row>
    <row r="202" spans="1:32" hidden="1" x14ac:dyDescent="0.2">
      <c r="A202" s="89"/>
      <c r="B202" s="89"/>
      <c r="C202" s="89"/>
      <c r="D202" s="124"/>
      <c r="E202" s="89"/>
      <c r="F202" s="89"/>
      <c r="G202" s="89"/>
      <c r="H202" s="110"/>
      <c r="I202" s="110"/>
      <c r="J202" s="110"/>
      <c r="K202" s="110"/>
      <c r="L202" s="110"/>
      <c r="M202" s="110"/>
      <c r="N202" s="110"/>
      <c r="O202" s="61"/>
      <c r="P202" s="89"/>
      <c r="Q202" s="89"/>
      <c r="R202" s="89"/>
      <c r="S202" s="89"/>
      <c r="T202" s="89"/>
      <c r="U202" s="89"/>
      <c r="V202" s="89"/>
      <c r="W202" s="61"/>
      <c r="X202" s="89"/>
      <c r="Y202" s="89"/>
      <c r="Z202" s="89"/>
      <c r="AA202" s="89"/>
      <c r="AB202" s="89"/>
      <c r="AC202" s="89"/>
      <c r="AD202" s="89"/>
      <c r="AE202" s="89"/>
      <c r="AF202" s="89"/>
    </row>
    <row r="203" spans="1:32" hidden="1" x14ac:dyDescent="0.2">
      <c r="A203" s="89"/>
      <c r="B203" s="89"/>
      <c r="C203" s="89"/>
      <c r="D203" s="124"/>
      <c r="E203" s="89"/>
      <c r="F203" s="89"/>
      <c r="G203" s="89"/>
      <c r="H203" s="110"/>
      <c r="I203" s="110"/>
      <c r="J203" s="110"/>
      <c r="K203" s="110"/>
      <c r="L203" s="110"/>
      <c r="M203" s="110"/>
      <c r="N203" s="110"/>
      <c r="O203" s="61"/>
      <c r="P203" s="89"/>
      <c r="Q203" s="89"/>
      <c r="R203" s="89"/>
      <c r="S203" s="89"/>
      <c r="T203" s="89"/>
      <c r="U203" s="89"/>
      <c r="V203" s="89"/>
      <c r="W203" s="61"/>
      <c r="X203" s="89"/>
      <c r="Y203" s="89"/>
      <c r="Z203" s="89"/>
      <c r="AA203" s="89"/>
      <c r="AB203" s="89"/>
      <c r="AC203" s="89"/>
      <c r="AD203" s="89"/>
      <c r="AE203" s="89"/>
      <c r="AF203" s="89"/>
    </row>
    <row r="204" spans="1:32" hidden="1" x14ac:dyDescent="0.2">
      <c r="A204" s="89"/>
      <c r="B204" s="89"/>
      <c r="C204" s="89"/>
      <c r="D204" s="124"/>
      <c r="E204" s="89"/>
      <c r="F204" s="89"/>
      <c r="G204" s="89"/>
      <c r="H204" s="110"/>
      <c r="I204" s="110"/>
      <c r="J204" s="110"/>
      <c r="K204" s="110"/>
      <c r="L204" s="110"/>
      <c r="M204" s="110"/>
      <c r="N204" s="110"/>
      <c r="O204" s="61"/>
      <c r="P204" s="89"/>
      <c r="Q204" s="89"/>
      <c r="R204" s="89"/>
      <c r="S204" s="89"/>
      <c r="T204" s="89"/>
      <c r="U204" s="89"/>
      <c r="V204" s="89"/>
      <c r="W204" s="61"/>
      <c r="X204" s="89"/>
      <c r="Y204" s="89"/>
      <c r="Z204" s="89"/>
      <c r="AA204" s="89"/>
      <c r="AB204" s="89"/>
      <c r="AC204" s="89"/>
      <c r="AD204" s="89"/>
      <c r="AE204" s="89"/>
      <c r="AF204" s="89"/>
    </row>
    <row r="205" spans="1:32" hidden="1" x14ac:dyDescent="0.2">
      <c r="A205" s="89"/>
      <c r="B205" s="89"/>
      <c r="C205" s="89"/>
      <c r="D205" s="124"/>
      <c r="E205" s="89"/>
      <c r="F205" s="89"/>
      <c r="G205" s="89"/>
      <c r="H205" s="110"/>
      <c r="I205" s="110"/>
      <c r="J205" s="110"/>
      <c r="K205" s="110"/>
      <c r="L205" s="110"/>
      <c r="M205" s="110"/>
      <c r="N205" s="110"/>
      <c r="O205" s="61"/>
      <c r="P205" s="89"/>
      <c r="Q205" s="89"/>
      <c r="R205" s="89"/>
      <c r="S205" s="89"/>
      <c r="T205" s="89"/>
      <c r="U205" s="89"/>
      <c r="V205" s="89"/>
      <c r="W205" s="61"/>
      <c r="X205" s="89"/>
      <c r="Y205" s="89"/>
      <c r="Z205" s="89"/>
      <c r="AA205" s="89"/>
      <c r="AB205" s="89"/>
      <c r="AC205" s="89"/>
      <c r="AD205" s="89"/>
      <c r="AE205" s="89"/>
      <c r="AF205" s="89"/>
    </row>
    <row r="206" spans="1:32" hidden="1" x14ac:dyDescent="0.2">
      <c r="A206" s="89"/>
      <c r="B206" s="89"/>
      <c r="C206" s="89"/>
      <c r="D206" s="124"/>
      <c r="E206" s="89"/>
      <c r="F206" s="89"/>
      <c r="G206" s="89"/>
      <c r="H206" s="110"/>
      <c r="I206" s="110"/>
      <c r="J206" s="110"/>
      <c r="K206" s="110"/>
      <c r="L206" s="110"/>
      <c r="M206" s="110"/>
      <c r="N206" s="110"/>
      <c r="O206" s="61"/>
      <c r="P206" s="89"/>
      <c r="Q206" s="89"/>
      <c r="R206" s="89"/>
      <c r="S206" s="89"/>
      <c r="T206" s="89"/>
      <c r="U206" s="89"/>
      <c r="V206" s="89"/>
      <c r="W206" s="61"/>
      <c r="X206" s="89"/>
      <c r="Y206" s="89"/>
      <c r="Z206" s="89"/>
      <c r="AA206" s="89"/>
      <c r="AB206" s="89"/>
      <c r="AC206" s="89"/>
      <c r="AD206" s="89"/>
      <c r="AE206" s="89"/>
      <c r="AF206" s="89"/>
    </row>
    <row r="207" spans="1:32" hidden="1" x14ac:dyDescent="0.2">
      <c r="A207" s="89"/>
      <c r="B207" s="89"/>
      <c r="C207" s="89"/>
      <c r="D207" s="124"/>
      <c r="E207" s="89"/>
      <c r="F207" s="89"/>
      <c r="G207" s="89"/>
      <c r="H207" s="110"/>
      <c r="I207" s="110"/>
      <c r="J207" s="110"/>
      <c r="K207" s="110"/>
      <c r="L207" s="110"/>
      <c r="M207" s="110"/>
      <c r="N207" s="110"/>
      <c r="O207" s="61"/>
      <c r="P207" s="89"/>
      <c r="Q207" s="89"/>
      <c r="R207" s="89"/>
      <c r="S207" s="89"/>
      <c r="T207" s="89"/>
      <c r="U207" s="89"/>
      <c r="V207" s="89"/>
      <c r="W207" s="61"/>
      <c r="X207" s="89"/>
      <c r="Y207" s="89"/>
      <c r="Z207" s="89"/>
      <c r="AA207" s="89"/>
      <c r="AB207" s="89"/>
      <c r="AC207" s="89"/>
      <c r="AD207" s="89"/>
      <c r="AE207" s="89"/>
      <c r="AF207" s="89"/>
    </row>
    <row r="208" spans="1:32" hidden="1" x14ac:dyDescent="0.2">
      <c r="A208" s="89"/>
      <c r="B208" s="89"/>
      <c r="C208" s="89"/>
      <c r="D208" s="124"/>
      <c r="E208" s="89"/>
      <c r="F208" s="89"/>
      <c r="G208" s="89"/>
      <c r="H208" s="110"/>
      <c r="I208" s="110"/>
      <c r="J208" s="110"/>
      <c r="K208" s="110"/>
      <c r="L208" s="110"/>
      <c r="M208" s="110"/>
      <c r="N208" s="110"/>
      <c r="O208" s="61"/>
      <c r="P208" s="89"/>
      <c r="Q208" s="89"/>
      <c r="R208" s="89"/>
      <c r="S208" s="89"/>
      <c r="T208" s="89"/>
      <c r="U208" s="89"/>
      <c r="V208" s="89"/>
      <c r="W208" s="61"/>
      <c r="X208" s="89"/>
      <c r="Y208" s="89"/>
      <c r="Z208" s="89"/>
      <c r="AA208" s="89"/>
      <c r="AB208" s="89"/>
      <c r="AC208" s="89"/>
      <c r="AD208" s="89"/>
      <c r="AE208" s="89"/>
      <c r="AF208" s="89"/>
    </row>
    <row r="209" spans="1:32" hidden="1" x14ac:dyDescent="0.2">
      <c r="A209" s="89"/>
      <c r="B209" s="89"/>
      <c r="C209" s="89"/>
      <c r="D209" s="124"/>
      <c r="E209" s="89"/>
      <c r="F209" s="89"/>
      <c r="G209" s="89"/>
      <c r="H209" s="110"/>
      <c r="I209" s="110"/>
      <c r="J209" s="110"/>
      <c r="K209" s="110"/>
      <c r="L209" s="110"/>
      <c r="M209" s="110"/>
      <c r="N209" s="110"/>
      <c r="O209" s="61"/>
      <c r="P209" s="89"/>
      <c r="Q209" s="89"/>
      <c r="R209" s="89"/>
      <c r="S209" s="89"/>
      <c r="T209" s="89"/>
      <c r="U209" s="89"/>
      <c r="V209" s="89"/>
      <c r="W209" s="61"/>
      <c r="X209" s="89"/>
      <c r="Y209" s="89"/>
      <c r="Z209" s="89"/>
      <c r="AA209" s="89"/>
      <c r="AB209" s="89"/>
      <c r="AC209" s="89"/>
      <c r="AD209" s="89"/>
      <c r="AE209" s="89"/>
      <c r="AF209" s="89"/>
    </row>
    <row r="210" spans="1:32" hidden="1" x14ac:dyDescent="0.2">
      <c r="A210" s="89"/>
      <c r="B210" s="89"/>
      <c r="C210" s="89"/>
      <c r="D210" s="124"/>
      <c r="E210" s="89"/>
      <c r="F210" s="89"/>
      <c r="G210" s="89"/>
      <c r="H210" s="110"/>
      <c r="I210" s="110"/>
      <c r="J210" s="110"/>
      <c r="K210" s="110"/>
      <c r="L210" s="110"/>
      <c r="M210" s="110"/>
      <c r="N210" s="110"/>
      <c r="O210" s="61"/>
      <c r="P210" s="89"/>
      <c r="Q210" s="89"/>
      <c r="R210" s="89"/>
      <c r="S210" s="89"/>
      <c r="T210" s="89"/>
      <c r="U210" s="89"/>
      <c r="V210" s="89"/>
      <c r="W210" s="61"/>
      <c r="X210" s="89"/>
      <c r="Y210" s="89"/>
      <c r="Z210" s="89"/>
      <c r="AA210" s="89"/>
      <c r="AB210" s="89"/>
      <c r="AC210" s="89"/>
      <c r="AD210" s="89"/>
      <c r="AE210" s="89"/>
      <c r="AF210" s="89"/>
    </row>
    <row r="211" spans="1:32" hidden="1" x14ac:dyDescent="0.2">
      <c r="A211" s="89"/>
      <c r="B211" s="89"/>
      <c r="C211" s="89"/>
      <c r="D211" s="124"/>
      <c r="E211" s="89"/>
      <c r="F211" s="89"/>
      <c r="G211" s="89"/>
      <c r="H211" s="110"/>
      <c r="I211" s="110"/>
      <c r="J211" s="110"/>
      <c r="K211" s="110"/>
      <c r="L211" s="110"/>
      <c r="M211" s="110"/>
      <c r="N211" s="110"/>
      <c r="O211" s="61"/>
      <c r="P211" s="89"/>
      <c r="Q211" s="89"/>
      <c r="R211" s="89"/>
      <c r="S211" s="89"/>
      <c r="T211" s="89"/>
      <c r="U211" s="89"/>
      <c r="V211" s="89"/>
      <c r="W211" s="61"/>
      <c r="X211" s="89"/>
      <c r="Y211" s="89"/>
      <c r="Z211" s="89"/>
      <c r="AA211" s="89"/>
      <c r="AB211" s="89"/>
      <c r="AC211" s="89"/>
      <c r="AD211" s="89"/>
      <c r="AE211" s="89"/>
      <c r="AF211" s="89"/>
    </row>
    <row r="212" spans="1:32" hidden="1" x14ac:dyDescent="0.2">
      <c r="A212" s="89"/>
      <c r="B212" s="89"/>
      <c r="C212" s="89"/>
      <c r="D212" s="124"/>
      <c r="E212" s="89"/>
      <c r="F212" s="89"/>
      <c r="G212" s="89"/>
      <c r="H212" s="110"/>
      <c r="I212" s="110"/>
      <c r="J212" s="110"/>
      <c r="K212" s="110"/>
      <c r="L212" s="110"/>
      <c r="M212" s="110"/>
      <c r="N212" s="110"/>
      <c r="O212" s="61"/>
      <c r="P212" s="89"/>
      <c r="Q212" s="89"/>
      <c r="R212" s="89"/>
      <c r="S212" s="89"/>
      <c r="T212" s="89"/>
      <c r="U212" s="89"/>
      <c r="V212" s="89"/>
      <c r="W212" s="61"/>
      <c r="X212" s="89"/>
      <c r="Y212" s="89"/>
      <c r="Z212" s="89"/>
      <c r="AA212" s="89"/>
      <c r="AB212" s="89"/>
      <c r="AC212" s="89"/>
      <c r="AD212" s="89"/>
      <c r="AE212" s="89"/>
      <c r="AF212" s="89"/>
    </row>
    <row r="213" spans="1:32" hidden="1" x14ac:dyDescent="0.2">
      <c r="A213" s="89"/>
      <c r="B213" s="89"/>
      <c r="C213" s="89"/>
      <c r="D213" s="124"/>
      <c r="E213" s="89"/>
      <c r="F213" s="89"/>
      <c r="G213" s="89"/>
      <c r="H213" s="110"/>
      <c r="I213" s="110"/>
      <c r="J213" s="110"/>
      <c r="K213" s="110"/>
      <c r="L213" s="110"/>
      <c r="M213" s="110"/>
      <c r="N213" s="110"/>
      <c r="O213" s="61"/>
      <c r="P213" s="89"/>
      <c r="Q213" s="89"/>
      <c r="R213" s="89"/>
      <c r="S213" s="89"/>
      <c r="T213" s="89"/>
      <c r="U213" s="89"/>
      <c r="V213" s="89"/>
      <c r="W213" s="61"/>
      <c r="X213" s="89"/>
      <c r="Y213" s="89"/>
      <c r="Z213" s="89"/>
      <c r="AA213" s="89"/>
      <c r="AB213" s="89"/>
      <c r="AC213" s="89"/>
      <c r="AD213" s="89"/>
      <c r="AE213" s="89"/>
      <c r="AF213" s="89"/>
    </row>
    <row r="214" spans="1:32" hidden="1" x14ac:dyDescent="0.2">
      <c r="A214" s="89"/>
      <c r="B214" s="89"/>
      <c r="C214" s="89"/>
      <c r="D214" s="124"/>
      <c r="E214" s="89"/>
      <c r="F214" s="89"/>
      <c r="G214" s="89"/>
      <c r="H214" s="110"/>
      <c r="I214" s="110"/>
      <c r="J214" s="110"/>
      <c r="K214" s="110"/>
      <c r="L214" s="110"/>
      <c r="M214" s="110"/>
      <c r="N214" s="110"/>
      <c r="O214" s="61"/>
      <c r="P214" s="89"/>
      <c r="Q214" s="89"/>
      <c r="R214" s="89"/>
      <c r="S214" s="89"/>
      <c r="T214" s="89"/>
      <c r="U214" s="89"/>
      <c r="V214" s="89"/>
      <c r="W214" s="61"/>
      <c r="X214" s="89"/>
      <c r="Y214" s="89"/>
      <c r="Z214" s="89"/>
      <c r="AA214" s="89"/>
      <c r="AB214" s="89"/>
      <c r="AC214" s="89"/>
      <c r="AD214" s="89"/>
      <c r="AE214" s="89"/>
      <c r="AF214" s="89"/>
    </row>
    <row r="215" spans="1:32" hidden="1" x14ac:dyDescent="0.2">
      <c r="A215" s="89"/>
      <c r="B215" s="89"/>
      <c r="C215" s="89"/>
      <c r="D215" s="124"/>
      <c r="E215" s="89"/>
      <c r="F215" s="89"/>
      <c r="G215" s="89"/>
      <c r="H215" s="110"/>
      <c r="I215" s="110"/>
      <c r="J215" s="110"/>
      <c r="K215" s="110"/>
      <c r="L215" s="110"/>
      <c r="M215" s="110"/>
      <c r="N215" s="110"/>
      <c r="O215" s="61"/>
      <c r="P215" s="89"/>
      <c r="Q215" s="89"/>
      <c r="R215" s="89"/>
      <c r="S215" s="89"/>
      <c r="T215" s="89"/>
      <c r="U215" s="89"/>
      <c r="V215" s="89"/>
      <c r="W215" s="61"/>
      <c r="X215" s="89"/>
      <c r="Y215" s="89"/>
      <c r="Z215" s="89"/>
      <c r="AA215" s="89"/>
      <c r="AB215" s="89"/>
      <c r="AC215" s="89"/>
      <c r="AD215" s="89"/>
      <c r="AE215" s="89"/>
      <c r="AF215" s="89"/>
    </row>
    <row r="216" spans="1:32" hidden="1" x14ac:dyDescent="0.2">
      <c r="A216" s="89"/>
      <c r="B216" s="89"/>
      <c r="C216" s="89"/>
      <c r="D216" s="124"/>
      <c r="E216" s="89"/>
      <c r="F216" s="89"/>
      <c r="G216" s="89"/>
      <c r="H216" s="110"/>
      <c r="I216" s="110"/>
      <c r="J216" s="110"/>
      <c r="K216" s="110"/>
      <c r="L216" s="110"/>
      <c r="M216" s="110"/>
      <c r="N216" s="110"/>
      <c r="O216" s="61"/>
      <c r="P216" s="89"/>
      <c r="Q216" s="89"/>
      <c r="R216" s="89"/>
      <c r="S216" s="89"/>
      <c r="T216" s="89"/>
      <c r="U216" s="89"/>
      <c r="V216" s="89"/>
      <c r="W216" s="61"/>
      <c r="X216" s="89"/>
      <c r="Y216" s="89"/>
      <c r="Z216" s="89"/>
      <c r="AA216" s="89"/>
      <c r="AB216" s="89"/>
      <c r="AC216" s="89"/>
      <c r="AD216" s="89"/>
      <c r="AE216" s="89"/>
      <c r="AF216" s="89"/>
    </row>
    <row r="217" spans="1:32" hidden="1" x14ac:dyDescent="0.2">
      <c r="A217" s="89"/>
      <c r="B217" s="89"/>
      <c r="C217" s="89"/>
      <c r="D217" s="124"/>
      <c r="E217" s="89"/>
      <c r="F217" s="89"/>
      <c r="G217" s="89"/>
      <c r="H217" s="110"/>
      <c r="I217" s="110"/>
      <c r="J217" s="110"/>
      <c r="K217" s="110"/>
      <c r="L217" s="110"/>
      <c r="M217" s="110"/>
      <c r="N217" s="110"/>
      <c r="O217" s="61"/>
      <c r="P217" s="89"/>
      <c r="Q217" s="89"/>
      <c r="R217" s="89"/>
      <c r="S217" s="89"/>
      <c r="T217" s="89"/>
      <c r="U217" s="89"/>
      <c r="V217" s="89"/>
      <c r="W217" s="61"/>
      <c r="X217" s="89"/>
      <c r="Y217" s="89"/>
      <c r="Z217" s="89"/>
      <c r="AA217" s="89"/>
      <c r="AB217" s="89"/>
      <c r="AC217" s="89"/>
      <c r="AD217" s="89"/>
      <c r="AE217" s="89"/>
      <c r="AF217" s="89"/>
    </row>
    <row r="218" spans="1:32" hidden="1" x14ac:dyDescent="0.2">
      <c r="A218" s="89"/>
      <c r="B218" s="89"/>
      <c r="C218" s="89"/>
      <c r="D218" s="124"/>
      <c r="E218" s="89"/>
      <c r="F218" s="89"/>
      <c r="G218" s="89"/>
      <c r="H218" s="110"/>
      <c r="I218" s="110"/>
      <c r="J218" s="110"/>
      <c r="K218" s="110"/>
      <c r="L218" s="110"/>
      <c r="M218" s="110"/>
      <c r="N218" s="110"/>
      <c r="O218" s="61"/>
      <c r="P218" s="89"/>
      <c r="Q218" s="89"/>
      <c r="R218" s="89"/>
      <c r="S218" s="89"/>
      <c r="T218" s="89"/>
      <c r="U218" s="89"/>
      <c r="V218" s="89"/>
      <c r="W218" s="61"/>
      <c r="X218" s="89"/>
      <c r="Y218" s="89"/>
      <c r="Z218" s="89"/>
      <c r="AA218" s="89"/>
      <c r="AB218" s="89"/>
      <c r="AC218" s="89"/>
      <c r="AD218" s="89"/>
      <c r="AE218" s="89"/>
      <c r="AF218" s="89"/>
    </row>
    <row r="219" spans="1:32" hidden="1" x14ac:dyDescent="0.2">
      <c r="A219" s="89"/>
      <c r="B219" s="89"/>
      <c r="C219" s="89"/>
      <c r="D219" s="124"/>
      <c r="E219" s="89"/>
      <c r="F219" s="89"/>
      <c r="G219" s="89"/>
      <c r="H219" s="110"/>
      <c r="I219" s="110"/>
      <c r="J219" s="110"/>
      <c r="K219" s="110"/>
      <c r="L219" s="110"/>
      <c r="M219" s="110"/>
      <c r="N219" s="110"/>
      <c r="O219" s="61"/>
      <c r="P219" s="89"/>
      <c r="Q219" s="89"/>
      <c r="R219" s="89"/>
      <c r="S219" s="89"/>
      <c r="T219" s="89"/>
      <c r="U219" s="89"/>
      <c r="V219" s="89"/>
      <c r="W219" s="61"/>
      <c r="X219" s="89"/>
      <c r="Y219" s="89"/>
      <c r="Z219" s="89"/>
      <c r="AA219" s="89"/>
      <c r="AB219" s="89"/>
      <c r="AC219" s="89"/>
      <c r="AD219" s="89"/>
      <c r="AE219" s="89"/>
      <c r="AF219" s="89"/>
    </row>
    <row r="220" spans="1:32" hidden="1" x14ac:dyDescent="0.2">
      <c r="A220" s="89"/>
      <c r="B220" s="89"/>
      <c r="C220" s="89"/>
      <c r="D220" s="124"/>
      <c r="E220" s="89"/>
      <c r="F220" s="89"/>
      <c r="G220" s="89"/>
      <c r="H220" s="110"/>
      <c r="I220" s="110"/>
      <c r="J220" s="110"/>
      <c r="K220" s="110"/>
      <c r="L220" s="110"/>
      <c r="M220" s="110"/>
      <c r="N220" s="110"/>
      <c r="O220" s="61"/>
      <c r="P220" s="89"/>
      <c r="Q220" s="89"/>
      <c r="R220" s="89"/>
      <c r="S220" s="89"/>
      <c r="T220" s="89"/>
      <c r="U220" s="89"/>
      <c r="V220" s="89"/>
      <c r="W220" s="61"/>
      <c r="X220" s="89"/>
      <c r="Y220" s="89"/>
      <c r="Z220" s="89"/>
      <c r="AA220" s="89"/>
      <c r="AB220" s="89"/>
      <c r="AC220" s="89"/>
      <c r="AD220" s="89"/>
      <c r="AE220" s="89"/>
      <c r="AF220" s="89"/>
    </row>
    <row r="221" spans="1:32" hidden="1" x14ac:dyDescent="0.2">
      <c r="A221" s="89"/>
      <c r="B221" s="89"/>
      <c r="C221" s="89"/>
      <c r="D221" s="124"/>
      <c r="E221" s="89"/>
      <c r="F221" s="89"/>
      <c r="G221" s="89"/>
      <c r="H221" s="110"/>
      <c r="I221" s="110"/>
      <c r="J221" s="110"/>
      <c r="K221" s="110"/>
      <c r="L221" s="110"/>
      <c r="M221" s="110"/>
      <c r="N221" s="110"/>
      <c r="O221" s="61"/>
      <c r="P221" s="89"/>
      <c r="Q221" s="89"/>
      <c r="R221" s="89"/>
      <c r="S221" s="89"/>
      <c r="T221" s="89"/>
      <c r="U221" s="89"/>
      <c r="V221" s="89"/>
      <c r="W221" s="61"/>
      <c r="X221" s="89"/>
      <c r="Y221" s="89"/>
      <c r="Z221" s="89"/>
      <c r="AA221" s="89"/>
      <c r="AB221" s="89"/>
      <c r="AC221" s="89"/>
      <c r="AD221" s="89"/>
      <c r="AE221" s="89"/>
      <c r="AF221" s="89"/>
    </row>
    <row r="222" spans="1:32" hidden="1" x14ac:dyDescent="0.2">
      <c r="A222" s="89"/>
      <c r="B222" s="89"/>
      <c r="C222" s="89"/>
      <c r="D222" s="124"/>
      <c r="E222" s="89"/>
      <c r="F222" s="89"/>
      <c r="G222" s="89"/>
      <c r="H222" s="110"/>
      <c r="I222" s="110"/>
      <c r="J222" s="110"/>
      <c r="K222" s="110"/>
      <c r="L222" s="110"/>
      <c r="M222" s="110"/>
      <c r="N222" s="110"/>
      <c r="O222" s="61"/>
      <c r="P222" s="89"/>
      <c r="Q222" s="89"/>
      <c r="R222" s="89"/>
      <c r="S222" s="89"/>
      <c r="T222" s="89"/>
      <c r="U222" s="89"/>
      <c r="V222" s="89"/>
      <c r="W222" s="61"/>
      <c r="X222" s="89"/>
      <c r="Y222" s="89"/>
      <c r="Z222" s="89"/>
      <c r="AA222" s="89"/>
      <c r="AB222" s="89"/>
      <c r="AC222" s="89"/>
      <c r="AD222" s="89"/>
      <c r="AE222" s="89"/>
      <c r="AF222" s="89"/>
    </row>
    <row r="223" spans="1:32" hidden="1" x14ac:dyDescent="0.2">
      <c r="A223" s="89"/>
      <c r="B223" s="89"/>
      <c r="C223" s="89"/>
      <c r="D223" s="124"/>
      <c r="E223" s="89"/>
      <c r="F223" s="89"/>
      <c r="G223" s="89"/>
      <c r="H223" s="110"/>
      <c r="I223" s="110"/>
      <c r="J223" s="110"/>
      <c r="K223" s="110"/>
      <c r="L223" s="110"/>
      <c r="M223" s="110"/>
      <c r="N223" s="110"/>
      <c r="O223" s="61"/>
      <c r="P223" s="89"/>
      <c r="Q223" s="89"/>
      <c r="R223" s="89"/>
      <c r="S223" s="89"/>
      <c r="T223" s="89"/>
      <c r="U223" s="89"/>
      <c r="V223" s="89"/>
      <c r="W223" s="61"/>
      <c r="X223" s="89"/>
      <c r="Y223" s="89"/>
      <c r="Z223" s="89"/>
      <c r="AA223" s="89"/>
      <c r="AB223" s="89"/>
      <c r="AC223" s="89"/>
      <c r="AD223" s="89"/>
      <c r="AE223" s="89"/>
      <c r="AF223" s="89"/>
    </row>
    <row r="224" spans="1:32" hidden="1" x14ac:dyDescent="0.2">
      <c r="A224" s="89"/>
      <c r="B224" s="89"/>
      <c r="C224" s="89"/>
      <c r="D224" s="124"/>
      <c r="E224" s="89"/>
      <c r="F224" s="89"/>
      <c r="G224" s="89"/>
      <c r="H224" s="110"/>
      <c r="I224" s="110"/>
      <c r="J224" s="110"/>
      <c r="K224" s="110"/>
      <c r="L224" s="110"/>
      <c r="M224" s="110"/>
      <c r="N224" s="110"/>
      <c r="O224" s="61"/>
      <c r="P224" s="89"/>
      <c r="Q224" s="89"/>
      <c r="R224" s="89"/>
      <c r="S224" s="89"/>
      <c r="T224" s="89"/>
      <c r="U224" s="89"/>
      <c r="V224" s="89"/>
      <c r="W224" s="61"/>
      <c r="X224" s="89"/>
      <c r="Y224" s="89"/>
      <c r="Z224" s="89"/>
      <c r="AA224" s="89"/>
      <c r="AB224" s="89"/>
      <c r="AC224" s="89"/>
      <c r="AD224" s="89"/>
      <c r="AE224" s="89"/>
      <c r="AF224" s="89"/>
    </row>
    <row r="225" spans="1:32" hidden="1" x14ac:dyDescent="0.2">
      <c r="A225" s="89"/>
      <c r="B225" s="89"/>
      <c r="C225" s="89"/>
      <c r="D225" s="124"/>
      <c r="E225" s="89"/>
      <c r="F225" s="89"/>
      <c r="G225" s="89"/>
      <c r="H225" s="110"/>
      <c r="I225" s="110"/>
      <c r="J225" s="110"/>
      <c r="K225" s="110"/>
      <c r="L225" s="110"/>
      <c r="M225" s="110"/>
      <c r="N225" s="110"/>
      <c r="O225" s="61"/>
      <c r="P225" s="89"/>
      <c r="Q225" s="89"/>
      <c r="R225" s="89"/>
      <c r="S225" s="89"/>
      <c r="T225" s="89"/>
      <c r="U225" s="89"/>
      <c r="V225" s="89"/>
      <c r="W225" s="61"/>
      <c r="X225" s="89"/>
      <c r="Y225" s="89"/>
      <c r="Z225" s="89"/>
      <c r="AA225" s="89"/>
      <c r="AB225" s="89"/>
      <c r="AC225" s="89"/>
      <c r="AD225" s="89"/>
      <c r="AE225" s="89"/>
      <c r="AF225" s="89"/>
    </row>
    <row r="226" spans="1:32" hidden="1" x14ac:dyDescent="0.2">
      <c r="A226" s="89"/>
      <c r="B226" s="89"/>
      <c r="C226" s="89"/>
      <c r="D226" s="124"/>
      <c r="E226" s="89"/>
      <c r="F226" s="89"/>
      <c r="G226" s="89"/>
      <c r="H226" s="110"/>
      <c r="I226" s="110"/>
      <c r="J226" s="110"/>
      <c r="K226" s="110"/>
      <c r="L226" s="110"/>
      <c r="M226" s="110"/>
      <c r="N226" s="110"/>
      <c r="O226" s="61"/>
      <c r="P226" s="89"/>
      <c r="Q226" s="89"/>
      <c r="R226" s="89"/>
      <c r="S226" s="89"/>
      <c r="T226" s="89"/>
      <c r="U226" s="89"/>
      <c r="V226" s="89"/>
      <c r="W226" s="61"/>
      <c r="X226" s="89"/>
      <c r="Y226" s="89"/>
      <c r="Z226" s="89"/>
      <c r="AA226" s="89"/>
      <c r="AB226" s="89"/>
      <c r="AC226" s="89"/>
      <c r="AD226" s="89"/>
      <c r="AE226" s="89"/>
      <c r="AF226" s="89"/>
    </row>
    <row r="227" spans="1:32" hidden="1" x14ac:dyDescent="0.2">
      <c r="A227" s="89"/>
      <c r="B227" s="89"/>
      <c r="C227" s="89"/>
      <c r="D227" s="124"/>
      <c r="E227" s="89"/>
      <c r="F227" s="89"/>
      <c r="G227" s="89"/>
      <c r="H227" s="110"/>
      <c r="I227" s="110"/>
      <c r="J227" s="110"/>
      <c r="K227" s="110"/>
      <c r="L227" s="110"/>
      <c r="M227" s="110"/>
      <c r="N227" s="110"/>
      <c r="O227" s="61"/>
      <c r="P227" s="89"/>
      <c r="Q227" s="89"/>
      <c r="R227" s="89"/>
      <c r="S227" s="89"/>
      <c r="T227" s="89"/>
      <c r="U227" s="89"/>
      <c r="V227" s="89"/>
      <c r="W227" s="61"/>
      <c r="X227" s="89"/>
      <c r="Y227" s="89"/>
      <c r="Z227" s="89"/>
      <c r="AA227" s="89"/>
      <c r="AB227" s="89"/>
      <c r="AC227" s="89"/>
      <c r="AD227" s="89"/>
      <c r="AE227" s="89"/>
      <c r="AF227" s="89"/>
    </row>
    <row r="228" spans="1:32" hidden="1" x14ac:dyDescent="0.2">
      <c r="A228" s="89"/>
      <c r="B228" s="89"/>
      <c r="C228" s="89"/>
      <c r="D228" s="124"/>
      <c r="E228" s="89"/>
      <c r="F228" s="89"/>
      <c r="G228" s="89"/>
      <c r="H228" s="110"/>
      <c r="I228" s="110"/>
      <c r="J228" s="110"/>
      <c r="K228" s="110"/>
      <c r="L228" s="110"/>
      <c r="M228" s="110"/>
      <c r="N228" s="110"/>
      <c r="O228" s="61"/>
      <c r="P228" s="89"/>
      <c r="Q228" s="89"/>
      <c r="R228" s="89"/>
      <c r="S228" s="89"/>
      <c r="T228" s="89"/>
      <c r="U228" s="89"/>
      <c r="V228" s="89"/>
      <c r="W228" s="61"/>
      <c r="X228" s="89"/>
      <c r="Y228" s="89"/>
      <c r="Z228" s="89"/>
      <c r="AA228" s="89"/>
      <c r="AB228" s="89"/>
      <c r="AC228" s="89"/>
      <c r="AD228" s="89"/>
      <c r="AE228" s="89"/>
      <c r="AF228" s="89"/>
    </row>
    <row r="229" spans="1:32" hidden="1" x14ac:dyDescent="0.2">
      <c r="A229" s="89"/>
      <c r="B229" s="89"/>
      <c r="C229" s="89"/>
      <c r="D229" s="124"/>
      <c r="E229" s="89"/>
      <c r="F229" s="89"/>
      <c r="G229" s="89"/>
      <c r="H229" s="110"/>
      <c r="I229" s="110"/>
      <c r="J229" s="110"/>
      <c r="K229" s="110"/>
      <c r="L229" s="110"/>
      <c r="M229" s="110"/>
      <c r="N229" s="110"/>
      <c r="O229" s="61"/>
      <c r="P229" s="89"/>
      <c r="Q229" s="89"/>
      <c r="R229" s="89"/>
      <c r="S229" s="89"/>
      <c r="T229" s="89"/>
      <c r="U229" s="89"/>
      <c r="V229" s="89"/>
      <c r="W229" s="61"/>
      <c r="X229" s="89"/>
      <c r="Y229" s="89"/>
      <c r="Z229" s="89"/>
      <c r="AA229" s="89"/>
      <c r="AB229" s="89"/>
      <c r="AC229" s="89"/>
      <c r="AD229" s="89"/>
      <c r="AE229" s="89"/>
      <c r="AF229" s="89"/>
    </row>
    <row r="230" spans="1:32" hidden="1" x14ac:dyDescent="0.2">
      <c r="A230" s="89"/>
      <c r="B230" s="89"/>
      <c r="C230" s="89"/>
      <c r="D230" s="124"/>
      <c r="E230" s="89"/>
      <c r="F230" s="89"/>
      <c r="G230" s="89"/>
      <c r="H230" s="110"/>
      <c r="I230" s="110"/>
      <c r="J230" s="110"/>
      <c r="K230" s="110"/>
      <c r="L230" s="110"/>
      <c r="M230" s="110"/>
      <c r="N230" s="110"/>
      <c r="O230" s="61"/>
      <c r="P230" s="89"/>
      <c r="Q230" s="89"/>
      <c r="R230" s="89"/>
      <c r="S230" s="89"/>
      <c r="T230" s="89"/>
      <c r="U230" s="89"/>
      <c r="V230" s="89"/>
      <c r="W230" s="61"/>
      <c r="X230" s="89"/>
      <c r="Y230" s="89"/>
      <c r="Z230" s="89"/>
      <c r="AA230" s="89"/>
      <c r="AB230" s="89"/>
      <c r="AC230" s="89"/>
      <c r="AD230" s="89"/>
      <c r="AE230" s="89"/>
      <c r="AF230" s="89"/>
    </row>
    <row r="231" spans="1:32" hidden="1" x14ac:dyDescent="0.2">
      <c r="A231" s="89"/>
      <c r="B231" s="89"/>
      <c r="C231" s="89"/>
      <c r="D231" s="124"/>
      <c r="E231" s="89"/>
      <c r="F231" s="89"/>
      <c r="G231" s="89"/>
      <c r="H231" s="110"/>
      <c r="I231" s="110"/>
      <c r="J231" s="110"/>
      <c r="K231" s="110"/>
      <c r="L231" s="110"/>
      <c r="M231" s="110"/>
      <c r="N231" s="110"/>
      <c r="O231" s="61"/>
      <c r="P231" s="89"/>
      <c r="Q231" s="89"/>
      <c r="R231" s="89"/>
      <c r="S231" s="89"/>
      <c r="T231" s="89"/>
      <c r="U231" s="89"/>
      <c r="V231" s="89"/>
      <c r="W231" s="61"/>
      <c r="X231" s="89"/>
      <c r="Y231" s="89"/>
      <c r="Z231" s="89"/>
      <c r="AA231" s="89"/>
      <c r="AB231" s="89"/>
      <c r="AC231" s="89"/>
      <c r="AD231" s="89"/>
      <c r="AE231" s="89"/>
      <c r="AF231" s="89"/>
    </row>
    <row r="232" spans="1:32" hidden="1" x14ac:dyDescent="0.2">
      <c r="A232" s="89"/>
      <c r="B232" s="89"/>
      <c r="C232" s="89"/>
      <c r="D232" s="124"/>
      <c r="E232" s="89"/>
      <c r="F232" s="89"/>
      <c r="G232" s="89"/>
      <c r="H232" s="110"/>
      <c r="I232" s="110"/>
      <c r="J232" s="110"/>
      <c r="K232" s="110"/>
      <c r="L232" s="110"/>
      <c r="M232" s="110"/>
      <c r="N232" s="110"/>
      <c r="O232" s="61"/>
      <c r="P232" s="89"/>
      <c r="Q232" s="89"/>
      <c r="R232" s="89"/>
      <c r="S232" s="89"/>
      <c r="T232" s="89"/>
      <c r="U232" s="89"/>
      <c r="V232" s="89"/>
      <c r="W232" s="61"/>
      <c r="X232" s="89"/>
      <c r="Y232" s="89"/>
      <c r="Z232" s="89"/>
      <c r="AA232" s="89"/>
      <c r="AB232" s="89"/>
      <c r="AC232" s="89"/>
      <c r="AD232" s="89"/>
      <c r="AE232" s="89"/>
      <c r="AF232" s="89"/>
    </row>
    <row r="233" spans="1:32" hidden="1" x14ac:dyDescent="0.2">
      <c r="A233" s="89"/>
      <c r="B233" s="89"/>
      <c r="C233" s="89"/>
      <c r="D233" s="124"/>
      <c r="E233" s="89"/>
      <c r="F233" s="89"/>
      <c r="G233" s="89"/>
      <c r="H233" s="110"/>
      <c r="I233" s="110"/>
      <c r="J233" s="110"/>
      <c r="K233" s="110"/>
      <c r="L233" s="110"/>
      <c r="M233" s="110"/>
      <c r="N233" s="110"/>
      <c r="O233" s="61"/>
      <c r="P233" s="89"/>
      <c r="Q233" s="89"/>
      <c r="R233" s="89"/>
      <c r="S233" s="89"/>
      <c r="T233" s="89"/>
      <c r="U233" s="89"/>
      <c r="V233" s="89"/>
      <c r="W233" s="61"/>
      <c r="X233" s="89"/>
      <c r="Y233" s="89"/>
      <c r="Z233" s="89"/>
      <c r="AA233" s="89"/>
      <c r="AB233" s="89"/>
      <c r="AC233" s="89"/>
      <c r="AD233" s="89"/>
      <c r="AE233" s="89"/>
      <c r="AF233" s="89"/>
    </row>
    <row r="234" spans="1:32" hidden="1" x14ac:dyDescent="0.2">
      <c r="A234" s="89"/>
      <c r="B234" s="89"/>
      <c r="C234" s="89"/>
      <c r="D234" s="124"/>
      <c r="E234" s="89"/>
      <c r="F234" s="89"/>
      <c r="G234" s="89"/>
      <c r="H234" s="110"/>
      <c r="I234" s="110"/>
      <c r="J234" s="110"/>
      <c r="K234" s="110"/>
      <c r="L234" s="110"/>
      <c r="M234" s="110"/>
      <c r="N234" s="110"/>
      <c r="O234" s="61"/>
      <c r="P234" s="89"/>
      <c r="Q234" s="89"/>
      <c r="R234" s="89"/>
      <c r="S234" s="89"/>
      <c r="T234" s="89"/>
      <c r="U234" s="89"/>
      <c r="V234" s="89"/>
      <c r="W234" s="61"/>
      <c r="X234" s="89"/>
      <c r="Y234" s="89"/>
      <c r="Z234" s="89"/>
      <c r="AA234" s="89"/>
      <c r="AB234" s="89"/>
      <c r="AC234" s="89"/>
      <c r="AD234" s="89"/>
      <c r="AE234" s="89"/>
      <c r="AF234" s="89"/>
    </row>
    <row r="235" spans="1:32" hidden="1" x14ac:dyDescent="0.2">
      <c r="A235" s="89"/>
      <c r="B235" s="89"/>
      <c r="C235" s="89"/>
      <c r="D235" s="124"/>
      <c r="E235" s="89"/>
      <c r="F235" s="89"/>
      <c r="G235" s="89"/>
      <c r="H235" s="110"/>
      <c r="I235" s="110"/>
      <c r="J235" s="110"/>
      <c r="K235" s="110"/>
      <c r="L235" s="110"/>
      <c r="M235" s="110"/>
      <c r="N235" s="110"/>
      <c r="O235" s="61"/>
      <c r="P235" s="89"/>
      <c r="Q235" s="89"/>
      <c r="R235" s="89"/>
      <c r="S235" s="89"/>
      <c r="T235" s="89"/>
      <c r="U235" s="89"/>
      <c r="V235" s="89"/>
      <c r="W235" s="61"/>
      <c r="X235" s="89"/>
      <c r="Y235" s="89"/>
      <c r="Z235" s="89"/>
      <c r="AA235" s="89"/>
      <c r="AB235" s="89"/>
      <c r="AC235" s="89"/>
      <c r="AD235" s="89"/>
      <c r="AE235" s="89"/>
      <c r="AF235" s="89"/>
    </row>
    <row r="236" spans="1:32" hidden="1" x14ac:dyDescent="0.2">
      <c r="A236" s="89"/>
      <c r="B236" s="89"/>
      <c r="C236" s="89"/>
      <c r="D236" s="124"/>
      <c r="E236" s="89"/>
      <c r="F236" s="89"/>
      <c r="G236" s="89"/>
      <c r="H236" s="110"/>
      <c r="I236" s="110"/>
      <c r="J236" s="110"/>
      <c r="K236" s="110"/>
      <c r="L236" s="110"/>
      <c r="M236" s="110"/>
      <c r="N236" s="110"/>
      <c r="O236" s="61"/>
      <c r="P236" s="89"/>
      <c r="Q236" s="89"/>
      <c r="R236" s="89"/>
      <c r="S236" s="89"/>
      <c r="T236" s="89"/>
      <c r="U236" s="89"/>
      <c r="V236" s="89"/>
      <c r="W236" s="61"/>
      <c r="X236" s="89"/>
      <c r="Y236" s="89"/>
      <c r="Z236" s="89"/>
      <c r="AA236" s="89"/>
      <c r="AB236" s="89"/>
      <c r="AC236" s="89"/>
      <c r="AD236" s="89"/>
      <c r="AE236" s="89"/>
      <c r="AF236" s="89"/>
    </row>
    <row r="237" spans="1:32" hidden="1" x14ac:dyDescent="0.2">
      <c r="A237" s="89"/>
      <c r="B237" s="89"/>
      <c r="C237" s="89"/>
      <c r="D237" s="124"/>
      <c r="E237" s="89"/>
      <c r="F237" s="89"/>
      <c r="G237" s="89"/>
      <c r="H237" s="110"/>
      <c r="I237" s="110"/>
      <c r="J237" s="110"/>
      <c r="K237" s="110"/>
      <c r="L237" s="110"/>
      <c r="M237" s="110"/>
      <c r="N237" s="110"/>
      <c r="O237" s="61"/>
      <c r="P237" s="89"/>
      <c r="Q237" s="89"/>
      <c r="R237" s="89"/>
      <c r="S237" s="89"/>
      <c r="T237" s="89"/>
      <c r="U237" s="89"/>
      <c r="V237" s="89"/>
      <c r="W237" s="61"/>
      <c r="X237" s="89"/>
      <c r="Y237" s="89"/>
      <c r="Z237" s="89"/>
      <c r="AA237" s="89"/>
      <c r="AB237" s="89"/>
      <c r="AC237" s="89"/>
      <c r="AD237" s="89"/>
      <c r="AE237" s="89"/>
      <c r="AF237" s="89"/>
    </row>
    <row r="238" spans="1:32" hidden="1" x14ac:dyDescent="0.2">
      <c r="A238" s="89"/>
      <c r="B238" s="89"/>
      <c r="C238" s="89"/>
      <c r="D238" s="124"/>
      <c r="E238" s="89"/>
      <c r="F238" s="89"/>
      <c r="G238" s="89"/>
      <c r="H238" s="110"/>
      <c r="I238" s="110"/>
      <c r="J238" s="110"/>
      <c r="K238" s="110"/>
      <c r="L238" s="110"/>
      <c r="M238" s="110"/>
      <c r="N238" s="110"/>
      <c r="O238" s="61"/>
      <c r="P238" s="89"/>
      <c r="Q238" s="89"/>
      <c r="R238" s="89"/>
      <c r="S238" s="89"/>
      <c r="T238" s="89"/>
      <c r="U238" s="89"/>
      <c r="V238" s="89"/>
      <c r="W238" s="61"/>
      <c r="X238" s="89"/>
      <c r="Y238" s="89"/>
      <c r="Z238" s="89"/>
      <c r="AA238" s="89"/>
      <c r="AB238" s="89"/>
      <c r="AC238" s="89"/>
      <c r="AD238" s="89"/>
      <c r="AE238" s="89"/>
      <c r="AF238" s="89"/>
    </row>
    <row r="239" spans="1:32" hidden="1" x14ac:dyDescent="0.2">
      <c r="A239" s="89"/>
      <c r="B239" s="89"/>
      <c r="C239" s="89"/>
      <c r="D239" s="124"/>
      <c r="E239" s="89"/>
      <c r="F239" s="89"/>
      <c r="G239" s="89"/>
      <c r="H239" s="110"/>
      <c r="I239" s="110"/>
      <c r="J239" s="110"/>
      <c r="K239" s="110"/>
      <c r="L239" s="110"/>
      <c r="M239" s="110"/>
      <c r="N239" s="110"/>
      <c r="O239" s="61"/>
      <c r="P239" s="89"/>
      <c r="Q239" s="89"/>
      <c r="R239" s="89"/>
      <c r="S239" s="89"/>
      <c r="T239" s="89"/>
      <c r="U239" s="89"/>
      <c r="V239" s="89"/>
      <c r="W239" s="61"/>
      <c r="X239" s="89"/>
      <c r="Y239" s="89"/>
      <c r="Z239" s="89"/>
      <c r="AA239" s="89"/>
      <c r="AB239" s="89"/>
      <c r="AC239" s="89"/>
      <c r="AD239" s="89"/>
      <c r="AE239" s="89"/>
      <c r="AF239" s="89"/>
    </row>
    <row r="240" spans="1:32" hidden="1" x14ac:dyDescent="0.2">
      <c r="A240" s="89"/>
      <c r="B240" s="89"/>
      <c r="C240" s="89"/>
      <c r="D240" s="124"/>
      <c r="E240" s="89"/>
      <c r="F240" s="89"/>
      <c r="G240" s="89"/>
      <c r="H240" s="110"/>
      <c r="I240" s="110"/>
      <c r="J240" s="110"/>
      <c r="K240" s="110"/>
      <c r="L240" s="110"/>
      <c r="M240" s="110"/>
      <c r="N240" s="110"/>
      <c r="O240" s="61"/>
      <c r="P240" s="89"/>
      <c r="Q240" s="89"/>
      <c r="R240" s="89"/>
      <c r="S240" s="89"/>
      <c r="T240" s="89"/>
      <c r="U240" s="89"/>
      <c r="V240" s="89"/>
      <c r="W240" s="61"/>
      <c r="X240" s="89"/>
      <c r="Y240" s="89"/>
      <c r="Z240" s="89"/>
      <c r="AA240" s="89"/>
      <c r="AB240" s="89"/>
      <c r="AC240" s="89"/>
      <c r="AD240" s="89"/>
      <c r="AE240" s="89"/>
      <c r="AF240" s="89"/>
    </row>
    <row r="241" spans="1:32" hidden="1" x14ac:dyDescent="0.2">
      <c r="A241" s="89"/>
      <c r="B241" s="89"/>
      <c r="C241" s="89"/>
      <c r="D241" s="124"/>
      <c r="E241" s="89"/>
      <c r="F241" s="89"/>
      <c r="G241" s="89"/>
      <c r="H241" s="110"/>
      <c r="I241" s="110"/>
      <c r="J241" s="110"/>
      <c r="K241" s="110"/>
      <c r="L241" s="110"/>
      <c r="M241" s="110"/>
      <c r="N241" s="110"/>
      <c r="O241" s="61"/>
      <c r="P241" s="89"/>
      <c r="Q241" s="89"/>
      <c r="R241" s="89"/>
      <c r="S241" s="89"/>
      <c r="T241" s="89"/>
      <c r="U241" s="89"/>
      <c r="V241" s="89"/>
      <c r="W241" s="61"/>
      <c r="X241" s="89"/>
      <c r="Y241" s="89"/>
      <c r="Z241" s="89"/>
      <c r="AA241" s="89"/>
      <c r="AB241" s="89"/>
      <c r="AC241" s="89"/>
      <c r="AD241" s="89"/>
      <c r="AE241" s="89"/>
      <c r="AF241" s="89"/>
    </row>
    <row r="242" spans="1:32" hidden="1" x14ac:dyDescent="0.2">
      <c r="A242" s="89"/>
      <c r="B242" s="89"/>
      <c r="C242" s="89"/>
      <c r="D242" s="124"/>
      <c r="E242" s="89"/>
      <c r="F242" s="89"/>
      <c r="G242" s="89"/>
      <c r="H242" s="110"/>
      <c r="I242" s="110"/>
      <c r="J242" s="110"/>
      <c r="K242" s="110"/>
      <c r="L242" s="110"/>
      <c r="M242" s="110"/>
      <c r="N242" s="110"/>
      <c r="O242" s="61"/>
      <c r="P242" s="89"/>
      <c r="Q242" s="89"/>
      <c r="R242" s="89"/>
      <c r="S242" s="89"/>
      <c r="T242" s="89"/>
      <c r="U242" s="89"/>
      <c r="V242" s="89"/>
      <c r="W242" s="61"/>
      <c r="X242" s="89"/>
      <c r="Y242" s="89"/>
      <c r="Z242" s="89"/>
      <c r="AA242" s="89"/>
      <c r="AB242" s="89"/>
      <c r="AC242" s="89"/>
      <c r="AD242" s="89"/>
      <c r="AE242" s="89"/>
      <c r="AF242" s="89"/>
    </row>
    <row r="243" spans="1:32" hidden="1" x14ac:dyDescent="0.2">
      <c r="A243" s="89"/>
      <c r="B243" s="89"/>
      <c r="C243" s="89"/>
      <c r="D243" s="124"/>
      <c r="E243" s="89"/>
      <c r="F243" s="89"/>
      <c r="G243" s="89"/>
      <c r="H243" s="110"/>
      <c r="I243" s="110"/>
      <c r="J243" s="110"/>
      <c r="K243" s="110"/>
      <c r="L243" s="110"/>
      <c r="M243" s="110"/>
      <c r="N243" s="110"/>
      <c r="O243" s="61"/>
      <c r="P243" s="89"/>
      <c r="Q243" s="89"/>
      <c r="R243" s="89"/>
      <c r="S243" s="89"/>
      <c r="T243" s="89"/>
      <c r="U243" s="89"/>
      <c r="V243" s="89"/>
      <c r="W243" s="61"/>
      <c r="X243" s="89"/>
      <c r="Y243" s="89"/>
      <c r="Z243" s="89"/>
      <c r="AA243" s="89"/>
      <c r="AB243" s="89"/>
      <c r="AC243" s="89"/>
      <c r="AD243" s="89"/>
      <c r="AE243" s="89"/>
      <c r="AF243" s="89"/>
    </row>
    <row r="244" spans="1:32" hidden="1" x14ac:dyDescent="0.2">
      <c r="A244" s="89"/>
      <c r="B244" s="89"/>
      <c r="C244" s="89"/>
      <c r="D244" s="124"/>
      <c r="E244" s="89"/>
      <c r="F244" s="89"/>
      <c r="G244" s="89"/>
      <c r="H244" s="110"/>
      <c r="I244" s="110"/>
      <c r="J244" s="110"/>
      <c r="K244" s="110"/>
      <c r="L244" s="110"/>
      <c r="M244" s="110"/>
      <c r="N244" s="110"/>
      <c r="O244" s="61"/>
      <c r="P244" s="89"/>
      <c r="Q244" s="89"/>
      <c r="R244" s="89"/>
      <c r="S244" s="89"/>
      <c r="T244" s="89"/>
      <c r="U244" s="89"/>
      <c r="V244" s="89"/>
      <c r="W244" s="61"/>
      <c r="X244" s="89"/>
      <c r="Y244" s="89"/>
      <c r="Z244" s="89"/>
      <c r="AA244" s="89"/>
      <c r="AB244" s="89"/>
      <c r="AC244" s="89"/>
      <c r="AD244" s="89"/>
      <c r="AE244" s="89"/>
      <c r="AF244" s="89"/>
    </row>
    <row r="245" spans="1:32" hidden="1" x14ac:dyDescent="0.2">
      <c r="A245" s="89"/>
      <c r="B245" s="89"/>
      <c r="C245" s="89"/>
      <c r="D245" s="124"/>
      <c r="E245" s="89"/>
      <c r="F245" s="89"/>
      <c r="G245" s="89"/>
      <c r="H245" s="110"/>
      <c r="I245" s="110"/>
      <c r="J245" s="110"/>
      <c r="K245" s="110"/>
      <c r="L245" s="110"/>
      <c r="M245" s="110"/>
      <c r="N245" s="110"/>
      <c r="O245" s="61"/>
      <c r="P245" s="89"/>
      <c r="Q245" s="89"/>
      <c r="R245" s="89"/>
      <c r="S245" s="89"/>
      <c r="T245" s="89"/>
      <c r="U245" s="89"/>
      <c r="V245" s="89"/>
      <c r="W245" s="61"/>
      <c r="X245" s="89"/>
      <c r="Y245" s="89"/>
      <c r="Z245" s="89"/>
      <c r="AA245" s="89"/>
      <c r="AB245" s="89"/>
      <c r="AC245" s="89"/>
      <c r="AD245" s="89"/>
      <c r="AE245" s="89"/>
      <c r="AF245" s="89"/>
    </row>
    <row r="246" spans="1:32" hidden="1" x14ac:dyDescent="0.2">
      <c r="A246" s="89"/>
      <c r="B246" s="89"/>
      <c r="C246" s="89"/>
      <c r="D246" s="124"/>
      <c r="E246" s="89"/>
      <c r="F246" s="89"/>
      <c r="G246" s="89"/>
      <c r="H246" s="110"/>
      <c r="I246" s="110"/>
      <c r="J246" s="110"/>
      <c r="K246" s="110"/>
      <c r="L246" s="110"/>
      <c r="M246" s="110"/>
      <c r="N246" s="110"/>
      <c r="O246" s="61"/>
      <c r="P246" s="89"/>
      <c r="Q246" s="89"/>
      <c r="R246" s="89"/>
      <c r="S246" s="89"/>
      <c r="T246" s="89"/>
      <c r="U246" s="89"/>
      <c r="V246" s="89"/>
      <c r="W246" s="61"/>
      <c r="X246" s="89"/>
      <c r="Y246" s="89"/>
      <c r="Z246" s="89"/>
      <c r="AA246" s="89"/>
      <c r="AB246" s="89"/>
      <c r="AC246" s="89"/>
      <c r="AD246" s="89"/>
      <c r="AE246" s="89"/>
      <c r="AF246" s="89"/>
    </row>
    <row r="247" spans="1:32" hidden="1" x14ac:dyDescent="0.2">
      <c r="A247" s="89"/>
      <c r="B247" s="89"/>
      <c r="C247" s="89"/>
      <c r="D247" s="124"/>
      <c r="E247" s="89"/>
      <c r="F247" s="89"/>
      <c r="G247" s="89"/>
      <c r="H247" s="110"/>
      <c r="I247" s="110"/>
      <c r="J247" s="110"/>
      <c r="K247" s="110"/>
      <c r="L247" s="110"/>
      <c r="M247" s="110"/>
      <c r="N247" s="110"/>
      <c r="O247" s="61"/>
      <c r="P247" s="89"/>
      <c r="Q247" s="89"/>
      <c r="R247" s="89"/>
      <c r="S247" s="89"/>
      <c r="T247" s="89"/>
      <c r="U247" s="89"/>
      <c r="V247" s="89"/>
      <c r="W247" s="61"/>
      <c r="X247" s="89"/>
      <c r="Y247" s="89"/>
      <c r="Z247" s="89"/>
      <c r="AA247" s="89"/>
      <c r="AB247" s="89"/>
      <c r="AC247" s="89"/>
      <c r="AD247" s="89"/>
      <c r="AE247" s="89"/>
      <c r="AF247" s="89"/>
    </row>
    <row r="248" spans="1:32" hidden="1" x14ac:dyDescent="0.2">
      <c r="A248" s="89"/>
      <c r="B248" s="89"/>
      <c r="C248" s="89"/>
      <c r="D248" s="124"/>
      <c r="E248" s="89"/>
      <c r="F248" s="89"/>
      <c r="G248" s="89"/>
      <c r="H248" s="110"/>
      <c r="I248" s="110"/>
      <c r="J248" s="110"/>
      <c r="K248" s="110"/>
      <c r="L248" s="110"/>
      <c r="M248" s="110"/>
      <c r="N248" s="110"/>
      <c r="O248" s="61"/>
      <c r="P248" s="89"/>
      <c r="Q248" s="89"/>
      <c r="R248" s="89"/>
      <c r="S248" s="89"/>
      <c r="T248" s="89"/>
      <c r="U248" s="89"/>
      <c r="V248" s="89"/>
      <c r="W248" s="61"/>
      <c r="X248" s="89"/>
      <c r="Y248" s="89"/>
      <c r="Z248" s="89"/>
      <c r="AA248" s="89"/>
      <c r="AB248" s="89"/>
      <c r="AC248" s="89"/>
      <c r="AD248" s="89"/>
      <c r="AE248" s="89"/>
      <c r="AF248" s="89"/>
    </row>
    <row r="249" spans="1:32" hidden="1" x14ac:dyDescent="0.2">
      <c r="A249" s="89"/>
      <c r="B249" s="89"/>
      <c r="C249" s="89"/>
      <c r="D249" s="124"/>
      <c r="E249" s="89"/>
      <c r="F249" s="89"/>
      <c r="G249" s="89"/>
      <c r="H249" s="110"/>
      <c r="I249" s="110"/>
      <c r="J249" s="110"/>
      <c r="K249" s="110"/>
      <c r="L249" s="110"/>
      <c r="M249" s="110"/>
      <c r="N249" s="110"/>
      <c r="O249" s="61"/>
      <c r="P249" s="89"/>
      <c r="Q249" s="89"/>
      <c r="R249" s="89"/>
      <c r="S249" s="89"/>
      <c r="T249" s="89"/>
      <c r="U249" s="89"/>
      <c r="V249" s="89"/>
      <c r="W249" s="61"/>
      <c r="X249" s="89"/>
      <c r="Y249" s="89"/>
      <c r="Z249" s="89"/>
      <c r="AA249" s="89"/>
      <c r="AB249" s="89"/>
      <c r="AC249" s="89"/>
      <c r="AD249" s="89"/>
      <c r="AE249" s="89"/>
      <c r="AF249" s="89"/>
    </row>
    <row r="250" spans="1:32" hidden="1" x14ac:dyDescent="0.2">
      <c r="A250" s="89"/>
      <c r="B250" s="89"/>
      <c r="C250" s="89"/>
      <c r="D250" s="124"/>
      <c r="E250" s="89"/>
      <c r="F250" s="89"/>
      <c r="G250" s="89"/>
      <c r="H250" s="110"/>
      <c r="I250" s="110"/>
      <c r="J250" s="110"/>
      <c r="K250" s="110"/>
      <c r="L250" s="110"/>
      <c r="M250" s="110"/>
      <c r="N250" s="110"/>
      <c r="O250" s="61"/>
      <c r="P250" s="89"/>
      <c r="Q250" s="89"/>
      <c r="R250" s="89"/>
      <c r="S250" s="89"/>
      <c r="T250" s="89"/>
      <c r="U250" s="89"/>
      <c r="V250" s="89"/>
      <c r="W250" s="61"/>
      <c r="X250" s="89"/>
      <c r="Y250" s="89"/>
      <c r="Z250" s="89"/>
      <c r="AA250" s="89"/>
      <c r="AB250" s="89"/>
      <c r="AC250" s="89"/>
      <c r="AD250" s="89"/>
      <c r="AE250" s="89"/>
      <c r="AF250" s="89"/>
    </row>
    <row r="251" spans="1:32" hidden="1" x14ac:dyDescent="0.2">
      <c r="A251" s="89"/>
      <c r="B251" s="89"/>
      <c r="C251" s="89"/>
      <c r="D251" s="124"/>
      <c r="E251" s="89"/>
      <c r="F251" s="89"/>
      <c r="G251" s="89"/>
      <c r="H251" s="110"/>
      <c r="I251" s="110"/>
      <c r="J251" s="110"/>
      <c r="K251" s="110"/>
      <c r="L251" s="110"/>
      <c r="M251" s="110"/>
      <c r="N251" s="110"/>
      <c r="O251" s="61"/>
      <c r="P251" s="89"/>
      <c r="Q251" s="89"/>
      <c r="R251" s="89"/>
      <c r="S251" s="89"/>
      <c r="T251" s="89"/>
      <c r="U251" s="89"/>
      <c r="V251" s="89"/>
      <c r="W251" s="61"/>
      <c r="X251" s="89"/>
      <c r="Y251" s="89"/>
      <c r="Z251" s="89"/>
      <c r="AA251" s="89"/>
      <c r="AB251" s="89"/>
      <c r="AC251" s="89"/>
      <c r="AD251" s="89"/>
      <c r="AE251" s="89"/>
      <c r="AF251" s="89"/>
    </row>
    <row r="252" spans="1:32" hidden="1" x14ac:dyDescent="0.2">
      <c r="A252" s="89"/>
      <c r="B252" s="89"/>
      <c r="C252" s="89"/>
      <c r="D252" s="124"/>
      <c r="E252" s="89"/>
      <c r="F252" s="89"/>
      <c r="G252" s="89"/>
      <c r="H252" s="110"/>
      <c r="I252" s="110"/>
      <c r="J252" s="110"/>
      <c r="K252" s="110"/>
      <c r="L252" s="110"/>
      <c r="M252" s="110"/>
      <c r="N252" s="110"/>
      <c r="O252" s="61"/>
      <c r="P252" s="89"/>
      <c r="Q252" s="89"/>
      <c r="R252" s="89"/>
      <c r="S252" s="89"/>
      <c r="T252" s="89"/>
      <c r="U252" s="89"/>
      <c r="V252" s="89"/>
      <c r="W252" s="61"/>
      <c r="X252" s="89"/>
      <c r="Y252" s="89"/>
      <c r="Z252" s="89"/>
      <c r="AA252" s="89"/>
      <c r="AB252" s="89"/>
      <c r="AC252" s="89"/>
      <c r="AD252" s="89"/>
      <c r="AE252" s="89"/>
      <c r="AF252" s="89"/>
    </row>
    <row r="253" spans="1:32" hidden="1" x14ac:dyDescent="0.2">
      <c r="A253" s="89"/>
      <c r="B253" s="89"/>
      <c r="C253" s="89"/>
      <c r="D253" s="124"/>
      <c r="E253" s="89"/>
      <c r="F253" s="89"/>
      <c r="G253" s="89"/>
      <c r="H253" s="110"/>
      <c r="I253" s="110"/>
      <c r="J253" s="110"/>
      <c r="K253" s="110"/>
      <c r="L253" s="110"/>
      <c r="M253" s="110"/>
      <c r="N253" s="110"/>
      <c r="O253" s="61"/>
      <c r="P253" s="89"/>
      <c r="Q253" s="89"/>
      <c r="R253" s="89"/>
      <c r="S253" s="89"/>
      <c r="T253" s="89"/>
      <c r="U253" s="89"/>
      <c r="V253" s="89"/>
      <c r="W253" s="61"/>
      <c r="X253" s="89"/>
      <c r="Y253" s="89"/>
      <c r="Z253" s="89"/>
      <c r="AA253" s="89"/>
      <c r="AB253" s="89"/>
      <c r="AC253" s="89"/>
      <c r="AD253" s="89"/>
      <c r="AE253" s="89"/>
      <c r="AF253" s="89"/>
    </row>
    <row r="254" spans="1:32" hidden="1" x14ac:dyDescent="0.2">
      <c r="A254" s="89"/>
      <c r="B254" s="89"/>
      <c r="C254" s="89"/>
      <c r="D254" s="124"/>
      <c r="E254" s="89"/>
      <c r="F254" s="89"/>
      <c r="G254" s="89"/>
      <c r="H254" s="110"/>
      <c r="I254" s="110"/>
      <c r="J254" s="110"/>
      <c r="K254" s="110"/>
      <c r="L254" s="110"/>
      <c r="M254" s="110"/>
      <c r="N254" s="110"/>
      <c r="O254" s="61"/>
      <c r="P254" s="89"/>
      <c r="Q254" s="89"/>
      <c r="R254" s="89"/>
      <c r="S254" s="89"/>
      <c r="T254" s="89"/>
      <c r="U254" s="89"/>
      <c r="V254" s="89"/>
      <c r="W254" s="61"/>
      <c r="X254" s="89"/>
      <c r="Y254" s="89"/>
      <c r="Z254" s="89"/>
      <c r="AA254" s="89"/>
      <c r="AB254" s="89"/>
      <c r="AC254" s="89"/>
      <c r="AD254" s="89"/>
      <c r="AE254" s="89"/>
      <c r="AF254" s="89"/>
    </row>
    <row r="255" spans="1:32" hidden="1" x14ac:dyDescent="0.2">
      <c r="A255" s="89"/>
      <c r="B255" s="89"/>
      <c r="C255" s="89"/>
      <c r="D255" s="124"/>
      <c r="E255" s="89"/>
      <c r="F255" s="89"/>
      <c r="G255" s="89"/>
      <c r="H255" s="110"/>
      <c r="I255" s="110"/>
      <c r="J255" s="110"/>
      <c r="K255" s="110"/>
      <c r="L255" s="110"/>
      <c r="M255" s="110"/>
      <c r="N255" s="110"/>
      <c r="O255" s="61"/>
      <c r="P255" s="89"/>
      <c r="Q255" s="89"/>
      <c r="R255" s="89"/>
      <c r="S255" s="89"/>
      <c r="T255" s="89"/>
      <c r="U255" s="89"/>
      <c r="V255" s="89"/>
      <c r="W255" s="61"/>
      <c r="X255" s="89"/>
      <c r="Y255" s="89"/>
      <c r="Z255" s="89"/>
      <c r="AA255" s="89"/>
      <c r="AB255" s="89"/>
      <c r="AC255" s="89"/>
      <c r="AD255" s="89"/>
      <c r="AE255" s="89"/>
      <c r="AF255" s="89"/>
    </row>
    <row r="256" spans="1:32" hidden="1" x14ac:dyDescent="0.2">
      <c r="A256" s="89"/>
      <c r="B256" s="89"/>
      <c r="C256" s="89"/>
      <c r="D256" s="124"/>
      <c r="E256" s="89"/>
      <c r="F256" s="89"/>
      <c r="G256" s="89"/>
      <c r="H256" s="110"/>
      <c r="I256" s="110"/>
      <c r="J256" s="110"/>
      <c r="K256" s="110"/>
      <c r="L256" s="110"/>
      <c r="M256" s="110"/>
      <c r="N256" s="110"/>
      <c r="O256" s="61"/>
      <c r="P256" s="89"/>
      <c r="Q256" s="89"/>
      <c r="R256" s="89"/>
      <c r="S256" s="89"/>
      <c r="T256" s="89"/>
      <c r="U256" s="89"/>
      <c r="V256" s="89"/>
      <c r="W256" s="61"/>
      <c r="X256" s="89"/>
      <c r="Y256" s="89"/>
      <c r="Z256" s="89"/>
      <c r="AA256" s="89"/>
      <c r="AB256" s="89"/>
      <c r="AC256" s="89"/>
      <c r="AD256" s="89"/>
      <c r="AE256" s="89"/>
      <c r="AF256" s="89"/>
    </row>
    <row r="257" spans="1:32" hidden="1" x14ac:dyDescent="0.2">
      <c r="A257" s="89"/>
      <c r="B257" s="89"/>
      <c r="C257" s="89"/>
      <c r="D257" s="124"/>
      <c r="E257" s="89"/>
      <c r="F257" s="89"/>
      <c r="G257" s="89"/>
      <c r="H257" s="110"/>
      <c r="I257" s="110"/>
      <c r="J257" s="110"/>
      <c r="K257" s="110"/>
      <c r="L257" s="110"/>
      <c r="M257" s="110"/>
      <c r="N257" s="110"/>
      <c r="O257" s="61"/>
      <c r="P257" s="89"/>
      <c r="Q257" s="89"/>
      <c r="R257" s="89"/>
      <c r="S257" s="89"/>
      <c r="T257" s="89"/>
      <c r="U257" s="89"/>
      <c r="V257" s="89"/>
      <c r="W257" s="61"/>
      <c r="X257" s="89"/>
      <c r="Y257" s="89"/>
      <c r="Z257" s="89"/>
      <c r="AA257" s="89"/>
      <c r="AB257" s="89"/>
      <c r="AC257" s="89"/>
      <c r="AD257" s="89"/>
      <c r="AE257" s="89"/>
      <c r="AF257" s="89"/>
    </row>
    <row r="258" spans="1:32" hidden="1" x14ac:dyDescent="0.2">
      <c r="A258" s="89"/>
      <c r="B258" s="89"/>
      <c r="C258" s="89"/>
      <c r="D258" s="124"/>
      <c r="E258" s="89"/>
      <c r="F258" s="89"/>
      <c r="G258" s="89"/>
      <c r="H258" s="110"/>
      <c r="I258" s="110"/>
      <c r="J258" s="110"/>
      <c r="K258" s="110"/>
      <c r="L258" s="110"/>
      <c r="M258" s="110"/>
      <c r="N258" s="110"/>
      <c r="O258" s="61"/>
      <c r="P258" s="89"/>
      <c r="Q258" s="89"/>
      <c r="R258" s="89"/>
      <c r="S258" s="89"/>
      <c r="T258" s="89"/>
      <c r="U258" s="89"/>
      <c r="V258" s="89"/>
      <c r="W258" s="61"/>
      <c r="X258" s="89"/>
      <c r="Y258" s="89"/>
      <c r="Z258" s="89"/>
      <c r="AA258" s="89"/>
      <c r="AB258" s="89"/>
      <c r="AC258" s="89"/>
      <c r="AD258" s="89"/>
      <c r="AE258" s="89"/>
      <c r="AF258" s="89"/>
    </row>
    <row r="259" spans="1:32" hidden="1" x14ac:dyDescent="0.2">
      <c r="A259" s="89"/>
      <c r="B259" s="89"/>
      <c r="C259" s="89"/>
      <c r="D259" s="124"/>
      <c r="E259" s="89"/>
      <c r="F259" s="89"/>
      <c r="G259" s="89"/>
      <c r="H259" s="110"/>
      <c r="I259" s="110"/>
      <c r="J259" s="110"/>
      <c r="K259" s="110"/>
      <c r="L259" s="110"/>
      <c r="M259" s="110"/>
      <c r="N259" s="110"/>
      <c r="O259" s="61"/>
      <c r="P259" s="89"/>
      <c r="Q259" s="89"/>
      <c r="R259" s="89"/>
      <c r="S259" s="89"/>
      <c r="T259" s="89"/>
      <c r="U259" s="89"/>
      <c r="V259" s="89"/>
      <c r="W259" s="61"/>
      <c r="X259" s="89"/>
      <c r="Y259" s="89"/>
      <c r="Z259" s="89"/>
      <c r="AA259" s="89"/>
      <c r="AB259" s="89"/>
      <c r="AC259" s="89"/>
      <c r="AD259" s="89"/>
      <c r="AE259" s="89"/>
      <c r="AF259" s="89"/>
    </row>
    <row r="260" spans="1:32" hidden="1" x14ac:dyDescent="0.2">
      <c r="A260" s="89"/>
      <c r="B260" s="89"/>
      <c r="C260" s="89"/>
      <c r="D260" s="124"/>
      <c r="E260" s="89"/>
      <c r="F260" s="89"/>
      <c r="G260" s="89"/>
      <c r="H260" s="110"/>
      <c r="I260" s="110"/>
      <c r="J260" s="110"/>
      <c r="K260" s="110"/>
      <c r="L260" s="110"/>
      <c r="M260" s="110"/>
      <c r="N260" s="110"/>
      <c r="O260" s="61"/>
      <c r="P260" s="89"/>
      <c r="Q260" s="89"/>
      <c r="R260" s="89"/>
      <c r="S260" s="89"/>
      <c r="T260" s="89"/>
      <c r="U260" s="89"/>
      <c r="V260" s="89"/>
      <c r="W260" s="61"/>
      <c r="X260" s="89"/>
      <c r="Y260" s="89"/>
      <c r="Z260" s="89"/>
      <c r="AA260" s="89"/>
      <c r="AB260" s="89"/>
      <c r="AC260" s="89"/>
      <c r="AD260" s="89"/>
      <c r="AE260" s="89"/>
      <c r="AF260" s="89"/>
    </row>
    <row r="261" spans="1:32" hidden="1" x14ac:dyDescent="0.2">
      <c r="A261" s="89"/>
      <c r="B261" s="89"/>
      <c r="C261" s="89"/>
      <c r="D261" s="124"/>
      <c r="E261" s="89"/>
      <c r="F261" s="89"/>
      <c r="G261" s="89"/>
      <c r="H261" s="110"/>
      <c r="I261" s="110"/>
      <c r="J261" s="110"/>
      <c r="K261" s="110"/>
      <c r="L261" s="110"/>
      <c r="M261" s="110"/>
      <c r="N261" s="110"/>
      <c r="O261" s="61"/>
      <c r="P261" s="89"/>
      <c r="Q261" s="89"/>
      <c r="R261" s="89"/>
      <c r="S261" s="89"/>
      <c r="T261" s="89"/>
      <c r="U261" s="89"/>
      <c r="V261" s="89"/>
      <c r="W261" s="61"/>
      <c r="X261" s="89"/>
      <c r="Y261" s="89"/>
      <c r="Z261" s="89"/>
      <c r="AA261" s="89"/>
      <c r="AB261" s="89"/>
      <c r="AC261" s="89"/>
      <c r="AD261" s="89"/>
      <c r="AE261" s="89"/>
      <c r="AF261" s="89"/>
    </row>
    <row r="262" spans="1:32" hidden="1" x14ac:dyDescent="0.2">
      <c r="A262" s="89"/>
      <c r="B262" s="89"/>
      <c r="C262" s="89"/>
      <c r="D262" s="124"/>
      <c r="E262" s="89"/>
      <c r="F262" s="89"/>
      <c r="G262" s="89"/>
      <c r="H262" s="110"/>
      <c r="I262" s="110"/>
      <c r="J262" s="110"/>
      <c r="K262" s="110"/>
      <c r="L262" s="110"/>
      <c r="M262" s="110"/>
      <c r="N262" s="110"/>
      <c r="O262" s="61"/>
      <c r="P262" s="89"/>
      <c r="Q262" s="89"/>
      <c r="R262" s="89"/>
      <c r="S262" s="89"/>
      <c r="T262" s="89"/>
      <c r="U262" s="89"/>
      <c r="V262" s="89"/>
      <c r="W262" s="61"/>
      <c r="X262" s="89"/>
      <c r="Y262" s="89"/>
      <c r="Z262" s="89"/>
      <c r="AA262" s="89"/>
      <c r="AB262" s="89"/>
      <c r="AC262" s="89"/>
      <c r="AD262" s="89"/>
      <c r="AE262" s="89"/>
      <c r="AF262" s="89"/>
    </row>
    <row r="263" spans="1:32" hidden="1" x14ac:dyDescent="0.2">
      <c r="A263" s="89"/>
      <c r="B263" s="89"/>
      <c r="C263" s="89"/>
      <c r="D263" s="124"/>
      <c r="E263" s="89"/>
      <c r="F263" s="89"/>
      <c r="G263" s="89"/>
      <c r="H263" s="110"/>
      <c r="I263" s="110"/>
      <c r="J263" s="110"/>
      <c r="K263" s="110"/>
      <c r="L263" s="110"/>
      <c r="M263" s="110"/>
      <c r="N263" s="110"/>
      <c r="O263" s="61"/>
      <c r="P263" s="89"/>
      <c r="Q263" s="89"/>
      <c r="R263" s="89"/>
      <c r="S263" s="89"/>
      <c r="T263" s="89"/>
      <c r="U263" s="89"/>
      <c r="V263" s="89"/>
      <c r="W263" s="61"/>
      <c r="X263" s="89"/>
      <c r="Y263" s="89"/>
      <c r="Z263" s="89"/>
      <c r="AA263" s="89"/>
      <c r="AB263" s="89"/>
      <c r="AC263" s="89"/>
      <c r="AD263" s="89"/>
      <c r="AE263" s="89"/>
      <c r="AF263" s="89"/>
    </row>
    <row r="264" spans="1:32" hidden="1" x14ac:dyDescent="0.2">
      <c r="A264" s="89"/>
      <c r="B264" s="89"/>
      <c r="C264" s="89"/>
      <c r="D264" s="124"/>
      <c r="E264" s="89"/>
      <c r="F264" s="89"/>
      <c r="G264" s="89"/>
      <c r="H264" s="110"/>
      <c r="I264" s="110"/>
      <c r="J264" s="110"/>
      <c r="K264" s="110"/>
      <c r="L264" s="110"/>
      <c r="M264" s="110"/>
      <c r="N264" s="110"/>
      <c r="O264" s="61"/>
      <c r="P264" s="89"/>
      <c r="Q264" s="89"/>
      <c r="R264" s="89"/>
      <c r="S264" s="89"/>
      <c r="T264" s="89"/>
      <c r="U264" s="89"/>
      <c r="V264" s="89"/>
      <c r="W264" s="61"/>
      <c r="X264" s="89"/>
      <c r="Y264" s="89"/>
      <c r="Z264" s="89"/>
      <c r="AA264" s="89"/>
      <c r="AB264" s="89"/>
      <c r="AC264" s="89"/>
      <c r="AD264" s="89"/>
      <c r="AE264" s="89"/>
      <c r="AF264" s="89"/>
    </row>
    <row r="265" spans="1:32" hidden="1" x14ac:dyDescent="0.2">
      <c r="A265" s="89"/>
      <c r="B265" s="89"/>
      <c r="C265" s="89"/>
      <c r="D265" s="124"/>
      <c r="E265" s="89"/>
      <c r="F265" s="89"/>
      <c r="G265" s="89"/>
      <c r="H265" s="110"/>
      <c r="I265" s="110"/>
      <c r="J265" s="110"/>
      <c r="K265" s="110"/>
      <c r="L265" s="110"/>
      <c r="M265" s="110"/>
      <c r="N265" s="110"/>
      <c r="O265" s="61"/>
      <c r="P265" s="89"/>
      <c r="Q265" s="89"/>
      <c r="R265" s="89"/>
      <c r="S265" s="89"/>
      <c r="T265" s="89"/>
      <c r="U265" s="89"/>
      <c r="V265" s="89"/>
      <c r="W265" s="61"/>
      <c r="X265" s="89"/>
      <c r="Y265" s="89"/>
      <c r="Z265" s="89"/>
      <c r="AA265" s="89"/>
      <c r="AB265" s="89"/>
      <c r="AC265" s="89"/>
      <c r="AD265" s="89"/>
      <c r="AE265" s="89"/>
      <c r="AF265" s="89"/>
    </row>
    <row r="266" spans="1:32" hidden="1" x14ac:dyDescent="0.2">
      <c r="A266" s="89"/>
      <c r="B266" s="89"/>
      <c r="C266" s="89"/>
      <c r="D266" s="124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61"/>
      <c r="P266" s="89"/>
      <c r="Q266" s="89"/>
      <c r="R266" s="89"/>
      <c r="S266" s="89"/>
      <c r="T266" s="89"/>
      <c r="U266" s="89"/>
      <c r="V266" s="89"/>
      <c r="W266" s="61"/>
      <c r="X266" s="89"/>
      <c r="Y266" s="89"/>
      <c r="Z266" s="89"/>
      <c r="AA266" s="89"/>
      <c r="AB266" s="89"/>
      <c r="AC266" s="89"/>
      <c r="AD266" s="89"/>
      <c r="AE266" s="89"/>
      <c r="AF266" s="89"/>
    </row>
    <row r="267" spans="1:32" hidden="1" x14ac:dyDescent="0.2"/>
    <row r="268" spans="1:32" hidden="1" x14ac:dyDescent="0.2"/>
    <row r="269" spans="1:32" hidden="1" x14ac:dyDescent="0.2"/>
    <row r="270" spans="1:32" hidden="1" x14ac:dyDescent="0.2"/>
    <row r="271" spans="1:32" hidden="1" x14ac:dyDescent="0.2"/>
    <row r="272" spans="1:3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</sheetData>
  <autoFilter ref="B8:O93" xr:uid="{00000000-0009-0000-0000-000004000000}"/>
  <mergeCells count="1">
    <mergeCell ref="H7:O7"/>
  </mergeCells>
  <hyperlinks>
    <hyperlink ref="O1" location="Menu!A1" display="Menu" xr:uid="{00000000-0004-0000-0400-000000000000}"/>
  </hyperlinks>
  <pageMargins left="0.19685039370078741" right="0.19685039370078741" top="0.19685039370078741" bottom="0.19685039370078741" header="0.31496062992125984" footer="0.31496062992125984"/>
  <pageSetup paperSize="8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B1:P45"/>
  <sheetViews>
    <sheetView showGridLines="0" zoomScale="85" zoomScaleNormal="85" workbookViewId="0"/>
  </sheetViews>
  <sheetFormatPr defaultRowHeight="12.75" x14ac:dyDescent="0.2"/>
  <cols>
    <col min="1" max="1" width="3" style="186" customWidth="1"/>
    <col min="2" max="2" width="46.125" style="186" customWidth="1"/>
    <col min="3" max="3" width="34.125" style="186" customWidth="1"/>
    <col min="4" max="8" width="10.5" style="194" customWidth="1"/>
    <col min="9" max="9" width="3" style="186" customWidth="1"/>
    <col min="10" max="10" width="46.125" style="186" customWidth="1"/>
    <col min="11" max="11" width="34.125" style="186" customWidth="1"/>
    <col min="12" max="16" width="10.5" style="194" customWidth="1"/>
    <col min="17" max="16384" width="9" style="186"/>
  </cols>
  <sheetData>
    <row r="1" spans="2:16" x14ac:dyDescent="0.2">
      <c r="G1" s="219" t="s">
        <v>395</v>
      </c>
      <c r="H1" s="218" t="s">
        <v>394</v>
      </c>
    </row>
    <row r="3" spans="2:16" x14ac:dyDescent="0.2">
      <c r="B3" s="231" t="s">
        <v>398</v>
      </c>
      <c r="C3" s="232"/>
      <c r="D3" s="232"/>
      <c r="E3" s="232"/>
      <c r="F3" s="232"/>
      <c r="G3" s="232"/>
      <c r="H3" s="233"/>
      <c r="J3" s="231" t="s">
        <v>399</v>
      </c>
      <c r="K3" s="232"/>
      <c r="L3" s="232"/>
      <c r="M3" s="232"/>
      <c r="N3" s="232"/>
      <c r="O3" s="232"/>
      <c r="P3" s="233"/>
    </row>
    <row r="4" spans="2:16" x14ac:dyDescent="0.2">
      <c r="B4" s="187" t="s">
        <v>400</v>
      </c>
      <c r="C4" s="187" t="s">
        <v>401</v>
      </c>
      <c r="D4" s="188" t="s">
        <v>402</v>
      </c>
      <c r="E4" s="188" t="s">
        <v>403</v>
      </c>
      <c r="F4" s="188" t="s">
        <v>404</v>
      </c>
      <c r="G4" s="188" t="s">
        <v>405</v>
      </c>
      <c r="H4" s="188" t="s">
        <v>406</v>
      </c>
      <c r="J4" s="187" t="s">
        <v>400</v>
      </c>
      <c r="K4" s="187" t="s">
        <v>401</v>
      </c>
      <c r="L4" s="188" t="s">
        <v>402</v>
      </c>
      <c r="M4" s="188" t="s">
        <v>403</v>
      </c>
      <c r="N4" s="188" t="s">
        <v>404</v>
      </c>
      <c r="O4" s="188" t="s">
        <v>405</v>
      </c>
      <c r="P4" s="188" t="s">
        <v>406</v>
      </c>
    </row>
    <row r="5" spans="2:16" x14ac:dyDescent="0.2">
      <c r="B5" s="187" t="s">
        <v>407</v>
      </c>
      <c r="C5" s="187" t="s">
        <v>408</v>
      </c>
      <c r="D5" s="189">
        <v>0</v>
      </c>
      <c r="E5" s="189">
        <v>0</v>
      </c>
      <c r="F5" s="189">
        <v>0</v>
      </c>
      <c r="G5" s="189">
        <v>0</v>
      </c>
      <c r="H5" s="189">
        <v>0</v>
      </c>
      <c r="J5" s="187" t="s">
        <v>407</v>
      </c>
      <c r="K5" s="187" t="s">
        <v>408</v>
      </c>
      <c r="L5" s="189">
        <v>0</v>
      </c>
      <c r="M5" s="190">
        <v>0</v>
      </c>
      <c r="N5" s="190">
        <v>0</v>
      </c>
      <c r="O5" s="190">
        <v>0</v>
      </c>
      <c r="P5" s="190">
        <v>0</v>
      </c>
    </row>
    <row r="6" spans="2:16" x14ac:dyDescent="0.2">
      <c r="B6" s="187" t="s">
        <v>407</v>
      </c>
      <c r="C6" s="187" t="s">
        <v>409</v>
      </c>
      <c r="D6" s="189">
        <v>0</v>
      </c>
      <c r="E6" s="189">
        <v>0</v>
      </c>
      <c r="F6" s="189">
        <v>0</v>
      </c>
      <c r="G6" s="189">
        <v>0</v>
      </c>
      <c r="H6" s="189">
        <v>0</v>
      </c>
      <c r="J6" s="187" t="s">
        <v>407</v>
      </c>
      <c r="K6" s="187" t="s">
        <v>409</v>
      </c>
      <c r="L6" s="189">
        <v>0</v>
      </c>
      <c r="M6" s="190">
        <v>0</v>
      </c>
      <c r="N6" s="190">
        <v>0</v>
      </c>
      <c r="O6" s="190">
        <v>0</v>
      </c>
      <c r="P6" s="190">
        <v>0</v>
      </c>
    </row>
    <row r="7" spans="2:16" x14ac:dyDescent="0.2">
      <c r="B7" s="187" t="s">
        <v>407</v>
      </c>
      <c r="C7" s="187" t="s">
        <v>410</v>
      </c>
      <c r="D7" s="189">
        <v>0</v>
      </c>
      <c r="E7" s="189">
        <v>38674</v>
      </c>
      <c r="F7" s="189">
        <v>132993.48540400801</v>
      </c>
      <c r="G7" s="189">
        <v>14628.124594937901</v>
      </c>
      <c r="H7" s="189">
        <v>52648.9</v>
      </c>
      <c r="J7" s="187" t="s">
        <v>407</v>
      </c>
      <c r="K7" s="187" t="s">
        <v>410</v>
      </c>
      <c r="L7" s="189">
        <v>0</v>
      </c>
      <c r="M7" s="190">
        <v>42160.462521692338</v>
      </c>
      <c r="N7" s="190">
        <v>142871.97995186172</v>
      </c>
      <c r="O7" s="190">
        <v>15405.685834470374</v>
      </c>
      <c r="P7" s="190">
        <v>54448.328830073275</v>
      </c>
    </row>
    <row r="8" spans="2:16" x14ac:dyDescent="0.2">
      <c r="B8" s="187" t="s">
        <v>407</v>
      </c>
      <c r="C8" s="187" t="s">
        <v>411</v>
      </c>
      <c r="D8" s="189">
        <v>61172</v>
      </c>
      <c r="E8" s="189">
        <v>-156</v>
      </c>
      <c r="F8" s="189">
        <v>11546.002494931299</v>
      </c>
      <c r="G8" s="189">
        <v>499.15419363150602</v>
      </c>
      <c r="H8" s="189">
        <v>151906.29999999999</v>
      </c>
      <c r="J8" s="187" t="s">
        <v>407</v>
      </c>
      <c r="K8" s="187" t="s">
        <v>411</v>
      </c>
      <c r="L8" s="189">
        <v>67529.058985894721</v>
      </c>
      <c r="M8" s="190">
        <v>-170.06340573470561</v>
      </c>
      <c r="N8" s="190">
        <v>12403.616853628651</v>
      </c>
      <c r="O8" s="190">
        <v>525.68684660414044</v>
      </c>
      <c r="P8" s="190">
        <v>157098.13830411952</v>
      </c>
    </row>
    <row r="9" spans="2:16" x14ac:dyDescent="0.2">
      <c r="B9" s="187" t="s">
        <v>407</v>
      </c>
      <c r="C9" s="187" t="s">
        <v>412</v>
      </c>
      <c r="D9" s="189"/>
      <c r="E9" s="189"/>
      <c r="F9" s="189"/>
      <c r="G9" s="189"/>
      <c r="H9" s="189"/>
      <c r="J9" s="187" t="s">
        <v>407</v>
      </c>
      <c r="K9" s="187" t="s">
        <v>412</v>
      </c>
      <c r="L9" s="189">
        <v>0</v>
      </c>
      <c r="M9" s="190">
        <v>0</v>
      </c>
      <c r="N9" s="190">
        <v>0</v>
      </c>
      <c r="O9" s="190">
        <v>0</v>
      </c>
      <c r="P9" s="190">
        <v>0</v>
      </c>
    </row>
    <row r="10" spans="2:16" x14ac:dyDescent="0.2">
      <c r="B10" s="187" t="s">
        <v>407</v>
      </c>
      <c r="C10" s="187" t="s">
        <v>413</v>
      </c>
      <c r="D10" s="189">
        <v>932848</v>
      </c>
      <c r="E10" s="189">
        <v>507151</v>
      </c>
      <c r="F10" s="189">
        <v>760782.84688482399</v>
      </c>
      <c r="G10" s="189">
        <v>2832108.07851901</v>
      </c>
      <c r="H10" s="189">
        <v>3430785.2960161399</v>
      </c>
      <c r="J10" s="187" t="s">
        <v>407</v>
      </c>
      <c r="K10" s="187" t="s">
        <v>413</v>
      </c>
      <c r="L10" s="189">
        <v>1029790.551508434</v>
      </c>
      <c r="M10" s="190">
        <v>552870.68129334413</v>
      </c>
      <c r="N10" s="190">
        <v>817292.30057890597</v>
      </c>
      <c r="O10" s="190">
        <v>2982649.4178226981</v>
      </c>
      <c r="P10" s="190">
        <v>3548042.3321829527</v>
      </c>
    </row>
    <row r="11" spans="2:16" x14ac:dyDescent="0.2">
      <c r="B11" s="187" t="s">
        <v>407</v>
      </c>
      <c r="C11" s="187" t="s">
        <v>414</v>
      </c>
      <c r="D11" s="189">
        <v>0</v>
      </c>
      <c r="E11" s="189">
        <v>0</v>
      </c>
      <c r="F11" s="189">
        <v>0</v>
      </c>
      <c r="G11" s="189">
        <v>0</v>
      </c>
      <c r="H11" s="189">
        <v>0</v>
      </c>
      <c r="J11" s="187" t="s">
        <v>407</v>
      </c>
      <c r="K11" s="187" t="s">
        <v>414</v>
      </c>
      <c r="L11" s="189">
        <v>0</v>
      </c>
      <c r="M11" s="190">
        <v>0</v>
      </c>
      <c r="N11" s="190">
        <v>0</v>
      </c>
      <c r="O11" s="190">
        <v>0</v>
      </c>
      <c r="P11" s="190">
        <v>0</v>
      </c>
    </row>
    <row r="12" spans="2:16" x14ac:dyDescent="0.2">
      <c r="B12" s="187" t="s">
        <v>407</v>
      </c>
      <c r="C12" s="187" t="s">
        <v>415</v>
      </c>
      <c r="D12" s="189">
        <v>0</v>
      </c>
      <c r="E12" s="189">
        <v>0</v>
      </c>
      <c r="F12" s="189">
        <v>0</v>
      </c>
      <c r="G12" s="189">
        <v>0</v>
      </c>
      <c r="H12" s="189">
        <v>0</v>
      </c>
      <c r="J12" s="187" t="s">
        <v>407</v>
      </c>
      <c r="K12" s="187" t="s">
        <v>415</v>
      </c>
      <c r="L12" s="189">
        <v>0</v>
      </c>
      <c r="M12" s="190">
        <v>0</v>
      </c>
      <c r="N12" s="190">
        <v>0</v>
      </c>
      <c r="O12" s="190">
        <v>0</v>
      </c>
      <c r="P12" s="190">
        <v>0</v>
      </c>
    </row>
    <row r="13" spans="2:16" x14ac:dyDescent="0.2">
      <c r="B13" s="187" t="s">
        <v>407</v>
      </c>
      <c r="C13" s="187" t="s">
        <v>416</v>
      </c>
      <c r="D13" s="189">
        <v>0</v>
      </c>
      <c r="E13" s="189">
        <v>0</v>
      </c>
      <c r="F13" s="189">
        <v>0</v>
      </c>
      <c r="G13" s="189">
        <v>0</v>
      </c>
      <c r="H13" s="189">
        <v>0</v>
      </c>
      <c r="J13" s="187" t="s">
        <v>407</v>
      </c>
      <c r="K13" s="187" t="s">
        <v>416</v>
      </c>
      <c r="L13" s="189">
        <v>0</v>
      </c>
      <c r="M13" s="190">
        <v>0</v>
      </c>
      <c r="N13" s="190">
        <v>0</v>
      </c>
      <c r="O13" s="190">
        <v>0</v>
      </c>
      <c r="P13" s="190">
        <v>0</v>
      </c>
    </row>
    <row r="14" spans="2:16" x14ac:dyDescent="0.2">
      <c r="B14" s="187" t="s">
        <v>407</v>
      </c>
      <c r="C14" s="187" t="s">
        <v>417</v>
      </c>
      <c r="D14" s="189">
        <v>0</v>
      </c>
      <c r="E14" s="189">
        <v>74253</v>
      </c>
      <c r="F14" s="189">
        <v>168663.150704186</v>
      </c>
      <c r="G14" s="189">
        <v>560155.30140398198</v>
      </c>
      <c r="H14" s="189">
        <v>630497.17987304996</v>
      </c>
      <c r="J14" s="187" t="s">
        <v>407</v>
      </c>
      <c r="K14" s="187" t="s">
        <v>417</v>
      </c>
      <c r="L14" s="189">
        <v>0</v>
      </c>
      <c r="M14" s="190">
        <v>80946.910679609588</v>
      </c>
      <c r="N14" s="190">
        <v>181191.11784177722</v>
      </c>
      <c r="O14" s="190">
        <v>589930.48192446318</v>
      </c>
      <c r="P14" s="190">
        <v>652046.24932641862</v>
      </c>
    </row>
    <row r="15" spans="2:16" x14ac:dyDescent="0.2">
      <c r="B15" s="187" t="s">
        <v>407</v>
      </c>
      <c r="C15" s="187" t="s">
        <v>418</v>
      </c>
      <c r="D15" s="189">
        <v>303465</v>
      </c>
      <c r="E15" s="189">
        <v>66813</v>
      </c>
      <c r="F15" s="189">
        <v>262716.77919642301</v>
      </c>
      <c r="G15" s="189">
        <v>562063.50563658203</v>
      </c>
      <c r="H15" s="189">
        <v>130140.9</v>
      </c>
      <c r="J15" s="187" t="s">
        <v>407</v>
      </c>
      <c r="K15" s="187" t="s">
        <v>418</v>
      </c>
      <c r="L15" s="189">
        <v>335001.40399454889</v>
      </c>
      <c r="M15" s="190">
        <v>72836.194406108247</v>
      </c>
      <c r="N15" s="190">
        <v>282230.86489045311</v>
      </c>
      <c r="O15" s="190">
        <v>591940.1171804833</v>
      </c>
      <c r="P15" s="190">
        <v>134588.84264327807</v>
      </c>
    </row>
    <row r="16" spans="2:16" x14ac:dyDescent="0.2">
      <c r="B16" s="187" t="s">
        <v>407</v>
      </c>
      <c r="C16" s="187" t="s">
        <v>419</v>
      </c>
      <c r="D16" s="189">
        <v>0</v>
      </c>
      <c r="E16" s="189">
        <v>0</v>
      </c>
      <c r="F16" s="189">
        <v>31011.9901723361</v>
      </c>
      <c r="G16" s="189">
        <v>0</v>
      </c>
      <c r="H16" s="189">
        <v>0</v>
      </c>
      <c r="J16" s="187" t="s">
        <v>407</v>
      </c>
      <c r="K16" s="187" t="s">
        <v>419</v>
      </c>
      <c r="L16" s="189">
        <v>0</v>
      </c>
      <c r="M16" s="190">
        <v>0</v>
      </c>
      <c r="N16" s="190">
        <v>33315.499813465351</v>
      </c>
      <c r="O16" s="190">
        <v>0</v>
      </c>
      <c r="P16" s="190">
        <v>0</v>
      </c>
    </row>
    <row r="17" spans="2:16" x14ac:dyDescent="0.2">
      <c r="B17" s="187" t="s">
        <v>407</v>
      </c>
      <c r="C17" s="187" t="s">
        <v>420</v>
      </c>
      <c r="D17" s="189"/>
      <c r="E17" s="189"/>
      <c r="F17" s="189"/>
      <c r="G17" s="189"/>
      <c r="H17" s="189"/>
      <c r="J17" s="187" t="s">
        <v>407</v>
      </c>
      <c r="K17" s="187" t="s">
        <v>420</v>
      </c>
      <c r="L17" s="189">
        <v>0</v>
      </c>
      <c r="M17" s="190">
        <v>0</v>
      </c>
      <c r="N17" s="190">
        <v>0</v>
      </c>
      <c r="O17" s="190">
        <v>0</v>
      </c>
      <c r="P17" s="190">
        <v>0</v>
      </c>
    </row>
    <row r="18" spans="2:16" x14ac:dyDescent="0.2">
      <c r="B18" s="187" t="s">
        <v>407</v>
      </c>
      <c r="C18" s="187" t="s">
        <v>421</v>
      </c>
      <c r="D18" s="189">
        <v>0</v>
      </c>
      <c r="E18" s="189">
        <v>0</v>
      </c>
      <c r="F18" s="189">
        <v>0</v>
      </c>
      <c r="G18" s="189">
        <v>0</v>
      </c>
      <c r="H18" s="189">
        <v>0</v>
      </c>
      <c r="J18" s="187" t="s">
        <v>407</v>
      </c>
      <c r="K18" s="187" t="s">
        <v>421</v>
      </c>
      <c r="L18" s="189">
        <v>0</v>
      </c>
      <c r="M18" s="190">
        <v>0</v>
      </c>
      <c r="N18" s="190">
        <v>0</v>
      </c>
      <c r="O18" s="190">
        <v>0</v>
      </c>
      <c r="P18" s="190">
        <v>0</v>
      </c>
    </row>
    <row r="19" spans="2:16" x14ac:dyDescent="0.2">
      <c r="B19" s="187" t="s">
        <v>407</v>
      </c>
      <c r="C19" s="187" t="s">
        <v>422</v>
      </c>
      <c r="D19" s="189">
        <v>0</v>
      </c>
      <c r="E19" s="189">
        <v>0</v>
      </c>
      <c r="F19" s="189">
        <v>0</v>
      </c>
      <c r="G19" s="189">
        <v>0</v>
      </c>
      <c r="H19" s="189">
        <v>0</v>
      </c>
      <c r="J19" s="187" t="s">
        <v>407</v>
      </c>
      <c r="K19" s="187" t="s">
        <v>422</v>
      </c>
      <c r="L19" s="189">
        <v>0</v>
      </c>
      <c r="M19" s="190">
        <v>0</v>
      </c>
      <c r="N19" s="190">
        <v>0</v>
      </c>
      <c r="O19" s="190">
        <v>0</v>
      </c>
      <c r="P19" s="190">
        <v>0</v>
      </c>
    </row>
    <row r="20" spans="2:16" x14ac:dyDescent="0.2">
      <c r="B20" s="187" t="s">
        <v>407</v>
      </c>
      <c r="C20" s="187" t="s">
        <v>423</v>
      </c>
      <c r="D20" s="189"/>
      <c r="E20" s="189"/>
      <c r="F20" s="189"/>
      <c r="G20" s="189"/>
      <c r="H20" s="189"/>
      <c r="J20" s="187" t="s">
        <v>407</v>
      </c>
      <c r="K20" s="187" t="s">
        <v>423</v>
      </c>
      <c r="L20" s="189">
        <v>0</v>
      </c>
      <c r="M20" s="190">
        <v>0</v>
      </c>
      <c r="N20" s="190">
        <v>0</v>
      </c>
      <c r="O20" s="190">
        <v>0</v>
      </c>
      <c r="P20" s="190">
        <v>0</v>
      </c>
    </row>
    <row r="21" spans="2:16" x14ac:dyDescent="0.2">
      <c r="B21" s="187" t="s">
        <v>407</v>
      </c>
      <c r="C21" s="187" t="s">
        <v>424</v>
      </c>
      <c r="D21" s="189"/>
      <c r="E21" s="189"/>
      <c r="F21" s="189"/>
      <c r="G21" s="189"/>
      <c r="H21" s="189"/>
      <c r="J21" s="187" t="s">
        <v>407</v>
      </c>
      <c r="K21" s="187" t="s">
        <v>424</v>
      </c>
      <c r="L21" s="189">
        <v>0</v>
      </c>
      <c r="M21" s="190">
        <v>0</v>
      </c>
      <c r="N21" s="190">
        <v>0</v>
      </c>
      <c r="O21" s="190">
        <v>0</v>
      </c>
      <c r="P21" s="190">
        <v>0</v>
      </c>
    </row>
    <row r="22" spans="2:16" x14ac:dyDescent="0.2">
      <c r="B22" s="187" t="s">
        <v>407</v>
      </c>
      <c r="C22" s="187" t="s">
        <v>425</v>
      </c>
      <c r="D22" s="189">
        <v>6165449</v>
      </c>
      <c r="E22" s="189">
        <v>3120311</v>
      </c>
      <c r="F22" s="189">
        <v>5670343.3028232995</v>
      </c>
      <c r="G22" s="189">
        <v>6836649.7771024099</v>
      </c>
      <c r="H22" s="189">
        <v>9565171.5016501192</v>
      </c>
      <c r="J22" s="187" t="s">
        <v>407</v>
      </c>
      <c r="K22" s="187" t="s">
        <v>425</v>
      </c>
      <c r="L22" s="189">
        <v>6806168.9857373582</v>
      </c>
      <c r="M22" s="190">
        <v>3401607.1513555446</v>
      </c>
      <c r="N22" s="190">
        <v>6091525.2519333465</v>
      </c>
      <c r="O22" s="190">
        <v>7200053.4274085294</v>
      </c>
      <c r="P22" s="190">
        <v>9892088.9750382528</v>
      </c>
    </row>
    <row r="24" spans="2:16" x14ac:dyDescent="0.2">
      <c r="B24" s="191"/>
      <c r="C24" s="192"/>
      <c r="D24" s="193"/>
      <c r="E24" s="193"/>
    </row>
    <row r="25" spans="2:16" x14ac:dyDescent="0.2">
      <c r="B25" s="234" t="s">
        <v>426</v>
      </c>
      <c r="C25" s="235"/>
      <c r="D25" s="236"/>
      <c r="G25" s="213" t="s">
        <v>427</v>
      </c>
      <c r="I25" s="194"/>
    </row>
    <row r="26" spans="2:16" x14ac:dyDescent="0.2">
      <c r="I26" s="195"/>
      <c r="J26" s="196"/>
    </row>
    <row r="27" spans="2:16" x14ac:dyDescent="0.2">
      <c r="B27" s="197"/>
      <c r="C27" s="198"/>
      <c r="D27" s="199" t="s">
        <v>428</v>
      </c>
      <c r="E27" s="200" t="s">
        <v>0</v>
      </c>
      <c r="F27" s="186"/>
      <c r="G27" s="199" t="s">
        <v>428</v>
      </c>
      <c r="H27" s="200" t="s">
        <v>0</v>
      </c>
      <c r="I27" s="195"/>
    </row>
    <row r="28" spans="2:16" x14ac:dyDescent="0.2">
      <c r="B28" s="201" t="s">
        <v>429</v>
      </c>
      <c r="C28" s="202"/>
      <c r="D28" s="203">
        <v>19676808.717231523</v>
      </c>
      <c r="E28" s="204" t="s">
        <v>430</v>
      </c>
      <c r="F28" s="186"/>
      <c r="G28" s="212">
        <v>12783332.98744221</v>
      </c>
      <c r="H28" s="195" t="s">
        <v>431</v>
      </c>
      <c r="I28" s="195"/>
    </row>
    <row r="29" spans="2:16" x14ac:dyDescent="0.2">
      <c r="B29" s="201" t="s">
        <v>432</v>
      </c>
      <c r="C29" s="202"/>
      <c r="D29" s="203">
        <f>SUM(M5:P20)*(5/4)</f>
        <v>13680781.057900842</v>
      </c>
      <c r="E29" s="204" t="s">
        <v>430</v>
      </c>
      <c r="F29" s="186"/>
      <c r="G29" s="216">
        <f>D29</f>
        <v>13680781.057900842</v>
      </c>
      <c r="H29" s="195"/>
      <c r="I29" s="195"/>
    </row>
    <row r="30" spans="2:16" x14ac:dyDescent="0.2">
      <c r="B30" s="201" t="s">
        <v>433</v>
      </c>
      <c r="C30" s="202"/>
      <c r="D30" s="203">
        <v>2648230.0246941717</v>
      </c>
      <c r="E30" s="204" t="s">
        <v>430</v>
      </c>
      <c r="F30" s="186"/>
      <c r="G30" s="216">
        <f>D30</f>
        <v>2648230.0246941717</v>
      </c>
      <c r="H30" s="195"/>
      <c r="I30" s="194"/>
    </row>
    <row r="31" spans="2:16" x14ac:dyDescent="0.2">
      <c r="B31" s="201" t="s">
        <v>434</v>
      </c>
      <c r="C31" s="202"/>
      <c r="D31" s="205">
        <f>D29-D30</f>
        <v>11032551.033206671</v>
      </c>
      <c r="E31" s="204" t="s">
        <v>435</v>
      </c>
      <c r="F31" s="186"/>
      <c r="G31" s="216">
        <f>D31</f>
        <v>11032551.033206671</v>
      </c>
      <c r="H31" s="195"/>
      <c r="I31" s="194"/>
    </row>
    <row r="32" spans="2:16" x14ac:dyDescent="0.2">
      <c r="B32" s="206" t="s">
        <v>436</v>
      </c>
      <c r="C32" s="207"/>
      <c r="D32" s="208" t="b">
        <v>1</v>
      </c>
      <c r="E32" s="204"/>
      <c r="F32" s="186"/>
      <c r="I32" s="194"/>
    </row>
    <row r="33" spans="2:6" x14ac:dyDescent="0.2">
      <c r="B33" s="196"/>
      <c r="C33" s="196"/>
      <c r="D33" s="196"/>
    </row>
    <row r="34" spans="2:6" x14ac:dyDescent="0.2">
      <c r="B34" s="196" t="s">
        <v>437</v>
      </c>
      <c r="C34" s="196"/>
      <c r="D34" s="209">
        <f>D31/D28</f>
        <v>0.56068802577448251</v>
      </c>
      <c r="E34" s="186"/>
      <c r="F34" s="186"/>
    </row>
    <row r="35" spans="2:6" x14ac:dyDescent="0.2">
      <c r="B35" s="196"/>
      <c r="C35" s="196"/>
      <c r="D35" s="209"/>
      <c r="E35" s="186"/>
      <c r="F35" s="186"/>
    </row>
    <row r="36" spans="2:6" x14ac:dyDescent="0.2">
      <c r="B36" s="210" t="s">
        <v>438</v>
      </c>
      <c r="C36" s="210"/>
      <c r="D36" s="211">
        <f>G31/G28</f>
        <v>0.86304182516754979</v>
      </c>
    </row>
    <row r="44" spans="2:6" x14ac:dyDescent="0.2">
      <c r="C44" s="194"/>
    </row>
    <row r="45" spans="2:6" x14ac:dyDescent="0.2">
      <c r="C45" s="194"/>
    </row>
  </sheetData>
  <mergeCells count="3">
    <mergeCell ref="B3:H3"/>
    <mergeCell ref="J3:P3"/>
    <mergeCell ref="B25:D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99"/>
    <pageSetUpPr fitToPage="1"/>
  </sheetPr>
  <dimension ref="A1:AF291"/>
  <sheetViews>
    <sheetView showGridLines="0" zoomScale="90" zoomScaleNormal="90" workbookViewId="0">
      <pane ySplit="8" topLeftCell="A9" activePane="bottomLeft" state="frozen"/>
      <selection activeCell="H162" sqref="H162"/>
      <selection pane="bottomLeft"/>
    </sheetView>
  </sheetViews>
  <sheetFormatPr defaultColWidth="0" defaultRowHeight="12.75" zeroHeight="1" x14ac:dyDescent="0.2"/>
  <cols>
    <col min="1" max="1" width="3.625" style="109" customWidth="1"/>
    <col min="2" max="2" width="8" style="109" customWidth="1"/>
    <col min="3" max="3" width="63.875" style="109" bestFit="1" customWidth="1"/>
    <col min="4" max="4" width="20.75" style="125" customWidth="1"/>
    <col min="5" max="7" width="16.25" style="109" customWidth="1"/>
    <col min="8" max="14" width="11.5" style="109" customWidth="1"/>
    <col min="15" max="15" width="10.625" style="60" customWidth="1"/>
    <col min="16" max="16" width="3.625" style="109" customWidth="1"/>
    <col min="17" max="22" width="9" style="109" hidden="1" customWidth="1"/>
    <col min="23" max="23" width="9" style="60" hidden="1" customWidth="1"/>
    <col min="24" max="16384" width="9" style="109" hidden="1"/>
  </cols>
  <sheetData>
    <row r="1" spans="1:32" ht="18" x14ac:dyDescent="0.25">
      <c r="A1" s="24" t="str">
        <f>Menu!A1</f>
        <v>Powercor - Plant and stations</v>
      </c>
      <c r="B1" s="24"/>
      <c r="C1" s="24"/>
      <c r="D1" s="120"/>
      <c r="E1" s="218" t="s">
        <v>394</v>
      </c>
      <c r="F1" s="24"/>
      <c r="G1" s="24"/>
      <c r="H1" s="24"/>
      <c r="I1" s="24"/>
      <c r="J1" s="24"/>
      <c r="K1" s="24"/>
      <c r="L1" s="24"/>
      <c r="M1" s="24"/>
      <c r="N1" s="24"/>
      <c r="O1" s="27" t="s">
        <v>39</v>
      </c>
      <c r="P1" s="24"/>
      <c r="Q1" s="24"/>
      <c r="R1" s="24"/>
      <c r="S1" s="24"/>
      <c r="T1" s="24"/>
      <c r="U1" s="24"/>
      <c r="V1" s="24"/>
      <c r="W1" s="54"/>
      <c r="X1" s="24"/>
      <c r="Y1" s="24"/>
      <c r="Z1" s="24"/>
      <c r="AA1" s="24"/>
      <c r="AB1" s="24"/>
      <c r="AC1" s="24"/>
      <c r="AD1" s="24"/>
      <c r="AE1" s="24"/>
      <c r="AF1" s="24"/>
    </row>
    <row r="2" spans="1:32" ht="15.75" x14ac:dyDescent="0.25">
      <c r="A2" s="26" t="str">
        <f ca="1">RIGHT(CELL("filename", $A$1), LEN(CELL("filename", $A$1)) - SEARCH("]", CELL("filename", $A$1)))</f>
        <v>Project List - RRP</v>
      </c>
      <c r="B2" s="26"/>
      <c r="C2" s="26"/>
      <c r="D2" s="121"/>
      <c r="E2" s="219" t="s">
        <v>395</v>
      </c>
      <c r="F2" s="26"/>
      <c r="G2" s="26"/>
      <c r="H2" s="26"/>
      <c r="I2" s="26"/>
      <c r="J2" s="26"/>
      <c r="K2" s="26"/>
      <c r="L2" s="26"/>
      <c r="M2" s="26"/>
      <c r="N2" s="26"/>
      <c r="O2" s="53"/>
      <c r="P2" s="26"/>
      <c r="Q2" s="26"/>
      <c r="R2" s="26"/>
      <c r="S2" s="26"/>
      <c r="T2" s="26"/>
      <c r="U2" s="26"/>
      <c r="V2" s="26"/>
      <c r="W2" s="53"/>
      <c r="X2" s="26"/>
      <c r="Y2" s="26"/>
      <c r="Z2" s="26"/>
      <c r="AA2" s="26"/>
      <c r="AB2" s="26"/>
      <c r="AC2" s="26"/>
      <c r="AD2" s="26"/>
      <c r="AE2" s="26"/>
      <c r="AF2" s="26"/>
    </row>
    <row r="3" spans="1:32" x14ac:dyDescent="0.2">
      <c r="A3" s="91"/>
      <c r="B3" s="91"/>
      <c r="C3" s="91"/>
      <c r="D3" s="122"/>
      <c r="E3" s="91"/>
      <c r="F3" s="91"/>
      <c r="G3" s="91"/>
      <c r="H3" s="91"/>
      <c r="I3" s="91"/>
      <c r="J3" s="91"/>
      <c r="K3" s="91"/>
      <c r="L3" s="91"/>
      <c r="M3" s="91"/>
      <c r="N3" s="91"/>
      <c r="O3" s="59"/>
      <c r="P3" s="91"/>
      <c r="Q3" s="91"/>
      <c r="R3" s="91"/>
      <c r="S3" s="91"/>
      <c r="T3" s="91"/>
      <c r="U3" s="91"/>
      <c r="V3" s="91"/>
      <c r="W3" s="59"/>
      <c r="X3" s="91"/>
      <c r="Y3" s="91"/>
      <c r="Z3" s="91"/>
      <c r="AA3" s="91"/>
      <c r="AB3" s="91"/>
      <c r="AC3" s="91"/>
      <c r="AD3" s="91"/>
      <c r="AE3" s="91"/>
      <c r="AF3" s="91"/>
    </row>
    <row r="4" spans="1:32" x14ac:dyDescent="0.2">
      <c r="A4" s="91"/>
      <c r="B4" s="56" t="s">
        <v>144</v>
      </c>
      <c r="C4" s="91"/>
      <c r="D4" s="122"/>
      <c r="E4" s="91"/>
      <c r="F4" s="91"/>
      <c r="G4" s="91"/>
      <c r="H4" s="134"/>
      <c r="I4" s="91"/>
      <c r="J4" s="91"/>
      <c r="L4" s="217" t="s">
        <v>446</v>
      </c>
      <c r="M4" s="185">
        <f>'AER DD percentage reductor'!D36</f>
        <v>0.86304182516754979</v>
      </c>
      <c r="N4" s="91"/>
      <c r="O4" s="59"/>
      <c r="P4" s="91"/>
      <c r="Q4" s="91"/>
      <c r="R4" s="91"/>
      <c r="S4" s="91"/>
      <c r="T4" s="91"/>
      <c r="U4" s="91"/>
      <c r="V4" s="91"/>
      <c r="W4" s="59"/>
      <c r="X4" s="91"/>
      <c r="Y4" s="91"/>
      <c r="Z4" s="91"/>
      <c r="AA4" s="91"/>
      <c r="AB4" s="91"/>
      <c r="AC4" s="91"/>
      <c r="AD4" s="91"/>
      <c r="AE4" s="91"/>
      <c r="AF4" s="91"/>
    </row>
    <row r="5" spans="1:32" x14ac:dyDescent="0.2">
      <c r="A5" s="91"/>
      <c r="B5" s="82"/>
      <c r="C5" s="91"/>
      <c r="D5" s="122"/>
      <c r="E5" s="91"/>
      <c r="F5" s="91"/>
      <c r="G5" s="91"/>
      <c r="H5" s="91"/>
      <c r="I5" s="143"/>
      <c r="J5" s="143"/>
      <c r="K5" s="91"/>
      <c r="L5" s="91"/>
      <c r="M5" s="91"/>
      <c r="N5" s="91"/>
      <c r="O5" s="59"/>
      <c r="P5" s="91"/>
      <c r="Q5" s="91"/>
      <c r="R5" s="91"/>
      <c r="S5" s="91"/>
      <c r="T5" s="91"/>
      <c r="U5" s="91"/>
      <c r="V5" s="91"/>
      <c r="W5" s="59"/>
      <c r="X5" s="91"/>
      <c r="Y5" s="91"/>
      <c r="Z5" s="91"/>
      <c r="AA5" s="91"/>
      <c r="AB5" s="91"/>
      <c r="AC5" s="91"/>
      <c r="AD5" s="91"/>
      <c r="AE5" s="91"/>
      <c r="AF5" s="91"/>
    </row>
    <row r="6" spans="1:32" x14ac:dyDescent="0.2">
      <c r="A6" s="91"/>
      <c r="B6" s="64"/>
      <c r="C6" s="91"/>
      <c r="D6" s="122"/>
      <c r="E6" s="91"/>
      <c r="F6" s="91"/>
      <c r="G6" s="91"/>
      <c r="H6" s="91"/>
      <c r="I6" s="91"/>
      <c r="J6" s="91"/>
      <c r="K6" s="91"/>
      <c r="L6" s="91"/>
      <c r="M6" s="91"/>
      <c r="N6" s="91"/>
      <c r="O6" s="59"/>
      <c r="P6" s="91"/>
      <c r="Q6" s="91"/>
      <c r="R6" s="91"/>
      <c r="S6" s="91"/>
      <c r="T6" s="91"/>
      <c r="U6" s="91"/>
      <c r="V6" s="91"/>
      <c r="W6" s="59"/>
      <c r="X6" s="91"/>
      <c r="Y6" s="91"/>
      <c r="Z6" s="91"/>
      <c r="AA6" s="91"/>
      <c r="AB6" s="91"/>
      <c r="AC6" s="91"/>
      <c r="AD6" s="91"/>
      <c r="AE6" s="89"/>
      <c r="AF6" s="89"/>
    </row>
    <row r="7" spans="1:32" x14ac:dyDescent="0.2">
      <c r="A7" s="91"/>
      <c r="B7" s="91"/>
      <c r="C7" s="91"/>
      <c r="D7" s="122"/>
      <c r="E7" s="91"/>
      <c r="F7" s="91"/>
      <c r="G7" s="91"/>
      <c r="H7" s="228" t="str">
        <f>"$ 2019"</f>
        <v>$ 2019</v>
      </c>
      <c r="I7" s="229"/>
      <c r="J7" s="229"/>
      <c r="K7" s="229"/>
      <c r="L7" s="229"/>
      <c r="M7" s="229"/>
      <c r="N7" s="229"/>
      <c r="O7" s="230"/>
      <c r="P7" s="91"/>
      <c r="Q7" s="91"/>
      <c r="R7" s="91"/>
      <c r="S7" s="91"/>
      <c r="T7" s="91"/>
      <c r="U7" s="91"/>
      <c r="V7" s="91"/>
      <c r="W7" s="59"/>
      <c r="X7" s="91"/>
      <c r="Y7" s="91"/>
      <c r="Z7" s="91"/>
      <c r="AA7" s="91"/>
      <c r="AB7" s="91"/>
      <c r="AC7" s="91"/>
      <c r="AD7" s="91"/>
      <c r="AE7" s="89"/>
      <c r="AF7" s="89"/>
    </row>
    <row r="8" spans="1:32" ht="25.5" x14ac:dyDescent="0.2">
      <c r="A8" s="178"/>
      <c r="B8" s="130" t="s">
        <v>46</v>
      </c>
      <c r="C8" s="130" t="s">
        <v>145</v>
      </c>
      <c r="D8" s="126" t="s">
        <v>146</v>
      </c>
      <c r="E8" s="130" t="s">
        <v>147</v>
      </c>
      <c r="F8" s="130" t="s">
        <v>309</v>
      </c>
      <c r="G8" s="130" t="s">
        <v>310</v>
      </c>
      <c r="H8" s="90" t="s">
        <v>362</v>
      </c>
      <c r="I8" s="90" t="s">
        <v>363</v>
      </c>
      <c r="J8" s="90" t="s">
        <v>364</v>
      </c>
      <c r="K8" s="90" t="s">
        <v>365</v>
      </c>
      <c r="L8" s="90" t="s">
        <v>366</v>
      </c>
      <c r="M8" s="90" t="s">
        <v>367</v>
      </c>
      <c r="N8" s="90" t="s">
        <v>368</v>
      </c>
      <c r="O8" s="90" t="s">
        <v>389</v>
      </c>
      <c r="P8" s="91"/>
      <c r="Q8" s="91"/>
      <c r="R8" s="91"/>
      <c r="S8" s="91"/>
      <c r="T8" s="91"/>
      <c r="U8" s="91"/>
      <c r="V8" s="91"/>
      <c r="W8" s="59"/>
      <c r="X8" s="91"/>
      <c r="Y8" s="91"/>
      <c r="Z8" s="91"/>
      <c r="AA8" s="91"/>
      <c r="AB8" s="91"/>
      <c r="AC8" s="91"/>
      <c r="AD8" s="91"/>
      <c r="AE8" s="89"/>
      <c r="AF8" s="89"/>
    </row>
    <row r="9" spans="1:32" s="165" customFormat="1" x14ac:dyDescent="0.2">
      <c r="A9" s="178"/>
      <c r="B9" s="137">
        <v>143</v>
      </c>
      <c r="C9" s="137" t="s">
        <v>245</v>
      </c>
      <c r="D9" s="137" t="s">
        <v>386</v>
      </c>
      <c r="E9" s="137" t="s">
        <v>311</v>
      </c>
      <c r="F9" s="137" t="s">
        <v>314</v>
      </c>
      <c r="G9" s="156" t="str">
        <f>CONCATENATE(E9&amp;" - "&amp;F9)</f>
        <v>Switchgear - &gt; 11 KV &amp; &lt; = 22 KV  ; LOAD BREAK SWITCH</v>
      </c>
      <c r="H9" s="149">
        <v>72817.5</v>
      </c>
      <c r="I9" s="149">
        <v>145635</v>
      </c>
      <c r="J9" s="183">
        <f>'Project List - RP'!J9*$M$4</f>
        <v>125689.09620827611</v>
      </c>
      <c r="K9" s="183">
        <f>'Project List - RP'!K9*$M$4</f>
        <v>125689.09620827611</v>
      </c>
      <c r="L9" s="183">
        <f>'Project List - RP'!L9*$M$4</f>
        <v>125689.09620827611</v>
      </c>
      <c r="M9" s="183">
        <f>'Project List - RP'!M9*$M$4</f>
        <v>125689.09620827611</v>
      </c>
      <c r="N9" s="183">
        <f>'Project List - RP'!N9*$M$4</f>
        <v>125689.09620827611</v>
      </c>
      <c r="O9" s="118">
        <f>SUM(J9:N9)</f>
        <v>628445.48104138055</v>
      </c>
      <c r="P9" s="178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4"/>
    </row>
    <row r="10" spans="1:32" s="162" customFormat="1" x14ac:dyDescent="0.2">
      <c r="A10" s="178"/>
      <c r="B10" s="137">
        <v>143</v>
      </c>
      <c r="C10" s="137" t="s">
        <v>245</v>
      </c>
      <c r="D10" s="137" t="s">
        <v>255</v>
      </c>
      <c r="E10" s="137" t="s">
        <v>311</v>
      </c>
      <c r="F10" s="137" t="s">
        <v>314</v>
      </c>
      <c r="G10" s="156" t="str">
        <f t="shared" ref="G10:G70" si="0">CONCATENATE(E10&amp;" - "&amp;F10)</f>
        <v>Switchgear - &gt; 11 KV &amp; &lt; = 22 KV  ; LOAD BREAK SWITCH</v>
      </c>
      <c r="H10" s="149">
        <v>25000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18">
        <f t="shared" ref="O10:O72" si="1">SUM(J10:N10)</f>
        <v>0</v>
      </c>
      <c r="P10" s="178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1"/>
    </row>
    <row r="11" spans="1:32" s="162" customFormat="1" x14ac:dyDescent="0.2">
      <c r="A11" s="178"/>
      <c r="B11" s="137">
        <v>143</v>
      </c>
      <c r="C11" s="137" t="s">
        <v>245</v>
      </c>
      <c r="D11" s="137" t="s">
        <v>260</v>
      </c>
      <c r="E11" s="137" t="s">
        <v>311</v>
      </c>
      <c r="F11" s="137" t="s">
        <v>314</v>
      </c>
      <c r="G11" s="156" t="str">
        <f t="shared" si="0"/>
        <v>Switchgear - &gt; 11 KV &amp; &lt; = 22 KV  ; LOAD BREAK SWITCH</v>
      </c>
      <c r="H11" s="149">
        <v>40000</v>
      </c>
      <c r="I11" s="149">
        <v>0</v>
      </c>
      <c r="J11" s="149">
        <v>0</v>
      </c>
      <c r="K11" s="149">
        <v>0</v>
      </c>
      <c r="L11" s="149">
        <v>0</v>
      </c>
      <c r="M11" s="149">
        <v>0</v>
      </c>
      <c r="N11" s="149">
        <v>0</v>
      </c>
      <c r="O11" s="118">
        <f t="shared" si="1"/>
        <v>0</v>
      </c>
      <c r="P11" s="178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1"/>
    </row>
    <row r="12" spans="1:32" s="162" customFormat="1" x14ac:dyDescent="0.2">
      <c r="A12" s="178"/>
      <c r="B12" s="137">
        <v>143</v>
      </c>
      <c r="C12" s="137" t="s">
        <v>245</v>
      </c>
      <c r="D12" s="137" t="s">
        <v>256</v>
      </c>
      <c r="E12" s="137" t="s">
        <v>311</v>
      </c>
      <c r="F12" s="137" t="s">
        <v>314</v>
      </c>
      <c r="G12" s="156" t="str">
        <f t="shared" si="0"/>
        <v>Switchgear - &gt; 11 KV &amp; &lt; = 22 KV  ; LOAD BREAK SWITCH</v>
      </c>
      <c r="H12" s="149">
        <v>25000</v>
      </c>
      <c r="I12" s="149">
        <v>0</v>
      </c>
      <c r="J12" s="149">
        <v>0</v>
      </c>
      <c r="K12" s="149">
        <v>0</v>
      </c>
      <c r="L12" s="149">
        <v>0</v>
      </c>
      <c r="M12" s="149">
        <v>0</v>
      </c>
      <c r="N12" s="149">
        <v>0</v>
      </c>
      <c r="O12" s="118">
        <f t="shared" si="1"/>
        <v>0</v>
      </c>
      <c r="P12" s="178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</row>
    <row r="13" spans="1:32" s="162" customFormat="1" x14ac:dyDescent="0.2">
      <c r="A13" s="178"/>
      <c r="B13" s="137">
        <v>143</v>
      </c>
      <c r="C13" s="137" t="s">
        <v>291</v>
      </c>
      <c r="D13" s="137" t="s">
        <v>386</v>
      </c>
      <c r="E13" s="137" t="s">
        <v>311</v>
      </c>
      <c r="F13" s="137" t="s">
        <v>314</v>
      </c>
      <c r="G13" s="156" t="str">
        <f t="shared" si="0"/>
        <v>Switchgear - &gt; 11 KV &amp; &lt; = 22 KV  ; LOAD BREAK SWITCH</v>
      </c>
      <c r="H13" s="149">
        <v>240000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18">
        <f t="shared" si="1"/>
        <v>0</v>
      </c>
      <c r="P13" s="178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1"/>
    </row>
    <row r="14" spans="1:32" s="168" customFormat="1" x14ac:dyDescent="0.2">
      <c r="A14" s="178"/>
      <c r="B14" s="137">
        <v>143</v>
      </c>
      <c r="C14" s="137" t="s">
        <v>292</v>
      </c>
      <c r="D14" s="137" t="s">
        <v>386</v>
      </c>
      <c r="E14" s="137" t="s">
        <v>311</v>
      </c>
      <c r="F14" s="137" t="s">
        <v>314</v>
      </c>
      <c r="G14" s="156" t="str">
        <f t="shared" si="0"/>
        <v>Switchgear - &gt; 11 KV &amp; &lt; = 22 KV  ; LOAD BREAK SWITCH</v>
      </c>
      <c r="H14" s="149">
        <v>661284</v>
      </c>
      <c r="I14" s="149">
        <v>1322568</v>
      </c>
      <c r="J14" s="183">
        <v>1322568</v>
      </c>
      <c r="K14" s="183">
        <v>1322568</v>
      </c>
      <c r="L14" s="183">
        <v>1322568</v>
      </c>
      <c r="M14" s="183">
        <v>1322568</v>
      </c>
      <c r="N14" s="183">
        <v>1322568</v>
      </c>
      <c r="O14" s="118">
        <f>SUM(J14:N14)</f>
        <v>6612840</v>
      </c>
      <c r="P14" s="178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7"/>
    </row>
    <row r="15" spans="1:32" s="177" customFormat="1" x14ac:dyDescent="0.2">
      <c r="A15" s="178"/>
      <c r="B15" s="137">
        <v>143</v>
      </c>
      <c r="C15" s="137" t="s">
        <v>293</v>
      </c>
      <c r="D15" s="137" t="s">
        <v>386</v>
      </c>
      <c r="E15" s="137" t="s">
        <v>311</v>
      </c>
      <c r="F15" s="137" t="s">
        <v>314</v>
      </c>
      <c r="G15" s="156" t="str">
        <f t="shared" si="0"/>
        <v>Switchgear - &gt; 11 KV &amp; &lt; = 22 KV  ; LOAD BREAK SWITCH</v>
      </c>
      <c r="H15" s="149">
        <v>879067.83509999991</v>
      </c>
      <c r="I15" s="149">
        <v>879067.83509999991</v>
      </c>
      <c r="J15" s="183">
        <f>'Project List - RP'!J15*$M$4</f>
        <v>758672.30885079061</v>
      </c>
      <c r="K15" s="183">
        <f>'Project List - RP'!K15*$M$4</f>
        <v>758672.30885079061</v>
      </c>
      <c r="L15" s="183">
        <f>'Project List - RP'!L15*$M$4</f>
        <v>758672.30885079061</v>
      </c>
      <c r="M15" s="183">
        <f>'Project List - RP'!M15*$M$4</f>
        <v>758672.30885079061</v>
      </c>
      <c r="N15" s="183">
        <f>'Project List - RP'!N15*$M$4</f>
        <v>758672.30885079061</v>
      </c>
      <c r="O15" s="118">
        <f t="shared" si="1"/>
        <v>3793361.5442539528</v>
      </c>
      <c r="P15" s="178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6"/>
    </row>
    <row r="16" spans="1:32" s="177" customFormat="1" x14ac:dyDescent="0.2">
      <c r="A16" s="178"/>
      <c r="B16" s="137">
        <v>143</v>
      </c>
      <c r="C16" s="137" t="s">
        <v>307</v>
      </c>
      <c r="D16" s="137" t="s">
        <v>386</v>
      </c>
      <c r="E16" s="137" t="s">
        <v>311</v>
      </c>
      <c r="F16" s="137" t="s">
        <v>314</v>
      </c>
      <c r="G16" s="156" t="str">
        <f t="shared" si="0"/>
        <v>Switchgear - &gt; 11 KV &amp; &lt; = 22 KV  ; LOAD BREAK SWITCH</v>
      </c>
      <c r="H16" s="149">
        <v>127223</v>
      </c>
      <c r="I16" s="149">
        <v>164446</v>
      </c>
      <c r="J16" s="183">
        <f>'Project List - RP'!J16*$M$4</f>
        <v>141923.7759815029</v>
      </c>
      <c r="K16" s="183">
        <f>'Project List - RP'!K16*$M$4</f>
        <v>141923.7759815029</v>
      </c>
      <c r="L16" s="183">
        <f>'Project List - RP'!L16*$M$4</f>
        <v>141923.7759815029</v>
      </c>
      <c r="M16" s="183">
        <f>'Project List - RP'!M16*$M$4</f>
        <v>141923.7759815029</v>
      </c>
      <c r="N16" s="183">
        <f>'Project List - RP'!N16*$M$4</f>
        <v>141923.7759815029</v>
      </c>
      <c r="O16" s="118">
        <f t="shared" si="1"/>
        <v>709618.87990751443</v>
      </c>
      <c r="P16" s="178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6"/>
    </row>
    <row r="17" spans="1:31" s="171" customFormat="1" x14ac:dyDescent="0.2">
      <c r="A17" s="178"/>
      <c r="B17" s="137">
        <v>143</v>
      </c>
      <c r="C17" s="137" t="s">
        <v>307</v>
      </c>
      <c r="D17" s="137" t="s">
        <v>247</v>
      </c>
      <c r="E17" s="137" t="s">
        <v>311</v>
      </c>
      <c r="F17" s="137" t="s">
        <v>314</v>
      </c>
      <c r="G17" s="156" t="str">
        <f t="shared" si="0"/>
        <v>Switchgear - &gt; 11 KV &amp; &lt; = 22 KV  ; LOAD BREAK SWITCH</v>
      </c>
      <c r="H17" s="149">
        <v>45000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18">
        <f t="shared" si="1"/>
        <v>0</v>
      </c>
      <c r="P17" s="178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70"/>
    </row>
    <row r="18" spans="1:31" s="171" customFormat="1" x14ac:dyDescent="0.2">
      <c r="A18" s="178"/>
      <c r="B18" s="137">
        <v>143</v>
      </c>
      <c r="C18" s="137" t="s">
        <v>307</v>
      </c>
      <c r="D18" s="137" t="s">
        <v>246</v>
      </c>
      <c r="E18" s="137" t="s">
        <v>311</v>
      </c>
      <c r="F18" s="137" t="s">
        <v>314</v>
      </c>
      <c r="G18" s="156" t="str">
        <f t="shared" si="0"/>
        <v>Switchgear - &gt; 11 KV &amp; &lt; = 22 KV  ; LOAD BREAK SWITCH</v>
      </c>
      <c r="H18" s="149">
        <v>50000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18">
        <f t="shared" si="1"/>
        <v>0</v>
      </c>
      <c r="P18" s="178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70"/>
    </row>
    <row r="19" spans="1:31" s="171" customFormat="1" x14ac:dyDescent="0.2">
      <c r="A19" s="178"/>
      <c r="B19" s="137">
        <v>143</v>
      </c>
      <c r="C19" s="137" t="s">
        <v>307</v>
      </c>
      <c r="D19" s="137" t="s">
        <v>259</v>
      </c>
      <c r="E19" s="137" t="s">
        <v>311</v>
      </c>
      <c r="F19" s="137" t="s">
        <v>314</v>
      </c>
      <c r="G19" s="156" t="str">
        <f t="shared" si="0"/>
        <v>Switchgear - &gt; 11 KV &amp; &lt; = 22 KV  ; LOAD BREAK SWITCH</v>
      </c>
      <c r="H19" s="149">
        <v>55000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18">
        <f t="shared" si="1"/>
        <v>0</v>
      </c>
      <c r="P19" s="178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70"/>
    </row>
    <row r="20" spans="1:31" s="177" customFormat="1" x14ac:dyDescent="0.2">
      <c r="A20" s="178"/>
      <c r="B20" s="137">
        <v>143</v>
      </c>
      <c r="C20" s="137" t="s">
        <v>290</v>
      </c>
      <c r="D20" s="137" t="s">
        <v>386</v>
      </c>
      <c r="E20" s="137" t="s">
        <v>311</v>
      </c>
      <c r="F20" s="137" t="s">
        <v>314</v>
      </c>
      <c r="G20" s="156" t="str">
        <f t="shared" si="0"/>
        <v>Switchgear - &gt; 11 KV &amp; &lt; = 22 KV  ; LOAD BREAK SWITCH</v>
      </c>
      <c r="H20" s="149">
        <v>52846</v>
      </c>
      <c r="I20" s="149">
        <v>52846</v>
      </c>
      <c r="J20" s="183">
        <f>'Project List - RP'!J20*$M$4</f>
        <v>45608.308292804337</v>
      </c>
      <c r="K20" s="183">
        <f>'Project List - RP'!K20*$M$4</f>
        <v>45608.308292804337</v>
      </c>
      <c r="L20" s="183">
        <f>'Project List - RP'!L20*$M$4</f>
        <v>45608.308292804337</v>
      </c>
      <c r="M20" s="183">
        <f>'Project List - RP'!M20*$M$4</f>
        <v>45608.308292804337</v>
      </c>
      <c r="N20" s="183">
        <f>'Project List - RP'!N20*$M$4</f>
        <v>45608.308292804337</v>
      </c>
      <c r="O20" s="118">
        <f t="shared" si="1"/>
        <v>228041.54146402169</v>
      </c>
      <c r="P20" s="178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6"/>
    </row>
    <row r="21" spans="1:31" s="162" customFormat="1" x14ac:dyDescent="0.2">
      <c r="A21" s="178"/>
      <c r="B21" s="137">
        <v>144</v>
      </c>
      <c r="C21" s="137" t="s">
        <v>149</v>
      </c>
      <c r="D21" s="137" t="s">
        <v>386</v>
      </c>
      <c r="E21" s="137" t="s">
        <v>312</v>
      </c>
      <c r="F21" s="137" t="s">
        <v>315</v>
      </c>
      <c r="G21" s="156" t="str">
        <f t="shared" si="0"/>
        <v>Transformers - GROUND OUTDOOR / INDOOR CHAMBER MOUNTED ; ˂  22 KV ;  &gt; 60 KVA  AND &lt; = 600 KVA ; MULTIPLE PHASE</v>
      </c>
      <c r="H21" s="149">
        <v>40764</v>
      </c>
      <c r="I21" s="149">
        <v>104528</v>
      </c>
      <c r="J21" s="149">
        <v>104528</v>
      </c>
      <c r="K21" s="149">
        <v>104528</v>
      </c>
      <c r="L21" s="149">
        <v>104528</v>
      </c>
      <c r="M21" s="149">
        <v>104528</v>
      </c>
      <c r="N21" s="149">
        <v>104528</v>
      </c>
      <c r="O21" s="118">
        <f t="shared" si="1"/>
        <v>522640</v>
      </c>
      <c r="P21" s="178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1"/>
    </row>
    <row r="22" spans="1:31" s="162" customFormat="1" x14ac:dyDescent="0.2">
      <c r="A22" s="178"/>
      <c r="B22" s="137">
        <v>144</v>
      </c>
      <c r="C22" s="137" t="s">
        <v>149</v>
      </c>
      <c r="D22" s="137" t="s">
        <v>254</v>
      </c>
      <c r="E22" s="137" t="s">
        <v>312</v>
      </c>
      <c r="F22" s="137" t="s">
        <v>315</v>
      </c>
      <c r="G22" s="156" t="str">
        <f t="shared" si="0"/>
        <v>Transformers - GROUND OUTDOOR / INDOOR CHAMBER MOUNTED ; ˂  22 KV ;  &gt; 60 KVA  AND &lt; = 600 KVA ; MULTIPLE PHASE</v>
      </c>
      <c r="H22" s="149">
        <v>27500</v>
      </c>
      <c r="I22" s="149">
        <v>0</v>
      </c>
      <c r="J22" s="149">
        <v>0</v>
      </c>
      <c r="K22" s="149">
        <v>0</v>
      </c>
      <c r="L22" s="149">
        <v>0</v>
      </c>
      <c r="M22" s="149">
        <v>0</v>
      </c>
      <c r="N22" s="149">
        <v>0</v>
      </c>
      <c r="O22" s="118">
        <f t="shared" si="1"/>
        <v>0</v>
      </c>
      <c r="P22" s="178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1"/>
    </row>
    <row r="23" spans="1:31" s="162" customFormat="1" x14ac:dyDescent="0.2">
      <c r="A23" s="178"/>
      <c r="B23" s="137">
        <v>144</v>
      </c>
      <c r="C23" s="137" t="s">
        <v>149</v>
      </c>
      <c r="D23" s="137" t="s">
        <v>261</v>
      </c>
      <c r="E23" s="137" t="s">
        <v>312</v>
      </c>
      <c r="F23" s="137" t="s">
        <v>315</v>
      </c>
      <c r="G23" s="156" t="str">
        <f t="shared" si="0"/>
        <v>Transformers - GROUND OUTDOOR / INDOOR CHAMBER MOUNTED ; ˂  22 KV ;  &gt; 60 KVA  AND &lt; = 600 KVA ; MULTIPLE PHASE</v>
      </c>
      <c r="H23" s="149">
        <v>31500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18">
        <f t="shared" si="1"/>
        <v>0</v>
      </c>
      <c r="P23" s="178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1"/>
    </row>
    <row r="24" spans="1:31" s="162" customFormat="1" x14ac:dyDescent="0.2">
      <c r="A24" s="178"/>
      <c r="B24" s="137">
        <v>144</v>
      </c>
      <c r="C24" s="137" t="s">
        <v>294</v>
      </c>
      <c r="D24" s="137" t="s">
        <v>386</v>
      </c>
      <c r="E24" s="137" t="s">
        <v>312</v>
      </c>
      <c r="F24" s="137" t="s">
        <v>315</v>
      </c>
      <c r="G24" s="156" t="str">
        <f t="shared" si="0"/>
        <v>Transformers - GROUND OUTDOOR / INDOOR CHAMBER MOUNTED ; ˂  22 KV ;  &gt; 60 KVA  AND &lt; = 600 KVA ; MULTIPLE PHASE</v>
      </c>
      <c r="H24" s="149">
        <v>26029.5</v>
      </c>
      <c r="I24" s="149">
        <v>52059</v>
      </c>
      <c r="J24" s="149">
        <v>52059</v>
      </c>
      <c r="K24" s="149">
        <v>52059</v>
      </c>
      <c r="L24" s="149">
        <v>52059</v>
      </c>
      <c r="M24" s="149">
        <v>52059</v>
      </c>
      <c r="N24" s="149">
        <v>52059</v>
      </c>
      <c r="O24" s="118">
        <f t="shared" si="1"/>
        <v>260295</v>
      </c>
      <c r="P24" s="178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1"/>
    </row>
    <row r="25" spans="1:31" s="162" customFormat="1" x14ac:dyDescent="0.2">
      <c r="A25" s="178"/>
      <c r="B25" s="137">
        <v>144</v>
      </c>
      <c r="C25" s="137" t="s">
        <v>294</v>
      </c>
      <c r="D25" s="137" t="s">
        <v>260</v>
      </c>
      <c r="E25" s="137" t="s">
        <v>311</v>
      </c>
      <c r="F25" s="137" t="s">
        <v>314</v>
      </c>
      <c r="G25" s="156" t="str">
        <f t="shared" si="0"/>
        <v>Switchgear - &gt; 11 KV &amp; &lt; = 22 KV  ; LOAD BREAK SWITCH</v>
      </c>
      <c r="H25" s="149">
        <v>40000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18">
        <f t="shared" si="1"/>
        <v>0</v>
      </c>
      <c r="P25" s="178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1"/>
    </row>
    <row r="26" spans="1:31" s="162" customFormat="1" x14ac:dyDescent="0.2">
      <c r="A26" s="178"/>
      <c r="B26" s="137">
        <v>144</v>
      </c>
      <c r="C26" s="137" t="s">
        <v>262</v>
      </c>
      <c r="D26" s="137" t="s">
        <v>386</v>
      </c>
      <c r="E26" s="137" t="s">
        <v>312</v>
      </c>
      <c r="F26" s="137" t="s">
        <v>316</v>
      </c>
      <c r="G26" s="156" t="str">
        <f t="shared" si="0"/>
        <v>Transformers - KIOSK MOUNTED ; &lt; = 22KV ;  &gt; 60 KVA AND &lt; = 600 KVA  ; MULTIPLE PHASE</v>
      </c>
      <c r="H26" s="149">
        <v>369200</v>
      </c>
      <c r="I26" s="149">
        <v>539000</v>
      </c>
      <c r="J26" s="149">
        <v>490000</v>
      </c>
      <c r="K26" s="149">
        <v>490000</v>
      </c>
      <c r="L26" s="149">
        <v>490000</v>
      </c>
      <c r="M26" s="149">
        <v>490000</v>
      </c>
      <c r="N26" s="149">
        <v>588000</v>
      </c>
      <c r="O26" s="118">
        <f t="shared" si="1"/>
        <v>2548000</v>
      </c>
      <c r="P26" s="178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1"/>
    </row>
    <row r="27" spans="1:31" s="162" customFormat="1" x14ac:dyDescent="0.2">
      <c r="A27" s="178"/>
      <c r="B27" s="137">
        <v>144</v>
      </c>
      <c r="C27" s="137" t="s">
        <v>262</v>
      </c>
      <c r="D27" s="137" t="s">
        <v>263</v>
      </c>
      <c r="E27" s="137" t="s">
        <v>312</v>
      </c>
      <c r="F27" s="137" t="s">
        <v>316</v>
      </c>
      <c r="G27" s="156" t="str">
        <f t="shared" si="0"/>
        <v>Transformers - KIOSK MOUNTED ; &lt; = 22KV ;  &gt; 60 KVA AND &lt; = 600 KVA  ; MULTIPLE PHASE</v>
      </c>
      <c r="H27" s="149">
        <v>30990</v>
      </c>
      <c r="I27" s="149">
        <v>0</v>
      </c>
      <c r="J27" s="149">
        <v>0</v>
      </c>
      <c r="K27" s="149">
        <v>0</v>
      </c>
      <c r="L27" s="149">
        <v>0</v>
      </c>
      <c r="M27" s="149">
        <v>0</v>
      </c>
      <c r="N27" s="149">
        <v>0</v>
      </c>
      <c r="O27" s="118">
        <f t="shared" si="1"/>
        <v>0</v>
      </c>
      <c r="P27" s="178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1"/>
    </row>
    <row r="28" spans="1:31" s="162" customFormat="1" x14ac:dyDescent="0.2">
      <c r="A28" s="178"/>
      <c r="B28" s="137">
        <v>144</v>
      </c>
      <c r="C28" s="137" t="s">
        <v>262</v>
      </c>
      <c r="D28" s="137" t="s">
        <v>264</v>
      </c>
      <c r="E28" s="137" t="s">
        <v>312</v>
      </c>
      <c r="F28" s="137" t="s">
        <v>316</v>
      </c>
      <c r="G28" s="156" t="str">
        <f t="shared" si="0"/>
        <v>Transformers - KIOSK MOUNTED ; &lt; = 22KV ;  &gt; 60 KVA AND &lt; = 600 KVA  ; MULTIPLE PHASE</v>
      </c>
      <c r="H28" s="149">
        <v>41500</v>
      </c>
      <c r="I28" s="149">
        <v>0</v>
      </c>
      <c r="J28" s="149">
        <v>0</v>
      </c>
      <c r="K28" s="149">
        <v>0</v>
      </c>
      <c r="L28" s="149">
        <v>0</v>
      </c>
      <c r="M28" s="149">
        <v>0</v>
      </c>
      <c r="N28" s="149">
        <v>0</v>
      </c>
      <c r="O28" s="118">
        <f t="shared" si="1"/>
        <v>0</v>
      </c>
      <c r="P28" s="178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1"/>
    </row>
    <row r="29" spans="1:31" s="162" customFormat="1" x14ac:dyDescent="0.2">
      <c r="A29" s="178"/>
      <c r="B29" s="137">
        <v>144</v>
      </c>
      <c r="C29" s="137" t="s">
        <v>295</v>
      </c>
      <c r="D29" s="137" t="s">
        <v>386</v>
      </c>
      <c r="E29" s="137" t="s">
        <v>312</v>
      </c>
      <c r="F29" s="137" t="s">
        <v>316</v>
      </c>
      <c r="G29" s="156" t="str">
        <f t="shared" si="0"/>
        <v>Transformers - KIOSK MOUNTED ; &lt; = 22KV ;  &gt; 60 KVA AND &lt; = 600 KVA  ; MULTIPLE PHASE</v>
      </c>
      <c r="H29" s="149">
        <v>183000</v>
      </c>
      <c r="I29" s="149">
        <v>147000</v>
      </c>
      <c r="J29" s="149">
        <v>98000</v>
      </c>
      <c r="K29" s="149">
        <v>98000</v>
      </c>
      <c r="L29" s="149">
        <v>98000</v>
      </c>
      <c r="M29" s="149">
        <v>98000</v>
      </c>
      <c r="N29" s="149">
        <v>147000</v>
      </c>
      <c r="O29" s="118">
        <f t="shared" si="1"/>
        <v>539000</v>
      </c>
      <c r="P29" s="178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1"/>
    </row>
    <row r="30" spans="1:31" s="162" customFormat="1" x14ac:dyDescent="0.2">
      <c r="A30" s="178"/>
      <c r="B30" s="137">
        <v>150</v>
      </c>
      <c r="C30" s="137" t="s">
        <v>265</v>
      </c>
      <c r="D30" s="137" t="s">
        <v>386</v>
      </c>
      <c r="E30" s="137" t="s">
        <v>313</v>
      </c>
      <c r="F30" s="137" t="s">
        <v>317</v>
      </c>
      <c r="G30" s="156" t="str">
        <f t="shared" si="0"/>
        <v>UGCables - &gt; 11 KV &amp; &lt; = 22 KV</v>
      </c>
      <c r="H30" s="149">
        <v>499327.5</v>
      </c>
      <c r="I30" s="149">
        <v>570660</v>
      </c>
      <c r="J30" s="149">
        <v>570660</v>
      </c>
      <c r="K30" s="149">
        <v>570660</v>
      </c>
      <c r="L30" s="149">
        <v>570660</v>
      </c>
      <c r="M30" s="149">
        <v>570660</v>
      </c>
      <c r="N30" s="149">
        <v>570660</v>
      </c>
      <c r="O30" s="118">
        <f t="shared" si="1"/>
        <v>2853300</v>
      </c>
      <c r="P30" s="178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1"/>
    </row>
    <row r="31" spans="1:31" s="162" customFormat="1" x14ac:dyDescent="0.2">
      <c r="A31" s="178"/>
      <c r="B31" s="137">
        <v>150</v>
      </c>
      <c r="C31" s="137" t="s">
        <v>265</v>
      </c>
      <c r="D31" s="137" t="s">
        <v>253</v>
      </c>
      <c r="E31" s="137" t="s">
        <v>313</v>
      </c>
      <c r="F31" s="137" t="s">
        <v>317</v>
      </c>
      <c r="G31" s="156" t="str">
        <f t="shared" si="0"/>
        <v>UGCables - &gt; 11 KV &amp; &lt; = 22 KV</v>
      </c>
      <c r="H31" s="149">
        <v>17500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149">
        <v>0</v>
      </c>
      <c r="O31" s="118">
        <f t="shared" si="1"/>
        <v>0</v>
      </c>
      <c r="P31" s="178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1"/>
    </row>
    <row r="32" spans="1:31" s="162" customFormat="1" x14ac:dyDescent="0.2">
      <c r="A32" s="178"/>
      <c r="B32" s="137">
        <v>150</v>
      </c>
      <c r="C32" s="137" t="s">
        <v>297</v>
      </c>
      <c r="D32" s="137" t="s">
        <v>386</v>
      </c>
      <c r="E32" s="137" t="s">
        <v>148</v>
      </c>
      <c r="F32" s="137" t="s">
        <v>318</v>
      </c>
      <c r="G32" s="156" t="str">
        <f t="shared" si="0"/>
        <v>Other - Pillar / Pit</v>
      </c>
      <c r="H32" s="149">
        <v>13958</v>
      </c>
      <c r="I32" s="149">
        <v>13958</v>
      </c>
      <c r="J32" s="149">
        <v>13958</v>
      </c>
      <c r="K32" s="149">
        <v>13958</v>
      </c>
      <c r="L32" s="149">
        <v>13958</v>
      </c>
      <c r="M32" s="149">
        <v>13958</v>
      </c>
      <c r="N32" s="149">
        <v>13958</v>
      </c>
      <c r="O32" s="118">
        <f t="shared" si="1"/>
        <v>69790</v>
      </c>
      <c r="P32" s="178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1"/>
    </row>
    <row r="33" spans="1:31" s="162" customFormat="1" x14ac:dyDescent="0.2">
      <c r="A33" s="178"/>
      <c r="B33" s="137">
        <v>150</v>
      </c>
      <c r="C33" s="137" t="s">
        <v>296</v>
      </c>
      <c r="D33" s="137" t="s">
        <v>386</v>
      </c>
      <c r="E33" s="137" t="s">
        <v>313</v>
      </c>
      <c r="F33" s="137" t="s">
        <v>320</v>
      </c>
      <c r="G33" s="156" t="str">
        <f t="shared" si="0"/>
        <v>UGCables - ˂ = 1 KV</v>
      </c>
      <c r="H33" s="149">
        <v>27374</v>
      </c>
      <c r="I33" s="149">
        <v>27374</v>
      </c>
      <c r="J33" s="149">
        <v>27374</v>
      </c>
      <c r="K33" s="149">
        <v>27374</v>
      </c>
      <c r="L33" s="149">
        <v>27374</v>
      </c>
      <c r="M33" s="149">
        <v>27374</v>
      </c>
      <c r="N33" s="149">
        <v>27374</v>
      </c>
      <c r="O33" s="118">
        <f t="shared" si="1"/>
        <v>136870</v>
      </c>
      <c r="P33" s="178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1"/>
    </row>
    <row r="34" spans="1:31" s="162" customFormat="1" x14ac:dyDescent="0.2">
      <c r="A34" s="178"/>
      <c r="B34" s="137">
        <v>154</v>
      </c>
      <c r="C34" s="137" t="s">
        <v>298</v>
      </c>
      <c r="D34" s="137" t="s">
        <v>386</v>
      </c>
      <c r="E34" s="137" t="s">
        <v>148</v>
      </c>
      <c r="F34" s="137" t="s">
        <v>321</v>
      </c>
      <c r="G34" s="156" t="str">
        <f t="shared" si="0"/>
        <v>Other - Residual</v>
      </c>
      <c r="H34" s="149">
        <v>760851</v>
      </c>
      <c r="I34" s="149">
        <v>760851</v>
      </c>
      <c r="J34" s="149">
        <v>760851</v>
      </c>
      <c r="K34" s="149">
        <v>760851</v>
      </c>
      <c r="L34" s="149">
        <v>760851</v>
      </c>
      <c r="M34" s="149">
        <v>760851</v>
      </c>
      <c r="N34" s="149">
        <v>760851</v>
      </c>
      <c r="O34" s="118">
        <f t="shared" si="1"/>
        <v>3804255</v>
      </c>
      <c r="P34" s="178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1"/>
    </row>
    <row r="35" spans="1:31" s="162" customFormat="1" x14ac:dyDescent="0.2">
      <c r="A35" s="178"/>
      <c r="B35" s="137">
        <v>157</v>
      </c>
      <c r="C35" s="137" t="s">
        <v>160</v>
      </c>
      <c r="D35" s="137" t="s">
        <v>266</v>
      </c>
      <c r="E35" s="137" t="s">
        <v>148</v>
      </c>
      <c r="F35" s="137" t="s">
        <v>322</v>
      </c>
      <c r="G35" s="156" t="str">
        <f t="shared" si="0"/>
        <v>Other - Circuit Breaker Refurbishment</v>
      </c>
      <c r="H35" s="149">
        <v>122768</v>
      </c>
      <c r="I35" s="149">
        <v>122768</v>
      </c>
      <c r="J35" s="149">
        <v>122768</v>
      </c>
      <c r="K35" s="149">
        <v>122768</v>
      </c>
      <c r="L35" s="149">
        <v>122768</v>
      </c>
      <c r="M35" s="149">
        <v>122768</v>
      </c>
      <c r="N35" s="149">
        <v>122768</v>
      </c>
      <c r="O35" s="118">
        <f t="shared" si="1"/>
        <v>613840</v>
      </c>
      <c r="P35" s="178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1"/>
    </row>
    <row r="36" spans="1:31" s="177" customFormat="1" ht="15" customHeight="1" x14ac:dyDescent="0.2">
      <c r="A36" s="178"/>
      <c r="B36" s="137">
        <v>157</v>
      </c>
      <c r="C36" s="137" t="s">
        <v>249</v>
      </c>
      <c r="D36" s="137" t="s">
        <v>386</v>
      </c>
      <c r="E36" s="137" t="s">
        <v>311</v>
      </c>
      <c r="F36" s="137" t="s">
        <v>329</v>
      </c>
      <c r="G36" s="156" t="str">
        <f t="shared" si="0"/>
        <v>Switchgear - &gt; 11 KV &amp; &lt; = 22 KV  ; CIRCUIT BREAKER</v>
      </c>
      <c r="H36" s="149">
        <v>38161.5</v>
      </c>
      <c r="I36" s="149">
        <v>76323</v>
      </c>
      <c r="J36" s="183">
        <f>'Project List - RP'!J36*$M$4</f>
        <v>65869.941222262903</v>
      </c>
      <c r="K36" s="183">
        <f>'Project List - RP'!K36*$M$4</f>
        <v>65869.941222262903</v>
      </c>
      <c r="L36" s="183">
        <f>'Project List - RP'!L36*$M$4</f>
        <v>65869.941222262903</v>
      </c>
      <c r="M36" s="183">
        <f>'Project List - RP'!M36*$M$4</f>
        <v>65869.941222262903</v>
      </c>
      <c r="N36" s="183">
        <f>'Project List - RP'!N36*$M$4</f>
        <v>65869.941222262903</v>
      </c>
      <c r="O36" s="118">
        <f t="shared" si="1"/>
        <v>329349.70611131453</v>
      </c>
      <c r="P36" s="178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6"/>
    </row>
    <row r="37" spans="1:31" s="171" customFormat="1" x14ac:dyDescent="0.2">
      <c r="A37" s="178"/>
      <c r="B37" s="137">
        <v>157</v>
      </c>
      <c r="C37" s="137" t="s">
        <v>249</v>
      </c>
      <c r="D37" s="137" t="s">
        <v>286</v>
      </c>
      <c r="E37" s="137" t="s">
        <v>311</v>
      </c>
      <c r="F37" s="137" t="s">
        <v>329</v>
      </c>
      <c r="G37" s="156" t="str">
        <f t="shared" si="0"/>
        <v>Switchgear - &gt; 11 KV &amp; &lt; = 22 KV  ; CIRCUIT BREAKER</v>
      </c>
      <c r="H37" s="149">
        <v>38161.5</v>
      </c>
      <c r="I37" s="149">
        <v>0</v>
      </c>
      <c r="J37" s="149">
        <v>0</v>
      </c>
      <c r="K37" s="149">
        <v>0</v>
      </c>
      <c r="L37" s="149">
        <v>0</v>
      </c>
      <c r="M37" s="149">
        <v>0</v>
      </c>
      <c r="N37" s="149">
        <v>0</v>
      </c>
      <c r="O37" s="118">
        <f t="shared" si="1"/>
        <v>0</v>
      </c>
      <c r="P37" s="178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70"/>
    </row>
    <row r="38" spans="1:31" s="177" customFormat="1" x14ac:dyDescent="0.2">
      <c r="A38" s="178"/>
      <c r="B38" s="137">
        <v>157</v>
      </c>
      <c r="C38" s="137" t="s">
        <v>299</v>
      </c>
      <c r="D38" s="137" t="s">
        <v>386</v>
      </c>
      <c r="E38" s="137" t="s">
        <v>311</v>
      </c>
      <c r="F38" s="137" t="s">
        <v>314</v>
      </c>
      <c r="G38" s="156" t="str">
        <f t="shared" si="0"/>
        <v>Switchgear - &gt; 11 KV &amp; &lt; = 22 KV  ; LOAD BREAK SWITCH</v>
      </c>
      <c r="H38" s="149">
        <v>199138</v>
      </c>
      <c r="I38" s="149">
        <v>199138</v>
      </c>
      <c r="J38" s="183">
        <f>'Project List - RP'!J38*$M$4</f>
        <v>171864.42298021552</v>
      </c>
      <c r="K38" s="183">
        <f>'Project List - RP'!K38*$M$4</f>
        <v>171864.42298021552</v>
      </c>
      <c r="L38" s="183">
        <f>'Project List - RP'!L38*$M$4</f>
        <v>171864.42298021552</v>
      </c>
      <c r="M38" s="183">
        <f>'Project List - RP'!M38*$M$4</f>
        <v>171864.42298021552</v>
      </c>
      <c r="N38" s="183">
        <f>'Project List - RP'!N38*$M$4</f>
        <v>171864.42298021552</v>
      </c>
      <c r="O38" s="118">
        <f t="shared" si="1"/>
        <v>859322.11490107758</v>
      </c>
      <c r="P38" s="178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6"/>
    </row>
    <row r="39" spans="1:31" s="162" customFormat="1" x14ac:dyDescent="0.2">
      <c r="A39" s="178"/>
      <c r="B39" s="137">
        <v>157</v>
      </c>
      <c r="C39" s="137" t="s">
        <v>153</v>
      </c>
      <c r="D39" s="137" t="s">
        <v>386</v>
      </c>
      <c r="E39" s="137" t="s">
        <v>311</v>
      </c>
      <c r="F39" s="137" t="s">
        <v>323</v>
      </c>
      <c r="G39" s="156" t="str">
        <f t="shared" si="0"/>
        <v>Switchgear - &gt; 11 KV &amp; &lt; = 22 KV  ; LINKS</v>
      </c>
      <c r="H39" s="149">
        <v>218313</v>
      </c>
      <c r="I39" s="149">
        <v>291084</v>
      </c>
      <c r="J39" s="149">
        <v>291084</v>
      </c>
      <c r="K39" s="149">
        <v>291084</v>
      </c>
      <c r="L39" s="149">
        <v>291084</v>
      </c>
      <c r="M39" s="149">
        <v>291084</v>
      </c>
      <c r="N39" s="149">
        <v>291084</v>
      </c>
      <c r="O39" s="118">
        <f t="shared" si="1"/>
        <v>1455420</v>
      </c>
      <c r="P39" s="178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1"/>
    </row>
    <row r="40" spans="1:31" s="162" customFormat="1" x14ac:dyDescent="0.2">
      <c r="A40" s="178"/>
      <c r="B40" s="137">
        <v>157</v>
      </c>
      <c r="C40" s="137" t="s">
        <v>153</v>
      </c>
      <c r="D40" s="137" t="s">
        <v>171</v>
      </c>
      <c r="E40" s="137" t="s">
        <v>311</v>
      </c>
      <c r="F40" s="137" t="s">
        <v>323</v>
      </c>
      <c r="G40" s="156" t="str">
        <f t="shared" si="0"/>
        <v>Switchgear - &gt; 11 KV &amp; &lt; = 22 KV  ; LINKS</v>
      </c>
      <c r="H40" s="149">
        <v>72771</v>
      </c>
      <c r="I40" s="149">
        <v>0</v>
      </c>
      <c r="J40" s="149">
        <v>0</v>
      </c>
      <c r="K40" s="149">
        <v>0</v>
      </c>
      <c r="L40" s="149">
        <v>0</v>
      </c>
      <c r="M40" s="149">
        <v>0</v>
      </c>
      <c r="N40" s="149">
        <v>0</v>
      </c>
      <c r="O40" s="118">
        <f t="shared" si="1"/>
        <v>0</v>
      </c>
      <c r="P40" s="178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1"/>
    </row>
    <row r="41" spans="1:31" s="162" customFormat="1" x14ac:dyDescent="0.2">
      <c r="A41" s="178"/>
      <c r="B41" s="137">
        <v>157</v>
      </c>
      <c r="C41" s="137" t="s">
        <v>154</v>
      </c>
      <c r="D41" s="137" t="s">
        <v>386</v>
      </c>
      <c r="E41" s="137" t="s">
        <v>311</v>
      </c>
      <c r="F41" s="137" t="s">
        <v>323</v>
      </c>
      <c r="G41" s="156" t="str">
        <f t="shared" si="0"/>
        <v>Switchgear - &gt; 11 KV &amp; &lt; = 22 KV  ; LINKS</v>
      </c>
      <c r="H41" s="149">
        <v>266531</v>
      </c>
      <c r="I41" s="149">
        <v>333062</v>
      </c>
      <c r="J41" s="149">
        <v>333062</v>
      </c>
      <c r="K41" s="149">
        <v>333062</v>
      </c>
      <c r="L41" s="149">
        <v>333062</v>
      </c>
      <c r="M41" s="149">
        <v>333062</v>
      </c>
      <c r="N41" s="149">
        <v>333062</v>
      </c>
      <c r="O41" s="118">
        <f t="shared" si="1"/>
        <v>1665310</v>
      </c>
      <c r="P41" s="178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1"/>
    </row>
    <row r="42" spans="1:31" s="162" customFormat="1" x14ac:dyDescent="0.2">
      <c r="A42" s="178"/>
      <c r="B42" s="137">
        <v>157</v>
      </c>
      <c r="C42" s="137" t="s">
        <v>156</v>
      </c>
      <c r="D42" s="137" t="s">
        <v>386</v>
      </c>
      <c r="E42" s="137" t="s">
        <v>148</v>
      </c>
      <c r="F42" s="137" t="s">
        <v>158</v>
      </c>
      <c r="G42" s="156" t="str">
        <f t="shared" si="0"/>
        <v>Other - Transformer Refurbishment</v>
      </c>
      <c r="H42" s="149">
        <v>221058</v>
      </c>
      <c r="I42" s="149">
        <v>202116</v>
      </c>
      <c r="J42" s="149">
        <v>202116</v>
      </c>
      <c r="K42" s="149">
        <v>202116</v>
      </c>
      <c r="L42" s="149">
        <v>202116</v>
      </c>
      <c r="M42" s="149">
        <v>202116</v>
      </c>
      <c r="N42" s="149">
        <v>202116</v>
      </c>
      <c r="O42" s="118">
        <f t="shared" si="1"/>
        <v>1010580</v>
      </c>
      <c r="P42" s="178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1"/>
    </row>
    <row r="43" spans="1:31" s="162" customFormat="1" x14ac:dyDescent="0.2">
      <c r="A43" s="178"/>
      <c r="B43" s="137">
        <v>157</v>
      </c>
      <c r="C43" s="137" t="s">
        <v>156</v>
      </c>
      <c r="D43" s="137" t="s">
        <v>165</v>
      </c>
      <c r="E43" s="137" t="s">
        <v>148</v>
      </c>
      <c r="F43" s="137" t="s">
        <v>158</v>
      </c>
      <c r="G43" s="156" t="str">
        <f t="shared" si="0"/>
        <v>Other - Transformer Refurbishment</v>
      </c>
      <c r="H43" s="149">
        <v>60000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18">
        <f t="shared" si="1"/>
        <v>0</v>
      </c>
      <c r="P43" s="178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1"/>
    </row>
    <row r="44" spans="1:31" s="165" customFormat="1" x14ac:dyDescent="0.2">
      <c r="A44" s="178"/>
      <c r="B44" s="137">
        <v>157</v>
      </c>
      <c r="C44" s="137" t="s">
        <v>155</v>
      </c>
      <c r="D44" s="137" t="s">
        <v>386</v>
      </c>
      <c r="E44" s="137" t="s">
        <v>311</v>
      </c>
      <c r="F44" s="137" t="s">
        <v>314</v>
      </c>
      <c r="G44" s="156" t="str">
        <f t="shared" si="0"/>
        <v>Switchgear - &gt; 11 KV &amp; &lt; = 22 KV  ; LOAD BREAK SWITCH</v>
      </c>
      <c r="H44" s="149">
        <v>26927</v>
      </c>
      <c r="I44" s="149">
        <v>53854</v>
      </c>
      <c r="J44" s="183">
        <f>'Project List - RP'!J44*$M$4</f>
        <v>46478.25445257323</v>
      </c>
      <c r="K44" s="183">
        <f>'Project List - RP'!K44*$M$4</f>
        <v>46478.25445257323</v>
      </c>
      <c r="L44" s="183">
        <f>'Project List - RP'!L44*$M$4</f>
        <v>46478.25445257323</v>
      </c>
      <c r="M44" s="183">
        <f>'Project List - RP'!M44*$M$4</f>
        <v>46478.25445257323</v>
      </c>
      <c r="N44" s="183">
        <f>'Project List - RP'!N44*$M$4</f>
        <v>46478.25445257323</v>
      </c>
      <c r="O44" s="118">
        <f t="shared" si="1"/>
        <v>232391.27226286614</v>
      </c>
      <c r="P44" s="178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4"/>
    </row>
    <row r="45" spans="1:31" s="162" customFormat="1" x14ac:dyDescent="0.2">
      <c r="A45" s="178"/>
      <c r="B45" s="137">
        <v>157</v>
      </c>
      <c r="C45" s="137" t="s">
        <v>155</v>
      </c>
      <c r="D45" s="137" t="s">
        <v>151</v>
      </c>
      <c r="E45" s="137" t="s">
        <v>311</v>
      </c>
      <c r="F45" s="137" t="s">
        <v>314</v>
      </c>
      <c r="G45" s="156" t="str">
        <f t="shared" si="0"/>
        <v>Switchgear - &gt; 11 KV &amp; &lt; = 22 KV  ; LOAD BREAK SWITCH</v>
      </c>
      <c r="H45" s="149">
        <v>13463.5</v>
      </c>
      <c r="I45" s="149">
        <v>0</v>
      </c>
      <c r="J45" s="149">
        <v>0</v>
      </c>
      <c r="K45" s="149">
        <v>0</v>
      </c>
      <c r="L45" s="149">
        <v>0</v>
      </c>
      <c r="M45" s="149">
        <v>0</v>
      </c>
      <c r="N45" s="149">
        <v>0</v>
      </c>
      <c r="O45" s="118">
        <f t="shared" si="1"/>
        <v>0</v>
      </c>
      <c r="P45" s="178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1"/>
    </row>
    <row r="46" spans="1:31" s="162" customFormat="1" x14ac:dyDescent="0.2">
      <c r="A46" s="178"/>
      <c r="B46" s="137">
        <v>157</v>
      </c>
      <c r="C46" s="137" t="s">
        <v>300</v>
      </c>
      <c r="D46" s="137" t="s">
        <v>386</v>
      </c>
      <c r="E46" s="137" t="s">
        <v>148</v>
      </c>
      <c r="F46" s="137" t="s">
        <v>324</v>
      </c>
      <c r="G46" s="156" t="str">
        <f t="shared" si="0"/>
        <v>Other - ACR</v>
      </c>
      <c r="H46" s="149">
        <v>170108</v>
      </c>
      <c r="I46" s="149">
        <v>170108</v>
      </c>
      <c r="J46" s="149">
        <v>170108</v>
      </c>
      <c r="K46" s="149">
        <v>170108</v>
      </c>
      <c r="L46" s="149">
        <v>170108</v>
      </c>
      <c r="M46" s="149">
        <v>170108</v>
      </c>
      <c r="N46" s="149">
        <v>170108</v>
      </c>
      <c r="O46" s="118">
        <f t="shared" si="1"/>
        <v>850540</v>
      </c>
      <c r="P46" s="178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1"/>
    </row>
    <row r="47" spans="1:31" s="162" customFormat="1" x14ac:dyDescent="0.2">
      <c r="A47" s="178"/>
      <c r="B47" s="137">
        <v>157</v>
      </c>
      <c r="C47" s="137" t="s">
        <v>150</v>
      </c>
      <c r="D47" s="137" t="s">
        <v>386</v>
      </c>
      <c r="E47" s="137" t="s">
        <v>148</v>
      </c>
      <c r="F47" s="137" t="s">
        <v>325</v>
      </c>
      <c r="G47" s="156" t="str">
        <f t="shared" si="0"/>
        <v>Other - Zone Substation Major Building / Property / Facilities</v>
      </c>
      <c r="H47" s="149">
        <v>98446</v>
      </c>
      <c r="I47" s="149">
        <v>98446</v>
      </c>
      <c r="J47" s="149">
        <v>98446</v>
      </c>
      <c r="K47" s="149">
        <v>98446</v>
      </c>
      <c r="L47" s="149">
        <v>98446</v>
      </c>
      <c r="M47" s="149">
        <v>98446</v>
      </c>
      <c r="N47" s="149">
        <v>98446</v>
      </c>
      <c r="O47" s="118">
        <f t="shared" si="1"/>
        <v>492230</v>
      </c>
      <c r="P47" s="178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1"/>
    </row>
    <row r="48" spans="1:31" s="162" customFormat="1" x14ac:dyDescent="0.2">
      <c r="A48" s="178"/>
      <c r="B48" s="137">
        <v>157</v>
      </c>
      <c r="C48" s="137" t="s">
        <v>157</v>
      </c>
      <c r="D48" s="137" t="s">
        <v>386</v>
      </c>
      <c r="E48" s="137" t="s">
        <v>148</v>
      </c>
      <c r="F48" s="137" t="s">
        <v>325</v>
      </c>
      <c r="G48" s="156" t="str">
        <f t="shared" si="0"/>
        <v>Other - Zone Substation Major Building / Property / Facilities</v>
      </c>
      <c r="H48" s="149">
        <v>37867</v>
      </c>
      <c r="I48" s="149">
        <v>37867</v>
      </c>
      <c r="J48" s="149">
        <v>37867</v>
      </c>
      <c r="K48" s="149">
        <v>37867</v>
      </c>
      <c r="L48" s="149">
        <v>37867</v>
      </c>
      <c r="M48" s="149">
        <v>37867</v>
      </c>
      <c r="N48" s="149">
        <v>37867</v>
      </c>
      <c r="O48" s="118">
        <f t="shared" si="1"/>
        <v>189335</v>
      </c>
      <c r="P48" s="178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1"/>
    </row>
    <row r="49" spans="1:31" s="162" customFormat="1" x14ac:dyDescent="0.2">
      <c r="A49" s="178"/>
      <c r="B49" s="137">
        <v>157</v>
      </c>
      <c r="C49" s="137" t="s">
        <v>279</v>
      </c>
      <c r="D49" s="137" t="s">
        <v>386</v>
      </c>
      <c r="E49" s="137" t="s">
        <v>148</v>
      </c>
      <c r="F49" s="137" t="s">
        <v>326</v>
      </c>
      <c r="G49" s="156" t="str">
        <f t="shared" si="0"/>
        <v>Other - Instrument Transformer</v>
      </c>
      <c r="H49" s="149">
        <v>105162</v>
      </c>
      <c r="I49" s="149">
        <v>210324</v>
      </c>
      <c r="J49" s="149">
        <v>210324</v>
      </c>
      <c r="K49" s="149">
        <v>210324</v>
      </c>
      <c r="L49" s="149">
        <v>210324</v>
      </c>
      <c r="M49" s="149">
        <v>210324</v>
      </c>
      <c r="N49" s="149">
        <v>210324</v>
      </c>
      <c r="O49" s="118">
        <f t="shared" si="1"/>
        <v>1051620</v>
      </c>
      <c r="P49" s="178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1"/>
    </row>
    <row r="50" spans="1:31" s="162" customFormat="1" x14ac:dyDescent="0.2">
      <c r="A50" s="178"/>
      <c r="B50" s="137">
        <v>157</v>
      </c>
      <c r="C50" s="137" t="s">
        <v>279</v>
      </c>
      <c r="D50" s="137" t="s">
        <v>172</v>
      </c>
      <c r="E50" s="137" t="s">
        <v>148</v>
      </c>
      <c r="F50" s="137" t="s">
        <v>326</v>
      </c>
      <c r="G50" s="156" t="str">
        <f t="shared" si="0"/>
        <v>Other - Instrument Transformer</v>
      </c>
      <c r="H50" s="149">
        <v>105162</v>
      </c>
      <c r="I50" s="149">
        <v>0</v>
      </c>
      <c r="J50" s="149">
        <v>0</v>
      </c>
      <c r="K50" s="149">
        <v>0</v>
      </c>
      <c r="L50" s="149">
        <v>0</v>
      </c>
      <c r="M50" s="149">
        <v>0</v>
      </c>
      <c r="N50" s="149">
        <v>0</v>
      </c>
      <c r="O50" s="118">
        <f t="shared" si="1"/>
        <v>0</v>
      </c>
      <c r="P50" s="178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1"/>
    </row>
    <row r="51" spans="1:31" s="162" customFormat="1" x14ac:dyDescent="0.2">
      <c r="A51" s="178"/>
      <c r="B51" s="137">
        <v>157</v>
      </c>
      <c r="C51" s="137" t="s">
        <v>301</v>
      </c>
      <c r="D51" s="137" t="s">
        <v>386</v>
      </c>
      <c r="E51" s="137" t="s">
        <v>148</v>
      </c>
      <c r="F51" s="137" t="s">
        <v>326</v>
      </c>
      <c r="G51" s="156" t="str">
        <f t="shared" si="0"/>
        <v>Other - Instrument Transformer</v>
      </c>
      <c r="H51" s="149">
        <v>0</v>
      </c>
      <c r="I51" s="149">
        <v>35054</v>
      </c>
      <c r="J51" s="149">
        <v>70108</v>
      </c>
      <c r="K51" s="149">
        <v>70108</v>
      </c>
      <c r="L51" s="149">
        <v>70108</v>
      </c>
      <c r="M51" s="149">
        <v>70108</v>
      </c>
      <c r="N51" s="149">
        <v>70108</v>
      </c>
      <c r="O51" s="118">
        <f t="shared" si="1"/>
        <v>350540</v>
      </c>
      <c r="P51" s="178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1"/>
    </row>
    <row r="52" spans="1:31" s="162" customFormat="1" x14ac:dyDescent="0.2">
      <c r="A52" s="178"/>
      <c r="B52" s="137">
        <v>157</v>
      </c>
      <c r="C52" s="137" t="s">
        <v>163</v>
      </c>
      <c r="D52" s="137" t="s">
        <v>386</v>
      </c>
      <c r="E52" s="137" t="s">
        <v>148</v>
      </c>
      <c r="F52" s="137" t="s">
        <v>326</v>
      </c>
      <c r="G52" s="156" t="str">
        <f t="shared" si="0"/>
        <v>Other - Instrument Transformer</v>
      </c>
      <c r="H52" s="149">
        <v>123067</v>
      </c>
      <c r="I52" s="149">
        <v>246134</v>
      </c>
      <c r="J52" s="149">
        <v>246134</v>
      </c>
      <c r="K52" s="149">
        <v>246134</v>
      </c>
      <c r="L52" s="149">
        <v>246134</v>
      </c>
      <c r="M52" s="149">
        <v>246134</v>
      </c>
      <c r="N52" s="149">
        <v>246134</v>
      </c>
      <c r="O52" s="118">
        <f t="shared" si="1"/>
        <v>1230670</v>
      </c>
      <c r="P52" s="178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1"/>
    </row>
    <row r="53" spans="1:31" s="162" customFormat="1" x14ac:dyDescent="0.2">
      <c r="A53" s="178"/>
      <c r="B53" s="137">
        <v>157</v>
      </c>
      <c r="C53" s="137" t="s">
        <v>163</v>
      </c>
      <c r="D53" s="137" t="s">
        <v>248</v>
      </c>
      <c r="E53" s="137" t="s">
        <v>148</v>
      </c>
      <c r="F53" s="137" t="s">
        <v>326</v>
      </c>
      <c r="G53" s="156" t="str">
        <f t="shared" si="0"/>
        <v>Other - Instrument Transformer</v>
      </c>
      <c r="H53" s="149">
        <v>125000</v>
      </c>
      <c r="I53" s="149">
        <v>0</v>
      </c>
      <c r="J53" s="149">
        <v>0</v>
      </c>
      <c r="K53" s="149">
        <v>0</v>
      </c>
      <c r="L53" s="149">
        <v>0</v>
      </c>
      <c r="M53" s="149">
        <v>0</v>
      </c>
      <c r="N53" s="149">
        <v>0</v>
      </c>
      <c r="O53" s="118">
        <f t="shared" si="1"/>
        <v>0</v>
      </c>
      <c r="P53" s="178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1"/>
    </row>
    <row r="54" spans="1:31" s="162" customFormat="1" x14ac:dyDescent="0.2">
      <c r="A54" s="178"/>
      <c r="B54" s="137">
        <v>157</v>
      </c>
      <c r="C54" s="137" t="s">
        <v>159</v>
      </c>
      <c r="D54" s="137" t="s">
        <v>386</v>
      </c>
      <c r="E54" s="137" t="s">
        <v>312</v>
      </c>
      <c r="F54" s="137" t="s">
        <v>316</v>
      </c>
      <c r="G54" s="156" t="str">
        <f t="shared" si="0"/>
        <v>Transformers - KIOSK MOUNTED ; &lt; = 22KV ;  &gt; 60 KVA AND &lt; = 600 KVA  ; MULTIPLE PHASE</v>
      </c>
      <c r="H54" s="149">
        <v>167263</v>
      </c>
      <c r="I54" s="149">
        <v>167263</v>
      </c>
      <c r="J54" s="149">
        <v>167263</v>
      </c>
      <c r="K54" s="149">
        <v>167263</v>
      </c>
      <c r="L54" s="149">
        <v>167263</v>
      </c>
      <c r="M54" s="149">
        <v>167263</v>
      </c>
      <c r="N54" s="149">
        <v>167263</v>
      </c>
      <c r="O54" s="118">
        <f t="shared" si="1"/>
        <v>836315</v>
      </c>
      <c r="P54" s="178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1"/>
    </row>
    <row r="55" spans="1:31" s="162" customFormat="1" x14ac:dyDescent="0.2">
      <c r="A55" s="178"/>
      <c r="B55" s="137">
        <v>157</v>
      </c>
      <c r="C55" s="137" t="s">
        <v>302</v>
      </c>
      <c r="D55" s="137" t="s">
        <v>386</v>
      </c>
      <c r="E55" s="137" t="s">
        <v>148</v>
      </c>
      <c r="F55" s="137" t="s">
        <v>327</v>
      </c>
      <c r="G55" s="156" t="str">
        <f t="shared" si="0"/>
        <v>Other - Surge Diverter</v>
      </c>
      <c r="H55" s="149">
        <v>20565</v>
      </c>
      <c r="I55" s="149">
        <v>20565</v>
      </c>
      <c r="J55" s="149">
        <v>20565</v>
      </c>
      <c r="K55" s="149">
        <v>20565</v>
      </c>
      <c r="L55" s="149">
        <v>20565</v>
      </c>
      <c r="M55" s="149">
        <v>20565</v>
      </c>
      <c r="N55" s="149">
        <v>20565</v>
      </c>
      <c r="O55" s="118">
        <f t="shared" si="1"/>
        <v>102825</v>
      </c>
      <c r="P55" s="178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1"/>
    </row>
    <row r="56" spans="1:31" s="162" customFormat="1" x14ac:dyDescent="0.2">
      <c r="A56" s="178"/>
      <c r="B56" s="137">
        <v>157</v>
      </c>
      <c r="C56" s="137" t="s">
        <v>164</v>
      </c>
      <c r="D56" s="137" t="s">
        <v>386</v>
      </c>
      <c r="E56" s="137" t="s">
        <v>148</v>
      </c>
      <c r="F56" s="137" t="s">
        <v>158</v>
      </c>
      <c r="G56" s="156" t="str">
        <f t="shared" si="0"/>
        <v>Other - Transformer Refurbishment</v>
      </c>
      <c r="H56" s="149">
        <v>63467</v>
      </c>
      <c r="I56" s="149">
        <v>126934</v>
      </c>
      <c r="J56" s="149">
        <v>126934</v>
      </c>
      <c r="K56" s="149">
        <v>126934</v>
      </c>
      <c r="L56" s="149">
        <v>126934</v>
      </c>
      <c r="M56" s="149">
        <v>126934</v>
      </c>
      <c r="N56" s="149">
        <v>126934</v>
      </c>
      <c r="O56" s="118">
        <f t="shared" si="1"/>
        <v>634670</v>
      </c>
      <c r="P56" s="178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1"/>
    </row>
    <row r="57" spans="1:31" s="162" customFormat="1" x14ac:dyDescent="0.2">
      <c r="A57" s="178"/>
      <c r="B57" s="137">
        <v>157</v>
      </c>
      <c r="C57" s="137" t="s">
        <v>164</v>
      </c>
      <c r="D57" s="137" t="s">
        <v>285</v>
      </c>
      <c r="E57" s="137" t="s">
        <v>148</v>
      </c>
      <c r="F57" s="137" t="s">
        <v>158</v>
      </c>
      <c r="G57" s="156" t="str">
        <f t="shared" si="0"/>
        <v>Other - Transformer Refurbishment</v>
      </c>
      <c r="H57" s="149">
        <v>75000</v>
      </c>
      <c r="I57" s="149">
        <v>0</v>
      </c>
      <c r="J57" s="149">
        <v>0</v>
      </c>
      <c r="K57" s="149">
        <v>0</v>
      </c>
      <c r="L57" s="149">
        <v>0</v>
      </c>
      <c r="M57" s="149">
        <v>0</v>
      </c>
      <c r="N57" s="149">
        <v>0</v>
      </c>
      <c r="O57" s="118">
        <f t="shared" si="1"/>
        <v>0</v>
      </c>
      <c r="P57" s="178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1"/>
    </row>
    <row r="58" spans="1:31" s="162" customFormat="1" x14ac:dyDescent="0.2">
      <c r="A58" s="178"/>
      <c r="B58" s="137">
        <v>157</v>
      </c>
      <c r="C58" s="137" t="s">
        <v>158</v>
      </c>
      <c r="D58" s="137" t="s">
        <v>386</v>
      </c>
      <c r="E58" s="137" t="s">
        <v>148</v>
      </c>
      <c r="F58" s="137" t="s">
        <v>158</v>
      </c>
      <c r="G58" s="156" t="str">
        <f t="shared" si="0"/>
        <v>Other - Transformer Refurbishment</v>
      </c>
      <c r="H58" s="149">
        <v>145965</v>
      </c>
      <c r="I58" s="149">
        <v>291930</v>
      </c>
      <c r="J58" s="149">
        <v>291930</v>
      </c>
      <c r="K58" s="149">
        <v>291930</v>
      </c>
      <c r="L58" s="149">
        <v>291930</v>
      </c>
      <c r="M58" s="149">
        <v>291930</v>
      </c>
      <c r="N58" s="149">
        <v>291930</v>
      </c>
      <c r="O58" s="118">
        <f t="shared" si="1"/>
        <v>1459650</v>
      </c>
      <c r="P58" s="178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1"/>
    </row>
    <row r="59" spans="1:31" s="162" customFormat="1" x14ac:dyDescent="0.2">
      <c r="A59" s="178"/>
      <c r="B59" s="137">
        <v>157</v>
      </c>
      <c r="C59" s="137" t="s">
        <v>158</v>
      </c>
      <c r="D59" s="137" t="s">
        <v>308</v>
      </c>
      <c r="E59" s="137" t="s">
        <v>148</v>
      </c>
      <c r="F59" s="137" t="s">
        <v>158</v>
      </c>
      <c r="G59" s="156" t="str">
        <f t="shared" si="0"/>
        <v>Other - Transformer Refurbishment</v>
      </c>
      <c r="H59" s="149">
        <v>145965</v>
      </c>
      <c r="I59" s="149">
        <v>0</v>
      </c>
      <c r="J59" s="149">
        <v>0</v>
      </c>
      <c r="K59" s="149">
        <v>0</v>
      </c>
      <c r="L59" s="149">
        <v>0</v>
      </c>
      <c r="M59" s="149">
        <v>0</v>
      </c>
      <c r="N59" s="149">
        <v>0</v>
      </c>
      <c r="O59" s="118">
        <f t="shared" si="1"/>
        <v>0</v>
      </c>
      <c r="P59" s="178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1"/>
    </row>
    <row r="60" spans="1:31" s="162" customFormat="1" x14ac:dyDescent="0.2">
      <c r="A60" s="178"/>
      <c r="B60" s="137">
        <v>157</v>
      </c>
      <c r="C60" s="137" t="s">
        <v>156</v>
      </c>
      <c r="D60" s="137" t="s">
        <v>267</v>
      </c>
      <c r="E60" s="137" t="s">
        <v>148</v>
      </c>
      <c r="F60" s="137" t="s">
        <v>158</v>
      </c>
      <c r="G60" s="156" t="str">
        <f t="shared" si="0"/>
        <v>Other - Transformer Refurbishment</v>
      </c>
      <c r="H60" s="149">
        <v>0</v>
      </c>
      <c r="I60" s="149">
        <v>25264.5</v>
      </c>
      <c r="J60" s="149">
        <v>25264.5</v>
      </c>
      <c r="K60" s="149">
        <v>0</v>
      </c>
      <c r="L60" s="149">
        <v>0</v>
      </c>
      <c r="M60" s="149">
        <v>0</v>
      </c>
      <c r="N60" s="149">
        <v>0</v>
      </c>
      <c r="O60" s="118">
        <f t="shared" si="1"/>
        <v>25264.5</v>
      </c>
      <c r="P60" s="178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1"/>
    </row>
    <row r="61" spans="1:31" s="162" customFormat="1" x14ac:dyDescent="0.2">
      <c r="A61" s="178"/>
      <c r="B61" s="137">
        <v>157</v>
      </c>
      <c r="C61" s="137" t="s">
        <v>156</v>
      </c>
      <c r="D61" s="137" t="s">
        <v>268</v>
      </c>
      <c r="E61" s="137" t="s">
        <v>148</v>
      </c>
      <c r="F61" s="137" t="s">
        <v>158</v>
      </c>
      <c r="G61" s="156" t="str">
        <f t="shared" si="0"/>
        <v>Other - Transformer Refurbishment</v>
      </c>
      <c r="H61" s="149">
        <v>75793.500000000015</v>
      </c>
      <c r="I61" s="149">
        <v>75793.500000000015</v>
      </c>
      <c r="J61" s="149">
        <v>0</v>
      </c>
      <c r="K61" s="149">
        <v>0</v>
      </c>
      <c r="L61" s="149">
        <v>0</v>
      </c>
      <c r="M61" s="149">
        <v>0</v>
      </c>
      <c r="N61" s="149">
        <v>0</v>
      </c>
      <c r="O61" s="118">
        <f t="shared" si="1"/>
        <v>0</v>
      </c>
      <c r="P61" s="178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1"/>
    </row>
    <row r="62" spans="1:31" s="162" customFormat="1" x14ac:dyDescent="0.2">
      <c r="A62" s="178"/>
      <c r="B62" s="137">
        <v>157</v>
      </c>
      <c r="C62" s="137" t="s">
        <v>156</v>
      </c>
      <c r="D62" s="137" t="s">
        <v>269</v>
      </c>
      <c r="E62" s="137" t="s">
        <v>148</v>
      </c>
      <c r="F62" s="137" t="s">
        <v>158</v>
      </c>
      <c r="G62" s="156" t="str">
        <f t="shared" si="0"/>
        <v>Other - Transformer Refurbishment</v>
      </c>
      <c r="H62" s="149">
        <v>0</v>
      </c>
      <c r="I62" s="149">
        <v>0</v>
      </c>
      <c r="J62" s="149">
        <v>50529</v>
      </c>
      <c r="K62" s="149">
        <v>50529</v>
      </c>
      <c r="L62" s="149">
        <v>0</v>
      </c>
      <c r="M62" s="149">
        <v>0</v>
      </c>
      <c r="N62" s="149">
        <v>0</v>
      </c>
      <c r="O62" s="118">
        <f t="shared" si="1"/>
        <v>101058</v>
      </c>
      <c r="P62" s="178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1"/>
    </row>
    <row r="63" spans="1:31" s="162" customFormat="1" x14ac:dyDescent="0.2">
      <c r="A63" s="178"/>
      <c r="B63" s="137">
        <v>157</v>
      </c>
      <c r="C63" s="137" t="s">
        <v>156</v>
      </c>
      <c r="D63" s="137" t="s">
        <v>270</v>
      </c>
      <c r="E63" s="137" t="s">
        <v>148</v>
      </c>
      <c r="F63" s="137" t="s">
        <v>158</v>
      </c>
      <c r="G63" s="156" t="str">
        <f t="shared" si="0"/>
        <v>Other - Transformer Refurbishment</v>
      </c>
      <c r="H63" s="149">
        <v>75793.500000000015</v>
      </c>
      <c r="I63" s="149">
        <v>75793.500000000015</v>
      </c>
      <c r="J63" s="149">
        <v>0</v>
      </c>
      <c r="K63" s="149">
        <v>0</v>
      </c>
      <c r="L63" s="149">
        <v>0</v>
      </c>
      <c r="M63" s="149">
        <v>0</v>
      </c>
      <c r="N63" s="149">
        <v>0</v>
      </c>
      <c r="O63" s="118">
        <f t="shared" si="1"/>
        <v>0</v>
      </c>
      <c r="P63" s="178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1"/>
    </row>
    <row r="64" spans="1:31" s="162" customFormat="1" x14ac:dyDescent="0.2">
      <c r="A64" s="178"/>
      <c r="B64" s="137">
        <v>157</v>
      </c>
      <c r="C64" s="137" t="s">
        <v>156</v>
      </c>
      <c r="D64" s="137" t="s">
        <v>271</v>
      </c>
      <c r="E64" s="137" t="s">
        <v>148</v>
      </c>
      <c r="F64" s="137" t="s">
        <v>158</v>
      </c>
      <c r="G64" s="156" t="str">
        <f t="shared" si="0"/>
        <v>Other - Transformer Refurbishment</v>
      </c>
      <c r="H64" s="149">
        <v>50529</v>
      </c>
      <c r="I64" s="149">
        <v>0</v>
      </c>
      <c r="J64" s="149">
        <v>0</v>
      </c>
      <c r="K64" s="149">
        <v>0</v>
      </c>
      <c r="L64" s="149">
        <v>0</v>
      </c>
      <c r="M64" s="149">
        <v>0</v>
      </c>
      <c r="N64" s="149">
        <v>0</v>
      </c>
      <c r="O64" s="118">
        <f t="shared" si="1"/>
        <v>0</v>
      </c>
      <c r="P64" s="178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1"/>
    </row>
    <row r="65" spans="1:32" s="162" customFormat="1" x14ac:dyDescent="0.2">
      <c r="A65" s="178"/>
      <c r="B65" s="137">
        <v>157</v>
      </c>
      <c r="C65" s="137" t="s">
        <v>156</v>
      </c>
      <c r="D65" s="137" t="s">
        <v>272</v>
      </c>
      <c r="E65" s="137" t="s">
        <v>148</v>
      </c>
      <c r="F65" s="137" t="s">
        <v>158</v>
      </c>
      <c r="G65" s="156" t="str">
        <f t="shared" si="0"/>
        <v>Other - Transformer Refurbishment</v>
      </c>
      <c r="H65" s="149">
        <v>0</v>
      </c>
      <c r="I65" s="149">
        <v>0</v>
      </c>
      <c r="J65" s="149">
        <v>25264.5</v>
      </c>
      <c r="K65" s="149">
        <v>25264.5</v>
      </c>
      <c r="L65" s="149">
        <v>0</v>
      </c>
      <c r="M65" s="149">
        <v>0</v>
      </c>
      <c r="N65" s="149">
        <v>0</v>
      </c>
      <c r="O65" s="118">
        <f t="shared" si="1"/>
        <v>50529</v>
      </c>
      <c r="P65" s="178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1"/>
    </row>
    <row r="66" spans="1:32" s="162" customFormat="1" x14ac:dyDescent="0.2">
      <c r="A66" s="178"/>
      <c r="B66" s="137">
        <v>157</v>
      </c>
      <c r="C66" s="137" t="s">
        <v>156</v>
      </c>
      <c r="D66" s="137" t="s">
        <v>273</v>
      </c>
      <c r="E66" s="137" t="s">
        <v>148</v>
      </c>
      <c r="F66" s="137" t="s">
        <v>158</v>
      </c>
      <c r="G66" s="156" t="str">
        <f t="shared" si="0"/>
        <v>Other - Transformer Refurbishment</v>
      </c>
      <c r="H66" s="149">
        <v>25264.5</v>
      </c>
      <c r="I66" s="149">
        <v>0</v>
      </c>
      <c r="J66" s="149">
        <v>0</v>
      </c>
      <c r="K66" s="149">
        <v>0</v>
      </c>
      <c r="L66" s="149">
        <v>0</v>
      </c>
      <c r="M66" s="149">
        <v>0</v>
      </c>
      <c r="N66" s="149">
        <v>0</v>
      </c>
      <c r="O66" s="118">
        <f t="shared" si="1"/>
        <v>0</v>
      </c>
      <c r="P66" s="178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1"/>
    </row>
    <row r="67" spans="1:32" s="162" customFormat="1" x14ac:dyDescent="0.2">
      <c r="A67" s="178"/>
      <c r="B67" s="137">
        <v>157</v>
      </c>
      <c r="C67" s="137" t="s">
        <v>156</v>
      </c>
      <c r="D67" s="137" t="s">
        <v>274</v>
      </c>
      <c r="E67" s="137" t="s">
        <v>148</v>
      </c>
      <c r="F67" s="137" t="s">
        <v>325</v>
      </c>
      <c r="G67" s="156" t="str">
        <f t="shared" si="0"/>
        <v>Other - Zone Substation Major Building / Property / Facilities</v>
      </c>
      <c r="H67" s="149">
        <v>25264.5</v>
      </c>
      <c r="I67" s="149">
        <v>0</v>
      </c>
      <c r="J67" s="149">
        <v>0</v>
      </c>
      <c r="K67" s="149">
        <v>0</v>
      </c>
      <c r="L67" s="149">
        <v>0</v>
      </c>
      <c r="M67" s="149">
        <v>0</v>
      </c>
      <c r="N67" s="149">
        <v>0</v>
      </c>
      <c r="O67" s="118">
        <f t="shared" si="1"/>
        <v>0</v>
      </c>
      <c r="P67" s="178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1"/>
    </row>
    <row r="68" spans="1:32" s="162" customFormat="1" x14ac:dyDescent="0.2">
      <c r="A68" s="178"/>
      <c r="B68" s="137">
        <v>157</v>
      </c>
      <c r="C68" s="137" t="s">
        <v>275</v>
      </c>
      <c r="D68" s="137" t="s">
        <v>276</v>
      </c>
      <c r="E68" s="137" t="s">
        <v>148</v>
      </c>
      <c r="F68" s="137" t="s">
        <v>158</v>
      </c>
      <c r="G68" s="156" t="str">
        <f t="shared" si="0"/>
        <v>Other - Transformer Refurbishment</v>
      </c>
      <c r="H68" s="149">
        <v>23750</v>
      </c>
      <c r="I68" s="149">
        <v>0</v>
      </c>
      <c r="J68" s="149">
        <v>0</v>
      </c>
      <c r="K68" s="149">
        <v>0</v>
      </c>
      <c r="L68" s="149">
        <v>0</v>
      </c>
      <c r="M68" s="149">
        <v>0</v>
      </c>
      <c r="N68" s="149">
        <v>0</v>
      </c>
      <c r="O68" s="118">
        <f t="shared" si="1"/>
        <v>0</v>
      </c>
      <c r="P68" s="178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1"/>
    </row>
    <row r="69" spans="1:32" s="162" customFormat="1" x14ac:dyDescent="0.2">
      <c r="A69" s="178"/>
      <c r="B69" s="137">
        <v>157</v>
      </c>
      <c r="C69" s="137" t="s">
        <v>277</v>
      </c>
      <c r="D69" s="137" t="s">
        <v>278</v>
      </c>
      <c r="E69" s="137" t="s">
        <v>312</v>
      </c>
      <c r="F69" s="137" t="s">
        <v>328</v>
      </c>
      <c r="G69" s="156" t="str">
        <f t="shared" si="0"/>
        <v>Transformers - GROUND OUTDOOR / INDOOR CHAMBER MOUNTED ; &gt; 33 KV &amp; &lt; = 66 KV ;  &gt; 15 MVA AND &lt; = 40 MVA</v>
      </c>
      <c r="H69" s="149">
        <v>25000</v>
      </c>
      <c r="I69" s="149">
        <v>25000</v>
      </c>
      <c r="J69" s="149">
        <v>0</v>
      </c>
      <c r="K69" s="149">
        <v>0</v>
      </c>
      <c r="L69" s="149">
        <v>0</v>
      </c>
      <c r="M69" s="149">
        <v>0</v>
      </c>
      <c r="N69" s="149">
        <v>0</v>
      </c>
      <c r="O69" s="118">
        <f t="shared" si="1"/>
        <v>0</v>
      </c>
      <c r="P69" s="178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1"/>
    </row>
    <row r="70" spans="1:32" s="162" customFormat="1" x14ac:dyDescent="0.2">
      <c r="A70" s="178"/>
      <c r="B70" s="137">
        <v>157</v>
      </c>
      <c r="C70" s="137" t="s">
        <v>280</v>
      </c>
      <c r="D70" s="137" t="s">
        <v>281</v>
      </c>
      <c r="E70" s="137" t="s">
        <v>148</v>
      </c>
      <c r="F70" s="137" t="s">
        <v>325</v>
      </c>
      <c r="G70" s="156" t="str">
        <f t="shared" si="0"/>
        <v>Other - Zone Substation Major Building / Property / Facilities</v>
      </c>
      <c r="H70" s="149">
        <v>80000</v>
      </c>
      <c r="I70" s="149">
        <v>80000</v>
      </c>
      <c r="J70" s="149">
        <v>0</v>
      </c>
      <c r="K70" s="149">
        <v>0</v>
      </c>
      <c r="L70" s="149">
        <v>0</v>
      </c>
      <c r="M70" s="149">
        <v>0</v>
      </c>
      <c r="N70" s="149">
        <v>0</v>
      </c>
      <c r="O70" s="118">
        <f t="shared" si="1"/>
        <v>0</v>
      </c>
      <c r="P70" s="178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1"/>
    </row>
    <row r="71" spans="1:32" s="162" customFormat="1" x14ac:dyDescent="0.2">
      <c r="A71" s="178"/>
      <c r="B71" s="137">
        <v>157</v>
      </c>
      <c r="C71" s="137" t="s">
        <v>280</v>
      </c>
      <c r="D71" s="137" t="s">
        <v>282</v>
      </c>
      <c r="E71" s="137" t="s">
        <v>148</v>
      </c>
      <c r="F71" s="137" t="s">
        <v>325</v>
      </c>
      <c r="G71" s="156" t="str">
        <f t="shared" ref="G71:G92" si="2">CONCATENATE(E71&amp;" - "&amp;F71)</f>
        <v>Other - Zone Substation Major Building / Property / Facilities</v>
      </c>
      <c r="H71" s="149">
        <v>0</v>
      </c>
      <c r="I71" s="149">
        <v>80000</v>
      </c>
      <c r="J71" s="149">
        <v>80000</v>
      </c>
      <c r="K71" s="149">
        <v>0</v>
      </c>
      <c r="L71" s="149">
        <v>0</v>
      </c>
      <c r="M71" s="149">
        <v>0</v>
      </c>
      <c r="N71" s="149">
        <v>0</v>
      </c>
      <c r="O71" s="118">
        <f t="shared" si="1"/>
        <v>80000</v>
      </c>
      <c r="P71" s="178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1"/>
    </row>
    <row r="72" spans="1:32" s="162" customFormat="1" x14ac:dyDescent="0.2">
      <c r="A72" s="178"/>
      <c r="B72" s="137">
        <v>157</v>
      </c>
      <c r="C72" s="137" t="s">
        <v>280</v>
      </c>
      <c r="D72" s="137" t="s">
        <v>283</v>
      </c>
      <c r="E72" s="137" t="s">
        <v>148</v>
      </c>
      <c r="F72" s="137" t="s">
        <v>325</v>
      </c>
      <c r="G72" s="156" t="str">
        <f t="shared" si="2"/>
        <v>Other - Zone Substation Major Building / Property / Facilities</v>
      </c>
      <c r="H72" s="149">
        <v>0</v>
      </c>
      <c r="I72" s="149">
        <v>0</v>
      </c>
      <c r="J72" s="149">
        <v>80000</v>
      </c>
      <c r="K72" s="149">
        <v>80000</v>
      </c>
      <c r="L72" s="149">
        <v>0</v>
      </c>
      <c r="M72" s="149">
        <v>0</v>
      </c>
      <c r="N72" s="149">
        <v>0</v>
      </c>
      <c r="O72" s="118">
        <f t="shared" si="1"/>
        <v>160000</v>
      </c>
      <c r="P72" s="178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1"/>
    </row>
    <row r="73" spans="1:32" s="162" customFormat="1" x14ac:dyDescent="0.2">
      <c r="A73" s="178"/>
      <c r="B73" s="137">
        <v>157</v>
      </c>
      <c r="C73" s="137" t="s">
        <v>280</v>
      </c>
      <c r="D73" s="137" t="s">
        <v>284</v>
      </c>
      <c r="E73" s="137" t="s">
        <v>148</v>
      </c>
      <c r="F73" s="137" t="s">
        <v>325</v>
      </c>
      <c r="G73" s="156" t="str">
        <f t="shared" si="2"/>
        <v>Other - Zone Substation Major Building / Property / Facilities</v>
      </c>
      <c r="H73" s="149">
        <v>80000</v>
      </c>
      <c r="I73" s="149">
        <v>0</v>
      </c>
      <c r="J73" s="149">
        <v>0</v>
      </c>
      <c r="K73" s="149">
        <v>0</v>
      </c>
      <c r="L73" s="149">
        <v>0</v>
      </c>
      <c r="M73" s="149">
        <v>0</v>
      </c>
      <c r="N73" s="149">
        <v>0</v>
      </c>
      <c r="O73" s="118">
        <f t="shared" ref="O73:O92" si="3">SUM(J73:N73)</f>
        <v>0</v>
      </c>
      <c r="P73" s="178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1"/>
    </row>
    <row r="74" spans="1:32" s="165" customFormat="1" x14ac:dyDescent="0.2">
      <c r="A74" s="178"/>
      <c r="B74" s="137">
        <v>157</v>
      </c>
      <c r="C74" s="137" t="s">
        <v>152</v>
      </c>
      <c r="D74" s="137" t="s">
        <v>386</v>
      </c>
      <c r="E74" s="137" t="s">
        <v>311</v>
      </c>
      <c r="F74" s="137" t="s">
        <v>329</v>
      </c>
      <c r="G74" s="156" t="str">
        <f t="shared" si="2"/>
        <v>Switchgear - &gt; 11 KV &amp; &lt; = 22 KV  ; CIRCUIT BREAKER</v>
      </c>
      <c r="H74" s="149">
        <v>0</v>
      </c>
      <c r="I74" s="149">
        <v>231805</v>
      </c>
      <c r="J74" s="183">
        <f>'Project List - RP'!J74*$M$4</f>
        <v>400114.82056592777</v>
      </c>
      <c r="K74" s="183">
        <f>'Project List - RP'!K74*$M$4</f>
        <v>400114.82056592777</v>
      </c>
      <c r="L74" s="183">
        <f>'Project List - RP'!L74*$M$4</f>
        <v>400114.82056592777</v>
      </c>
      <c r="M74" s="183">
        <f>'Project List - RP'!M74*$M$4</f>
        <v>400114.82056592777</v>
      </c>
      <c r="N74" s="183">
        <f>'Project List - RP'!N74*$M$4</f>
        <v>400114.82056592777</v>
      </c>
      <c r="O74" s="118">
        <f t="shared" si="3"/>
        <v>2000574.1028296389</v>
      </c>
      <c r="P74" s="178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4"/>
    </row>
    <row r="75" spans="1:32" s="162" customFormat="1" x14ac:dyDescent="0.2">
      <c r="A75" s="178"/>
      <c r="B75" s="137">
        <v>157</v>
      </c>
      <c r="C75" s="137" t="s">
        <v>152</v>
      </c>
      <c r="D75" s="137" t="s">
        <v>287</v>
      </c>
      <c r="E75" s="137" t="s">
        <v>311</v>
      </c>
      <c r="F75" s="137" t="s">
        <v>329</v>
      </c>
      <c r="G75" s="156" t="str">
        <f t="shared" si="2"/>
        <v>Switchgear - &gt; 11 KV &amp; &lt; = 22 KV  ; CIRCUIT BREAKER</v>
      </c>
      <c r="H75" s="149">
        <v>50000</v>
      </c>
      <c r="I75" s="149">
        <v>0</v>
      </c>
      <c r="J75" s="149">
        <v>0</v>
      </c>
      <c r="K75" s="149">
        <v>0</v>
      </c>
      <c r="L75" s="149">
        <v>0</v>
      </c>
      <c r="M75" s="149">
        <v>0</v>
      </c>
      <c r="N75" s="149">
        <v>0</v>
      </c>
      <c r="O75" s="118">
        <f t="shared" si="3"/>
        <v>0</v>
      </c>
      <c r="P75" s="178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1"/>
    </row>
    <row r="76" spans="1:32" s="162" customFormat="1" x14ac:dyDescent="0.2">
      <c r="A76" s="178"/>
      <c r="B76" s="137">
        <v>157</v>
      </c>
      <c r="C76" s="137" t="s">
        <v>152</v>
      </c>
      <c r="D76" s="137" t="s">
        <v>288</v>
      </c>
      <c r="E76" s="137" t="s">
        <v>311</v>
      </c>
      <c r="F76" s="137" t="s">
        <v>329</v>
      </c>
      <c r="G76" s="156" t="str">
        <f t="shared" si="2"/>
        <v>Switchgear - &gt; 11 KV &amp; &lt; = 22 KV  ; CIRCUIT BREAKER</v>
      </c>
      <c r="H76" s="149">
        <v>50000</v>
      </c>
      <c r="I76" s="149">
        <v>0</v>
      </c>
      <c r="J76" s="149">
        <v>0</v>
      </c>
      <c r="K76" s="149">
        <v>0</v>
      </c>
      <c r="L76" s="149">
        <v>0</v>
      </c>
      <c r="M76" s="149">
        <v>0</v>
      </c>
      <c r="N76" s="149">
        <v>0</v>
      </c>
      <c r="O76" s="118">
        <f t="shared" si="3"/>
        <v>0</v>
      </c>
      <c r="P76" s="178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1"/>
    </row>
    <row r="77" spans="1:32" s="162" customFormat="1" x14ac:dyDescent="0.2">
      <c r="A77" s="178"/>
      <c r="B77" s="137">
        <v>157</v>
      </c>
      <c r="C77" s="137" t="s">
        <v>152</v>
      </c>
      <c r="D77" s="137" t="s">
        <v>169</v>
      </c>
      <c r="E77" s="137" t="s">
        <v>311</v>
      </c>
      <c r="F77" s="137" t="s">
        <v>329</v>
      </c>
      <c r="G77" s="156" t="str">
        <f t="shared" si="2"/>
        <v>Switchgear - &gt; 11 KV &amp; &lt; = 22 KV  ; CIRCUIT BREAKER</v>
      </c>
      <c r="H77" s="149">
        <v>140000</v>
      </c>
      <c r="I77" s="149">
        <v>0</v>
      </c>
      <c r="J77" s="149">
        <v>0</v>
      </c>
      <c r="K77" s="149">
        <v>0</v>
      </c>
      <c r="L77" s="149">
        <v>0</v>
      </c>
      <c r="M77" s="149">
        <v>0</v>
      </c>
      <c r="N77" s="149">
        <v>0</v>
      </c>
      <c r="O77" s="118">
        <f t="shared" si="3"/>
        <v>0</v>
      </c>
      <c r="P77" s="178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1"/>
    </row>
    <row r="78" spans="1:32" s="162" customFormat="1" x14ac:dyDescent="0.2">
      <c r="A78" s="178"/>
      <c r="B78" s="137">
        <v>157</v>
      </c>
      <c r="C78" s="137" t="s">
        <v>152</v>
      </c>
      <c r="D78" s="137" t="s">
        <v>170</v>
      </c>
      <c r="E78" s="137" t="s">
        <v>311</v>
      </c>
      <c r="F78" s="137" t="s">
        <v>329</v>
      </c>
      <c r="G78" s="156" t="str">
        <f t="shared" si="2"/>
        <v>Switchgear - &gt; 11 KV &amp; &lt; = 22 KV  ; CIRCUIT BREAKER</v>
      </c>
      <c r="H78" s="149">
        <v>140000</v>
      </c>
      <c r="I78" s="149">
        <v>0</v>
      </c>
      <c r="J78" s="149">
        <v>0</v>
      </c>
      <c r="K78" s="149">
        <v>0</v>
      </c>
      <c r="L78" s="149">
        <v>0</v>
      </c>
      <c r="M78" s="149">
        <v>0</v>
      </c>
      <c r="N78" s="149">
        <v>0</v>
      </c>
      <c r="O78" s="118">
        <f t="shared" si="3"/>
        <v>0</v>
      </c>
      <c r="P78" s="178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1"/>
    </row>
    <row r="79" spans="1:32" s="165" customFormat="1" x14ac:dyDescent="0.2">
      <c r="A79" s="178"/>
      <c r="B79" s="137">
        <v>157</v>
      </c>
      <c r="C79" s="137" t="s">
        <v>161</v>
      </c>
      <c r="D79" s="137" t="s">
        <v>386</v>
      </c>
      <c r="E79" s="137" t="s">
        <v>311</v>
      </c>
      <c r="F79" s="137" t="s">
        <v>330</v>
      </c>
      <c r="G79" s="156" t="str">
        <f t="shared" si="2"/>
        <v>Switchgear - &gt; 33 KV &amp; &lt; = 66 KV ; CIRCUIT BREAKER</v>
      </c>
      <c r="H79" s="149">
        <v>208832</v>
      </c>
      <c r="I79" s="149">
        <v>417664</v>
      </c>
      <c r="J79" s="183">
        <f>'Project List - RP'!J79*$M$4</f>
        <v>360461.50086677953</v>
      </c>
      <c r="K79" s="183">
        <f>'Project List - RP'!K79*$M$4</f>
        <v>360461.50086677953</v>
      </c>
      <c r="L79" s="183">
        <f>'Project List - RP'!L79*$M$4</f>
        <v>360461.50086677953</v>
      </c>
      <c r="M79" s="183">
        <f>'Project List - RP'!M79*$M$4</f>
        <v>360461.50086677953</v>
      </c>
      <c r="N79" s="183">
        <f>'Project List - RP'!N79*$M$4</f>
        <v>360461.50086677953</v>
      </c>
      <c r="O79" s="118">
        <f t="shared" si="3"/>
        <v>1802307.5043338977</v>
      </c>
      <c r="P79" s="178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4"/>
    </row>
    <row r="80" spans="1:32" x14ac:dyDescent="0.2">
      <c r="A80" s="178"/>
      <c r="B80" s="147">
        <v>157</v>
      </c>
      <c r="C80" s="137" t="s">
        <v>161</v>
      </c>
      <c r="D80" s="137" t="s">
        <v>289</v>
      </c>
      <c r="E80" s="58" t="s">
        <v>311</v>
      </c>
      <c r="F80" s="137" t="s">
        <v>330</v>
      </c>
      <c r="G80" s="156" t="str">
        <f t="shared" si="2"/>
        <v>Switchgear - &gt; 33 KV &amp; &lt; = 66 KV ; CIRCUIT BREAKER</v>
      </c>
      <c r="H80" s="149">
        <v>300000</v>
      </c>
      <c r="I80" s="70">
        <v>0</v>
      </c>
      <c r="J80" s="70">
        <v>0</v>
      </c>
      <c r="K80" s="70">
        <v>0</v>
      </c>
      <c r="L80" s="70">
        <v>0</v>
      </c>
      <c r="M80" s="70">
        <v>0</v>
      </c>
      <c r="N80" s="70">
        <v>0</v>
      </c>
      <c r="O80" s="118">
        <f t="shared" si="3"/>
        <v>0</v>
      </c>
      <c r="P80" s="178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111"/>
      <c r="AF80" s="89"/>
    </row>
    <row r="81" spans="1:32" x14ac:dyDescent="0.2">
      <c r="A81" s="178"/>
      <c r="B81" s="147">
        <v>157</v>
      </c>
      <c r="C81" s="137" t="s">
        <v>303</v>
      </c>
      <c r="D81" s="137" t="s">
        <v>386</v>
      </c>
      <c r="E81" s="58" t="s">
        <v>148</v>
      </c>
      <c r="F81" s="137" t="s">
        <v>331</v>
      </c>
      <c r="G81" s="156" t="str">
        <f t="shared" si="2"/>
        <v>Other - Regulator</v>
      </c>
      <c r="H81" s="149">
        <v>309800</v>
      </c>
      <c r="I81" s="70">
        <v>319600</v>
      </c>
      <c r="J81" s="70">
        <v>319600</v>
      </c>
      <c r="K81" s="70">
        <v>319600</v>
      </c>
      <c r="L81" s="70">
        <v>319600</v>
      </c>
      <c r="M81" s="70">
        <v>319600</v>
      </c>
      <c r="N81" s="70">
        <v>319600</v>
      </c>
      <c r="O81" s="118">
        <f t="shared" si="3"/>
        <v>1598000</v>
      </c>
      <c r="P81" s="178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111"/>
      <c r="AF81" s="89"/>
    </row>
    <row r="82" spans="1:32" x14ac:dyDescent="0.2">
      <c r="A82" s="178"/>
      <c r="B82" s="147">
        <v>157</v>
      </c>
      <c r="C82" s="137" t="s">
        <v>166</v>
      </c>
      <c r="D82" s="137" t="s">
        <v>167</v>
      </c>
      <c r="E82" s="58" t="s">
        <v>312</v>
      </c>
      <c r="F82" s="137" t="s">
        <v>328</v>
      </c>
      <c r="G82" s="156" t="str">
        <f t="shared" si="2"/>
        <v>Transformers - GROUND OUTDOOR / INDOOR CHAMBER MOUNTED ; &gt; 33 KV &amp; &lt; = 66 KV ;  &gt; 15 MVA AND &lt; = 40 MVA</v>
      </c>
      <c r="H82" s="149">
        <v>125000</v>
      </c>
      <c r="I82" s="70">
        <v>0</v>
      </c>
      <c r="J82" s="70">
        <v>0</v>
      </c>
      <c r="K82" s="70">
        <v>0</v>
      </c>
      <c r="L82" s="70">
        <v>0</v>
      </c>
      <c r="M82" s="70">
        <v>0</v>
      </c>
      <c r="N82" s="70">
        <v>0</v>
      </c>
      <c r="O82" s="118">
        <f t="shared" si="3"/>
        <v>0</v>
      </c>
      <c r="P82" s="178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111"/>
      <c r="AF82" s="89"/>
    </row>
    <row r="83" spans="1:32" x14ac:dyDescent="0.2">
      <c r="A83" s="178"/>
      <c r="B83" s="147">
        <v>157</v>
      </c>
      <c r="C83" s="137" t="s">
        <v>94</v>
      </c>
      <c r="D83" s="137" t="s">
        <v>387</v>
      </c>
      <c r="E83" s="58" t="s">
        <v>312</v>
      </c>
      <c r="F83" s="137" t="s">
        <v>328</v>
      </c>
      <c r="G83" s="156" t="str">
        <f t="shared" si="2"/>
        <v>Transformers - GROUND OUTDOOR / INDOOR CHAMBER MOUNTED ; &gt; 33 KV &amp; &lt; = 66 KV ;  &gt; 15 MVA AND &lt; = 40 MVA</v>
      </c>
      <c r="H83" s="149">
        <v>0</v>
      </c>
      <c r="I83" s="70">
        <v>0</v>
      </c>
      <c r="J83" s="70">
        <v>0</v>
      </c>
      <c r="K83" s="70">
        <v>0</v>
      </c>
      <c r="L83" s="70">
        <v>0</v>
      </c>
      <c r="M83" s="70">
        <v>0</v>
      </c>
      <c r="N83" s="70">
        <v>25000</v>
      </c>
      <c r="O83" s="118">
        <f t="shared" si="3"/>
        <v>25000</v>
      </c>
      <c r="P83" s="178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111"/>
      <c r="AF83" s="89"/>
    </row>
    <row r="84" spans="1:32" x14ac:dyDescent="0.2">
      <c r="A84" s="178"/>
      <c r="B84" s="147">
        <v>157</v>
      </c>
      <c r="C84" s="137" t="s">
        <v>94</v>
      </c>
      <c r="D84" s="137" t="s">
        <v>165</v>
      </c>
      <c r="E84" s="58" t="s">
        <v>312</v>
      </c>
      <c r="F84" s="137" t="s">
        <v>328</v>
      </c>
      <c r="G84" s="156" t="str">
        <f t="shared" si="2"/>
        <v>Transformers - GROUND OUTDOOR / INDOOR CHAMBER MOUNTED ; &gt; 33 KV &amp; &lt; = 66 KV ;  &gt; 15 MVA AND &lt; = 40 MVA</v>
      </c>
      <c r="H84" s="149">
        <v>0</v>
      </c>
      <c r="I84" s="149">
        <v>0</v>
      </c>
      <c r="J84" s="149">
        <v>0</v>
      </c>
      <c r="K84" s="149">
        <v>100000</v>
      </c>
      <c r="L84" s="149">
        <v>609663</v>
      </c>
      <c r="M84" s="149">
        <v>509663</v>
      </c>
      <c r="N84" s="70">
        <v>0</v>
      </c>
      <c r="O84" s="118">
        <f t="shared" si="3"/>
        <v>1219326</v>
      </c>
      <c r="P84" s="178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111"/>
      <c r="AF84" s="89"/>
    </row>
    <row r="85" spans="1:32" x14ac:dyDescent="0.2">
      <c r="A85" s="178"/>
      <c r="B85" s="147">
        <v>157</v>
      </c>
      <c r="C85" s="137" t="s">
        <v>94</v>
      </c>
      <c r="D85" s="137" t="s">
        <v>173</v>
      </c>
      <c r="E85" s="58" t="s">
        <v>312</v>
      </c>
      <c r="F85" s="137" t="s">
        <v>328</v>
      </c>
      <c r="G85" s="156" t="str">
        <f t="shared" si="2"/>
        <v>Transformers - GROUND OUTDOOR / INDOOR CHAMBER MOUNTED ; &gt; 33 KV &amp; &lt; = 66 KV ;  &gt; 15 MVA AND &lt; = 40 MVA</v>
      </c>
      <c r="H85" s="149">
        <v>400000</v>
      </c>
      <c r="I85" s="149">
        <v>1849000</v>
      </c>
      <c r="J85" s="149">
        <v>1474000</v>
      </c>
      <c r="K85" s="149">
        <v>0</v>
      </c>
      <c r="L85" s="149">
        <v>0</v>
      </c>
      <c r="M85" s="149">
        <v>0</v>
      </c>
      <c r="N85" s="70">
        <v>0</v>
      </c>
      <c r="O85" s="118">
        <f t="shared" si="3"/>
        <v>1474000</v>
      </c>
      <c r="P85" s="178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111"/>
      <c r="AF85" s="89"/>
    </row>
    <row r="86" spans="1:32" x14ac:dyDescent="0.2">
      <c r="A86" s="178"/>
      <c r="B86" s="147">
        <v>157</v>
      </c>
      <c r="C86" s="137" t="s">
        <v>94</v>
      </c>
      <c r="D86" s="137" t="s">
        <v>174</v>
      </c>
      <c r="E86" s="58" t="s">
        <v>312</v>
      </c>
      <c r="F86" s="137" t="s">
        <v>328</v>
      </c>
      <c r="G86" s="156" t="str">
        <f t="shared" si="2"/>
        <v>Transformers - GROUND OUTDOOR / INDOOR CHAMBER MOUNTED ; &gt; 33 KV &amp; &lt; = 66 KV ;  &gt; 15 MVA AND &lt; = 40 MVA</v>
      </c>
      <c r="H86" s="149">
        <v>0</v>
      </c>
      <c r="I86" s="149">
        <v>0</v>
      </c>
      <c r="J86" s="149">
        <v>25000</v>
      </c>
      <c r="K86" s="149">
        <v>400000</v>
      </c>
      <c r="L86" s="149">
        <v>1849000</v>
      </c>
      <c r="M86" s="149">
        <v>1474000</v>
      </c>
      <c r="N86" s="70">
        <v>0</v>
      </c>
      <c r="O86" s="118">
        <f t="shared" si="3"/>
        <v>3748000</v>
      </c>
      <c r="P86" s="178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111"/>
      <c r="AF86" s="89"/>
    </row>
    <row r="87" spans="1:32" x14ac:dyDescent="0.2">
      <c r="A87" s="178"/>
      <c r="B87" s="147">
        <v>157</v>
      </c>
      <c r="C87" s="137" t="s">
        <v>94</v>
      </c>
      <c r="D87" s="137" t="s">
        <v>168</v>
      </c>
      <c r="E87" s="58" t="s">
        <v>312</v>
      </c>
      <c r="F87" s="137" t="s">
        <v>328</v>
      </c>
      <c r="G87" s="156" t="str">
        <f t="shared" si="2"/>
        <v>Transformers - GROUND OUTDOOR / INDOOR CHAMBER MOUNTED ; &gt; 33 KV &amp; &lt; = 66 KV ;  &gt; 15 MVA AND &lt; = 40 MVA</v>
      </c>
      <c r="H87" s="149">
        <v>700000</v>
      </c>
      <c r="I87" s="149">
        <v>0</v>
      </c>
      <c r="J87" s="149">
        <v>0</v>
      </c>
      <c r="K87" s="149">
        <v>0</v>
      </c>
      <c r="L87" s="149">
        <v>0</v>
      </c>
      <c r="M87" s="149">
        <v>0</v>
      </c>
      <c r="N87" s="70">
        <v>0</v>
      </c>
      <c r="O87" s="118">
        <f t="shared" si="3"/>
        <v>0</v>
      </c>
      <c r="P87" s="178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111"/>
      <c r="AF87" s="89"/>
    </row>
    <row r="88" spans="1:32" x14ac:dyDescent="0.2">
      <c r="A88" s="178"/>
      <c r="B88" s="147">
        <v>157</v>
      </c>
      <c r="C88" s="137" t="s">
        <v>94</v>
      </c>
      <c r="D88" s="137" t="s">
        <v>162</v>
      </c>
      <c r="E88" s="58" t="s">
        <v>312</v>
      </c>
      <c r="F88" s="137" t="s">
        <v>328</v>
      </c>
      <c r="G88" s="156" t="str">
        <f t="shared" si="2"/>
        <v>Transformers - GROUND OUTDOOR / INDOOR CHAMBER MOUNTED ; &gt; 33 KV &amp; &lt; = 66 KV ;  &gt; 15 MVA AND &lt; = 40 MVA</v>
      </c>
      <c r="H88" s="149">
        <v>450000</v>
      </c>
      <c r="I88" s="149">
        <v>0</v>
      </c>
      <c r="J88" s="149">
        <v>0</v>
      </c>
      <c r="K88" s="149">
        <v>0</v>
      </c>
      <c r="L88" s="149">
        <v>0</v>
      </c>
      <c r="M88" s="149">
        <v>0</v>
      </c>
      <c r="N88" s="70">
        <v>0</v>
      </c>
      <c r="O88" s="118">
        <f t="shared" si="3"/>
        <v>0</v>
      </c>
      <c r="P88" s="178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111"/>
      <c r="AF88" s="89"/>
    </row>
    <row r="89" spans="1:32" x14ac:dyDescent="0.2">
      <c r="A89" s="178"/>
      <c r="B89" s="147">
        <v>157</v>
      </c>
      <c r="C89" s="137" t="s">
        <v>94</v>
      </c>
      <c r="D89" s="137" t="s">
        <v>250</v>
      </c>
      <c r="E89" s="58" t="s">
        <v>312</v>
      </c>
      <c r="F89" s="137" t="s">
        <v>328</v>
      </c>
      <c r="G89" s="156" t="str">
        <f t="shared" si="2"/>
        <v>Transformers - GROUND OUTDOOR / INDOOR CHAMBER MOUNTED ; &gt; 33 KV &amp; &lt; = 66 KV ;  &gt; 15 MVA AND &lt; = 40 MVA</v>
      </c>
      <c r="H89" s="149">
        <v>25000</v>
      </c>
      <c r="I89" s="149">
        <v>400000</v>
      </c>
      <c r="J89" s="149">
        <v>1849000</v>
      </c>
      <c r="K89" s="149">
        <v>1474000</v>
      </c>
      <c r="L89" s="149">
        <v>0</v>
      </c>
      <c r="M89" s="149">
        <v>0</v>
      </c>
      <c r="N89" s="70">
        <v>0</v>
      </c>
      <c r="O89" s="118">
        <f t="shared" si="3"/>
        <v>3323000</v>
      </c>
      <c r="P89" s="178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111"/>
      <c r="AF89" s="89"/>
    </row>
    <row r="90" spans="1:32" x14ac:dyDescent="0.2">
      <c r="A90" s="178"/>
      <c r="B90" s="147">
        <v>157</v>
      </c>
      <c r="C90" s="137" t="s">
        <v>304</v>
      </c>
      <c r="D90" s="137" t="s">
        <v>386</v>
      </c>
      <c r="E90" s="58" t="s">
        <v>148</v>
      </c>
      <c r="F90" s="137" t="s">
        <v>321</v>
      </c>
      <c r="G90" s="156" t="str">
        <f t="shared" si="2"/>
        <v>Other - Residual</v>
      </c>
      <c r="H90" s="149">
        <v>81802</v>
      </c>
      <c r="I90" s="70">
        <v>81802</v>
      </c>
      <c r="J90" s="70">
        <v>81802</v>
      </c>
      <c r="K90" s="70">
        <v>81802</v>
      </c>
      <c r="L90" s="70">
        <v>81802</v>
      </c>
      <c r="M90" s="70">
        <v>81802</v>
      </c>
      <c r="N90" s="70">
        <v>81802</v>
      </c>
      <c r="O90" s="118">
        <f t="shared" si="3"/>
        <v>409010</v>
      </c>
      <c r="P90" s="178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111"/>
      <c r="AF90" s="89"/>
    </row>
    <row r="91" spans="1:32" x14ac:dyDescent="0.2">
      <c r="A91" s="178"/>
      <c r="B91" s="147">
        <v>157</v>
      </c>
      <c r="C91" s="137" t="s">
        <v>305</v>
      </c>
      <c r="D91" s="137" t="s">
        <v>306</v>
      </c>
      <c r="E91" s="58" t="s">
        <v>148</v>
      </c>
      <c r="F91" s="137" t="s">
        <v>325</v>
      </c>
      <c r="G91" s="156" t="str">
        <f t="shared" si="2"/>
        <v>Other - Zone Substation Major Building / Property / Facilities</v>
      </c>
      <c r="H91" s="149">
        <v>75000</v>
      </c>
      <c r="I91" s="70">
        <v>0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  <c r="O91" s="118">
        <f t="shared" si="3"/>
        <v>0</v>
      </c>
      <c r="P91" s="178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111"/>
      <c r="AF91" s="89"/>
    </row>
    <row r="92" spans="1:32" x14ac:dyDescent="0.2">
      <c r="A92" s="178"/>
      <c r="B92" s="147">
        <v>144</v>
      </c>
      <c r="C92" s="137" t="s">
        <v>372</v>
      </c>
      <c r="D92" s="137" t="s">
        <v>386</v>
      </c>
      <c r="E92" s="58" t="s">
        <v>312</v>
      </c>
      <c r="F92" s="137" t="s">
        <v>319</v>
      </c>
      <c r="G92" s="156" t="str">
        <f t="shared" si="2"/>
        <v>Transformers - POLE MOUNTED ; &lt; = 22KV ;  &lt; = 60 KVA ; SINGLE PHASE</v>
      </c>
      <c r="H92" s="149">
        <v>700000</v>
      </c>
      <c r="I92" s="70">
        <v>700000</v>
      </c>
      <c r="J92" s="70">
        <v>700000</v>
      </c>
      <c r="K92" s="70">
        <v>700000</v>
      </c>
      <c r="L92" s="70">
        <v>700000</v>
      </c>
      <c r="M92" s="70">
        <v>700000</v>
      </c>
      <c r="N92" s="70">
        <v>700000</v>
      </c>
      <c r="O92" s="118">
        <f t="shared" si="3"/>
        <v>3500000</v>
      </c>
      <c r="P92" s="178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111"/>
      <c r="AF92" s="89"/>
    </row>
    <row r="93" spans="1:32" x14ac:dyDescent="0.2">
      <c r="A93" s="179"/>
      <c r="B93" s="89"/>
      <c r="C93" s="89"/>
      <c r="D93" s="123" t="s">
        <v>251</v>
      </c>
      <c r="E93" s="117"/>
      <c r="F93" s="117"/>
      <c r="G93" s="117"/>
      <c r="H93" s="95">
        <f t="shared" ref="H93:O93" si="4">SUM(H9:H92)</f>
        <v>11259890.835099999</v>
      </c>
      <c r="I93" s="95">
        <f t="shared" si="4"/>
        <v>11824685.335099999</v>
      </c>
      <c r="J93" s="95">
        <f t="shared" si="4"/>
        <v>12655849.429421132</v>
      </c>
      <c r="K93" s="95">
        <f t="shared" si="4"/>
        <v>11176584.929421132</v>
      </c>
      <c r="L93" s="95">
        <f t="shared" si="4"/>
        <v>11505454.429421132</v>
      </c>
      <c r="M93" s="95">
        <f t="shared" si="4"/>
        <v>11030454.429421132</v>
      </c>
      <c r="N93" s="95">
        <f t="shared" si="4"/>
        <v>9218791.4294211324</v>
      </c>
      <c r="O93" s="95">
        <f t="shared" si="4"/>
        <v>55587134.647105664</v>
      </c>
      <c r="P93" s="178"/>
      <c r="Q93" s="91"/>
      <c r="R93" s="91"/>
      <c r="S93" s="91"/>
      <c r="T93" s="91"/>
      <c r="U93" s="91"/>
      <c r="V93" s="91"/>
      <c r="W93" s="59"/>
      <c r="X93" s="91"/>
      <c r="Y93" s="91"/>
      <c r="Z93" s="91"/>
      <c r="AA93" s="91"/>
      <c r="AB93" s="91"/>
      <c r="AC93" s="91"/>
      <c r="AD93" s="91"/>
      <c r="AE93" s="111"/>
      <c r="AF93" s="89"/>
    </row>
    <row r="94" spans="1:32" x14ac:dyDescent="0.2">
      <c r="A94" s="179"/>
      <c r="B94" s="89"/>
      <c r="C94" s="89"/>
      <c r="D94" s="124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61"/>
      <c r="P94" s="91"/>
      <c r="Q94" s="91"/>
      <c r="R94" s="91"/>
      <c r="S94" s="91"/>
      <c r="T94" s="91"/>
      <c r="U94" s="91"/>
      <c r="V94" s="91"/>
      <c r="W94" s="59"/>
      <c r="X94" s="91"/>
      <c r="Y94" s="91"/>
      <c r="Z94" s="91"/>
      <c r="AA94" s="91"/>
      <c r="AB94" s="91"/>
      <c r="AC94" s="91"/>
      <c r="AD94" s="91"/>
      <c r="AE94" s="111"/>
      <c r="AF94" s="89"/>
    </row>
    <row r="95" spans="1:32" x14ac:dyDescent="0.2">
      <c r="A95" s="179"/>
      <c r="B95" s="89"/>
      <c r="C95" s="89"/>
      <c r="D95" s="124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61"/>
      <c r="P95" s="91"/>
      <c r="Q95" s="91"/>
      <c r="R95" s="91"/>
      <c r="S95" s="91"/>
      <c r="T95" s="91"/>
      <c r="U95" s="91"/>
      <c r="V95" s="91"/>
      <c r="W95" s="59"/>
      <c r="X95" s="91"/>
      <c r="Y95" s="91"/>
      <c r="Z95" s="91"/>
      <c r="AA95" s="91"/>
      <c r="AB95" s="91"/>
      <c r="AC95" s="91"/>
      <c r="AD95" s="91"/>
      <c r="AE95" s="111"/>
      <c r="AF95" s="89"/>
    </row>
    <row r="96" spans="1:32" x14ac:dyDescent="0.2">
      <c r="A96" s="89"/>
      <c r="B96" s="89"/>
      <c r="C96" s="89"/>
      <c r="D96" s="124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61"/>
      <c r="P96" s="91"/>
      <c r="Q96" s="91"/>
      <c r="R96" s="91"/>
      <c r="S96" s="91"/>
      <c r="T96" s="91"/>
      <c r="U96" s="91"/>
      <c r="V96" s="91"/>
      <c r="W96" s="59"/>
      <c r="X96" s="91"/>
      <c r="Y96" s="91"/>
      <c r="Z96" s="91"/>
      <c r="AA96" s="91"/>
      <c r="AB96" s="91"/>
      <c r="AC96" s="91"/>
      <c r="AD96" s="91"/>
      <c r="AE96" s="111"/>
      <c r="AF96" s="89"/>
    </row>
    <row r="97" spans="1:32" ht="15.75" x14ac:dyDescent="0.25">
      <c r="A97" s="26"/>
      <c r="B97" s="26" t="s">
        <v>258</v>
      </c>
      <c r="C97" s="26"/>
      <c r="D97" s="121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</row>
    <row r="98" spans="1:32" x14ac:dyDescent="0.2">
      <c r="A98" s="89"/>
      <c r="B98" s="89"/>
      <c r="C98" s="89"/>
      <c r="D98" s="124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61"/>
      <c r="P98" s="91"/>
      <c r="Q98" s="91"/>
      <c r="R98" s="91"/>
      <c r="S98" s="91"/>
      <c r="T98" s="91"/>
      <c r="U98" s="91"/>
      <c r="V98" s="91"/>
      <c r="W98" s="59"/>
      <c r="X98" s="91"/>
      <c r="Y98" s="91"/>
      <c r="Z98" s="91"/>
      <c r="AA98" s="91"/>
      <c r="AB98" s="91"/>
      <c r="AC98" s="91"/>
      <c r="AD98" s="91"/>
      <c r="AE98" s="111"/>
      <c r="AF98" s="89"/>
    </row>
    <row r="99" spans="1:32" x14ac:dyDescent="0.2">
      <c r="A99" s="89"/>
      <c r="B99" s="89"/>
      <c r="C99" s="89"/>
      <c r="D99" s="124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61"/>
      <c r="P99" s="91"/>
      <c r="Q99" s="91"/>
      <c r="R99" s="91"/>
      <c r="S99" s="91"/>
      <c r="T99" s="91"/>
      <c r="U99" s="91"/>
      <c r="V99" s="91"/>
      <c r="W99" s="59"/>
      <c r="X99" s="91"/>
      <c r="Y99" s="91"/>
      <c r="Z99" s="91"/>
      <c r="AA99" s="91"/>
      <c r="AB99" s="91"/>
      <c r="AC99" s="91"/>
      <c r="AD99" s="91"/>
      <c r="AE99" s="111"/>
      <c r="AF99" s="89"/>
    </row>
    <row r="100" spans="1:32" hidden="1" x14ac:dyDescent="0.2">
      <c r="A100" s="89"/>
      <c r="B100" s="89"/>
      <c r="C100" s="89"/>
      <c r="D100" s="124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61"/>
      <c r="P100" s="91"/>
      <c r="Q100" s="91"/>
      <c r="R100" s="91"/>
      <c r="S100" s="91"/>
      <c r="T100" s="91"/>
      <c r="U100" s="91"/>
      <c r="V100" s="91"/>
      <c r="W100" s="59"/>
      <c r="X100" s="91"/>
      <c r="Y100" s="91"/>
      <c r="Z100" s="91"/>
      <c r="AA100" s="91"/>
      <c r="AB100" s="91"/>
      <c r="AC100" s="91"/>
      <c r="AD100" s="91"/>
      <c r="AE100" s="111"/>
      <c r="AF100" s="89"/>
    </row>
    <row r="101" spans="1:32" hidden="1" x14ac:dyDescent="0.2">
      <c r="A101" s="89"/>
      <c r="B101" s="89"/>
      <c r="C101" s="89"/>
      <c r="D101" s="124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61"/>
      <c r="P101" s="91"/>
      <c r="Q101" s="91"/>
      <c r="R101" s="91"/>
      <c r="S101" s="91"/>
      <c r="T101" s="91"/>
      <c r="U101" s="91"/>
      <c r="V101" s="91"/>
      <c r="W101" s="59"/>
      <c r="X101" s="91"/>
      <c r="Y101" s="91"/>
      <c r="Z101" s="91"/>
      <c r="AA101" s="91"/>
      <c r="AB101" s="91"/>
      <c r="AC101" s="91"/>
      <c r="AD101" s="91"/>
      <c r="AE101" s="111"/>
      <c r="AF101" s="89"/>
    </row>
    <row r="102" spans="1:32" hidden="1" x14ac:dyDescent="0.2">
      <c r="A102" s="89"/>
      <c r="B102" s="89"/>
      <c r="C102" s="89"/>
      <c r="D102" s="124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61"/>
      <c r="P102" s="91"/>
      <c r="Q102" s="91"/>
      <c r="R102" s="91"/>
      <c r="S102" s="91"/>
      <c r="T102" s="91"/>
      <c r="U102" s="91"/>
      <c r="V102" s="91"/>
      <c r="W102" s="59"/>
      <c r="X102" s="91"/>
      <c r="Y102" s="91"/>
      <c r="Z102" s="91"/>
      <c r="AA102" s="91"/>
      <c r="AB102" s="91"/>
      <c r="AC102" s="91"/>
      <c r="AD102" s="91"/>
      <c r="AE102" s="111"/>
      <c r="AF102" s="89"/>
    </row>
    <row r="103" spans="1:32" hidden="1" x14ac:dyDescent="0.2">
      <c r="A103" s="89"/>
      <c r="B103" s="89"/>
      <c r="C103" s="89"/>
      <c r="D103" s="124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61"/>
      <c r="P103" s="89"/>
      <c r="Q103" s="89"/>
      <c r="R103" s="89"/>
      <c r="S103" s="89"/>
      <c r="T103" s="89"/>
      <c r="U103" s="89"/>
      <c r="V103" s="89"/>
      <c r="W103" s="61"/>
      <c r="X103" s="89"/>
      <c r="Y103" s="89"/>
      <c r="Z103" s="89"/>
      <c r="AA103" s="89"/>
      <c r="AB103" s="89"/>
      <c r="AC103" s="89"/>
      <c r="AD103" s="89"/>
      <c r="AE103" s="89"/>
      <c r="AF103" s="89"/>
    </row>
    <row r="104" spans="1:32" hidden="1" x14ac:dyDescent="0.2"/>
    <row r="105" spans="1:32" hidden="1" x14ac:dyDescent="0.2">
      <c r="A105" s="89"/>
      <c r="B105" s="89"/>
      <c r="C105" s="89"/>
      <c r="D105" s="124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61"/>
      <c r="P105" s="89"/>
      <c r="Q105" s="89"/>
      <c r="R105" s="89"/>
      <c r="S105" s="89"/>
      <c r="T105" s="89"/>
      <c r="U105" s="89"/>
      <c r="V105" s="89"/>
      <c r="W105" s="61"/>
      <c r="X105" s="89"/>
      <c r="Y105" s="89"/>
      <c r="Z105" s="89"/>
      <c r="AA105" s="89"/>
      <c r="AB105" s="89"/>
      <c r="AC105" s="89"/>
      <c r="AD105" s="89"/>
      <c r="AE105" s="89"/>
      <c r="AF105" s="89"/>
    </row>
    <row r="106" spans="1:32" hidden="1" x14ac:dyDescent="0.2">
      <c r="A106" s="89"/>
      <c r="B106" s="89"/>
      <c r="C106" s="89"/>
      <c r="D106" s="124"/>
      <c r="E106" s="89"/>
      <c r="F106" s="89"/>
      <c r="G106" s="89"/>
      <c r="H106" s="110"/>
      <c r="I106" s="110"/>
      <c r="J106" s="110"/>
      <c r="K106" s="110"/>
      <c r="L106" s="110"/>
      <c r="M106" s="110"/>
      <c r="N106" s="110"/>
      <c r="O106" s="61"/>
      <c r="P106" s="89"/>
      <c r="Q106" s="89"/>
      <c r="R106" s="89"/>
      <c r="S106" s="89"/>
      <c r="T106" s="89"/>
      <c r="U106" s="89"/>
      <c r="V106" s="89"/>
      <c r="W106" s="61"/>
      <c r="X106" s="89"/>
      <c r="Y106" s="89"/>
      <c r="Z106" s="89"/>
      <c r="AA106" s="89"/>
      <c r="AB106" s="89"/>
      <c r="AC106" s="89"/>
      <c r="AD106" s="89"/>
      <c r="AE106" s="89"/>
      <c r="AF106" s="89"/>
    </row>
    <row r="107" spans="1:32" hidden="1" x14ac:dyDescent="0.2">
      <c r="A107" s="89"/>
      <c r="B107" s="89"/>
      <c r="C107" s="89"/>
      <c r="D107" s="124"/>
      <c r="E107" s="89"/>
      <c r="F107" s="89"/>
      <c r="G107" s="89"/>
      <c r="H107" s="110"/>
      <c r="I107" s="110"/>
      <c r="J107" s="110"/>
      <c r="K107" s="110"/>
      <c r="L107" s="110"/>
      <c r="M107" s="110"/>
      <c r="N107" s="110"/>
      <c r="O107" s="61"/>
      <c r="P107" s="89"/>
      <c r="Q107" s="89"/>
      <c r="R107" s="112"/>
      <c r="S107" s="89"/>
      <c r="T107" s="89"/>
      <c r="U107" s="89"/>
      <c r="V107" s="89"/>
      <c r="W107" s="61"/>
      <c r="X107" s="89"/>
      <c r="Y107" s="89"/>
      <c r="Z107" s="89"/>
      <c r="AA107" s="89"/>
      <c r="AB107" s="89"/>
      <c r="AC107" s="89"/>
      <c r="AD107" s="89"/>
      <c r="AE107" s="89"/>
      <c r="AF107" s="89"/>
    </row>
    <row r="108" spans="1:32" hidden="1" x14ac:dyDescent="0.2">
      <c r="A108" s="89"/>
      <c r="B108" s="89"/>
      <c r="C108" s="89"/>
      <c r="D108" s="124"/>
      <c r="E108" s="89"/>
      <c r="F108" s="89"/>
      <c r="G108" s="89"/>
      <c r="H108" s="110"/>
      <c r="I108" s="110"/>
      <c r="J108" s="110"/>
      <c r="K108" s="110"/>
      <c r="L108" s="110"/>
      <c r="M108" s="110"/>
      <c r="N108" s="110"/>
      <c r="O108" s="61"/>
      <c r="P108" s="89"/>
      <c r="Q108" s="89"/>
      <c r="R108" s="112"/>
      <c r="S108" s="89"/>
      <c r="T108" s="89"/>
      <c r="U108" s="89"/>
      <c r="V108" s="89"/>
      <c r="W108" s="61"/>
      <c r="X108" s="89"/>
      <c r="Y108" s="89"/>
      <c r="Z108" s="89"/>
      <c r="AA108" s="89"/>
      <c r="AB108" s="89"/>
      <c r="AC108" s="89"/>
      <c r="AD108" s="89"/>
      <c r="AE108" s="89"/>
      <c r="AF108" s="89"/>
    </row>
    <row r="109" spans="1:32" hidden="1" x14ac:dyDescent="0.2">
      <c r="A109" s="89"/>
      <c r="B109" s="89"/>
      <c r="C109" s="89"/>
      <c r="D109" s="124"/>
      <c r="E109" s="89"/>
      <c r="F109" s="89"/>
      <c r="G109" s="89"/>
      <c r="H109" s="110"/>
      <c r="I109" s="110"/>
      <c r="J109" s="110"/>
      <c r="K109" s="110"/>
      <c r="L109" s="110"/>
      <c r="M109" s="110"/>
      <c r="N109" s="110"/>
      <c r="O109" s="61"/>
      <c r="P109" s="89"/>
      <c r="Q109" s="89"/>
      <c r="R109" s="112"/>
      <c r="S109" s="89"/>
      <c r="T109" s="89"/>
      <c r="U109" s="89"/>
      <c r="V109" s="89"/>
      <c r="W109" s="61"/>
      <c r="X109" s="89"/>
      <c r="Y109" s="89"/>
      <c r="Z109" s="89"/>
      <c r="AA109" s="89"/>
      <c r="AB109" s="89"/>
      <c r="AC109" s="89"/>
      <c r="AD109" s="89"/>
      <c r="AE109" s="89"/>
      <c r="AF109" s="89"/>
    </row>
    <row r="110" spans="1:32" hidden="1" x14ac:dyDescent="0.2">
      <c r="A110" s="89"/>
      <c r="B110" s="89"/>
      <c r="C110" s="89"/>
      <c r="D110" s="124"/>
      <c r="E110" s="89"/>
      <c r="F110" s="89"/>
      <c r="G110" s="89"/>
      <c r="H110" s="110"/>
      <c r="I110" s="110"/>
      <c r="J110" s="110"/>
      <c r="K110" s="110"/>
      <c r="L110" s="110"/>
      <c r="M110" s="110"/>
      <c r="N110" s="110"/>
      <c r="O110" s="61"/>
      <c r="P110" s="89"/>
      <c r="Q110" s="89"/>
      <c r="R110" s="89"/>
      <c r="S110" s="89"/>
      <c r="T110" s="89"/>
      <c r="U110" s="89"/>
      <c r="V110" s="89"/>
      <c r="W110" s="61"/>
      <c r="X110" s="89"/>
      <c r="Y110" s="89"/>
      <c r="Z110" s="89"/>
      <c r="AA110" s="89"/>
      <c r="AB110" s="89"/>
      <c r="AC110" s="89"/>
      <c r="AD110" s="89"/>
      <c r="AE110" s="89"/>
      <c r="AF110" s="89"/>
    </row>
    <row r="111" spans="1:32" hidden="1" x14ac:dyDescent="0.2">
      <c r="A111" s="89"/>
      <c r="B111" s="89"/>
      <c r="C111" s="89"/>
      <c r="D111" s="124"/>
      <c r="E111" s="89"/>
      <c r="F111" s="89"/>
      <c r="G111" s="89"/>
      <c r="H111" s="110"/>
      <c r="I111" s="110"/>
      <c r="J111" s="110"/>
      <c r="K111" s="110"/>
      <c r="L111" s="110"/>
      <c r="M111" s="110"/>
      <c r="N111" s="110"/>
      <c r="O111" s="61"/>
      <c r="P111" s="89"/>
      <c r="Q111" s="89"/>
      <c r="R111" s="112"/>
      <c r="S111" s="89"/>
      <c r="T111" s="89"/>
      <c r="U111" s="89"/>
      <c r="V111" s="89"/>
      <c r="W111" s="61"/>
      <c r="X111" s="89"/>
      <c r="Y111" s="89"/>
      <c r="Z111" s="89"/>
      <c r="AA111" s="89"/>
      <c r="AB111" s="89"/>
      <c r="AC111" s="89"/>
      <c r="AD111" s="89"/>
      <c r="AE111" s="89"/>
      <c r="AF111" s="89"/>
    </row>
    <row r="112" spans="1:32" hidden="1" x14ac:dyDescent="0.2">
      <c r="A112" s="89"/>
      <c r="B112" s="89"/>
      <c r="C112" s="89"/>
      <c r="D112" s="124"/>
      <c r="E112" s="89"/>
      <c r="F112" s="89"/>
      <c r="G112" s="89"/>
      <c r="H112" s="110"/>
      <c r="I112" s="110"/>
      <c r="J112" s="110"/>
      <c r="K112" s="110"/>
      <c r="L112" s="110"/>
      <c r="M112" s="110"/>
      <c r="N112" s="110"/>
      <c r="O112" s="61"/>
      <c r="P112" s="89"/>
      <c r="Q112" s="89"/>
      <c r="R112" s="89"/>
      <c r="S112" s="89"/>
      <c r="T112" s="89"/>
      <c r="U112" s="89"/>
      <c r="V112" s="89"/>
      <c r="W112" s="61"/>
      <c r="X112" s="89"/>
      <c r="Y112" s="89"/>
      <c r="Z112" s="89"/>
      <c r="AA112" s="89"/>
      <c r="AB112" s="89"/>
      <c r="AC112" s="89"/>
      <c r="AD112" s="89"/>
      <c r="AE112" s="89"/>
      <c r="AF112" s="89"/>
    </row>
    <row r="113" spans="1:32" hidden="1" x14ac:dyDescent="0.2">
      <c r="A113" s="89"/>
      <c r="B113" s="89"/>
      <c r="C113" s="89"/>
      <c r="D113" s="124"/>
      <c r="E113" s="89"/>
      <c r="F113" s="89"/>
      <c r="G113" s="89"/>
      <c r="H113" s="110"/>
      <c r="I113" s="110"/>
      <c r="J113" s="110"/>
      <c r="K113" s="110"/>
      <c r="L113" s="110"/>
      <c r="M113" s="110"/>
      <c r="N113" s="110"/>
      <c r="O113" s="61"/>
      <c r="P113" s="89"/>
      <c r="Q113" s="89"/>
      <c r="R113" s="89"/>
      <c r="S113" s="89"/>
      <c r="T113" s="89"/>
      <c r="U113" s="89"/>
      <c r="V113" s="89"/>
      <c r="W113" s="61"/>
      <c r="X113" s="89"/>
      <c r="Y113" s="89"/>
      <c r="Z113" s="89"/>
      <c r="AA113" s="89"/>
      <c r="AB113" s="89"/>
      <c r="AC113" s="89"/>
      <c r="AD113" s="89"/>
      <c r="AE113" s="89"/>
      <c r="AF113" s="89"/>
    </row>
    <row r="114" spans="1:32" hidden="1" x14ac:dyDescent="0.2">
      <c r="A114" s="89"/>
      <c r="B114" s="89"/>
      <c r="C114" s="89"/>
      <c r="D114" s="124"/>
      <c r="E114" s="89"/>
      <c r="F114" s="89"/>
      <c r="G114" s="89"/>
      <c r="H114" s="110"/>
      <c r="I114" s="110"/>
      <c r="J114" s="110"/>
      <c r="K114" s="110"/>
      <c r="L114" s="110"/>
      <c r="M114" s="110"/>
      <c r="N114" s="110"/>
      <c r="O114" s="61"/>
      <c r="P114" s="89"/>
      <c r="Q114" s="89"/>
      <c r="R114" s="89"/>
      <c r="S114" s="89"/>
      <c r="T114" s="89"/>
      <c r="U114" s="89"/>
      <c r="V114" s="89"/>
      <c r="W114" s="61"/>
      <c r="X114" s="89"/>
      <c r="Y114" s="89"/>
      <c r="Z114" s="89"/>
      <c r="AA114" s="89"/>
      <c r="AB114" s="89"/>
      <c r="AC114" s="89"/>
      <c r="AD114" s="89"/>
      <c r="AE114" s="89"/>
      <c r="AF114" s="89"/>
    </row>
    <row r="115" spans="1:32" hidden="1" x14ac:dyDescent="0.2">
      <c r="A115" s="89"/>
      <c r="B115" s="89"/>
      <c r="C115" s="89"/>
      <c r="D115" s="124"/>
      <c r="E115" s="89"/>
      <c r="F115" s="89"/>
      <c r="G115" s="89"/>
      <c r="H115" s="110"/>
      <c r="I115" s="110"/>
      <c r="J115" s="110"/>
      <c r="K115" s="110"/>
      <c r="L115" s="110"/>
      <c r="M115" s="110"/>
      <c r="N115" s="110"/>
      <c r="O115" s="61"/>
      <c r="P115" s="89"/>
      <c r="Q115" s="89"/>
      <c r="R115" s="89"/>
      <c r="S115" s="89"/>
      <c r="T115" s="89"/>
      <c r="U115" s="89"/>
      <c r="V115" s="89"/>
      <c r="W115" s="61"/>
      <c r="X115" s="89"/>
      <c r="Y115" s="89"/>
      <c r="Z115" s="89"/>
      <c r="AA115" s="89"/>
      <c r="AB115" s="89"/>
      <c r="AC115" s="89"/>
      <c r="AD115" s="89"/>
      <c r="AE115" s="89"/>
      <c r="AF115" s="89"/>
    </row>
    <row r="116" spans="1:32" hidden="1" x14ac:dyDescent="0.2">
      <c r="A116" s="89"/>
      <c r="B116" s="89"/>
      <c r="C116" s="89"/>
      <c r="D116" s="124"/>
      <c r="E116" s="89"/>
      <c r="F116" s="89"/>
      <c r="G116" s="89"/>
      <c r="H116" s="110"/>
      <c r="I116" s="110"/>
      <c r="J116" s="110"/>
      <c r="K116" s="110"/>
      <c r="L116" s="110"/>
      <c r="M116" s="110"/>
      <c r="N116" s="110"/>
      <c r="O116" s="61"/>
      <c r="P116" s="89"/>
      <c r="Q116" s="89"/>
      <c r="R116" s="89"/>
      <c r="S116" s="89"/>
      <c r="T116" s="89"/>
      <c r="U116" s="89"/>
      <c r="V116" s="89"/>
      <c r="W116" s="61"/>
      <c r="X116" s="89"/>
      <c r="Y116" s="89"/>
      <c r="Z116" s="89"/>
      <c r="AA116" s="89"/>
      <c r="AB116" s="89"/>
      <c r="AC116" s="89"/>
      <c r="AD116" s="89"/>
      <c r="AE116" s="89"/>
      <c r="AF116" s="89"/>
    </row>
    <row r="117" spans="1:32" hidden="1" x14ac:dyDescent="0.2">
      <c r="A117" s="89"/>
      <c r="B117" s="89"/>
      <c r="C117" s="89"/>
      <c r="D117" s="124"/>
      <c r="E117" s="89"/>
      <c r="F117" s="89"/>
      <c r="G117" s="89"/>
      <c r="H117" s="110"/>
      <c r="I117" s="110"/>
      <c r="J117" s="110"/>
      <c r="K117" s="110"/>
      <c r="L117" s="110"/>
      <c r="M117" s="110"/>
      <c r="N117" s="110"/>
      <c r="O117" s="61"/>
      <c r="P117" s="89"/>
      <c r="Q117" s="89"/>
      <c r="R117" s="89"/>
      <c r="S117" s="89"/>
      <c r="T117" s="89"/>
      <c r="U117" s="89"/>
      <c r="V117" s="89"/>
      <c r="W117" s="61"/>
      <c r="X117" s="89"/>
      <c r="Y117" s="89"/>
      <c r="Z117" s="89"/>
      <c r="AA117" s="89"/>
      <c r="AB117" s="89"/>
      <c r="AC117" s="89"/>
      <c r="AD117" s="89"/>
      <c r="AE117" s="89"/>
      <c r="AF117" s="89"/>
    </row>
    <row r="118" spans="1:32" hidden="1" x14ac:dyDescent="0.2">
      <c r="A118" s="89"/>
      <c r="B118" s="89"/>
      <c r="C118" s="89"/>
      <c r="D118" s="124"/>
      <c r="E118" s="89"/>
      <c r="F118" s="89"/>
      <c r="G118" s="89"/>
      <c r="H118" s="110"/>
      <c r="I118" s="110"/>
      <c r="J118" s="110"/>
      <c r="K118" s="110"/>
      <c r="L118" s="110"/>
      <c r="M118" s="110"/>
      <c r="N118" s="110"/>
      <c r="O118" s="61"/>
      <c r="P118" s="89"/>
      <c r="Q118" s="89"/>
      <c r="R118" s="89"/>
      <c r="S118" s="89"/>
      <c r="T118" s="89"/>
      <c r="U118" s="89"/>
      <c r="V118" s="89"/>
      <c r="W118" s="61"/>
      <c r="X118" s="89"/>
      <c r="Y118" s="89"/>
      <c r="Z118" s="89"/>
      <c r="AA118" s="89"/>
      <c r="AB118" s="89"/>
      <c r="AC118" s="89"/>
      <c r="AD118" s="89"/>
      <c r="AE118" s="89"/>
      <c r="AF118" s="89"/>
    </row>
    <row r="119" spans="1:32" hidden="1" x14ac:dyDescent="0.2">
      <c r="A119" s="89"/>
      <c r="B119" s="89"/>
      <c r="C119" s="89"/>
      <c r="D119" s="124"/>
      <c r="E119" s="89"/>
      <c r="F119" s="89"/>
      <c r="G119" s="89"/>
      <c r="H119" s="110"/>
      <c r="I119" s="110"/>
      <c r="J119" s="110"/>
      <c r="K119" s="110"/>
      <c r="L119" s="110"/>
      <c r="M119" s="110"/>
      <c r="N119" s="110"/>
      <c r="O119" s="61"/>
      <c r="P119" s="89"/>
      <c r="Q119" s="89"/>
      <c r="R119" s="89"/>
      <c r="S119" s="89"/>
      <c r="T119" s="89"/>
      <c r="U119" s="89"/>
      <c r="V119" s="89"/>
      <c r="W119" s="61"/>
      <c r="X119" s="89"/>
      <c r="Y119" s="89"/>
      <c r="Z119" s="89"/>
      <c r="AA119" s="89"/>
      <c r="AB119" s="89"/>
      <c r="AC119" s="89"/>
      <c r="AD119" s="89"/>
      <c r="AE119" s="89"/>
      <c r="AF119" s="89"/>
    </row>
    <row r="120" spans="1:32" hidden="1" x14ac:dyDescent="0.2">
      <c r="A120" s="89"/>
      <c r="B120" s="89"/>
      <c r="C120" s="89"/>
      <c r="D120" s="124"/>
      <c r="E120" s="89"/>
      <c r="F120" s="89"/>
      <c r="G120" s="89"/>
      <c r="H120" s="110"/>
      <c r="I120" s="110"/>
      <c r="J120" s="110"/>
      <c r="K120" s="110"/>
      <c r="L120" s="110"/>
      <c r="M120" s="110"/>
      <c r="N120" s="110"/>
      <c r="O120" s="61"/>
      <c r="P120" s="89"/>
      <c r="Q120" s="89"/>
      <c r="R120" s="89"/>
      <c r="S120" s="89"/>
      <c r="T120" s="89"/>
      <c r="U120" s="89"/>
      <c r="V120" s="89"/>
      <c r="W120" s="61"/>
      <c r="X120" s="89"/>
      <c r="Y120" s="89"/>
      <c r="Z120" s="89"/>
      <c r="AA120" s="89"/>
      <c r="AB120" s="89"/>
      <c r="AC120" s="89"/>
      <c r="AD120" s="89"/>
      <c r="AE120" s="89"/>
      <c r="AF120" s="89"/>
    </row>
    <row r="121" spans="1:32" hidden="1" x14ac:dyDescent="0.2">
      <c r="A121" s="89"/>
      <c r="B121" s="89"/>
      <c r="C121" s="89"/>
      <c r="D121" s="124"/>
      <c r="E121" s="89"/>
      <c r="F121" s="89"/>
      <c r="G121" s="89"/>
      <c r="H121" s="110"/>
      <c r="I121" s="110"/>
      <c r="J121" s="110"/>
      <c r="K121" s="110"/>
      <c r="L121" s="110"/>
      <c r="M121" s="110"/>
      <c r="N121" s="110"/>
      <c r="O121" s="61"/>
      <c r="P121" s="89"/>
      <c r="Q121" s="89"/>
      <c r="R121" s="89"/>
      <c r="S121" s="89"/>
      <c r="T121" s="89"/>
      <c r="U121" s="89"/>
      <c r="V121" s="89"/>
      <c r="W121" s="61"/>
      <c r="X121" s="89"/>
      <c r="Y121" s="89"/>
      <c r="Z121" s="89"/>
      <c r="AA121" s="89"/>
      <c r="AB121" s="89"/>
      <c r="AC121" s="89"/>
      <c r="AD121" s="89"/>
      <c r="AE121" s="89"/>
      <c r="AF121" s="89"/>
    </row>
    <row r="122" spans="1:32" hidden="1" x14ac:dyDescent="0.2">
      <c r="A122" s="89"/>
      <c r="B122" s="89"/>
      <c r="C122" s="89"/>
      <c r="D122" s="124"/>
      <c r="E122" s="89"/>
      <c r="F122" s="89"/>
      <c r="G122" s="89"/>
      <c r="H122" s="110"/>
      <c r="I122" s="110"/>
      <c r="J122" s="110"/>
      <c r="K122" s="110"/>
      <c r="L122" s="110"/>
      <c r="M122" s="110"/>
      <c r="N122" s="110"/>
      <c r="O122" s="61"/>
      <c r="P122" s="89"/>
      <c r="Q122" s="89"/>
      <c r="R122" s="89"/>
      <c r="S122" s="89"/>
      <c r="T122" s="89"/>
      <c r="U122" s="89"/>
      <c r="V122" s="89"/>
      <c r="W122" s="61"/>
      <c r="X122" s="89"/>
      <c r="Y122" s="89"/>
      <c r="Z122" s="89"/>
      <c r="AA122" s="89"/>
      <c r="AB122" s="89"/>
      <c r="AC122" s="89"/>
      <c r="AD122" s="89"/>
      <c r="AE122" s="89"/>
      <c r="AF122" s="89"/>
    </row>
    <row r="123" spans="1:32" hidden="1" x14ac:dyDescent="0.2">
      <c r="A123" s="89"/>
      <c r="B123" s="89"/>
      <c r="C123" s="89"/>
      <c r="D123" s="124"/>
      <c r="E123" s="89"/>
      <c r="F123" s="89"/>
      <c r="G123" s="89"/>
      <c r="H123" s="110"/>
      <c r="I123" s="110"/>
      <c r="J123" s="110"/>
      <c r="K123" s="110"/>
      <c r="L123" s="110"/>
      <c r="M123" s="110"/>
      <c r="N123" s="110"/>
      <c r="O123" s="61"/>
      <c r="P123" s="89"/>
      <c r="Q123" s="89"/>
      <c r="R123" s="89"/>
      <c r="S123" s="89"/>
      <c r="T123" s="89"/>
      <c r="U123" s="89"/>
      <c r="V123" s="89"/>
      <c r="W123" s="61"/>
      <c r="X123" s="89"/>
      <c r="Y123" s="89"/>
      <c r="Z123" s="89"/>
      <c r="AA123" s="89"/>
      <c r="AB123" s="89"/>
      <c r="AC123" s="89"/>
      <c r="AD123" s="89"/>
      <c r="AE123" s="89"/>
      <c r="AF123" s="89"/>
    </row>
    <row r="124" spans="1:32" hidden="1" x14ac:dyDescent="0.2">
      <c r="A124" s="89"/>
      <c r="B124" s="89"/>
      <c r="C124" s="89"/>
      <c r="D124" s="124"/>
      <c r="E124" s="89"/>
      <c r="F124" s="89"/>
      <c r="G124" s="89"/>
      <c r="H124" s="110"/>
      <c r="I124" s="110"/>
      <c r="J124" s="110"/>
      <c r="K124" s="110"/>
      <c r="L124" s="110"/>
      <c r="M124" s="110"/>
      <c r="N124" s="110"/>
      <c r="O124" s="61"/>
      <c r="P124" s="89"/>
      <c r="Q124" s="89"/>
      <c r="R124" s="89"/>
      <c r="S124" s="89"/>
      <c r="T124" s="89"/>
      <c r="U124" s="89"/>
      <c r="V124" s="89"/>
      <c r="W124" s="61"/>
      <c r="X124" s="89"/>
      <c r="Y124" s="89"/>
      <c r="Z124" s="89"/>
      <c r="AA124" s="89"/>
      <c r="AB124" s="89"/>
      <c r="AC124" s="89"/>
      <c r="AD124" s="89"/>
      <c r="AE124" s="89"/>
      <c r="AF124" s="89"/>
    </row>
    <row r="125" spans="1:32" hidden="1" x14ac:dyDescent="0.2">
      <c r="A125" s="89"/>
      <c r="B125" s="89"/>
      <c r="C125" s="89"/>
      <c r="D125" s="124"/>
      <c r="E125" s="89"/>
      <c r="F125" s="89"/>
      <c r="G125" s="89"/>
      <c r="H125" s="110"/>
      <c r="I125" s="110"/>
      <c r="J125" s="110"/>
      <c r="K125" s="110"/>
      <c r="L125" s="110"/>
      <c r="M125" s="110"/>
      <c r="N125" s="110"/>
      <c r="O125" s="61"/>
      <c r="P125" s="89"/>
      <c r="Q125" s="89"/>
      <c r="R125" s="89"/>
      <c r="S125" s="89"/>
      <c r="T125" s="89"/>
      <c r="U125" s="89"/>
      <c r="V125" s="89"/>
      <c r="W125" s="61"/>
      <c r="X125" s="89"/>
      <c r="Y125" s="89"/>
      <c r="Z125" s="89"/>
      <c r="AA125" s="89"/>
      <c r="AB125" s="89"/>
      <c r="AC125" s="89"/>
      <c r="AD125" s="89"/>
      <c r="AE125" s="89"/>
      <c r="AF125" s="89"/>
    </row>
    <row r="126" spans="1:32" hidden="1" x14ac:dyDescent="0.2">
      <c r="A126" s="89"/>
      <c r="B126" s="89"/>
      <c r="C126" s="89"/>
      <c r="D126" s="124"/>
      <c r="E126" s="89"/>
      <c r="F126" s="89"/>
      <c r="G126" s="89"/>
      <c r="H126" s="110"/>
      <c r="I126" s="110"/>
      <c r="J126" s="110"/>
      <c r="K126" s="110"/>
      <c r="L126" s="110"/>
      <c r="M126" s="110"/>
      <c r="N126" s="110"/>
      <c r="O126" s="61"/>
      <c r="P126" s="89"/>
      <c r="Q126" s="89"/>
      <c r="R126" s="89"/>
      <c r="S126" s="89"/>
      <c r="T126" s="89"/>
      <c r="U126" s="89"/>
      <c r="V126" s="89"/>
      <c r="W126" s="61"/>
      <c r="X126" s="89"/>
      <c r="Y126" s="89"/>
      <c r="Z126" s="89"/>
      <c r="AA126" s="89"/>
      <c r="AB126" s="89"/>
      <c r="AC126" s="89"/>
      <c r="AD126" s="89"/>
      <c r="AE126" s="89"/>
      <c r="AF126" s="89"/>
    </row>
    <row r="127" spans="1:32" hidden="1" x14ac:dyDescent="0.2">
      <c r="A127" s="89"/>
      <c r="B127" s="89"/>
      <c r="C127" s="89"/>
      <c r="D127" s="124"/>
      <c r="E127" s="89"/>
      <c r="F127" s="89"/>
      <c r="G127" s="89"/>
      <c r="H127" s="110"/>
      <c r="I127" s="110"/>
      <c r="J127" s="110"/>
      <c r="K127" s="110"/>
      <c r="L127" s="110"/>
      <c r="M127" s="110"/>
      <c r="N127" s="110"/>
      <c r="O127" s="61"/>
      <c r="P127" s="89"/>
      <c r="Q127" s="89"/>
      <c r="R127" s="89"/>
      <c r="S127" s="89"/>
      <c r="T127" s="89"/>
      <c r="U127" s="89"/>
      <c r="V127" s="89"/>
      <c r="W127" s="61"/>
      <c r="X127" s="89"/>
      <c r="Y127" s="89"/>
      <c r="Z127" s="89"/>
      <c r="AA127" s="89"/>
      <c r="AB127" s="89"/>
      <c r="AC127" s="89"/>
      <c r="AD127" s="89"/>
      <c r="AE127" s="89"/>
      <c r="AF127" s="89"/>
    </row>
    <row r="128" spans="1:32" hidden="1" x14ac:dyDescent="0.2">
      <c r="A128" s="89"/>
      <c r="B128" s="89"/>
      <c r="C128" s="89"/>
      <c r="D128" s="124"/>
      <c r="E128" s="89"/>
      <c r="F128" s="89"/>
      <c r="G128" s="89"/>
      <c r="H128" s="110"/>
      <c r="I128" s="110"/>
      <c r="J128" s="110"/>
      <c r="K128" s="110"/>
      <c r="L128" s="110"/>
      <c r="M128" s="110"/>
      <c r="N128" s="110"/>
      <c r="O128" s="61"/>
      <c r="P128" s="89"/>
      <c r="Q128" s="89"/>
      <c r="R128" s="89"/>
      <c r="S128" s="89"/>
      <c r="T128" s="89"/>
      <c r="U128" s="89"/>
      <c r="V128" s="89"/>
      <c r="W128" s="61"/>
      <c r="X128" s="89"/>
      <c r="Y128" s="89"/>
      <c r="Z128" s="89"/>
      <c r="AA128" s="89"/>
      <c r="AB128" s="89"/>
      <c r="AC128" s="89"/>
      <c r="AD128" s="89"/>
      <c r="AE128" s="89"/>
      <c r="AF128" s="89"/>
    </row>
    <row r="129" spans="1:32" hidden="1" x14ac:dyDescent="0.2">
      <c r="A129" s="89"/>
      <c r="B129" s="89"/>
      <c r="C129" s="89"/>
      <c r="D129" s="124"/>
      <c r="E129" s="89"/>
      <c r="F129" s="89"/>
      <c r="G129" s="89"/>
      <c r="H129" s="110"/>
      <c r="I129" s="110"/>
      <c r="J129" s="110"/>
      <c r="K129" s="110"/>
      <c r="L129" s="110"/>
      <c r="M129" s="110"/>
      <c r="N129" s="110"/>
      <c r="O129" s="61"/>
      <c r="P129" s="89"/>
      <c r="Q129" s="89"/>
      <c r="R129" s="89"/>
      <c r="S129" s="89"/>
      <c r="T129" s="89"/>
      <c r="U129" s="89"/>
      <c r="V129" s="89"/>
      <c r="W129" s="61"/>
      <c r="X129" s="89"/>
      <c r="Y129" s="89"/>
      <c r="Z129" s="89"/>
      <c r="AA129" s="89"/>
      <c r="AB129" s="89"/>
      <c r="AC129" s="89"/>
      <c r="AD129" s="89"/>
      <c r="AE129" s="89"/>
      <c r="AF129" s="89"/>
    </row>
    <row r="130" spans="1:32" hidden="1" x14ac:dyDescent="0.2">
      <c r="A130" s="89"/>
      <c r="B130" s="89"/>
      <c r="C130" s="89"/>
      <c r="D130" s="124"/>
      <c r="E130" s="89"/>
      <c r="F130" s="89"/>
      <c r="G130" s="89"/>
      <c r="H130" s="110"/>
      <c r="I130" s="110"/>
      <c r="J130" s="110"/>
      <c r="K130" s="110"/>
      <c r="L130" s="110"/>
      <c r="M130" s="110"/>
      <c r="N130" s="110"/>
      <c r="O130" s="61"/>
      <c r="P130" s="89"/>
      <c r="Q130" s="89"/>
      <c r="R130" s="89"/>
      <c r="S130" s="89"/>
      <c r="T130" s="89"/>
      <c r="U130" s="89"/>
      <c r="V130" s="89"/>
      <c r="W130" s="61"/>
      <c r="X130" s="89"/>
      <c r="Y130" s="89"/>
      <c r="Z130" s="89"/>
      <c r="AA130" s="89"/>
      <c r="AB130" s="89"/>
      <c r="AC130" s="89"/>
      <c r="AD130" s="89"/>
      <c r="AE130" s="89"/>
      <c r="AF130" s="89"/>
    </row>
    <row r="131" spans="1:32" hidden="1" x14ac:dyDescent="0.2">
      <c r="A131" s="89"/>
      <c r="B131" s="89"/>
      <c r="C131" s="89"/>
      <c r="D131" s="124"/>
      <c r="E131" s="89"/>
      <c r="F131" s="89"/>
      <c r="G131" s="89"/>
      <c r="H131" s="110"/>
      <c r="I131" s="110"/>
      <c r="J131" s="110"/>
      <c r="K131" s="110"/>
      <c r="L131" s="110"/>
      <c r="M131" s="110"/>
      <c r="N131" s="110"/>
      <c r="O131" s="61"/>
      <c r="P131" s="89"/>
      <c r="Q131" s="89"/>
      <c r="R131" s="89"/>
      <c r="S131" s="89"/>
      <c r="T131" s="89"/>
      <c r="U131" s="89"/>
      <c r="V131" s="89"/>
      <c r="W131" s="61"/>
      <c r="X131" s="89"/>
      <c r="Y131" s="89"/>
      <c r="Z131" s="89"/>
      <c r="AA131" s="89"/>
      <c r="AB131" s="89"/>
      <c r="AC131" s="89"/>
      <c r="AD131" s="89"/>
      <c r="AE131" s="89"/>
      <c r="AF131" s="89"/>
    </row>
    <row r="132" spans="1:32" hidden="1" x14ac:dyDescent="0.2">
      <c r="A132" s="89"/>
      <c r="B132" s="89"/>
      <c r="C132" s="89"/>
      <c r="D132" s="124"/>
      <c r="E132" s="89"/>
      <c r="F132" s="89"/>
      <c r="G132" s="89"/>
      <c r="H132" s="110"/>
      <c r="I132" s="110"/>
      <c r="J132" s="110"/>
      <c r="K132" s="110"/>
      <c r="L132" s="110"/>
      <c r="M132" s="110"/>
      <c r="N132" s="110"/>
      <c r="O132" s="61"/>
      <c r="P132" s="89"/>
      <c r="Q132" s="89"/>
      <c r="R132" s="89"/>
      <c r="S132" s="89"/>
      <c r="T132" s="89"/>
      <c r="U132" s="89"/>
      <c r="V132" s="89"/>
      <c r="W132" s="61"/>
      <c r="X132" s="89"/>
      <c r="Y132" s="89"/>
      <c r="Z132" s="89"/>
      <c r="AA132" s="89"/>
      <c r="AB132" s="89"/>
      <c r="AC132" s="89"/>
      <c r="AD132" s="89"/>
      <c r="AE132" s="89"/>
      <c r="AF132" s="89"/>
    </row>
    <row r="133" spans="1:32" hidden="1" x14ac:dyDescent="0.2">
      <c r="A133" s="89"/>
      <c r="B133" s="89"/>
      <c r="C133" s="89"/>
      <c r="D133" s="124"/>
      <c r="E133" s="89"/>
      <c r="F133" s="89"/>
      <c r="G133" s="89"/>
      <c r="H133" s="110"/>
      <c r="I133" s="110"/>
      <c r="J133" s="110"/>
      <c r="K133" s="110"/>
      <c r="L133" s="110"/>
      <c r="M133" s="110"/>
      <c r="N133" s="110"/>
      <c r="O133" s="61"/>
      <c r="P133" s="89"/>
      <c r="Q133" s="89"/>
      <c r="R133" s="89"/>
      <c r="S133" s="89"/>
      <c r="T133" s="89"/>
      <c r="U133" s="89"/>
      <c r="V133" s="89"/>
      <c r="W133" s="61"/>
      <c r="X133" s="89"/>
      <c r="Y133" s="89"/>
      <c r="Z133" s="89"/>
      <c r="AA133" s="89"/>
      <c r="AB133" s="89"/>
      <c r="AC133" s="89"/>
      <c r="AD133" s="89"/>
      <c r="AE133" s="89"/>
      <c r="AF133" s="89"/>
    </row>
    <row r="134" spans="1:32" hidden="1" x14ac:dyDescent="0.2">
      <c r="A134" s="89"/>
      <c r="B134" s="89"/>
      <c r="C134" s="89"/>
      <c r="D134" s="124"/>
      <c r="E134" s="89"/>
      <c r="F134" s="89"/>
      <c r="G134" s="89"/>
      <c r="H134" s="110"/>
      <c r="I134" s="110"/>
      <c r="J134" s="110"/>
      <c r="K134" s="110"/>
      <c r="L134" s="110"/>
      <c r="M134" s="110"/>
      <c r="N134" s="110"/>
      <c r="O134" s="61"/>
      <c r="P134" s="89"/>
      <c r="Q134" s="89"/>
      <c r="R134" s="89"/>
      <c r="S134" s="89"/>
      <c r="T134" s="89"/>
      <c r="U134" s="89"/>
      <c r="V134" s="89"/>
      <c r="W134" s="61"/>
      <c r="X134" s="89"/>
      <c r="Y134" s="89"/>
      <c r="Z134" s="89"/>
      <c r="AA134" s="89"/>
      <c r="AB134" s="89"/>
      <c r="AC134" s="89"/>
      <c r="AD134" s="89"/>
      <c r="AE134" s="89"/>
      <c r="AF134" s="89"/>
    </row>
    <row r="135" spans="1:32" hidden="1" x14ac:dyDescent="0.2">
      <c r="A135" s="89"/>
      <c r="B135" s="89"/>
      <c r="C135" s="89"/>
      <c r="D135" s="124"/>
      <c r="E135" s="89"/>
      <c r="F135" s="89"/>
      <c r="G135" s="89"/>
      <c r="H135" s="110"/>
      <c r="I135" s="110"/>
      <c r="J135" s="110"/>
      <c r="K135" s="110"/>
      <c r="L135" s="110"/>
      <c r="M135" s="110"/>
      <c r="N135" s="110"/>
      <c r="O135" s="61"/>
      <c r="P135" s="89"/>
      <c r="Q135" s="89"/>
      <c r="R135" s="89"/>
      <c r="S135" s="89"/>
      <c r="T135" s="89"/>
      <c r="U135" s="89"/>
      <c r="V135" s="89"/>
      <c r="W135" s="61"/>
      <c r="X135" s="89"/>
      <c r="Y135" s="89"/>
      <c r="Z135" s="89"/>
      <c r="AA135" s="89"/>
      <c r="AB135" s="89"/>
      <c r="AC135" s="89"/>
      <c r="AD135" s="89"/>
      <c r="AE135" s="89"/>
      <c r="AF135" s="89"/>
    </row>
    <row r="136" spans="1:32" hidden="1" x14ac:dyDescent="0.2">
      <c r="A136" s="89"/>
      <c r="B136" s="89"/>
      <c r="C136" s="89"/>
      <c r="D136" s="124"/>
      <c r="E136" s="89"/>
      <c r="F136" s="89"/>
      <c r="G136" s="89"/>
      <c r="H136" s="110"/>
      <c r="I136" s="110"/>
      <c r="J136" s="110"/>
      <c r="K136" s="110"/>
      <c r="L136" s="110"/>
      <c r="M136" s="110"/>
      <c r="N136" s="110"/>
      <c r="O136" s="61"/>
      <c r="P136" s="89"/>
      <c r="Q136" s="89"/>
      <c r="R136" s="89"/>
      <c r="S136" s="89"/>
      <c r="T136" s="89"/>
      <c r="U136" s="89"/>
      <c r="V136" s="89"/>
      <c r="W136" s="61"/>
      <c r="X136" s="89"/>
      <c r="Y136" s="89"/>
      <c r="Z136" s="89"/>
      <c r="AA136" s="89"/>
      <c r="AB136" s="89"/>
      <c r="AC136" s="89"/>
      <c r="AD136" s="89"/>
      <c r="AE136" s="89"/>
      <c r="AF136" s="89"/>
    </row>
    <row r="137" spans="1:32" hidden="1" x14ac:dyDescent="0.2">
      <c r="A137" s="89"/>
      <c r="B137" s="89"/>
      <c r="C137" s="89"/>
      <c r="D137" s="124"/>
      <c r="E137" s="89"/>
      <c r="F137" s="89"/>
      <c r="G137" s="89"/>
      <c r="H137" s="110"/>
      <c r="I137" s="110"/>
      <c r="J137" s="110"/>
      <c r="K137" s="110"/>
      <c r="L137" s="110"/>
      <c r="M137" s="110"/>
      <c r="N137" s="110"/>
      <c r="O137" s="61"/>
      <c r="P137" s="89"/>
      <c r="Q137" s="89"/>
      <c r="R137" s="89"/>
      <c r="S137" s="89"/>
      <c r="T137" s="89"/>
      <c r="U137" s="89"/>
      <c r="V137" s="89"/>
      <c r="W137" s="61"/>
      <c r="X137" s="89"/>
      <c r="Y137" s="89"/>
      <c r="Z137" s="89"/>
      <c r="AA137" s="89"/>
      <c r="AB137" s="89"/>
      <c r="AC137" s="89"/>
      <c r="AD137" s="89"/>
      <c r="AE137" s="89"/>
      <c r="AF137" s="89"/>
    </row>
    <row r="138" spans="1:32" hidden="1" x14ac:dyDescent="0.2">
      <c r="A138" s="89"/>
      <c r="B138" s="89"/>
      <c r="C138" s="89"/>
      <c r="D138" s="124"/>
      <c r="E138" s="89"/>
      <c r="F138" s="89"/>
      <c r="G138" s="89"/>
      <c r="H138" s="110"/>
      <c r="I138" s="110"/>
      <c r="J138" s="110"/>
      <c r="K138" s="110"/>
      <c r="L138" s="110"/>
      <c r="M138" s="110"/>
      <c r="N138" s="110"/>
      <c r="O138" s="61"/>
      <c r="P138" s="89"/>
      <c r="Q138" s="89"/>
      <c r="R138" s="89"/>
      <c r="S138" s="89"/>
      <c r="T138" s="89"/>
      <c r="U138" s="89"/>
      <c r="V138" s="89"/>
      <c r="W138" s="61"/>
      <c r="X138" s="89"/>
      <c r="Y138" s="89"/>
      <c r="Z138" s="89"/>
      <c r="AA138" s="89"/>
      <c r="AB138" s="89"/>
      <c r="AC138" s="89"/>
      <c r="AD138" s="89"/>
      <c r="AE138" s="89"/>
      <c r="AF138" s="89"/>
    </row>
    <row r="139" spans="1:32" hidden="1" x14ac:dyDescent="0.2">
      <c r="A139" s="89"/>
      <c r="B139" s="89"/>
      <c r="C139" s="89"/>
      <c r="D139" s="124"/>
      <c r="E139" s="89"/>
      <c r="F139" s="89"/>
      <c r="G139" s="89"/>
      <c r="H139" s="110"/>
      <c r="I139" s="110"/>
      <c r="J139" s="110"/>
      <c r="K139" s="110"/>
      <c r="L139" s="110"/>
      <c r="M139" s="110"/>
      <c r="N139" s="110"/>
      <c r="O139" s="61"/>
      <c r="P139" s="89"/>
      <c r="Q139" s="89"/>
      <c r="R139" s="89"/>
      <c r="S139" s="89"/>
      <c r="T139" s="89"/>
      <c r="U139" s="89"/>
      <c r="V139" s="89"/>
      <c r="W139" s="61"/>
      <c r="X139" s="89"/>
      <c r="Y139" s="89"/>
      <c r="Z139" s="89"/>
      <c r="AA139" s="89"/>
      <c r="AB139" s="89"/>
      <c r="AC139" s="89"/>
      <c r="AD139" s="89"/>
      <c r="AE139" s="89"/>
      <c r="AF139" s="89"/>
    </row>
    <row r="140" spans="1:32" hidden="1" x14ac:dyDescent="0.2">
      <c r="A140" s="89"/>
      <c r="B140" s="89"/>
      <c r="C140" s="89"/>
      <c r="D140" s="124"/>
      <c r="E140" s="89"/>
      <c r="F140" s="89"/>
      <c r="G140" s="89"/>
      <c r="H140" s="110"/>
      <c r="I140" s="110"/>
      <c r="J140" s="110"/>
      <c r="K140" s="110"/>
      <c r="L140" s="110"/>
      <c r="M140" s="110"/>
      <c r="N140" s="110"/>
      <c r="O140" s="61"/>
      <c r="P140" s="89"/>
      <c r="Q140" s="89"/>
      <c r="R140" s="89"/>
      <c r="S140" s="89"/>
      <c r="T140" s="89"/>
      <c r="U140" s="89"/>
      <c r="V140" s="89"/>
      <c r="W140" s="61"/>
      <c r="X140" s="89"/>
      <c r="Y140" s="89"/>
      <c r="Z140" s="89"/>
      <c r="AA140" s="89"/>
      <c r="AB140" s="89"/>
      <c r="AC140" s="89"/>
      <c r="AD140" s="89"/>
      <c r="AE140" s="89"/>
      <c r="AF140" s="89"/>
    </row>
    <row r="141" spans="1:32" hidden="1" x14ac:dyDescent="0.2">
      <c r="A141" s="89"/>
      <c r="B141" s="89"/>
      <c r="C141" s="89"/>
      <c r="D141" s="124"/>
      <c r="E141" s="89"/>
      <c r="F141" s="89"/>
      <c r="G141" s="89"/>
      <c r="H141" s="110"/>
      <c r="I141" s="110"/>
      <c r="J141" s="110"/>
      <c r="K141" s="110"/>
      <c r="L141" s="110"/>
      <c r="M141" s="110"/>
      <c r="N141" s="110"/>
      <c r="O141" s="61"/>
      <c r="P141" s="89"/>
      <c r="Q141" s="89"/>
      <c r="R141" s="89"/>
      <c r="S141" s="89"/>
      <c r="T141" s="89"/>
      <c r="U141" s="89"/>
      <c r="V141" s="89"/>
      <c r="W141" s="61"/>
      <c r="X141" s="89"/>
      <c r="Y141" s="89"/>
      <c r="Z141" s="89"/>
      <c r="AA141" s="89"/>
      <c r="AB141" s="89"/>
      <c r="AC141" s="89"/>
      <c r="AD141" s="89"/>
      <c r="AE141" s="89"/>
      <c r="AF141" s="89"/>
    </row>
    <row r="142" spans="1:32" hidden="1" x14ac:dyDescent="0.2">
      <c r="A142" s="89"/>
      <c r="B142" s="89"/>
      <c r="C142" s="89"/>
      <c r="D142" s="124"/>
      <c r="E142" s="89"/>
      <c r="F142" s="89"/>
      <c r="G142" s="89"/>
      <c r="H142" s="110"/>
      <c r="I142" s="110"/>
      <c r="J142" s="110"/>
      <c r="K142" s="110"/>
      <c r="L142" s="110"/>
      <c r="M142" s="110"/>
      <c r="N142" s="110"/>
      <c r="O142" s="61"/>
      <c r="P142" s="89"/>
      <c r="Q142" s="89"/>
      <c r="R142" s="89"/>
      <c r="S142" s="89"/>
      <c r="T142" s="89"/>
      <c r="U142" s="89"/>
      <c r="V142" s="89"/>
      <c r="W142" s="61"/>
      <c r="X142" s="89"/>
      <c r="Y142" s="89"/>
      <c r="Z142" s="89"/>
      <c r="AA142" s="89"/>
      <c r="AB142" s="89"/>
      <c r="AC142" s="89"/>
      <c r="AD142" s="89"/>
      <c r="AE142" s="89"/>
      <c r="AF142" s="89"/>
    </row>
    <row r="143" spans="1:32" hidden="1" x14ac:dyDescent="0.2">
      <c r="A143" s="89"/>
      <c r="B143" s="89"/>
      <c r="C143" s="89"/>
      <c r="D143" s="124"/>
      <c r="E143" s="89"/>
      <c r="F143" s="89"/>
      <c r="G143" s="89"/>
      <c r="H143" s="110"/>
      <c r="I143" s="110"/>
      <c r="J143" s="110"/>
      <c r="K143" s="110"/>
      <c r="L143" s="110"/>
      <c r="M143" s="110"/>
      <c r="N143" s="110"/>
      <c r="O143" s="61"/>
      <c r="P143" s="89"/>
      <c r="Q143" s="89"/>
      <c r="R143" s="89"/>
      <c r="S143" s="89"/>
      <c r="T143" s="89"/>
      <c r="U143" s="89"/>
      <c r="V143" s="89"/>
      <c r="W143" s="61"/>
      <c r="X143" s="89"/>
      <c r="Y143" s="89"/>
      <c r="Z143" s="89"/>
      <c r="AA143" s="89"/>
      <c r="AB143" s="89"/>
      <c r="AC143" s="89"/>
      <c r="AD143" s="89"/>
      <c r="AE143" s="89"/>
      <c r="AF143" s="89"/>
    </row>
    <row r="144" spans="1:32" hidden="1" x14ac:dyDescent="0.2">
      <c r="A144" s="89"/>
      <c r="B144" s="89"/>
      <c r="C144" s="89"/>
      <c r="D144" s="124"/>
      <c r="E144" s="89"/>
      <c r="F144" s="89"/>
      <c r="G144" s="89"/>
      <c r="H144" s="110"/>
      <c r="I144" s="110"/>
      <c r="J144" s="110"/>
      <c r="K144" s="110"/>
      <c r="L144" s="110"/>
      <c r="M144" s="110"/>
      <c r="N144" s="110"/>
      <c r="O144" s="61"/>
      <c r="P144" s="89"/>
      <c r="Q144" s="89"/>
      <c r="R144" s="89"/>
      <c r="S144" s="89"/>
      <c r="T144" s="89"/>
      <c r="U144" s="89"/>
      <c r="V144" s="89"/>
      <c r="W144" s="61"/>
      <c r="X144" s="89"/>
      <c r="Y144" s="89"/>
      <c r="Z144" s="89"/>
      <c r="AA144" s="89"/>
      <c r="AB144" s="89"/>
      <c r="AC144" s="89"/>
      <c r="AD144" s="89"/>
      <c r="AE144" s="89"/>
      <c r="AF144" s="89"/>
    </row>
    <row r="145" spans="1:32" hidden="1" x14ac:dyDescent="0.2">
      <c r="A145" s="89"/>
      <c r="B145" s="89"/>
      <c r="C145" s="89"/>
      <c r="D145" s="124"/>
      <c r="E145" s="89"/>
      <c r="F145" s="89"/>
      <c r="G145" s="89"/>
      <c r="H145" s="110"/>
      <c r="I145" s="110"/>
      <c r="J145" s="110"/>
      <c r="K145" s="110"/>
      <c r="L145" s="110"/>
      <c r="M145" s="110"/>
      <c r="N145" s="110"/>
      <c r="O145" s="61"/>
      <c r="P145" s="89"/>
      <c r="Q145" s="89"/>
      <c r="R145" s="89"/>
      <c r="S145" s="89"/>
      <c r="T145" s="89"/>
      <c r="U145" s="89"/>
      <c r="V145" s="89"/>
      <c r="W145" s="61"/>
      <c r="X145" s="89"/>
      <c r="Y145" s="89"/>
      <c r="Z145" s="89"/>
      <c r="AA145" s="89"/>
      <c r="AB145" s="89"/>
      <c r="AC145" s="89"/>
      <c r="AD145" s="89"/>
      <c r="AE145" s="89"/>
      <c r="AF145" s="89"/>
    </row>
    <row r="146" spans="1:32" hidden="1" x14ac:dyDescent="0.2">
      <c r="A146" s="89"/>
      <c r="B146" s="89"/>
      <c r="C146" s="89"/>
      <c r="D146" s="124"/>
      <c r="E146" s="89"/>
      <c r="F146" s="89"/>
      <c r="G146" s="89"/>
      <c r="H146" s="110"/>
      <c r="I146" s="110"/>
      <c r="J146" s="110"/>
      <c r="K146" s="110"/>
      <c r="L146" s="110"/>
      <c r="M146" s="110"/>
      <c r="N146" s="110"/>
      <c r="O146" s="61"/>
      <c r="P146" s="89"/>
      <c r="Q146" s="89"/>
      <c r="R146" s="89"/>
      <c r="S146" s="89"/>
      <c r="T146" s="89"/>
      <c r="U146" s="89"/>
      <c r="V146" s="89"/>
      <c r="W146" s="61"/>
      <c r="X146" s="89"/>
      <c r="Y146" s="89"/>
      <c r="Z146" s="89"/>
      <c r="AA146" s="89"/>
      <c r="AB146" s="89"/>
      <c r="AC146" s="89"/>
      <c r="AD146" s="89"/>
      <c r="AE146" s="89"/>
      <c r="AF146" s="89"/>
    </row>
    <row r="147" spans="1:32" hidden="1" x14ac:dyDescent="0.2">
      <c r="A147" s="89"/>
      <c r="B147" s="89"/>
      <c r="C147" s="89"/>
      <c r="D147" s="124"/>
      <c r="E147" s="89"/>
      <c r="F147" s="89"/>
      <c r="G147" s="89"/>
      <c r="H147" s="110"/>
      <c r="I147" s="110"/>
      <c r="J147" s="110"/>
      <c r="K147" s="110"/>
      <c r="L147" s="110"/>
      <c r="M147" s="110"/>
      <c r="N147" s="110"/>
      <c r="O147" s="61"/>
      <c r="P147" s="89"/>
      <c r="Q147" s="89"/>
      <c r="R147" s="89"/>
      <c r="S147" s="89"/>
      <c r="T147" s="89"/>
      <c r="U147" s="89"/>
      <c r="V147" s="89"/>
      <c r="W147" s="61"/>
      <c r="X147" s="89"/>
      <c r="Y147" s="89"/>
      <c r="Z147" s="89"/>
      <c r="AA147" s="89"/>
      <c r="AB147" s="89"/>
      <c r="AC147" s="89"/>
      <c r="AD147" s="89"/>
      <c r="AE147" s="89"/>
      <c r="AF147" s="89"/>
    </row>
    <row r="148" spans="1:32" hidden="1" x14ac:dyDescent="0.2">
      <c r="A148" s="89"/>
      <c r="B148" s="89"/>
      <c r="C148" s="89"/>
      <c r="D148" s="124"/>
      <c r="E148" s="89"/>
      <c r="F148" s="89"/>
      <c r="G148" s="89"/>
      <c r="H148" s="110"/>
      <c r="I148" s="110"/>
      <c r="J148" s="110"/>
      <c r="K148" s="110"/>
      <c r="L148" s="110"/>
      <c r="M148" s="110"/>
      <c r="N148" s="110"/>
      <c r="O148" s="61"/>
      <c r="P148" s="89"/>
      <c r="Q148" s="89"/>
      <c r="R148" s="89"/>
      <c r="S148" s="89"/>
      <c r="T148" s="89"/>
      <c r="U148" s="89"/>
      <c r="V148" s="89"/>
      <c r="W148" s="61"/>
      <c r="X148" s="89"/>
      <c r="Y148" s="89"/>
      <c r="Z148" s="89"/>
      <c r="AA148" s="89"/>
      <c r="AB148" s="89"/>
      <c r="AC148" s="89"/>
      <c r="AD148" s="89"/>
      <c r="AE148" s="89"/>
      <c r="AF148" s="89"/>
    </row>
    <row r="149" spans="1:32" hidden="1" x14ac:dyDescent="0.2">
      <c r="A149" s="89"/>
      <c r="B149" s="89"/>
      <c r="C149" s="89"/>
      <c r="D149" s="124"/>
      <c r="E149" s="89"/>
      <c r="F149" s="89"/>
      <c r="G149" s="89"/>
      <c r="H149" s="110"/>
      <c r="I149" s="110"/>
      <c r="J149" s="110"/>
      <c r="K149" s="110"/>
      <c r="L149" s="110"/>
      <c r="M149" s="110"/>
      <c r="N149" s="110"/>
      <c r="O149" s="61"/>
      <c r="P149" s="89"/>
      <c r="Q149" s="89"/>
      <c r="R149" s="89"/>
      <c r="S149" s="89"/>
      <c r="T149" s="89"/>
      <c r="U149" s="89"/>
      <c r="V149" s="89"/>
      <c r="W149" s="61"/>
      <c r="X149" s="89"/>
      <c r="Y149" s="89"/>
      <c r="Z149" s="89"/>
      <c r="AA149" s="89"/>
      <c r="AB149" s="89"/>
      <c r="AC149" s="89"/>
      <c r="AD149" s="89"/>
      <c r="AE149" s="89"/>
      <c r="AF149" s="89"/>
    </row>
    <row r="150" spans="1:32" hidden="1" x14ac:dyDescent="0.2">
      <c r="A150" s="89"/>
      <c r="B150" s="89"/>
      <c r="C150" s="89"/>
      <c r="D150" s="124"/>
      <c r="E150" s="89"/>
      <c r="F150" s="89"/>
      <c r="G150" s="89"/>
      <c r="H150" s="110"/>
      <c r="I150" s="110"/>
      <c r="J150" s="110"/>
      <c r="K150" s="110"/>
      <c r="L150" s="110"/>
      <c r="M150" s="110"/>
      <c r="N150" s="110"/>
      <c r="O150" s="61"/>
      <c r="P150" s="89"/>
      <c r="Q150" s="89"/>
      <c r="R150" s="89"/>
      <c r="S150" s="89"/>
      <c r="T150" s="89"/>
      <c r="U150" s="89"/>
      <c r="V150" s="89"/>
      <c r="W150" s="61"/>
      <c r="X150" s="89"/>
      <c r="Y150" s="89"/>
      <c r="Z150" s="89"/>
      <c r="AA150" s="89"/>
      <c r="AB150" s="89"/>
      <c r="AC150" s="89"/>
      <c r="AD150" s="89"/>
      <c r="AE150" s="89"/>
      <c r="AF150" s="89"/>
    </row>
    <row r="151" spans="1:32" hidden="1" x14ac:dyDescent="0.2">
      <c r="A151" s="89"/>
      <c r="B151" s="89"/>
      <c r="C151" s="89"/>
      <c r="D151" s="124"/>
      <c r="E151" s="89"/>
      <c r="F151" s="89"/>
      <c r="G151" s="89"/>
      <c r="H151" s="110"/>
      <c r="I151" s="110"/>
      <c r="J151" s="110"/>
      <c r="K151" s="110"/>
      <c r="L151" s="110"/>
      <c r="M151" s="110"/>
      <c r="N151" s="110"/>
      <c r="O151" s="61"/>
      <c r="P151" s="89"/>
      <c r="Q151" s="89"/>
      <c r="R151" s="89"/>
      <c r="S151" s="89"/>
      <c r="T151" s="89"/>
      <c r="U151" s="89"/>
      <c r="V151" s="89"/>
      <c r="W151" s="61"/>
      <c r="X151" s="89"/>
      <c r="Y151" s="89"/>
      <c r="Z151" s="89"/>
      <c r="AA151" s="89"/>
      <c r="AB151" s="89"/>
      <c r="AC151" s="89"/>
      <c r="AD151" s="89"/>
      <c r="AE151" s="89"/>
      <c r="AF151" s="89"/>
    </row>
    <row r="152" spans="1:32" hidden="1" x14ac:dyDescent="0.2">
      <c r="A152" s="89"/>
      <c r="B152" s="89"/>
      <c r="C152" s="89"/>
      <c r="D152" s="124"/>
      <c r="E152" s="89"/>
      <c r="F152" s="89"/>
      <c r="G152" s="89"/>
      <c r="H152" s="110"/>
      <c r="I152" s="110"/>
      <c r="J152" s="110"/>
      <c r="K152" s="110"/>
      <c r="L152" s="110"/>
      <c r="M152" s="110"/>
      <c r="N152" s="110"/>
      <c r="O152" s="61"/>
      <c r="P152" s="89"/>
      <c r="Q152" s="89"/>
      <c r="R152" s="89"/>
      <c r="S152" s="89"/>
      <c r="T152" s="89"/>
      <c r="U152" s="89"/>
      <c r="V152" s="89"/>
      <c r="W152" s="61"/>
      <c r="X152" s="89"/>
      <c r="Y152" s="89"/>
      <c r="Z152" s="89"/>
      <c r="AA152" s="89"/>
      <c r="AB152" s="89"/>
      <c r="AC152" s="89"/>
      <c r="AD152" s="89"/>
      <c r="AE152" s="89"/>
      <c r="AF152" s="89"/>
    </row>
    <row r="153" spans="1:32" hidden="1" x14ac:dyDescent="0.2">
      <c r="A153" s="89"/>
      <c r="B153" s="89"/>
      <c r="C153" s="89"/>
      <c r="D153" s="124"/>
      <c r="E153" s="89"/>
      <c r="F153" s="89"/>
      <c r="G153" s="89"/>
      <c r="H153" s="110"/>
      <c r="I153" s="110"/>
      <c r="J153" s="110"/>
      <c r="K153" s="110"/>
      <c r="L153" s="110"/>
      <c r="M153" s="110"/>
      <c r="N153" s="110"/>
      <c r="O153" s="61"/>
      <c r="P153" s="89"/>
      <c r="Q153" s="89"/>
      <c r="R153" s="89"/>
      <c r="S153" s="89"/>
      <c r="T153" s="89"/>
      <c r="U153" s="89"/>
      <c r="V153" s="89"/>
      <c r="W153" s="61"/>
      <c r="X153" s="89"/>
      <c r="Y153" s="89"/>
      <c r="Z153" s="89"/>
      <c r="AA153" s="89"/>
      <c r="AB153" s="89"/>
      <c r="AC153" s="89"/>
      <c r="AD153" s="89"/>
      <c r="AE153" s="89"/>
      <c r="AF153" s="89"/>
    </row>
    <row r="154" spans="1:32" hidden="1" x14ac:dyDescent="0.2">
      <c r="A154" s="89"/>
      <c r="B154" s="89"/>
      <c r="C154" s="89"/>
      <c r="D154" s="124"/>
      <c r="E154" s="89"/>
      <c r="F154" s="89"/>
      <c r="G154" s="89"/>
      <c r="H154" s="110"/>
      <c r="I154" s="110"/>
      <c r="J154" s="110"/>
      <c r="K154" s="110"/>
      <c r="L154" s="110"/>
      <c r="M154" s="110"/>
      <c r="N154" s="110"/>
      <c r="O154" s="61"/>
      <c r="P154" s="89"/>
      <c r="Q154" s="89"/>
      <c r="R154" s="89"/>
      <c r="S154" s="89"/>
      <c r="T154" s="89"/>
      <c r="U154" s="89"/>
      <c r="V154" s="89"/>
      <c r="W154" s="61"/>
      <c r="X154" s="89"/>
      <c r="Y154" s="89"/>
      <c r="Z154" s="89"/>
      <c r="AA154" s="89"/>
      <c r="AB154" s="89"/>
      <c r="AC154" s="89"/>
      <c r="AD154" s="89"/>
      <c r="AE154" s="89"/>
      <c r="AF154" s="89"/>
    </row>
    <row r="155" spans="1:32" hidden="1" x14ac:dyDescent="0.2">
      <c r="A155" s="89"/>
      <c r="B155" s="89"/>
      <c r="C155" s="89"/>
      <c r="D155" s="124"/>
      <c r="E155" s="89"/>
      <c r="F155" s="89"/>
      <c r="G155" s="89"/>
      <c r="H155" s="110"/>
      <c r="I155" s="110"/>
      <c r="J155" s="110"/>
      <c r="K155" s="110"/>
      <c r="L155" s="110"/>
      <c r="M155" s="110"/>
      <c r="N155" s="110"/>
      <c r="O155" s="61"/>
      <c r="P155" s="89"/>
      <c r="Q155" s="89"/>
      <c r="R155" s="89"/>
      <c r="S155" s="89"/>
      <c r="T155" s="89"/>
      <c r="U155" s="89"/>
      <c r="V155" s="89"/>
      <c r="W155" s="61"/>
      <c r="X155" s="89"/>
      <c r="Y155" s="89"/>
      <c r="Z155" s="89"/>
      <c r="AA155" s="89"/>
      <c r="AB155" s="89"/>
      <c r="AC155" s="89"/>
      <c r="AD155" s="89"/>
      <c r="AE155" s="89"/>
      <c r="AF155" s="89"/>
    </row>
    <row r="156" spans="1:32" hidden="1" x14ac:dyDescent="0.2">
      <c r="A156" s="89"/>
      <c r="B156" s="89"/>
      <c r="C156" s="89"/>
      <c r="D156" s="124"/>
      <c r="E156" s="89"/>
      <c r="F156" s="89"/>
      <c r="G156" s="89"/>
      <c r="H156" s="110"/>
      <c r="I156" s="110"/>
      <c r="J156" s="110"/>
      <c r="K156" s="110"/>
      <c r="L156" s="110"/>
      <c r="M156" s="110"/>
      <c r="N156" s="110"/>
      <c r="O156" s="61"/>
      <c r="P156" s="89"/>
      <c r="Q156" s="89"/>
      <c r="R156" s="89"/>
      <c r="S156" s="89"/>
      <c r="T156" s="89"/>
      <c r="U156" s="89"/>
      <c r="V156" s="89"/>
      <c r="W156" s="61"/>
      <c r="X156" s="89"/>
      <c r="Y156" s="89"/>
      <c r="Z156" s="89"/>
      <c r="AA156" s="89"/>
      <c r="AB156" s="89"/>
      <c r="AC156" s="89"/>
      <c r="AD156" s="89"/>
      <c r="AE156" s="89"/>
      <c r="AF156" s="89"/>
    </row>
    <row r="157" spans="1:32" hidden="1" x14ac:dyDescent="0.2">
      <c r="A157" s="89"/>
      <c r="B157" s="89"/>
      <c r="C157" s="89"/>
      <c r="D157" s="124"/>
      <c r="E157" s="89"/>
      <c r="F157" s="89"/>
      <c r="G157" s="89"/>
      <c r="H157" s="110"/>
      <c r="I157" s="110"/>
      <c r="J157" s="110"/>
      <c r="K157" s="110"/>
      <c r="L157" s="110"/>
      <c r="M157" s="110"/>
      <c r="N157" s="110"/>
      <c r="O157" s="61"/>
      <c r="P157" s="89"/>
      <c r="Q157" s="89"/>
      <c r="R157" s="89"/>
      <c r="S157" s="89"/>
      <c r="T157" s="89"/>
      <c r="U157" s="89"/>
      <c r="V157" s="89"/>
      <c r="W157" s="61"/>
      <c r="X157" s="89"/>
      <c r="Y157" s="89"/>
      <c r="Z157" s="89"/>
      <c r="AA157" s="89"/>
      <c r="AB157" s="89"/>
      <c r="AC157" s="89"/>
      <c r="AD157" s="89"/>
      <c r="AE157" s="89"/>
      <c r="AF157" s="89"/>
    </row>
    <row r="158" spans="1:32" hidden="1" x14ac:dyDescent="0.2">
      <c r="A158" s="89"/>
      <c r="B158" s="89"/>
      <c r="C158" s="89"/>
      <c r="D158" s="124"/>
      <c r="E158" s="89"/>
      <c r="F158" s="89"/>
      <c r="G158" s="89"/>
      <c r="H158" s="110"/>
      <c r="I158" s="110"/>
      <c r="J158" s="110"/>
      <c r="K158" s="110"/>
      <c r="L158" s="110"/>
      <c r="M158" s="110"/>
      <c r="N158" s="110"/>
      <c r="O158" s="61"/>
      <c r="P158" s="89"/>
      <c r="Q158" s="89"/>
      <c r="R158" s="89"/>
      <c r="S158" s="89"/>
      <c r="T158" s="89"/>
      <c r="U158" s="89"/>
      <c r="V158" s="89"/>
      <c r="W158" s="61"/>
      <c r="X158" s="89"/>
      <c r="Y158" s="89"/>
      <c r="Z158" s="89"/>
      <c r="AA158" s="89"/>
      <c r="AB158" s="89"/>
      <c r="AC158" s="89"/>
      <c r="AD158" s="89"/>
      <c r="AE158" s="89"/>
      <c r="AF158" s="89"/>
    </row>
    <row r="159" spans="1:32" hidden="1" x14ac:dyDescent="0.2">
      <c r="A159" s="89"/>
      <c r="B159" s="89"/>
      <c r="C159" s="89"/>
      <c r="D159" s="124"/>
      <c r="E159" s="89"/>
      <c r="F159" s="89"/>
      <c r="G159" s="89"/>
      <c r="H159" s="110"/>
      <c r="I159" s="110"/>
      <c r="J159" s="110"/>
      <c r="K159" s="110"/>
      <c r="L159" s="110"/>
      <c r="M159" s="110"/>
      <c r="N159" s="110"/>
      <c r="O159" s="61"/>
      <c r="P159" s="89"/>
      <c r="Q159" s="89"/>
      <c r="R159" s="89"/>
      <c r="S159" s="89"/>
      <c r="T159" s="89"/>
      <c r="U159" s="89"/>
      <c r="V159" s="89"/>
      <c r="W159" s="61"/>
      <c r="X159" s="89"/>
      <c r="Y159" s="89"/>
      <c r="Z159" s="89"/>
      <c r="AA159" s="89"/>
      <c r="AB159" s="89"/>
      <c r="AC159" s="89"/>
      <c r="AD159" s="89"/>
      <c r="AE159" s="89"/>
      <c r="AF159" s="89"/>
    </row>
    <row r="160" spans="1:32" hidden="1" x14ac:dyDescent="0.2">
      <c r="A160" s="89"/>
      <c r="B160" s="89"/>
      <c r="C160" s="89"/>
      <c r="D160" s="124"/>
      <c r="E160" s="89"/>
      <c r="F160" s="89"/>
      <c r="G160" s="89"/>
      <c r="H160" s="110"/>
      <c r="I160" s="110"/>
      <c r="J160" s="110"/>
      <c r="K160" s="110"/>
      <c r="L160" s="110"/>
      <c r="M160" s="110"/>
      <c r="N160" s="110"/>
      <c r="O160" s="61"/>
      <c r="P160" s="89"/>
      <c r="Q160" s="89"/>
      <c r="R160" s="89"/>
      <c r="S160" s="89"/>
      <c r="T160" s="89"/>
      <c r="U160" s="89"/>
      <c r="V160" s="89"/>
      <c r="W160" s="61"/>
      <c r="X160" s="89"/>
      <c r="Y160" s="89"/>
      <c r="Z160" s="89"/>
      <c r="AA160" s="89"/>
      <c r="AB160" s="89"/>
      <c r="AC160" s="89"/>
      <c r="AD160" s="89"/>
      <c r="AE160" s="89"/>
      <c r="AF160" s="89"/>
    </row>
    <row r="161" spans="1:32" hidden="1" x14ac:dyDescent="0.2">
      <c r="A161" s="89"/>
      <c r="B161" s="89"/>
      <c r="C161" s="89"/>
      <c r="D161" s="124"/>
      <c r="E161" s="89"/>
      <c r="F161" s="89"/>
      <c r="G161" s="89"/>
      <c r="H161" s="110"/>
      <c r="I161" s="110"/>
      <c r="J161" s="110"/>
      <c r="K161" s="110"/>
      <c r="L161" s="110"/>
      <c r="M161" s="110"/>
      <c r="N161" s="110"/>
      <c r="O161" s="61"/>
      <c r="P161" s="89"/>
      <c r="Q161" s="89"/>
      <c r="R161" s="89"/>
      <c r="S161" s="89"/>
      <c r="T161" s="89"/>
      <c r="U161" s="89"/>
      <c r="V161" s="89"/>
      <c r="W161" s="61"/>
      <c r="X161" s="89"/>
      <c r="Y161" s="89"/>
      <c r="Z161" s="89"/>
      <c r="AA161" s="89"/>
      <c r="AB161" s="89"/>
      <c r="AC161" s="89"/>
      <c r="AD161" s="89"/>
      <c r="AE161" s="89"/>
      <c r="AF161" s="89"/>
    </row>
    <row r="162" spans="1:32" hidden="1" x14ac:dyDescent="0.2">
      <c r="A162" s="89"/>
      <c r="B162" s="89"/>
      <c r="C162" s="89"/>
      <c r="D162" s="124"/>
      <c r="E162" s="89"/>
      <c r="F162" s="89"/>
      <c r="G162" s="89"/>
      <c r="H162" s="110"/>
      <c r="I162" s="110"/>
      <c r="J162" s="110"/>
      <c r="K162" s="110"/>
      <c r="L162" s="110"/>
      <c r="M162" s="110"/>
      <c r="N162" s="110"/>
      <c r="O162" s="61"/>
      <c r="P162" s="89"/>
      <c r="Q162" s="89"/>
      <c r="R162" s="89"/>
      <c r="S162" s="89"/>
      <c r="T162" s="89"/>
      <c r="U162" s="89"/>
      <c r="V162" s="89"/>
      <c r="W162" s="61"/>
      <c r="X162" s="89"/>
      <c r="Y162" s="89"/>
      <c r="Z162" s="89"/>
      <c r="AA162" s="89"/>
      <c r="AB162" s="89"/>
      <c r="AC162" s="89"/>
      <c r="AD162" s="89"/>
      <c r="AE162" s="89"/>
      <c r="AF162" s="89"/>
    </row>
    <row r="163" spans="1:32" hidden="1" x14ac:dyDescent="0.2">
      <c r="A163" s="89"/>
      <c r="B163" s="89"/>
      <c r="C163" s="89"/>
      <c r="D163" s="124"/>
      <c r="E163" s="89"/>
      <c r="F163" s="89"/>
      <c r="G163" s="89"/>
      <c r="H163" s="110"/>
      <c r="I163" s="110"/>
      <c r="J163" s="110"/>
      <c r="K163" s="110"/>
      <c r="L163" s="110"/>
      <c r="M163" s="110"/>
      <c r="N163" s="110"/>
      <c r="O163" s="61"/>
      <c r="P163" s="89"/>
      <c r="Q163" s="89"/>
      <c r="R163" s="89"/>
      <c r="S163" s="89"/>
      <c r="T163" s="89"/>
      <c r="U163" s="89"/>
      <c r="V163" s="89"/>
      <c r="W163" s="61"/>
      <c r="X163" s="89"/>
      <c r="Y163" s="89"/>
      <c r="Z163" s="89"/>
      <c r="AA163" s="89"/>
      <c r="AB163" s="89"/>
      <c r="AC163" s="89"/>
      <c r="AD163" s="89"/>
      <c r="AE163" s="89"/>
      <c r="AF163" s="89"/>
    </row>
    <row r="164" spans="1:32" hidden="1" x14ac:dyDescent="0.2">
      <c r="A164" s="89"/>
      <c r="B164" s="89"/>
      <c r="C164" s="89"/>
      <c r="D164" s="124"/>
      <c r="E164" s="89"/>
      <c r="F164" s="89"/>
      <c r="G164" s="89"/>
      <c r="H164" s="110"/>
      <c r="I164" s="110"/>
      <c r="J164" s="110"/>
      <c r="K164" s="110"/>
      <c r="L164" s="110"/>
      <c r="M164" s="110"/>
      <c r="N164" s="110"/>
      <c r="O164" s="61"/>
      <c r="P164" s="89"/>
      <c r="Q164" s="89"/>
      <c r="R164" s="89"/>
      <c r="S164" s="89"/>
      <c r="T164" s="89"/>
      <c r="U164" s="89"/>
      <c r="V164" s="89"/>
      <c r="W164" s="61"/>
      <c r="X164" s="89"/>
      <c r="Y164" s="89"/>
      <c r="Z164" s="89"/>
      <c r="AA164" s="89"/>
      <c r="AB164" s="89"/>
      <c r="AC164" s="89"/>
      <c r="AD164" s="89"/>
      <c r="AE164" s="89"/>
      <c r="AF164" s="89"/>
    </row>
    <row r="165" spans="1:32" hidden="1" x14ac:dyDescent="0.2">
      <c r="A165" s="89"/>
      <c r="B165" s="89"/>
      <c r="C165" s="89"/>
      <c r="D165" s="124"/>
      <c r="E165" s="89"/>
      <c r="F165" s="89"/>
      <c r="G165" s="89"/>
      <c r="H165" s="110"/>
      <c r="I165" s="110"/>
      <c r="J165" s="110"/>
      <c r="K165" s="110"/>
      <c r="L165" s="110"/>
      <c r="M165" s="110"/>
      <c r="N165" s="110"/>
      <c r="O165" s="61"/>
      <c r="P165" s="89"/>
      <c r="Q165" s="89"/>
      <c r="R165" s="89"/>
      <c r="S165" s="89"/>
      <c r="T165" s="89"/>
      <c r="U165" s="89"/>
      <c r="V165" s="89"/>
      <c r="W165" s="61"/>
      <c r="X165" s="89"/>
      <c r="Y165" s="89"/>
      <c r="Z165" s="89"/>
      <c r="AA165" s="89"/>
      <c r="AB165" s="89"/>
      <c r="AC165" s="89"/>
      <c r="AD165" s="89"/>
      <c r="AE165" s="89"/>
      <c r="AF165" s="89"/>
    </row>
    <row r="166" spans="1:32" hidden="1" x14ac:dyDescent="0.2">
      <c r="A166" s="89"/>
      <c r="B166" s="89"/>
      <c r="C166" s="89"/>
      <c r="D166" s="124"/>
      <c r="E166" s="89"/>
      <c r="F166" s="89"/>
      <c r="G166" s="89"/>
      <c r="H166" s="110"/>
      <c r="I166" s="110"/>
      <c r="J166" s="110"/>
      <c r="K166" s="110"/>
      <c r="L166" s="110"/>
      <c r="M166" s="110"/>
      <c r="N166" s="110"/>
      <c r="O166" s="61"/>
      <c r="P166" s="89"/>
      <c r="Q166" s="89"/>
      <c r="R166" s="89"/>
      <c r="S166" s="89"/>
      <c r="T166" s="89"/>
      <c r="U166" s="89"/>
      <c r="V166" s="89"/>
      <c r="W166" s="61"/>
      <c r="X166" s="89"/>
      <c r="Y166" s="89"/>
      <c r="Z166" s="89"/>
      <c r="AA166" s="89"/>
      <c r="AB166" s="89"/>
      <c r="AC166" s="89"/>
      <c r="AD166" s="89"/>
      <c r="AE166" s="89"/>
      <c r="AF166" s="89"/>
    </row>
    <row r="167" spans="1:32" hidden="1" x14ac:dyDescent="0.2">
      <c r="A167" s="89"/>
      <c r="B167" s="89"/>
      <c r="C167" s="89"/>
      <c r="D167" s="124"/>
      <c r="E167" s="89"/>
      <c r="F167" s="89"/>
      <c r="G167" s="89"/>
      <c r="H167" s="110"/>
      <c r="I167" s="110"/>
      <c r="J167" s="110"/>
      <c r="K167" s="110"/>
      <c r="L167" s="110"/>
      <c r="M167" s="110"/>
      <c r="N167" s="110"/>
      <c r="O167" s="61"/>
      <c r="P167" s="89"/>
      <c r="Q167" s="89"/>
      <c r="R167" s="89"/>
      <c r="S167" s="89"/>
      <c r="T167" s="89"/>
      <c r="U167" s="89"/>
      <c r="V167" s="89"/>
      <c r="W167" s="61"/>
      <c r="X167" s="89"/>
      <c r="Y167" s="89"/>
      <c r="Z167" s="89"/>
      <c r="AA167" s="89"/>
      <c r="AB167" s="89"/>
      <c r="AC167" s="89"/>
      <c r="AD167" s="89"/>
      <c r="AE167" s="89"/>
      <c r="AF167" s="89"/>
    </row>
    <row r="168" spans="1:32" hidden="1" x14ac:dyDescent="0.2">
      <c r="A168" s="89"/>
      <c r="B168" s="89"/>
      <c r="C168" s="89"/>
      <c r="D168" s="124"/>
      <c r="E168" s="89"/>
      <c r="F168" s="89"/>
      <c r="G168" s="89"/>
      <c r="H168" s="110"/>
      <c r="I168" s="110"/>
      <c r="J168" s="110"/>
      <c r="K168" s="110"/>
      <c r="L168" s="110"/>
      <c r="M168" s="110"/>
      <c r="N168" s="110"/>
      <c r="O168" s="61"/>
      <c r="P168" s="89"/>
      <c r="Q168" s="89"/>
      <c r="R168" s="89"/>
      <c r="S168" s="89"/>
      <c r="T168" s="89"/>
      <c r="U168" s="89"/>
      <c r="V168" s="89"/>
      <c r="W168" s="61"/>
      <c r="X168" s="89"/>
      <c r="Y168" s="89"/>
      <c r="Z168" s="89"/>
      <c r="AA168" s="89"/>
      <c r="AB168" s="89"/>
      <c r="AC168" s="89"/>
      <c r="AD168" s="89"/>
      <c r="AE168" s="89"/>
      <c r="AF168" s="89"/>
    </row>
    <row r="169" spans="1:32" hidden="1" x14ac:dyDescent="0.2">
      <c r="A169" s="89"/>
      <c r="B169" s="89"/>
      <c r="C169" s="89"/>
      <c r="D169" s="124"/>
      <c r="E169" s="89"/>
      <c r="F169" s="89"/>
      <c r="G169" s="89"/>
      <c r="H169" s="110"/>
      <c r="I169" s="110"/>
      <c r="J169" s="110"/>
      <c r="K169" s="110"/>
      <c r="L169" s="110"/>
      <c r="M169" s="110"/>
      <c r="N169" s="110"/>
      <c r="O169" s="61"/>
      <c r="P169" s="89"/>
      <c r="Q169" s="89"/>
      <c r="R169" s="89"/>
      <c r="S169" s="89"/>
      <c r="T169" s="89"/>
      <c r="U169" s="89"/>
      <c r="V169" s="89"/>
      <c r="W169" s="61"/>
      <c r="X169" s="89"/>
      <c r="Y169" s="89"/>
      <c r="Z169" s="89"/>
      <c r="AA169" s="89"/>
      <c r="AB169" s="89"/>
      <c r="AC169" s="89"/>
      <c r="AD169" s="89"/>
      <c r="AE169" s="89"/>
      <c r="AF169" s="89"/>
    </row>
    <row r="170" spans="1:32" hidden="1" x14ac:dyDescent="0.2">
      <c r="A170" s="89"/>
      <c r="B170" s="89"/>
      <c r="C170" s="89"/>
      <c r="D170" s="124"/>
      <c r="E170" s="89"/>
      <c r="F170" s="89"/>
      <c r="G170" s="89"/>
      <c r="H170" s="110"/>
      <c r="I170" s="110"/>
      <c r="J170" s="110"/>
      <c r="K170" s="110"/>
      <c r="L170" s="110"/>
      <c r="M170" s="110"/>
      <c r="N170" s="110"/>
      <c r="O170" s="61"/>
      <c r="P170" s="89"/>
      <c r="Q170" s="89"/>
      <c r="R170" s="89"/>
      <c r="S170" s="89"/>
      <c r="T170" s="89"/>
      <c r="U170" s="89"/>
      <c r="V170" s="89"/>
      <c r="W170" s="61"/>
      <c r="X170" s="89"/>
      <c r="Y170" s="89"/>
      <c r="Z170" s="89"/>
      <c r="AA170" s="89"/>
      <c r="AB170" s="89"/>
      <c r="AC170" s="89"/>
      <c r="AD170" s="89"/>
      <c r="AE170" s="89"/>
      <c r="AF170" s="89"/>
    </row>
    <row r="171" spans="1:32" hidden="1" x14ac:dyDescent="0.2">
      <c r="A171" s="89"/>
      <c r="B171" s="89"/>
      <c r="C171" s="89"/>
      <c r="D171" s="124"/>
      <c r="E171" s="89"/>
      <c r="F171" s="89"/>
      <c r="G171" s="89"/>
      <c r="H171" s="110"/>
      <c r="I171" s="110"/>
      <c r="J171" s="110"/>
      <c r="K171" s="110"/>
      <c r="L171" s="110"/>
      <c r="M171" s="110"/>
      <c r="N171" s="110"/>
      <c r="O171" s="61"/>
      <c r="P171" s="89"/>
      <c r="Q171" s="89"/>
      <c r="R171" s="89"/>
      <c r="S171" s="89"/>
      <c r="T171" s="89"/>
      <c r="U171" s="89"/>
      <c r="V171" s="89"/>
      <c r="W171" s="61"/>
      <c r="X171" s="89"/>
      <c r="Y171" s="89"/>
      <c r="Z171" s="89"/>
      <c r="AA171" s="89"/>
      <c r="AB171" s="89"/>
      <c r="AC171" s="89"/>
      <c r="AD171" s="89"/>
      <c r="AE171" s="89"/>
      <c r="AF171" s="89"/>
    </row>
    <row r="172" spans="1:32" hidden="1" x14ac:dyDescent="0.2">
      <c r="A172" s="89"/>
      <c r="B172" s="89"/>
      <c r="C172" s="89"/>
      <c r="D172" s="124"/>
      <c r="E172" s="89"/>
      <c r="F172" s="89"/>
      <c r="G172" s="89"/>
      <c r="H172" s="110"/>
      <c r="I172" s="110"/>
      <c r="J172" s="110"/>
      <c r="K172" s="110"/>
      <c r="L172" s="110"/>
      <c r="M172" s="110"/>
      <c r="N172" s="110"/>
      <c r="O172" s="61"/>
      <c r="P172" s="89"/>
      <c r="Q172" s="89"/>
      <c r="R172" s="89"/>
      <c r="S172" s="89"/>
      <c r="T172" s="89"/>
      <c r="U172" s="89"/>
      <c r="V172" s="89"/>
      <c r="W172" s="61"/>
      <c r="X172" s="89"/>
      <c r="Y172" s="89"/>
      <c r="Z172" s="89"/>
      <c r="AA172" s="89"/>
      <c r="AB172" s="89"/>
      <c r="AC172" s="89"/>
      <c r="AD172" s="89"/>
      <c r="AE172" s="89"/>
      <c r="AF172" s="89"/>
    </row>
    <row r="173" spans="1:32" hidden="1" x14ac:dyDescent="0.2">
      <c r="A173" s="89"/>
      <c r="B173" s="89"/>
      <c r="C173" s="89"/>
      <c r="D173" s="124"/>
      <c r="E173" s="89"/>
      <c r="F173" s="89"/>
      <c r="G173" s="89"/>
      <c r="H173" s="110"/>
      <c r="I173" s="110"/>
      <c r="J173" s="110"/>
      <c r="K173" s="110"/>
      <c r="L173" s="110"/>
      <c r="M173" s="110"/>
      <c r="N173" s="110"/>
      <c r="O173" s="61"/>
      <c r="P173" s="89"/>
      <c r="Q173" s="89"/>
      <c r="R173" s="89"/>
      <c r="S173" s="89"/>
      <c r="T173" s="89"/>
      <c r="U173" s="89"/>
      <c r="V173" s="89"/>
      <c r="W173" s="61"/>
      <c r="X173" s="89"/>
      <c r="Y173" s="89"/>
      <c r="Z173" s="89"/>
      <c r="AA173" s="89"/>
      <c r="AB173" s="89"/>
      <c r="AC173" s="89"/>
      <c r="AD173" s="89"/>
      <c r="AE173" s="89"/>
      <c r="AF173" s="89"/>
    </row>
    <row r="174" spans="1:32" hidden="1" x14ac:dyDescent="0.2">
      <c r="A174" s="89"/>
      <c r="B174" s="89"/>
      <c r="C174" s="89"/>
      <c r="D174" s="124"/>
      <c r="E174" s="89"/>
      <c r="F174" s="89"/>
      <c r="G174" s="89"/>
      <c r="H174" s="110"/>
      <c r="I174" s="110"/>
      <c r="J174" s="110"/>
      <c r="K174" s="110"/>
      <c r="L174" s="110"/>
      <c r="M174" s="110"/>
      <c r="N174" s="110"/>
      <c r="O174" s="61"/>
      <c r="P174" s="89"/>
      <c r="Q174" s="89"/>
      <c r="R174" s="89"/>
      <c r="S174" s="89"/>
      <c r="T174" s="89"/>
      <c r="U174" s="89"/>
      <c r="V174" s="89"/>
      <c r="W174" s="61"/>
      <c r="X174" s="89"/>
      <c r="Y174" s="89"/>
      <c r="Z174" s="89"/>
      <c r="AA174" s="89"/>
      <c r="AB174" s="89"/>
      <c r="AC174" s="89"/>
      <c r="AD174" s="89"/>
      <c r="AE174" s="89"/>
      <c r="AF174" s="89"/>
    </row>
    <row r="175" spans="1:32" hidden="1" x14ac:dyDescent="0.2">
      <c r="A175" s="89"/>
      <c r="B175" s="89"/>
      <c r="C175" s="89"/>
      <c r="D175" s="124"/>
      <c r="E175" s="89"/>
      <c r="F175" s="89"/>
      <c r="G175" s="89"/>
      <c r="H175" s="110"/>
      <c r="I175" s="110"/>
      <c r="J175" s="110"/>
      <c r="K175" s="110"/>
      <c r="L175" s="110"/>
      <c r="M175" s="110"/>
      <c r="N175" s="110"/>
      <c r="O175" s="61"/>
      <c r="P175" s="89"/>
      <c r="Q175" s="89"/>
      <c r="R175" s="89"/>
      <c r="S175" s="89"/>
      <c r="T175" s="89"/>
      <c r="U175" s="89"/>
      <c r="V175" s="89"/>
      <c r="W175" s="61"/>
      <c r="X175" s="89"/>
      <c r="Y175" s="89"/>
      <c r="Z175" s="89"/>
      <c r="AA175" s="89"/>
      <c r="AB175" s="89"/>
      <c r="AC175" s="89"/>
      <c r="AD175" s="89"/>
      <c r="AE175" s="89"/>
      <c r="AF175" s="89"/>
    </row>
    <row r="176" spans="1:32" hidden="1" x14ac:dyDescent="0.2">
      <c r="A176" s="89"/>
      <c r="B176" s="89"/>
      <c r="C176" s="89"/>
      <c r="D176" s="124"/>
      <c r="E176" s="89"/>
      <c r="F176" s="89"/>
      <c r="G176" s="89"/>
      <c r="H176" s="110"/>
      <c r="I176" s="110"/>
      <c r="J176" s="110"/>
      <c r="K176" s="110"/>
      <c r="L176" s="110"/>
      <c r="M176" s="110"/>
      <c r="N176" s="110"/>
      <c r="O176" s="61"/>
      <c r="P176" s="89"/>
      <c r="Q176" s="89"/>
      <c r="R176" s="89"/>
      <c r="S176" s="89"/>
      <c r="T176" s="89"/>
      <c r="U176" s="89"/>
      <c r="V176" s="89"/>
      <c r="W176" s="61"/>
      <c r="X176" s="89"/>
      <c r="Y176" s="89"/>
      <c r="Z176" s="89"/>
      <c r="AA176" s="89"/>
      <c r="AB176" s="89"/>
      <c r="AC176" s="89"/>
      <c r="AD176" s="89"/>
      <c r="AE176" s="89"/>
      <c r="AF176" s="89"/>
    </row>
    <row r="177" spans="1:32" hidden="1" x14ac:dyDescent="0.2">
      <c r="A177" s="89"/>
      <c r="B177" s="89"/>
      <c r="C177" s="89"/>
      <c r="D177" s="124"/>
      <c r="E177" s="89"/>
      <c r="F177" s="89"/>
      <c r="G177" s="89"/>
      <c r="H177" s="110"/>
      <c r="I177" s="110"/>
      <c r="J177" s="110"/>
      <c r="K177" s="110"/>
      <c r="L177" s="110"/>
      <c r="M177" s="110"/>
      <c r="N177" s="110"/>
      <c r="O177" s="61"/>
      <c r="P177" s="89"/>
      <c r="Q177" s="89"/>
      <c r="R177" s="89"/>
      <c r="S177" s="89"/>
      <c r="T177" s="89"/>
      <c r="U177" s="89"/>
      <c r="V177" s="89"/>
      <c r="W177" s="61"/>
      <c r="X177" s="89"/>
      <c r="Y177" s="89"/>
      <c r="Z177" s="89"/>
      <c r="AA177" s="89"/>
      <c r="AB177" s="89"/>
      <c r="AC177" s="89"/>
      <c r="AD177" s="89"/>
      <c r="AE177" s="89"/>
      <c r="AF177" s="89"/>
    </row>
    <row r="178" spans="1:32" hidden="1" x14ac:dyDescent="0.2">
      <c r="A178" s="89"/>
      <c r="B178" s="89"/>
      <c r="C178" s="89"/>
      <c r="D178" s="124"/>
      <c r="E178" s="89"/>
      <c r="F178" s="89"/>
      <c r="G178" s="89"/>
      <c r="H178" s="110"/>
      <c r="I178" s="110"/>
      <c r="J178" s="110"/>
      <c r="K178" s="110"/>
      <c r="L178" s="110"/>
      <c r="M178" s="110"/>
      <c r="N178" s="110"/>
      <c r="O178" s="61"/>
      <c r="P178" s="89"/>
      <c r="Q178" s="89"/>
      <c r="R178" s="89"/>
      <c r="S178" s="89"/>
      <c r="T178" s="89"/>
      <c r="U178" s="89"/>
      <c r="V178" s="89"/>
      <c r="W178" s="61"/>
      <c r="X178" s="89"/>
      <c r="Y178" s="89"/>
      <c r="Z178" s="89"/>
      <c r="AA178" s="89"/>
      <c r="AB178" s="89"/>
      <c r="AC178" s="89"/>
      <c r="AD178" s="89"/>
      <c r="AE178" s="89"/>
      <c r="AF178" s="89"/>
    </row>
    <row r="179" spans="1:32" hidden="1" x14ac:dyDescent="0.2">
      <c r="A179" s="89"/>
      <c r="B179" s="89"/>
      <c r="C179" s="89"/>
      <c r="D179" s="124"/>
      <c r="E179" s="89"/>
      <c r="F179" s="89"/>
      <c r="G179" s="89"/>
      <c r="H179" s="110"/>
      <c r="I179" s="110"/>
      <c r="J179" s="110"/>
      <c r="K179" s="110"/>
      <c r="L179" s="110"/>
      <c r="M179" s="110"/>
      <c r="N179" s="110"/>
      <c r="O179" s="61"/>
      <c r="P179" s="89"/>
      <c r="Q179" s="89"/>
      <c r="R179" s="89"/>
      <c r="S179" s="89"/>
      <c r="T179" s="89"/>
      <c r="U179" s="89"/>
      <c r="V179" s="89"/>
      <c r="W179" s="61"/>
      <c r="X179" s="89"/>
      <c r="Y179" s="89"/>
      <c r="Z179" s="89"/>
      <c r="AA179" s="89"/>
      <c r="AB179" s="89"/>
      <c r="AC179" s="89"/>
      <c r="AD179" s="89"/>
      <c r="AE179" s="89"/>
      <c r="AF179" s="89"/>
    </row>
    <row r="180" spans="1:32" hidden="1" x14ac:dyDescent="0.2">
      <c r="A180" s="89"/>
      <c r="B180" s="89"/>
      <c r="C180" s="89"/>
      <c r="D180" s="124"/>
      <c r="E180" s="89"/>
      <c r="F180" s="89"/>
      <c r="G180" s="89"/>
      <c r="H180" s="110"/>
      <c r="I180" s="110"/>
      <c r="J180" s="110"/>
      <c r="K180" s="110"/>
      <c r="L180" s="110"/>
      <c r="M180" s="110"/>
      <c r="N180" s="110"/>
      <c r="O180" s="61"/>
      <c r="P180" s="89"/>
      <c r="Q180" s="89"/>
      <c r="R180" s="89"/>
      <c r="S180" s="89"/>
      <c r="T180" s="89"/>
      <c r="U180" s="89"/>
      <c r="V180" s="89"/>
      <c r="W180" s="61"/>
      <c r="X180" s="89"/>
      <c r="Y180" s="89"/>
      <c r="Z180" s="89"/>
      <c r="AA180" s="89"/>
      <c r="AB180" s="89"/>
      <c r="AC180" s="89"/>
      <c r="AD180" s="89"/>
      <c r="AE180" s="89"/>
      <c r="AF180" s="89"/>
    </row>
    <row r="181" spans="1:32" hidden="1" x14ac:dyDescent="0.2">
      <c r="A181" s="89"/>
      <c r="B181" s="89"/>
      <c r="C181" s="89"/>
      <c r="D181" s="124"/>
      <c r="E181" s="89"/>
      <c r="F181" s="89"/>
      <c r="G181" s="89"/>
      <c r="H181" s="110"/>
      <c r="I181" s="110"/>
      <c r="J181" s="110"/>
      <c r="K181" s="110"/>
      <c r="L181" s="110"/>
      <c r="M181" s="110"/>
      <c r="N181" s="110"/>
      <c r="O181" s="61"/>
      <c r="P181" s="89"/>
      <c r="Q181" s="89"/>
      <c r="R181" s="89"/>
      <c r="S181" s="89"/>
      <c r="T181" s="89"/>
      <c r="U181" s="89"/>
      <c r="V181" s="89"/>
      <c r="W181" s="61"/>
      <c r="X181" s="89"/>
      <c r="Y181" s="89"/>
      <c r="Z181" s="89"/>
      <c r="AA181" s="89"/>
      <c r="AB181" s="89"/>
      <c r="AC181" s="89"/>
      <c r="AD181" s="89"/>
      <c r="AE181" s="89"/>
      <c r="AF181" s="89"/>
    </row>
    <row r="182" spans="1:32" hidden="1" x14ac:dyDescent="0.2">
      <c r="A182" s="89"/>
      <c r="B182" s="89"/>
      <c r="C182" s="89"/>
      <c r="D182" s="124"/>
      <c r="E182" s="89"/>
      <c r="F182" s="89"/>
      <c r="G182" s="89"/>
      <c r="H182" s="110"/>
      <c r="I182" s="110"/>
      <c r="J182" s="110"/>
      <c r="K182" s="110"/>
      <c r="L182" s="110"/>
      <c r="M182" s="110"/>
      <c r="N182" s="110"/>
      <c r="O182" s="61"/>
      <c r="P182" s="89"/>
      <c r="Q182" s="89"/>
      <c r="R182" s="89"/>
      <c r="S182" s="89"/>
      <c r="T182" s="89"/>
      <c r="U182" s="89"/>
      <c r="V182" s="89"/>
      <c r="W182" s="61"/>
      <c r="X182" s="89"/>
      <c r="Y182" s="89"/>
      <c r="Z182" s="89"/>
      <c r="AA182" s="89"/>
      <c r="AB182" s="89"/>
      <c r="AC182" s="89"/>
      <c r="AD182" s="89"/>
      <c r="AE182" s="89"/>
      <c r="AF182" s="89"/>
    </row>
    <row r="183" spans="1:32" hidden="1" x14ac:dyDescent="0.2">
      <c r="A183" s="89"/>
      <c r="B183" s="89"/>
      <c r="C183" s="89"/>
      <c r="D183" s="124"/>
      <c r="E183" s="89"/>
      <c r="F183" s="89"/>
      <c r="G183" s="89"/>
      <c r="H183" s="110"/>
      <c r="I183" s="110"/>
      <c r="J183" s="110"/>
      <c r="K183" s="110"/>
      <c r="L183" s="110"/>
      <c r="M183" s="110"/>
      <c r="N183" s="110"/>
      <c r="O183" s="61"/>
      <c r="P183" s="89"/>
      <c r="Q183" s="89"/>
      <c r="R183" s="89"/>
      <c r="S183" s="89"/>
      <c r="T183" s="89"/>
      <c r="U183" s="89"/>
      <c r="V183" s="89"/>
      <c r="W183" s="61"/>
      <c r="X183" s="89"/>
      <c r="Y183" s="89"/>
      <c r="Z183" s="89"/>
      <c r="AA183" s="89"/>
      <c r="AB183" s="89"/>
      <c r="AC183" s="89"/>
      <c r="AD183" s="89"/>
      <c r="AE183" s="89"/>
      <c r="AF183" s="89"/>
    </row>
    <row r="184" spans="1:32" hidden="1" x14ac:dyDescent="0.2">
      <c r="A184" s="89"/>
      <c r="B184" s="89"/>
      <c r="C184" s="89"/>
      <c r="D184" s="124"/>
      <c r="E184" s="89"/>
      <c r="F184" s="89"/>
      <c r="G184" s="89"/>
      <c r="H184" s="110"/>
      <c r="I184" s="110"/>
      <c r="J184" s="110"/>
      <c r="K184" s="110"/>
      <c r="L184" s="110"/>
      <c r="M184" s="110"/>
      <c r="N184" s="110"/>
      <c r="O184" s="61"/>
      <c r="P184" s="89"/>
      <c r="Q184" s="89"/>
      <c r="R184" s="89"/>
      <c r="S184" s="89"/>
      <c r="T184" s="89"/>
      <c r="U184" s="89"/>
      <c r="V184" s="89"/>
      <c r="W184" s="61"/>
      <c r="X184" s="89"/>
      <c r="Y184" s="89"/>
      <c r="Z184" s="89"/>
      <c r="AA184" s="89"/>
      <c r="AB184" s="89"/>
      <c r="AC184" s="89"/>
      <c r="AD184" s="89"/>
      <c r="AE184" s="89"/>
      <c r="AF184" s="89"/>
    </row>
    <row r="185" spans="1:32" hidden="1" x14ac:dyDescent="0.2">
      <c r="A185" s="89"/>
      <c r="B185" s="89"/>
      <c r="C185" s="89"/>
      <c r="D185" s="124"/>
      <c r="E185" s="89"/>
      <c r="F185" s="89"/>
      <c r="G185" s="89"/>
      <c r="H185" s="110"/>
      <c r="I185" s="110"/>
      <c r="J185" s="110"/>
      <c r="K185" s="110"/>
      <c r="L185" s="110"/>
      <c r="M185" s="110"/>
      <c r="N185" s="110"/>
      <c r="O185" s="61"/>
      <c r="P185" s="89"/>
      <c r="Q185" s="89"/>
      <c r="R185" s="89"/>
      <c r="S185" s="89"/>
      <c r="T185" s="89"/>
      <c r="U185" s="89"/>
      <c r="V185" s="89"/>
      <c r="W185" s="61"/>
      <c r="X185" s="89"/>
      <c r="Y185" s="89"/>
      <c r="Z185" s="89"/>
      <c r="AA185" s="89"/>
      <c r="AB185" s="89"/>
      <c r="AC185" s="89"/>
      <c r="AD185" s="89"/>
      <c r="AE185" s="89"/>
      <c r="AF185" s="89"/>
    </row>
    <row r="186" spans="1:32" hidden="1" x14ac:dyDescent="0.2">
      <c r="A186" s="89"/>
      <c r="B186" s="89"/>
      <c r="C186" s="89"/>
      <c r="D186" s="124"/>
      <c r="E186" s="89"/>
      <c r="F186" s="89"/>
      <c r="G186" s="89"/>
      <c r="H186" s="110"/>
      <c r="I186" s="110"/>
      <c r="J186" s="110"/>
      <c r="K186" s="110"/>
      <c r="L186" s="110"/>
      <c r="M186" s="110"/>
      <c r="N186" s="110"/>
      <c r="O186" s="61"/>
      <c r="P186" s="89"/>
      <c r="Q186" s="89"/>
      <c r="R186" s="89"/>
      <c r="S186" s="89"/>
      <c r="T186" s="89"/>
      <c r="U186" s="89"/>
      <c r="V186" s="89"/>
      <c r="W186" s="61"/>
      <c r="X186" s="89"/>
      <c r="Y186" s="89"/>
      <c r="Z186" s="89"/>
      <c r="AA186" s="89"/>
      <c r="AB186" s="89"/>
      <c r="AC186" s="89"/>
      <c r="AD186" s="89"/>
      <c r="AE186" s="89"/>
      <c r="AF186" s="89"/>
    </row>
    <row r="187" spans="1:32" hidden="1" x14ac:dyDescent="0.2">
      <c r="A187" s="89"/>
      <c r="B187" s="89"/>
      <c r="C187" s="89"/>
      <c r="D187" s="124"/>
      <c r="E187" s="89"/>
      <c r="F187" s="89"/>
      <c r="G187" s="89"/>
      <c r="H187" s="110"/>
      <c r="I187" s="110"/>
      <c r="J187" s="110"/>
      <c r="K187" s="110"/>
      <c r="L187" s="110"/>
      <c r="M187" s="110"/>
      <c r="N187" s="110"/>
      <c r="O187" s="61"/>
      <c r="P187" s="89"/>
      <c r="Q187" s="89"/>
      <c r="R187" s="89"/>
      <c r="S187" s="89"/>
      <c r="T187" s="89"/>
      <c r="U187" s="89"/>
      <c r="V187" s="89"/>
      <c r="W187" s="61"/>
      <c r="X187" s="89"/>
      <c r="Y187" s="89"/>
      <c r="Z187" s="89"/>
      <c r="AA187" s="89"/>
      <c r="AB187" s="89"/>
      <c r="AC187" s="89"/>
      <c r="AD187" s="89"/>
      <c r="AE187" s="89"/>
      <c r="AF187" s="89"/>
    </row>
    <row r="188" spans="1:32" hidden="1" x14ac:dyDescent="0.2">
      <c r="A188" s="89"/>
      <c r="B188" s="89"/>
      <c r="C188" s="89"/>
      <c r="D188" s="124"/>
      <c r="E188" s="89"/>
      <c r="F188" s="89"/>
      <c r="G188" s="89"/>
      <c r="H188" s="110"/>
      <c r="I188" s="110"/>
      <c r="J188" s="110"/>
      <c r="K188" s="110"/>
      <c r="L188" s="110"/>
      <c r="M188" s="110"/>
      <c r="N188" s="110"/>
      <c r="O188" s="61"/>
      <c r="P188" s="89"/>
      <c r="Q188" s="89"/>
      <c r="R188" s="89"/>
      <c r="S188" s="89"/>
      <c r="T188" s="89"/>
      <c r="U188" s="89"/>
      <c r="V188" s="89"/>
      <c r="W188" s="61"/>
      <c r="X188" s="89"/>
      <c r="Y188" s="89"/>
      <c r="Z188" s="89"/>
      <c r="AA188" s="89"/>
      <c r="AB188" s="89"/>
      <c r="AC188" s="89"/>
      <c r="AD188" s="89"/>
      <c r="AE188" s="89"/>
      <c r="AF188" s="89"/>
    </row>
    <row r="189" spans="1:32" hidden="1" x14ac:dyDescent="0.2">
      <c r="A189" s="89"/>
      <c r="B189" s="89"/>
      <c r="C189" s="89"/>
      <c r="D189" s="124"/>
      <c r="E189" s="89"/>
      <c r="F189" s="89"/>
      <c r="G189" s="89"/>
      <c r="H189" s="110"/>
      <c r="I189" s="110"/>
      <c r="J189" s="110"/>
      <c r="K189" s="110"/>
      <c r="L189" s="110"/>
      <c r="M189" s="110"/>
      <c r="N189" s="110"/>
      <c r="O189" s="61"/>
      <c r="P189" s="89"/>
      <c r="Q189" s="89"/>
      <c r="R189" s="89"/>
      <c r="S189" s="89"/>
      <c r="T189" s="89"/>
      <c r="U189" s="89"/>
      <c r="V189" s="89"/>
      <c r="W189" s="61"/>
      <c r="X189" s="89"/>
      <c r="Y189" s="89"/>
      <c r="Z189" s="89"/>
      <c r="AA189" s="89"/>
      <c r="AB189" s="89"/>
      <c r="AC189" s="89"/>
      <c r="AD189" s="89"/>
      <c r="AE189" s="89"/>
      <c r="AF189" s="89"/>
    </row>
    <row r="190" spans="1:32" hidden="1" x14ac:dyDescent="0.2">
      <c r="A190" s="89"/>
      <c r="B190" s="89"/>
      <c r="C190" s="89"/>
      <c r="D190" s="124"/>
      <c r="E190" s="89"/>
      <c r="F190" s="89"/>
      <c r="G190" s="89"/>
      <c r="H190" s="110"/>
      <c r="I190" s="110"/>
      <c r="J190" s="110"/>
      <c r="K190" s="110"/>
      <c r="L190" s="110"/>
      <c r="M190" s="110"/>
      <c r="N190" s="110"/>
      <c r="O190" s="61"/>
      <c r="P190" s="89"/>
      <c r="Q190" s="89"/>
      <c r="R190" s="89"/>
      <c r="S190" s="89"/>
      <c r="T190" s="89"/>
      <c r="U190" s="89"/>
      <c r="V190" s="89"/>
      <c r="W190" s="61"/>
      <c r="X190" s="89"/>
      <c r="Y190" s="89"/>
      <c r="Z190" s="89"/>
      <c r="AA190" s="89"/>
      <c r="AB190" s="89"/>
      <c r="AC190" s="89"/>
      <c r="AD190" s="89"/>
      <c r="AE190" s="89"/>
      <c r="AF190" s="89"/>
    </row>
    <row r="191" spans="1:32" hidden="1" x14ac:dyDescent="0.2">
      <c r="A191" s="89"/>
      <c r="B191" s="89"/>
      <c r="C191" s="89"/>
      <c r="D191" s="124"/>
      <c r="E191" s="89"/>
      <c r="F191" s="89"/>
      <c r="G191" s="89"/>
      <c r="H191" s="110"/>
      <c r="I191" s="110"/>
      <c r="J191" s="110"/>
      <c r="K191" s="110"/>
      <c r="L191" s="110"/>
      <c r="M191" s="110"/>
      <c r="N191" s="110"/>
      <c r="O191" s="61"/>
      <c r="P191" s="89"/>
      <c r="Q191" s="89"/>
      <c r="R191" s="89"/>
      <c r="S191" s="89"/>
      <c r="T191" s="89"/>
      <c r="U191" s="89"/>
      <c r="V191" s="89"/>
      <c r="W191" s="61"/>
      <c r="X191" s="89"/>
      <c r="Y191" s="89"/>
      <c r="Z191" s="89"/>
      <c r="AA191" s="89"/>
      <c r="AB191" s="89"/>
      <c r="AC191" s="89"/>
      <c r="AD191" s="89"/>
      <c r="AE191" s="89"/>
      <c r="AF191" s="89"/>
    </row>
    <row r="192" spans="1:32" hidden="1" x14ac:dyDescent="0.2">
      <c r="A192" s="89"/>
      <c r="B192" s="89"/>
      <c r="C192" s="89"/>
      <c r="D192" s="124"/>
      <c r="E192" s="89"/>
      <c r="F192" s="89"/>
      <c r="G192" s="89"/>
      <c r="H192" s="110"/>
      <c r="I192" s="110"/>
      <c r="J192" s="110"/>
      <c r="K192" s="110"/>
      <c r="L192" s="110"/>
      <c r="M192" s="110"/>
      <c r="N192" s="110"/>
      <c r="O192" s="61"/>
      <c r="P192" s="89"/>
      <c r="Q192" s="89"/>
      <c r="R192" s="89"/>
      <c r="S192" s="89"/>
      <c r="T192" s="89"/>
      <c r="U192" s="89"/>
      <c r="V192" s="89"/>
      <c r="W192" s="61"/>
      <c r="X192" s="89"/>
      <c r="Y192" s="89"/>
      <c r="Z192" s="89"/>
      <c r="AA192" s="89"/>
      <c r="AB192" s="89"/>
      <c r="AC192" s="89"/>
      <c r="AD192" s="89"/>
      <c r="AE192" s="89"/>
      <c r="AF192" s="89"/>
    </row>
    <row r="193" spans="1:32" hidden="1" x14ac:dyDescent="0.2">
      <c r="A193" s="89"/>
      <c r="B193" s="89"/>
      <c r="C193" s="89"/>
      <c r="D193" s="124"/>
      <c r="E193" s="89"/>
      <c r="F193" s="89"/>
      <c r="G193" s="89"/>
      <c r="H193" s="110"/>
      <c r="I193" s="110"/>
      <c r="J193" s="110"/>
      <c r="K193" s="110"/>
      <c r="L193" s="110"/>
      <c r="M193" s="110"/>
      <c r="N193" s="110"/>
      <c r="O193" s="61"/>
      <c r="P193" s="89"/>
      <c r="Q193" s="89"/>
      <c r="R193" s="89"/>
      <c r="S193" s="89"/>
      <c r="T193" s="89"/>
      <c r="U193" s="89"/>
      <c r="V193" s="89"/>
      <c r="W193" s="61"/>
      <c r="X193" s="89"/>
      <c r="Y193" s="89"/>
      <c r="Z193" s="89"/>
      <c r="AA193" s="89"/>
      <c r="AB193" s="89"/>
      <c r="AC193" s="89"/>
      <c r="AD193" s="89"/>
      <c r="AE193" s="89"/>
      <c r="AF193" s="89"/>
    </row>
    <row r="194" spans="1:32" hidden="1" x14ac:dyDescent="0.2">
      <c r="A194" s="89"/>
      <c r="B194" s="89"/>
      <c r="C194" s="89"/>
      <c r="D194" s="124"/>
      <c r="E194" s="89"/>
      <c r="F194" s="89"/>
      <c r="G194" s="89"/>
      <c r="H194" s="110"/>
      <c r="I194" s="110"/>
      <c r="J194" s="110"/>
      <c r="K194" s="110"/>
      <c r="L194" s="110"/>
      <c r="M194" s="110"/>
      <c r="N194" s="110"/>
      <c r="O194" s="61"/>
      <c r="P194" s="89"/>
      <c r="Q194" s="89"/>
      <c r="R194" s="89"/>
      <c r="S194" s="89"/>
      <c r="T194" s="89"/>
      <c r="U194" s="89"/>
      <c r="V194" s="89"/>
      <c r="W194" s="61"/>
      <c r="X194" s="89"/>
      <c r="Y194" s="89"/>
      <c r="Z194" s="89"/>
      <c r="AA194" s="89"/>
      <c r="AB194" s="89"/>
      <c r="AC194" s="89"/>
      <c r="AD194" s="89"/>
      <c r="AE194" s="89"/>
      <c r="AF194" s="89"/>
    </row>
    <row r="195" spans="1:32" hidden="1" x14ac:dyDescent="0.2">
      <c r="A195" s="89"/>
      <c r="B195" s="89"/>
      <c r="C195" s="89"/>
      <c r="D195" s="124"/>
      <c r="E195" s="89"/>
      <c r="F195" s="89"/>
      <c r="G195" s="89"/>
      <c r="H195" s="110"/>
      <c r="I195" s="110"/>
      <c r="J195" s="110"/>
      <c r="K195" s="110"/>
      <c r="L195" s="110"/>
      <c r="M195" s="110"/>
      <c r="N195" s="110"/>
      <c r="O195" s="61"/>
      <c r="P195" s="89"/>
      <c r="Q195" s="89"/>
      <c r="R195" s="89"/>
      <c r="S195" s="89"/>
      <c r="T195" s="89"/>
      <c r="U195" s="89"/>
      <c r="V195" s="89"/>
      <c r="W195" s="61"/>
      <c r="X195" s="89"/>
      <c r="Y195" s="89"/>
      <c r="Z195" s="89"/>
      <c r="AA195" s="89"/>
      <c r="AB195" s="89"/>
      <c r="AC195" s="89"/>
      <c r="AD195" s="89"/>
      <c r="AE195" s="89"/>
      <c r="AF195" s="89"/>
    </row>
    <row r="196" spans="1:32" hidden="1" x14ac:dyDescent="0.2">
      <c r="A196" s="89"/>
      <c r="B196" s="89"/>
      <c r="C196" s="89"/>
      <c r="D196" s="124"/>
      <c r="E196" s="89"/>
      <c r="F196" s="89"/>
      <c r="G196" s="89"/>
      <c r="H196" s="110"/>
      <c r="I196" s="110"/>
      <c r="J196" s="110"/>
      <c r="K196" s="110"/>
      <c r="L196" s="110"/>
      <c r="M196" s="110"/>
      <c r="N196" s="110"/>
      <c r="O196" s="61"/>
      <c r="P196" s="89"/>
      <c r="Q196" s="89"/>
      <c r="R196" s="89"/>
      <c r="S196" s="89"/>
      <c r="T196" s="89"/>
      <c r="U196" s="89"/>
      <c r="V196" s="89"/>
      <c r="W196" s="61"/>
      <c r="X196" s="89"/>
      <c r="Y196" s="89"/>
      <c r="Z196" s="89"/>
      <c r="AA196" s="89"/>
      <c r="AB196" s="89"/>
      <c r="AC196" s="89"/>
      <c r="AD196" s="89"/>
      <c r="AE196" s="89"/>
      <c r="AF196" s="89"/>
    </row>
    <row r="197" spans="1:32" hidden="1" x14ac:dyDescent="0.2">
      <c r="A197" s="89"/>
      <c r="B197" s="89"/>
      <c r="C197" s="89"/>
      <c r="D197" s="124"/>
      <c r="E197" s="89"/>
      <c r="F197" s="89"/>
      <c r="G197" s="89"/>
      <c r="H197" s="110"/>
      <c r="I197" s="110"/>
      <c r="J197" s="110"/>
      <c r="K197" s="110"/>
      <c r="L197" s="110"/>
      <c r="M197" s="110"/>
      <c r="N197" s="110"/>
      <c r="O197" s="61"/>
      <c r="P197" s="89"/>
      <c r="Q197" s="89"/>
      <c r="R197" s="89"/>
      <c r="S197" s="89"/>
      <c r="T197" s="89"/>
      <c r="U197" s="89"/>
      <c r="V197" s="89"/>
      <c r="W197" s="61"/>
      <c r="X197" s="89"/>
      <c r="Y197" s="89"/>
      <c r="Z197" s="89"/>
      <c r="AA197" s="89"/>
      <c r="AB197" s="89"/>
      <c r="AC197" s="89"/>
      <c r="AD197" s="89"/>
      <c r="AE197" s="89"/>
      <c r="AF197" s="89"/>
    </row>
    <row r="198" spans="1:32" hidden="1" x14ac:dyDescent="0.2">
      <c r="A198" s="89"/>
      <c r="B198" s="89"/>
      <c r="C198" s="89"/>
      <c r="D198" s="124"/>
      <c r="E198" s="89"/>
      <c r="F198" s="89"/>
      <c r="G198" s="89"/>
      <c r="H198" s="110"/>
      <c r="I198" s="110"/>
      <c r="J198" s="110"/>
      <c r="K198" s="110"/>
      <c r="L198" s="110"/>
      <c r="M198" s="110"/>
      <c r="N198" s="110"/>
      <c r="O198" s="61"/>
      <c r="P198" s="89"/>
      <c r="Q198" s="89"/>
      <c r="R198" s="89"/>
      <c r="S198" s="89"/>
      <c r="T198" s="89"/>
      <c r="U198" s="89"/>
      <c r="V198" s="89"/>
      <c r="W198" s="61"/>
      <c r="X198" s="89"/>
      <c r="Y198" s="89"/>
      <c r="Z198" s="89"/>
      <c r="AA198" s="89"/>
      <c r="AB198" s="89"/>
      <c r="AC198" s="89"/>
      <c r="AD198" s="89"/>
      <c r="AE198" s="89"/>
      <c r="AF198" s="89"/>
    </row>
    <row r="199" spans="1:32" hidden="1" x14ac:dyDescent="0.2">
      <c r="A199" s="89"/>
      <c r="B199" s="89"/>
      <c r="C199" s="89"/>
      <c r="D199" s="124"/>
      <c r="E199" s="89"/>
      <c r="F199" s="89"/>
      <c r="G199" s="89"/>
      <c r="H199" s="110"/>
      <c r="I199" s="110"/>
      <c r="J199" s="110"/>
      <c r="K199" s="110"/>
      <c r="L199" s="110"/>
      <c r="M199" s="110"/>
      <c r="N199" s="110"/>
      <c r="O199" s="61"/>
      <c r="P199" s="89"/>
      <c r="Q199" s="89"/>
      <c r="R199" s="89"/>
      <c r="S199" s="89"/>
      <c r="T199" s="89"/>
      <c r="U199" s="89"/>
      <c r="V199" s="89"/>
      <c r="W199" s="61"/>
      <c r="X199" s="89"/>
      <c r="Y199" s="89"/>
      <c r="Z199" s="89"/>
      <c r="AA199" s="89"/>
      <c r="AB199" s="89"/>
      <c r="AC199" s="89"/>
      <c r="AD199" s="89"/>
      <c r="AE199" s="89"/>
      <c r="AF199" s="89"/>
    </row>
    <row r="200" spans="1:32" hidden="1" x14ac:dyDescent="0.2">
      <c r="A200" s="89"/>
      <c r="B200" s="89"/>
      <c r="C200" s="89"/>
      <c r="D200" s="124"/>
      <c r="E200" s="89"/>
      <c r="F200" s="89"/>
      <c r="G200" s="89"/>
      <c r="H200" s="110"/>
      <c r="I200" s="110"/>
      <c r="J200" s="110"/>
      <c r="K200" s="110"/>
      <c r="L200" s="110"/>
      <c r="M200" s="110"/>
      <c r="N200" s="110"/>
      <c r="O200" s="61"/>
      <c r="P200" s="89"/>
      <c r="Q200" s="89"/>
      <c r="R200" s="89"/>
      <c r="S200" s="89"/>
      <c r="T200" s="89"/>
      <c r="U200" s="89"/>
      <c r="V200" s="89"/>
      <c r="W200" s="61"/>
      <c r="X200" s="89"/>
      <c r="Y200" s="89"/>
      <c r="Z200" s="89"/>
      <c r="AA200" s="89"/>
      <c r="AB200" s="89"/>
      <c r="AC200" s="89"/>
      <c r="AD200" s="89"/>
      <c r="AE200" s="89"/>
      <c r="AF200" s="89"/>
    </row>
    <row r="201" spans="1:32" hidden="1" x14ac:dyDescent="0.2">
      <c r="A201" s="89"/>
      <c r="B201" s="89"/>
      <c r="C201" s="89"/>
      <c r="D201" s="124"/>
      <c r="E201" s="89"/>
      <c r="F201" s="89"/>
      <c r="G201" s="89"/>
      <c r="H201" s="110"/>
      <c r="I201" s="110"/>
      <c r="J201" s="110"/>
      <c r="K201" s="110"/>
      <c r="L201" s="110"/>
      <c r="M201" s="110"/>
      <c r="N201" s="110"/>
      <c r="O201" s="61"/>
      <c r="P201" s="89"/>
      <c r="Q201" s="89"/>
      <c r="R201" s="89"/>
      <c r="S201" s="89"/>
      <c r="T201" s="89"/>
      <c r="U201" s="89"/>
      <c r="V201" s="89"/>
      <c r="W201" s="61"/>
      <c r="X201" s="89"/>
      <c r="Y201" s="89"/>
      <c r="Z201" s="89"/>
      <c r="AA201" s="89"/>
      <c r="AB201" s="89"/>
      <c r="AC201" s="89"/>
      <c r="AD201" s="89"/>
      <c r="AE201" s="89"/>
      <c r="AF201" s="89"/>
    </row>
    <row r="202" spans="1:32" hidden="1" x14ac:dyDescent="0.2">
      <c r="A202" s="89"/>
      <c r="B202" s="89"/>
      <c r="C202" s="89"/>
      <c r="D202" s="124"/>
      <c r="E202" s="89"/>
      <c r="F202" s="89"/>
      <c r="G202" s="89"/>
      <c r="H202" s="110"/>
      <c r="I202" s="110"/>
      <c r="J202" s="110"/>
      <c r="K202" s="110"/>
      <c r="L202" s="110"/>
      <c r="M202" s="110"/>
      <c r="N202" s="110"/>
      <c r="O202" s="61"/>
      <c r="P202" s="89"/>
      <c r="Q202" s="89"/>
      <c r="R202" s="89"/>
      <c r="S202" s="89"/>
      <c r="T202" s="89"/>
      <c r="U202" s="89"/>
      <c r="V202" s="89"/>
      <c r="W202" s="61"/>
      <c r="X202" s="89"/>
      <c r="Y202" s="89"/>
      <c r="Z202" s="89"/>
      <c r="AA202" s="89"/>
      <c r="AB202" s="89"/>
      <c r="AC202" s="89"/>
      <c r="AD202" s="89"/>
      <c r="AE202" s="89"/>
      <c r="AF202" s="89"/>
    </row>
    <row r="203" spans="1:32" hidden="1" x14ac:dyDescent="0.2">
      <c r="A203" s="89"/>
      <c r="B203" s="89"/>
      <c r="C203" s="89"/>
      <c r="D203" s="124"/>
      <c r="E203" s="89"/>
      <c r="F203" s="89"/>
      <c r="G203" s="89"/>
      <c r="H203" s="110"/>
      <c r="I203" s="110"/>
      <c r="J203" s="110"/>
      <c r="K203" s="110"/>
      <c r="L203" s="110"/>
      <c r="M203" s="110"/>
      <c r="N203" s="110"/>
      <c r="O203" s="61"/>
      <c r="P203" s="89"/>
      <c r="Q203" s="89"/>
      <c r="R203" s="89"/>
      <c r="S203" s="89"/>
      <c r="T203" s="89"/>
      <c r="U203" s="89"/>
      <c r="V203" s="89"/>
      <c r="W203" s="61"/>
      <c r="X203" s="89"/>
      <c r="Y203" s="89"/>
      <c r="Z203" s="89"/>
      <c r="AA203" s="89"/>
      <c r="AB203" s="89"/>
      <c r="AC203" s="89"/>
      <c r="AD203" s="89"/>
      <c r="AE203" s="89"/>
      <c r="AF203" s="89"/>
    </row>
    <row r="204" spans="1:32" hidden="1" x14ac:dyDescent="0.2">
      <c r="A204" s="89"/>
      <c r="B204" s="89"/>
      <c r="C204" s="89"/>
      <c r="D204" s="124"/>
      <c r="E204" s="89"/>
      <c r="F204" s="89"/>
      <c r="G204" s="89"/>
      <c r="H204" s="110"/>
      <c r="I204" s="110"/>
      <c r="J204" s="110"/>
      <c r="K204" s="110"/>
      <c r="L204" s="110"/>
      <c r="M204" s="110"/>
      <c r="N204" s="110"/>
      <c r="O204" s="61"/>
      <c r="P204" s="89"/>
      <c r="Q204" s="89"/>
      <c r="R204" s="89"/>
      <c r="S204" s="89"/>
      <c r="T204" s="89"/>
      <c r="U204" s="89"/>
      <c r="V204" s="89"/>
      <c r="W204" s="61"/>
      <c r="X204" s="89"/>
      <c r="Y204" s="89"/>
      <c r="Z204" s="89"/>
      <c r="AA204" s="89"/>
      <c r="AB204" s="89"/>
      <c r="AC204" s="89"/>
      <c r="AD204" s="89"/>
      <c r="AE204" s="89"/>
      <c r="AF204" s="89"/>
    </row>
    <row r="205" spans="1:32" hidden="1" x14ac:dyDescent="0.2">
      <c r="A205" s="89"/>
      <c r="B205" s="89"/>
      <c r="C205" s="89"/>
      <c r="D205" s="124"/>
      <c r="E205" s="89"/>
      <c r="F205" s="89"/>
      <c r="G205" s="89"/>
      <c r="H205" s="110"/>
      <c r="I205" s="110"/>
      <c r="J205" s="110"/>
      <c r="K205" s="110"/>
      <c r="L205" s="110"/>
      <c r="M205" s="110"/>
      <c r="N205" s="110"/>
      <c r="O205" s="61"/>
      <c r="P205" s="89"/>
      <c r="Q205" s="89"/>
      <c r="R205" s="89"/>
      <c r="S205" s="89"/>
      <c r="T205" s="89"/>
      <c r="U205" s="89"/>
      <c r="V205" s="89"/>
      <c r="W205" s="61"/>
      <c r="X205" s="89"/>
      <c r="Y205" s="89"/>
      <c r="Z205" s="89"/>
      <c r="AA205" s="89"/>
      <c r="AB205" s="89"/>
      <c r="AC205" s="89"/>
      <c r="AD205" s="89"/>
      <c r="AE205" s="89"/>
      <c r="AF205" s="89"/>
    </row>
    <row r="206" spans="1:32" hidden="1" x14ac:dyDescent="0.2">
      <c r="A206" s="89"/>
      <c r="B206" s="89"/>
      <c r="C206" s="89"/>
      <c r="D206" s="124"/>
      <c r="E206" s="89"/>
      <c r="F206" s="89"/>
      <c r="G206" s="89"/>
      <c r="H206" s="110"/>
      <c r="I206" s="110"/>
      <c r="J206" s="110"/>
      <c r="K206" s="110"/>
      <c r="L206" s="110"/>
      <c r="M206" s="110"/>
      <c r="N206" s="110"/>
      <c r="O206" s="61"/>
      <c r="P206" s="89"/>
      <c r="Q206" s="89"/>
      <c r="R206" s="89"/>
      <c r="S206" s="89"/>
      <c r="T206" s="89"/>
      <c r="U206" s="89"/>
      <c r="V206" s="89"/>
      <c r="W206" s="61"/>
      <c r="X206" s="89"/>
      <c r="Y206" s="89"/>
      <c r="Z206" s="89"/>
      <c r="AA206" s="89"/>
      <c r="AB206" s="89"/>
      <c r="AC206" s="89"/>
      <c r="AD206" s="89"/>
      <c r="AE206" s="89"/>
      <c r="AF206" s="89"/>
    </row>
    <row r="207" spans="1:32" hidden="1" x14ac:dyDescent="0.2">
      <c r="A207" s="89"/>
      <c r="B207" s="89"/>
      <c r="C207" s="89"/>
      <c r="D207" s="124"/>
      <c r="E207" s="89"/>
      <c r="F207" s="89"/>
      <c r="G207" s="89"/>
      <c r="H207" s="110"/>
      <c r="I207" s="110"/>
      <c r="J207" s="110"/>
      <c r="K207" s="110"/>
      <c r="L207" s="110"/>
      <c r="M207" s="110"/>
      <c r="N207" s="110"/>
      <c r="O207" s="61"/>
      <c r="P207" s="89"/>
      <c r="Q207" s="89"/>
      <c r="R207" s="89"/>
      <c r="S207" s="89"/>
      <c r="T207" s="89"/>
      <c r="U207" s="89"/>
      <c r="V207" s="89"/>
      <c r="W207" s="61"/>
      <c r="X207" s="89"/>
      <c r="Y207" s="89"/>
      <c r="Z207" s="89"/>
      <c r="AA207" s="89"/>
      <c r="AB207" s="89"/>
      <c r="AC207" s="89"/>
      <c r="AD207" s="89"/>
      <c r="AE207" s="89"/>
      <c r="AF207" s="89"/>
    </row>
    <row r="208" spans="1:32" hidden="1" x14ac:dyDescent="0.2">
      <c r="A208" s="89"/>
      <c r="B208" s="89"/>
      <c r="C208" s="89"/>
      <c r="D208" s="124"/>
      <c r="E208" s="89"/>
      <c r="F208" s="89"/>
      <c r="G208" s="89"/>
      <c r="H208" s="110"/>
      <c r="I208" s="110"/>
      <c r="J208" s="110"/>
      <c r="K208" s="110"/>
      <c r="L208" s="110"/>
      <c r="M208" s="110"/>
      <c r="N208" s="110"/>
      <c r="O208" s="61"/>
      <c r="P208" s="89"/>
      <c r="Q208" s="89"/>
      <c r="R208" s="89"/>
      <c r="S208" s="89"/>
      <c r="T208" s="89"/>
      <c r="U208" s="89"/>
      <c r="V208" s="89"/>
      <c r="W208" s="61"/>
      <c r="X208" s="89"/>
      <c r="Y208" s="89"/>
      <c r="Z208" s="89"/>
      <c r="AA208" s="89"/>
      <c r="AB208" s="89"/>
      <c r="AC208" s="89"/>
      <c r="AD208" s="89"/>
      <c r="AE208" s="89"/>
      <c r="AF208" s="89"/>
    </row>
    <row r="209" spans="1:32" hidden="1" x14ac:dyDescent="0.2">
      <c r="A209" s="89"/>
      <c r="B209" s="89"/>
      <c r="C209" s="89"/>
      <c r="D209" s="124"/>
      <c r="E209" s="89"/>
      <c r="F209" s="89"/>
      <c r="G209" s="89"/>
      <c r="H209" s="110"/>
      <c r="I209" s="110"/>
      <c r="J209" s="110"/>
      <c r="K209" s="110"/>
      <c r="L209" s="110"/>
      <c r="M209" s="110"/>
      <c r="N209" s="110"/>
      <c r="O209" s="61"/>
      <c r="P209" s="89"/>
      <c r="Q209" s="89"/>
      <c r="R209" s="89"/>
      <c r="S209" s="89"/>
      <c r="T209" s="89"/>
      <c r="U209" s="89"/>
      <c r="V209" s="89"/>
      <c r="W209" s="61"/>
      <c r="X209" s="89"/>
      <c r="Y209" s="89"/>
      <c r="Z209" s="89"/>
      <c r="AA209" s="89"/>
      <c r="AB209" s="89"/>
      <c r="AC209" s="89"/>
      <c r="AD209" s="89"/>
      <c r="AE209" s="89"/>
      <c r="AF209" s="89"/>
    </row>
    <row r="210" spans="1:32" hidden="1" x14ac:dyDescent="0.2">
      <c r="A210" s="89"/>
      <c r="B210" s="89"/>
      <c r="C210" s="89"/>
      <c r="D210" s="124"/>
      <c r="E210" s="89"/>
      <c r="F210" s="89"/>
      <c r="G210" s="89"/>
      <c r="H210" s="110"/>
      <c r="I210" s="110"/>
      <c r="J210" s="110"/>
      <c r="K210" s="110"/>
      <c r="L210" s="110"/>
      <c r="M210" s="110"/>
      <c r="N210" s="110"/>
      <c r="O210" s="61"/>
      <c r="P210" s="89"/>
      <c r="Q210" s="89"/>
      <c r="R210" s="89"/>
      <c r="S210" s="89"/>
      <c r="T210" s="89"/>
      <c r="U210" s="89"/>
      <c r="V210" s="89"/>
      <c r="W210" s="61"/>
      <c r="X210" s="89"/>
      <c r="Y210" s="89"/>
      <c r="Z210" s="89"/>
      <c r="AA210" s="89"/>
      <c r="AB210" s="89"/>
      <c r="AC210" s="89"/>
      <c r="AD210" s="89"/>
      <c r="AE210" s="89"/>
      <c r="AF210" s="89"/>
    </row>
    <row r="211" spans="1:32" hidden="1" x14ac:dyDescent="0.2">
      <c r="A211" s="89"/>
      <c r="B211" s="89"/>
      <c r="C211" s="89"/>
      <c r="D211" s="124"/>
      <c r="E211" s="89"/>
      <c r="F211" s="89"/>
      <c r="G211" s="89"/>
      <c r="H211" s="110"/>
      <c r="I211" s="110"/>
      <c r="J211" s="110"/>
      <c r="K211" s="110"/>
      <c r="L211" s="110"/>
      <c r="M211" s="110"/>
      <c r="N211" s="110"/>
      <c r="O211" s="61"/>
      <c r="P211" s="89"/>
      <c r="Q211" s="89"/>
      <c r="R211" s="89"/>
      <c r="S211" s="89"/>
      <c r="T211" s="89"/>
      <c r="U211" s="89"/>
      <c r="V211" s="89"/>
      <c r="W211" s="61"/>
      <c r="X211" s="89"/>
      <c r="Y211" s="89"/>
      <c r="Z211" s="89"/>
      <c r="AA211" s="89"/>
      <c r="AB211" s="89"/>
      <c r="AC211" s="89"/>
      <c r="AD211" s="89"/>
      <c r="AE211" s="89"/>
      <c r="AF211" s="89"/>
    </row>
    <row r="212" spans="1:32" hidden="1" x14ac:dyDescent="0.2">
      <c r="A212" s="89"/>
      <c r="B212" s="89"/>
      <c r="C212" s="89"/>
      <c r="D212" s="124"/>
      <c r="E212" s="89"/>
      <c r="F212" s="89"/>
      <c r="G212" s="89"/>
      <c r="H212" s="110"/>
      <c r="I212" s="110"/>
      <c r="J212" s="110"/>
      <c r="K212" s="110"/>
      <c r="L212" s="110"/>
      <c r="M212" s="110"/>
      <c r="N212" s="110"/>
      <c r="O212" s="61"/>
      <c r="P212" s="89"/>
      <c r="Q212" s="89"/>
      <c r="R212" s="89"/>
      <c r="S212" s="89"/>
      <c r="T212" s="89"/>
      <c r="U212" s="89"/>
      <c r="V212" s="89"/>
      <c r="W212" s="61"/>
      <c r="X212" s="89"/>
      <c r="Y212" s="89"/>
      <c r="Z212" s="89"/>
      <c r="AA212" s="89"/>
      <c r="AB212" s="89"/>
      <c r="AC212" s="89"/>
      <c r="AD212" s="89"/>
      <c r="AE212" s="89"/>
      <c r="AF212" s="89"/>
    </row>
    <row r="213" spans="1:32" hidden="1" x14ac:dyDescent="0.2">
      <c r="A213" s="89"/>
      <c r="B213" s="89"/>
      <c r="C213" s="89"/>
      <c r="D213" s="124"/>
      <c r="E213" s="89"/>
      <c r="F213" s="89"/>
      <c r="G213" s="89"/>
      <c r="H213" s="110"/>
      <c r="I213" s="110"/>
      <c r="J213" s="110"/>
      <c r="K213" s="110"/>
      <c r="L213" s="110"/>
      <c r="M213" s="110"/>
      <c r="N213" s="110"/>
      <c r="O213" s="61"/>
      <c r="P213" s="89"/>
      <c r="Q213" s="89"/>
      <c r="R213" s="89"/>
      <c r="S213" s="89"/>
      <c r="T213" s="89"/>
      <c r="U213" s="89"/>
      <c r="V213" s="89"/>
      <c r="W213" s="61"/>
      <c r="X213" s="89"/>
      <c r="Y213" s="89"/>
      <c r="Z213" s="89"/>
      <c r="AA213" s="89"/>
      <c r="AB213" s="89"/>
      <c r="AC213" s="89"/>
      <c r="AD213" s="89"/>
      <c r="AE213" s="89"/>
      <c r="AF213" s="89"/>
    </row>
    <row r="214" spans="1:32" hidden="1" x14ac:dyDescent="0.2">
      <c r="A214" s="89"/>
      <c r="B214" s="89"/>
      <c r="C214" s="89"/>
      <c r="D214" s="124"/>
      <c r="E214" s="89"/>
      <c r="F214" s="89"/>
      <c r="G214" s="89"/>
      <c r="H214" s="110"/>
      <c r="I214" s="110"/>
      <c r="J214" s="110"/>
      <c r="K214" s="110"/>
      <c r="L214" s="110"/>
      <c r="M214" s="110"/>
      <c r="N214" s="110"/>
      <c r="O214" s="61"/>
      <c r="P214" s="89"/>
      <c r="Q214" s="89"/>
      <c r="R214" s="89"/>
      <c r="S214" s="89"/>
      <c r="T214" s="89"/>
      <c r="U214" s="89"/>
      <c r="V214" s="89"/>
      <c r="W214" s="61"/>
      <c r="X214" s="89"/>
      <c r="Y214" s="89"/>
      <c r="Z214" s="89"/>
      <c r="AA214" s="89"/>
      <c r="AB214" s="89"/>
      <c r="AC214" s="89"/>
      <c r="AD214" s="89"/>
      <c r="AE214" s="89"/>
      <c r="AF214" s="89"/>
    </row>
    <row r="215" spans="1:32" hidden="1" x14ac:dyDescent="0.2">
      <c r="A215" s="89"/>
      <c r="B215" s="89"/>
      <c r="C215" s="89"/>
      <c r="D215" s="124"/>
      <c r="E215" s="89"/>
      <c r="F215" s="89"/>
      <c r="G215" s="89"/>
      <c r="H215" s="110"/>
      <c r="I215" s="110"/>
      <c r="J215" s="110"/>
      <c r="K215" s="110"/>
      <c r="L215" s="110"/>
      <c r="M215" s="110"/>
      <c r="N215" s="110"/>
      <c r="O215" s="61"/>
      <c r="P215" s="89"/>
      <c r="Q215" s="89"/>
      <c r="R215" s="89"/>
      <c r="S215" s="89"/>
      <c r="T215" s="89"/>
      <c r="U215" s="89"/>
      <c r="V215" s="89"/>
      <c r="W215" s="61"/>
      <c r="X215" s="89"/>
      <c r="Y215" s="89"/>
      <c r="Z215" s="89"/>
      <c r="AA215" s="89"/>
      <c r="AB215" s="89"/>
      <c r="AC215" s="89"/>
      <c r="AD215" s="89"/>
      <c r="AE215" s="89"/>
      <c r="AF215" s="89"/>
    </row>
    <row r="216" spans="1:32" hidden="1" x14ac:dyDescent="0.2">
      <c r="A216" s="89"/>
      <c r="B216" s="89"/>
      <c r="C216" s="89"/>
      <c r="D216" s="124"/>
      <c r="E216" s="89"/>
      <c r="F216" s="89"/>
      <c r="G216" s="89"/>
      <c r="H216" s="110"/>
      <c r="I216" s="110"/>
      <c r="J216" s="110"/>
      <c r="K216" s="110"/>
      <c r="L216" s="110"/>
      <c r="M216" s="110"/>
      <c r="N216" s="110"/>
      <c r="O216" s="61"/>
      <c r="P216" s="89"/>
      <c r="Q216" s="89"/>
      <c r="R216" s="89"/>
      <c r="S216" s="89"/>
      <c r="T216" s="89"/>
      <c r="U216" s="89"/>
      <c r="V216" s="89"/>
      <c r="W216" s="61"/>
      <c r="X216" s="89"/>
      <c r="Y216" s="89"/>
      <c r="Z216" s="89"/>
      <c r="AA216" s="89"/>
      <c r="AB216" s="89"/>
      <c r="AC216" s="89"/>
      <c r="AD216" s="89"/>
      <c r="AE216" s="89"/>
      <c r="AF216" s="89"/>
    </row>
    <row r="217" spans="1:32" hidden="1" x14ac:dyDescent="0.2">
      <c r="A217" s="89"/>
      <c r="B217" s="89"/>
      <c r="C217" s="89"/>
      <c r="D217" s="124"/>
      <c r="E217" s="89"/>
      <c r="F217" s="89"/>
      <c r="G217" s="89"/>
      <c r="H217" s="110"/>
      <c r="I217" s="110"/>
      <c r="J217" s="110"/>
      <c r="K217" s="110"/>
      <c r="L217" s="110"/>
      <c r="M217" s="110"/>
      <c r="N217" s="110"/>
      <c r="O217" s="61"/>
      <c r="P217" s="89"/>
      <c r="Q217" s="89"/>
      <c r="R217" s="89"/>
      <c r="S217" s="89"/>
      <c r="T217" s="89"/>
      <c r="U217" s="89"/>
      <c r="V217" s="89"/>
      <c r="W217" s="61"/>
      <c r="X217" s="89"/>
      <c r="Y217" s="89"/>
      <c r="Z217" s="89"/>
      <c r="AA217" s="89"/>
      <c r="AB217" s="89"/>
      <c r="AC217" s="89"/>
      <c r="AD217" s="89"/>
      <c r="AE217" s="89"/>
      <c r="AF217" s="89"/>
    </row>
    <row r="218" spans="1:32" hidden="1" x14ac:dyDescent="0.2">
      <c r="A218" s="89"/>
      <c r="B218" s="89"/>
      <c r="C218" s="89"/>
      <c r="D218" s="124"/>
      <c r="E218" s="89"/>
      <c r="F218" s="89"/>
      <c r="G218" s="89"/>
      <c r="H218" s="110"/>
      <c r="I218" s="110"/>
      <c r="J218" s="110"/>
      <c r="K218" s="110"/>
      <c r="L218" s="110"/>
      <c r="M218" s="110"/>
      <c r="N218" s="110"/>
      <c r="O218" s="61"/>
      <c r="P218" s="89"/>
      <c r="Q218" s="89"/>
      <c r="R218" s="89"/>
      <c r="S218" s="89"/>
      <c r="T218" s="89"/>
      <c r="U218" s="89"/>
      <c r="V218" s="89"/>
      <c r="W218" s="61"/>
      <c r="X218" s="89"/>
      <c r="Y218" s="89"/>
      <c r="Z218" s="89"/>
      <c r="AA218" s="89"/>
      <c r="AB218" s="89"/>
      <c r="AC218" s="89"/>
      <c r="AD218" s="89"/>
      <c r="AE218" s="89"/>
      <c r="AF218" s="89"/>
    </row>
    <row r="219" spans="1:32" hidden="1" x14ac:dyDescent="0.2">
      <c r="A219" s="89"/>
      <c r="B219" s="89"/>
      <c r="C219" s="89"/>
      <c r="D219" s="124"/>
      <c r="E219" s="89"/>
      <c r="F219" s="89"/>
      <c r="G219" s="89"/>
      <c r="H219" s="110"/>
      <c r="I219" s="110"/>
      <c r="J219" s="110"/>
      <c r="K219" s="110"/>
      <c r="L219" s="110"/>
      <c r="M219" s="110"/>
      <c r="N219" s="110"/>
      <c r="O219" s="61"/>
      <c r="P219" s="89"/>
      <c r="Q219" s="89"/>
      <c r="R219" s="89"/>
      <c r="S219" s="89"/>
      <c r="T219" s="89"/>
      <c r="U219" s="89"/>
      <c r="V219" s="89"/>
      <c r="W219" s="61"/>
      <c r="X219" s="89"/>
      <c r="Y219" s="89"/>
      <c r="Z219" s="89"/>
      <c r="AA219" s="89"/>
      <c r="AB219" s="89"/>
      <c r="AC219" s="89"/>
      <c r="AD219" s="89"/>
      <c r="AE219" s="89"/>
      <c r="AF219" s="89"/>
    </row>
    <row r="220" spans="1:32" hidden="1" x14ac:dyDescent="0.2">
      <c r="A220" s="89"/>
      <c r="B220" s="89"/>
      <c r="C220" s="89"/>
      <c r="D220" s="124"/>
      <c r="E220" s="89"/>
      <c r="F220" s="89"/>
      <c r="G220" s="89"/>
      <c r="H220" s="110"/>
      <c r="I220" s="110"/>
      <c r="J220" s="110"/>
      <c r="K220" s="110"/>
      <c r="L220" s="110"/>
      <c r="M220" s="110"/>
      <c r="N220" s="110"/>
      <c r="O220" s="61"/>
      <c r="P220" s="89"/>
      <c r="Q220" s="89"/>
      <c r="R220" s="89"/>
      <c r="S220" s="89"/>
      <c r="T220" s="89"/>
      <c r="U220" s="89"/>
      <c r="V220" s="89"/>
      <c r="W220" s="61"/>
      <c r="X220" s="89"/>
      <c r="Y220" s="89"/>
      <c r="Z220" s="89"/>
      <c r="AA220" s="89"/>
      <c r="AB220" s="89"/>
      <c r="AC220" s="89"/>
      <c r="AD220" s="89"/>
      <c r="AE220" s="89"/>
      <c r="AF220" s="89"/>
    </row>
    <row r="221" spans="1:32" hidden="1" x14ac:dyDescent="0.2">
      <c r="A221" s="89"/>
      <c r="B221" s="89"/>
      <c r="C221" s="89"/>
      <c r="D221" s="124"/>
      <c r="E221" s="89"/>
      <c r="F221" s="89"/>
      <c r="G221" s="89"/>
      <c r="H221" s="110"/>
      <c r="I221" s="110"/>
      <c r="J221" s="110"/>
      <c r="K221" s="110"/>
      <c r="L221" s="110"/>
      <c r="M221" s="110"/>
      <c r="N221" s="110"/>
      <c r="O221" s="61"/>
      <c r="P221" s="89"/>
      <c r="Q221" s="89"/>
      <c r="R221" s="89"/>
      <c r="S221" s="89"/>
      <c r="T221" s="89"/>
      <c r="U221" s="89"/>
      <c r="V221" s="89"/>
      <c r="W221" s="61"/>
      <c r="X221" s="89"/>
      <c r="Y221" s="89"/>
      <c r="Z221" s="89"/>
      <c r="AA221" s="89"/>
      <c r="AB221" s="89"/>
      <c r="AC221" s="89"/>
      <c r="AD221" s="89"/>
      <c r="AE221" s="89"/>
      <c r="AF221" s="89"/>
    </row>
    <row r="222" spans="1:32" hidden="1" x14ac:dyDescent="0.2">
      <c r="A222" s="89"/>
      <c r="B222" s="89"/>
      <c r="C222" s="89"/>
      <c r="D222" s="124"/>
      <c r="E222" s="89"/>
      <c r="F222" s="89"/>
      <c r="G222" s="89"/>
      <c r="H222" s="110"/>
      <c r="I222" s="110"/>
      <c r="J222" s="110"/>
      <c r="K222" s="110"/>
      <c r="L222" s="110"/>
      <c r="M222" s="110"/>
      <c r="N222" s="110"/>
      <c r="O222" s="61"/>
      <c r="P222" s="89"/>
      <c r="Q222" s="89"/>
      <c r="R222" s="89"/>
      <c r="S222" s="89"/>
      <c r="T222" s="89"/>
      <c r="U222" s="89"/>
      <c r="V222" s="89"/>
      <c r="W222" s="61"/>
      <c r="X222" s="89"/>
      <c r="Y222" s="89"/>
      <c r="Z222" s="89"/>
      <c r="AA222" s="89"/>
      <c r="AB222" s="89"/>
      <c r="AC222" s="89"/>
      <c r="AD222" s="89"/>
      <c r="AE222" s="89"/>
      <c r="AF222" s="89"/>
    </row>
    <row r="223" spans="1:32" hidden="1" x14ac:dyDescent="0.2">
      <c r="A223" s="89"/>
      <c r="B223" s="89"/>
      <c r="C223" s="89"/>
      <c r="D223" s="124"/>
      <c r="E223" s="89"/>
      <c r="F223" s="89"/>
      <c r="G223" s="89"/>
      <c r="H223" s="110"/>
      <c r="I223" s="110"/>
      <c r="J223" s="110"/>
      <c r="K223" s="110"/>
      <c r="L223" s="110"/>
      <c r="M223" s="110"/>
      <c r="N223" s="110"/>
      <c r="O223" s="61"/>
      <c r="P223" s="89"/>
      <c r="Q223" s="89"/>
      <c r="R223" s="89"/>
      <c r="S223" s="89"/>
      <c r="T223" s="89"/>
      <c r="U223" s="89"/>
      <c r="V223" s="89"/>
      <c r="W223" s="61"/>
      <c r="X223" s="89"/>
      <c r="Y223" s="89"/>
      <c r="Z223" s="89"/>
      <c r="AA223" s="89"/>
      <c r="AB223" s="89"/>
      <c r="AC223" s="89"/>
      <c r="AD223" s="89"/>
      <c r="AE223" s="89"/>
      <c r="AF223" s="89"/>
    </row>
    <row r="224" spans="1:32" hidden="1" x14ac:dyDescent="0.2">
      <c r="A224" s="89"/>
      <c r="B224" s="89"/>
      <c r="C224" s="89"/>
      <c r="D224" s="124"/>
      <c r="E224" s="89"/>
      <c r="F224" s="89"/>
      <c r="G224" s="89"/>
      <c r="H224" s="110"/>
      <c r="I224" s="110"/>
      <c r="J224" s="110"/>
      <c r="K224" s="110"/>
      <c r="L224" s="110"/>
      <c r="M224" s="110"/>
      <c r="N224" s="110"/>
      <c r="O224" s="61"/>
      <c r="P224" s="89"/>
      <c r="Q224" s="89"/>
      <c r="R224" s="89"/>
      <c r="S224" s="89"/>
      <c r="T224" s="89"/>
      <c r="U224" s="89"/>
      <c r="V224" s="89"/>
      <c r="W224" s="61"/>
      <c r="X224" s="89"/>
      <c r="Y224" s="89"/>
      <c r="Z224" s="89"/>
      <c r="AA224" s="89"/>
      <c r="AB224" s="89"/>
      <c r="AC224" s="89"/>
      <c r="AD224" s="89"/>
      <c r="AE224" s="89"/>
      <c r="AF224" s="89"/>
    </row>
    <row r="225" spans="1:32" hidden="1" x14ac:dyDescent="0.2">
      <c r="A225" s="89"/>
      <c r="B225" s="89"/>
      <c r="C225" s="89"/>
      <c r="D225" s="124"/>
      <c r="E225" s="89"/>
      <c r="F225" s="89"/>
      <c r="G225" s="89"/>
      <c r="H225" s="110"/>
      <c r="I225" s="110"/>
      <c r="J225" s="110"/>
      <c r="K225" s="110"/>
      <c r="L225" s="110"/>
      <c r="M225" s="110"/>
      <c r="N225" s="110"/>
      <c r="O225" s="61"/>
      <c r="P225" s="89"/>
      <c r="Q225" s="89"/>
      <c r="R225" s="89"/>
      <c r="S225" s="89"/>
      <c r="T225" s="89"/>
      <c r="U225" s="89"/>
      <c r="V225" s="89"/>
      <c r="W225" s="61"/>
      <c r="X225" s="89"/>
      <c r="Y225" s="89"/>
      <c r="Z225" s="89"/>
      <c r="AA225" s="89"/>
      <c r="AB225" s="89"/>
      <c r="AC225" s="89"/>
      <c r="AD225" s="89"/>
      <c r="AE225" s="89"/>
      <c r="AF225" s="89"/>
    </row>
    <row r="226" spans="1:32" hidden="1" x14ac:dyDescent="0.2">
      <c r="A226" s="89"/>
      <c r="B226" s="89"/>
      <c r="C226" s="89"/>
      <c r="D226" s="124"/>
      <c r="E226" s="89"/>
      <c r="F226" s="89"/>
      <c r="G226" s="89"/>
      <c r="H226" s="110"/>
      <c r="I226" s="110"/>
      <c r="J226" s="110"/>
      <c r="K226" s="110"/>
      <c r="L226" s="110"/>
      <c r="M226" s="110"/>
      <c r="N226" s="110"/>
      <c r="O226" s="61"/>
      <c r="P226" s="89"/>
      <c r="Q226" s="89"/>
      <c r="R226" s="89"/>
      <c r="S226" s="89"/>
      <c r="T226" s="89"/>
      <c r="U226" s="89"/>
      <c r="V226" s="89"/>
      <c r="W226" s="61"/>
      <c r="X226" s="89"/>
      <c r="Y226" s="89"/>
      <c r="Z226" s="89"/>
      <c r="AA226" s="89"/>
      <c r="AB226" s="89"/>
      <c r="AC226" s="89"/>
      <c r="AD226" s="89"/>
      <c r="AE226" s="89"/>
      <c r="AF226" s="89"/>
    </row>
    <row r="227" spans="1:32" hidden="1" x14ac:dyDescent="0.2">
      <c r="A227" s="89"/>
      <c r="B227" s="89"/>
      <c r="C227" s="89"/>
      <c r="D227" s="124"/>
      <c r="E227" s="89"/>
      <c r="F227" s="89"/>
      <c r="G227" s="89"/>
      <c r="H227" s="110"/>
      <c r="I227" s="110"/>
      <c r="J227" s="110"/>
      <c r="K227" s="110"/>
      <c r="L227" s="110"/>
      <c r="M227" s="110"/>
      <c r="N227" s="110"/>
      <c r="O227" s="61"/>
      <c r="P227" s="89"/>
      <c r="Q227" s="89"/>
      <c r="R227" s="89"/>
      <c r="S227" s="89"/>
      <c r="T227" s="89"/>
      <c r="U227" s="89"/>
      <c r="V227" s="89"/>
      <c r="W227" s="61"/>
      <c r="X227" s="89"/>
      <c r="Y227" s="89"/>
      <c r="Z227" s="89"/>
      <c r="AA227" s="89"/>
      <c r="AB227" s="89"/>
      <c r="AC227" s="89"/>
      <c r="AD227" s="89"/>
      <c r="AE227" s="89"/>
      <c r="AF227" s="89"/>
    </row>
    <row r="228" spans="1:32" hidden="1" x14ac:dyDescent="0.2">
      <c r="A228" s="89"/>
      <c r="B228" s="89"/>
      <c r="C228" s="89"/>
      <c r="D228" s="124"/>
      <c r="E228" s="89"/>
      <c r="F228" s="89"/>
      <c r="G228" s="89"/>
      <c r="H228" s="110"/>
      <c r="I228" s="110"/>
      <c r="J228" s="110"/>
      <c r="K228" s="110"/>
      <c r="L228" s="110"/>
      <c r="M228" s="110"/>
      <c r="N228" s="110"/>
      <c r="O228" s="61"/>
      <c r="P228" s="89"/>
      <c r="Q228" s="89"/>
      <c r="R228" s="89"/>
      <c r="S228" s="89"/>
      <c r="T228" s="89"/>
      <c r="U228" s="89"/>
      <c r="V228" s="89"/>
      <c r="W228" s="61"/>
      <c r="X228" s="89"/>
      <c r="Y228" s="89"/>
      <c r="Z228" s="89"/>
      <c r="AA228" s="89"/>
      <c r="AB228" s="89"/>
      <c r="AC228" s="89"/>
      <c r="AD228" s="89"/>
      <c r="AE228" s="89"/>
      <c r="AF228" s="89"/>
    </row>
    <row r="229" spans="1:32" hidden="1" x14ac:dyDescent="0.2">
      <c r="A229" s="89"/>
      <c r="B229" s="89"/>
      <c r="C229" s="89"/>
      <c r="D229" s="124"/>
      <c r="E229" s="89"/>
      <c r="F229" s="89"/>
      <c r="G229" s="89"/>
      <c r="H229" s="110"/>
      <c r="I229" s="110"/>
      <c r="J229" s="110"/>
      <c r="K229" s="110"/>
      <c r="L229" s="110"/>
      <c r="M229" s="110"/>
      <c r="N229" s="110"/>
      <c r="O229" s="61"/>
      <c r="P229" s="89"/>
      <c r="Q229" s="89"/>
      <c r="R229" s="89"/>
      <c r="S229" s="89"/>
      <c r="T229" s="89"/>
      <c r="U229" s="89"/>
      <c r="V229" s="89"/>
      <c r="W229" s="61"/>
      <c r="X229" s="89"/>
      <c r="Y229" s="89"/>
      <c r="Z229" s="89"/>
      <c r="AA229" s="89"/>
      <c r="AB229" s="89"/>
      <c r="AC229" s="89"/>
      <c r="AD229" s="89"/>
      <c r="AE229" s="89"/>
      <c r="AF229" s="89"/>
    </row>
    <row r="230" spans="1:32" hidden="1" x14ac:dyDescent="0.2">
      <c r="A230" s="89"/>
      <c r="B230" s="89"/>
      <c r="C230" s="89"/>
      <c r="D230" s="124"/>
      <c r="E230" s="89"/>
      <c r="F230" s="89"/>
      <c r="G230" s="89"/>
      <c r="H230" s="110"/>
      <c r="I230" s="110"/>
      <c r="J230" s="110"/>
      <c r="K230" s="110"/>
      <c r="L230" s="110"/>
      <c r="M230" s="110"/>
      <c r="N230" s="110"/>
      <c r="O230" s="61"/>
      <c r="P230" s="89"/>
      <c r="Q230" s="89"/>
      <c r="R230" s="89"/>
      <c r="S230" s="89"/>
      <c r="T230" s="89"/>
      <c r="U230" s="89"/>
      <c r="V230" s="89"/>
      <c r="W230" s="61"/>
      <c r="X230" s="89"/>
      <c r="Y230" s="89"/>
      <c r="Z230" s="89"/>
      <c r="AA230" s="89"/>
      <c r="AB230" s="89"/>
      <c r="AC230" s="89"/>
      <c r="AD230" s="89"/>
      <c r="AE230" s="89"/>
      <c r="AF230" s="89"/>
    </row>
    <row r="231" spans="1:32" hidden="1" x14ac:dyDescent="0.2">
      <c r="A231" s="89"/>
      <c r="B231" s="89"/>
      <c r="C231" s="89"/>
      <c r="D231" s="124"/>
      <c r="E231" s="89"/>
      <c r="F231" s="89"/>
      <c r="G231" s="89"/>
      <c r="H231" s="110"/>
      <c r="I231" s="110"/>
      <c r="J231" s="110"/>
      <c r="K231" s="110"/>
      <c r="L231" s="110"/>
      <c r="M231" s="110"/>
      <c r="N231" s="110"/>
      <c r="O231" s="61"/>
      <c r="P231" s="89"/>
      <c r="Q231" s="89"/>
      <c r="R231" s="89"/>
      <c r="S231" s="89"/>
      <c r="T231" s="89"/>
      <c r="U231" s="89"/>
      <c r="V231" s="89"/>
      <c r="W231" s="61"/>
      <c r="X231" s="89"/>
      <c r="Y231" s="89"/>
      <c r="Z231" s="89"/>
      <c r="AA231" s="89"/>
      <c r="AB231" s="89"/>
      <c r="AC231" s="89"/>
      <c r="AD231" s="89"/>
      <c r="AE231" s="89"/>
      <c r="AF231" s="89"/>
    </row>
    <row r="232" spans="1:32" hidden="1" x14ac:dyDescent="0.2">
      <c r="A232" s="89"/>
      <c r="B232" s="89"/>
      <c r="C232" s="89"/>
      <c r="D232" s="124"/>
      <c r="E232" s="89"/>
      <c r="F232" s="89"/>
      <c r="G232" s="89"/>
      <c r="H232" s="110"/>
      <c r="I232" s="110"/>
      <c r="J232" s="110"/>
      <c r="K232" s="110"/>
      <c r="L232" s="110"/>
      <c r="M232" s="110"/>
      <c r="N232" s="110"/>
      <c r="O232" s="61"/>
      <c r="P232" s="89"/>
      <c r="Q232" s="89"/>
      <c r="R232" s="89"/>
      <c r="S232" s="89"/>
      <c r="T232" s="89"/>
      <c r="U232" s="89"/>
      <c r="V232" s="89"/>
      <c r="W232" s="61"/>
      <c r="X232" s="89"/>
      <c r="Y232" s="89"/>
      <c r="Z232" s="89"/>
      <c r="AA232" s="89"/>
      <c r="AB232" s="89"/>
      <c r="AC232" s="89"/>
      <c r="AD232" s="89"/>
      <c r="AE232" s="89"/>
      <c r="AF232" s="89"/>
    </row>
    <row r="233" spans="1:32" hidden="1" x14ac:dyDescent="0.2">
      <c r="A233" s="89"/>
      <c r="B233" s="89"/>
      <c r="C233" s="89"/>
      <c r="D233" s="124"/>
      <c r="E233" s="89"/>
      <c r="F233" s="89"/>
      <c r="G233" s="89"/>
      <c r="H233" s="110"/>
      <c r="I233" s="110"/>
      <c r="J233" s="110"/>
      <c r="K233" s="110"/>
      <c r="L233" s="110"/>
      <c r="M233" s="110"/>
      <c r="N233" s="110"/>
      <c r="O233" s="61"/>
      <c r="P233" s="89"/>
      <c r="Q233" s="89"/>
      <c r="R233" s="89"/>
      <c r="S233" s="89"/>
      <c r="T233" s="89"/>
      <c r="U233" s="89"/>
      <c r="V233" s="89"/>
      <c r="W233" s="61"/>
      <c r="X233" s="89"/>
      <c r="Y233" s="89"/>
      <c r="Z233" s="89"/>
      <c r="AA233" s="89"/>
      <c r="AB233" s="89"/>
      <c r="AC233" s="89"/>
      <c r="AD233" s="89"/>
      <c r="AE233" s="89"/>
      <c r="AF233" s="89"/>
    </row>
    <row r="234" spans="1:32" hidden="1" x14ac:dyDescent="0.2">
      <c r="A234" s="89"/>
      <c r="B234" s="89"/>
      <c r="C234" s="89"/>
      <c r="D234" s="124"/>
      <c r="E234" s="89"/>
      <c r="F234" s="89"/>
      <c r="G234" s="89"/>
      <c r="H234" s="110"/>
      <c r="I234" s="110"/>
      <c r="J234" s="110"/>
      <c r="K234" s="110"/>
      <c r="L234" s="110"/>
      <c r="M234" s="110"/>
      <c r="N234" s="110"/>
      <c r="O234" s="61"/>
      <c r="P234" s="89"/>
      <c r="Q234" s="89"/>
      <c r="R234" s="89"/>
      <c r="S234" s="89"/>
      <c r="T234" s="89"/>
      <c r="U234" s="89"/>
      <c r="V234" s="89"/>
      <c r="W234" s="61"/>
      <c r="X234" s="89"/>
      <c r="Y234" s="89"/>
      <c r="Z234" s="89"/>
      <c r="AA234" s="89"/>
      <c r="AB234" s="89"/>
      <c r="AC234" s="89"/>
      <c r="AD234" s="89"/>
      <c r="AE234" s="89"/>
      <c r="AF234" s="89"/>
    </row>
    <row r="235" spans="1:32" hidden="1" x14ac:dyDescent="0.2">
      <c r="A235" s="89"/>
      <c r="B235" s="89"/>
      <c r="C235" s="89"/>
      <c r="D235" s="124"/>
      <c r="E235" s="89"/>
      <c r="F235" s="89"/>
      <c r="G235" s="89"/>
      <c r="H235" s="110"/>
      <c r="I235" s="110"/>
      <c r="J235" s="110"/>
      <c r="K235" s="110"/>
      <c r="L235" s="110"/>
      <c r="M235" s="110"/>
      <c r="N235" s="110"/>
      <c r="O235" s="61"/>
      <c r="P235" s="89"/>
      <c r="Q235" s="89"/>
      <c r="R235" s="89"/>
      <c r="S235" s="89"/>
      <c r="T235" s="89"/>
      <c r="U235" s="89"/>
      <c r="V235" s="89"/>
      <c r="W235" s="61"/>
      <c r="X235" s="89"/>
      <c r="Y235" s="89"/>
      <c r="Z235" s="89"/>
      <c r="AA235" s="89"/>
      <c r="AB235" s="89"/>
      <c r="AC235" s="89"/>
      <c r="AD235" s="89"/>
      <c r="AE235" s="89"/>
      <c r="AF235" s="89"/>
    </row>
    <row r="236" spans="1:32" hidden="1" x14ac:dyDescent="0.2">
      <c r="A236" s="89"/>
      <c r="B236" s="89"/>
      <c r="C236" s="89"/>
      <c r="D236" s="124"/>
      <c r="E236" s="89"/>
      <c r="F236" s="89"/>
      <c r="G236" s="89"/>
      <c r="H236" s="110"/>
      <c r="I236" s="110"/>
      <c r="J236" s="110"/>
      <c r="K236" s="110"/>
      <c r="L236" s="110"/>
      <c r="M236" s="110"/>
      <c r="N236" s="110"/>
      <c r="O236" s="61"/>
      <c r="P236" s="89"/>
      <c r="Q236" s="89"/>
      <c r="R236" s="89"/>
      <c r="S236" s="89"/>
      <c r="T236" s="89"/>
      <c r="U236" s="89"/>
      <c r="V236" s="89"/>
      <c r="W236" s="61"/>
      <c r="X236" s="89"/>
      <c r="Y236" s="89"/>
      <c r="Z236" s="89"/>
      <c r="AA236" s="89"/>
      <c r="AB236" s="89"/>
      <c r="AC236" s="89"/>
      <c r="AD236" s="89"/>
      <c r="AE236" s="89"/>
      <c r="AF236" s="89"/>
    </row>
    <row r="237" spans="1:32" hidden="1" x14ac:dyDescent="0.2">
      <c r="A237" s="89"/>
      <c r="B237" s="89"/>
      <c r="C237" s="89"/>
      <c r="D237" s="124"/>
      <c r="E237" s="89"/>
      <c r="F237" s="89"/>
      <c r="G237" s="89"/>
      <c r="H237" s="110"/>
      <c r="I237" s="110"/>
      <c r="J237" s="110"/>
      <c r="K237" s="110"/>
      <c r="L237" s="110"/>
      <c r="M237" s="110"/>
      <c r="N237" s="110"/>
      <c r="O237" s="61"/>
      <c r="P237" s="89"/>
      <c r="Q237" s="89"/>
      <c r="R237" s="89"/>
      <c r="S237" s="89"/>
      <c r="T237" s="89"/>
      <c r="U237" s="89"/>
      <c r="V237" s="89"/>
      <c r="W237" s="61"/>
      <c r="X237" s="89"/>
      <c r="Y237" s="89"/>
      <c r="Z237" s="89"/>
      <c r="AA237" s="89"/>
      <c r="AB237" s="89"/>
      <c r="AC237" s="89"/>
      <c r="AD237" s="89"/>
      <c r="AE237" s="89"/>
      <c r="AF237" s="89"/>
    </row>
    <row r="238" spans="1:32" hidden="1" x14ac:dyDescent="0.2">
      <c r="A238" s="89"/>
      <c r="B238" s="89"/>
      <c r="C238" s="89"/>
      <c r="D238" s="124"/>
      <c r="E238" s="89"/>
      <c r="F238" s="89"/>
      <c r="G238" s="89"/>
      <c r="H238" s="110"/>
      <c r="I238" s="110"/>
      <c r="J238" s="110"/>
      <c r="K238" s="110"/>
      <c r="L238" s="110"/>
      <c r="M238" s="110"/>
      <c r="N238" s="110"/>
      <c r="O238" s="61"/>
      <c r="P238" s="89"/>
      <c r="Q238" s="89"/>
      <c r="R238" s="89"/>
      <c r="S238" s="89"/>
      <c r="T238" s="89"/>
      <c r="U238" s="89"/>
      <c r="V238" s="89"/>
      <c r="W238" s="61"/>
      <c r="X238" s="89"/>
      <c r="Y238" s="89"/>
      <c r="Z238" s="89"/>
      <c r="AA238" s="89"/>
      <c r="AB238" s="89"/>
      <c r="AC238" s="89"/>
      <c r="AD238" s="89"/>
      <c r="AE238" s="89"/>
      <c r="AF238" s="89"/>
    </row>
    <row r="239" spans="1:32" hidden="1" x14ac:dyDescent="0.2">
      <c r="A239" s="89"/>
      <c r="B239" s="89"/>
      <c r="C239" s="89"/>
      <c r="D239" s="124"/>
      <c r="E239" s="89"/>
      <c r="F239" s="89"/>
      <c r="G239" s="89"/>
      <c r="H239" s="110"/>
      <c r="I239" s="110"/>
      <c r="J239" s="110"/>
      <c r="K239" s="110"/>
      <c r="L239" s="110"/>
      <c r="M239" s="110"/>
      <c r="N239" s="110"/>
      <c r="O239" s="61"/>
      <c r="P239" s="89"/>
      <c r="Q239" s="89"/>
      <c r="R239" s="89"/>
      <c r="S239" s="89"/>
      <c r="T239" s="89"/>
      <c r="U239" s="89"/>
      <c r="V239" s="89"/>
      <c r="W239" s="61"/>
      <c r="X239" s="89"/>
      <c r="Y239" s="89"/>
      <c r="Z239" s="89"/>
      <c r="AA239" s="89"/>
      <c r="AB239" s="89"/>
      <c r="AC239" s="89"/>
      <c r="AD239" s="89"/>
      <c r="AE239" s="89"/>
      <c r="AF239" s="89"/>
    </row>
    <row r="240" spans="1:32" hidden="1" x14ac:dyDescent="0.2">
      <c r="A240" s="89"/>
      <c r="B240" s="89"/>
      <c r="C240" s="89"/>
      <c r="D240" s="124"/>
      <c r="E240" s="89"/>
      <c r="F240" s="89"/>
      <c r="G240" s="89"/>
      <c r="H240" s="110"/>
      <c r="I240" s="110"/>
      <c r="J240" s="110"/>
      <c r="K240" s="110"/>
      <c r="L240" s="110"/>
      <c r="M240" s="110"/>
      <c r="N240" s="110"/>
      <c r="O240" s="61"/>
      <c r="P240" s="89"/>
      <c r="Q240" s="89"/>
      <c r="R240" s="89"/>
      <c r="S240" s="89"/>
      <c r="T240" s="89"/>
      <c r="U240" s="89"/>
      <c r="V240" s="89"/>
      <c r="W240" s="61"/>
      <c r="X240" s="89"/>
      <c r="Y240" s="89"/>
      <c r="Z240" s="89"/>
      <c r="AA240" s="89"/>
      <c r="AB240" s="89"/>
      <c r="AC240" s="89"/>
      <c r="AD240" s="89"/>
      <c r="AE240" s="89"/>
      <c r="AF240" s="89"/>
    </row>
    <row r="241" spans="1:32" hidden="1" x14ac:dyDescent="0.2">
      <c r="A241" s="89"/>
      <c r="B241" s="89"/>
      <c r="C241" s="89"/>
      <c r="D241" s="124"/>
      <c r="E241" s="89"/>
      <c r="F241" s="89"/>
      <c r="G241" s="89"/>
      <c r="H241" s="110"/>
      <c r="I241" s="110"/>
      <c r="J241" s="110"/>
      <c r="K241" s="110"/>
      <c r="L241" s="110"/>
      <c r="M241" s="110"/>
      <c r="N241" s="110"/>
      <c r="O241" s="61"/>
      <c r="P241" s="89"/>
      <c r="Q241" s="89"/>
      <c r="R241" s="89"/>
      <c r="S241" s="89"/>
      <c r="T241" s="89"/>
      <c r="U241" s="89"/>
      <c r="V241" s="89"/>
      <c r="W241" s="61"/>
      <c r="X241" s="89"/>
      <c r="Y241" s="89"/>
      <c r="Z241" s="89"/>
      <c r="AA241" s="89"/>
      <c r="AB241" s="89"/>
      <c r="AC241" s="89"/>
      <c r="AD241" s="89"/>
      <c r="AE241" s="89"/>
      <c r="AF241" s="89"/>
    </row>
    <row r="242" spans="1:32" hidden="1" x14ac:dyDescent="0.2">
      <c r="A242" s="89"/>
      <c r="B242" s="89"/>
      <c r="C242" s="89"/>
      <c r="D242" s="124"/>
      <c r="E242" s="89"/>
      <c r="F242" s="89"/>
      <c r="G242" s="89"/>
      <c r="H242" s="110"/>
      <c r="I242" s="110"/>
      <c r="J242" s="110"/>
      <c r="K242" s="110"/>
      <c r="L242" s="110"/>
      <c r="M242" s="110"/>
      <c r="N242" s="110"/>
      <c r="O242" s="61"/>
      <c r="P242" s="89"/>
      <c r="Q242" s="89"/>
      <c r="R242" s="89"/>
      <c r="S242" s="89"/>
      <c r="T242" s="89"/>
      <c r="U242" s="89"/>
      <c r="V242" s="89"/>
      <c r="W242" s="61"/>
      <c r="X242" s="89"/>
      <c r="Y242" s="89"/>
      <c r="Z242" s="89"/>
      <c r="AA242" s="89"/>
      <c r="AB242" s="89"/>
      <c r="AC242" s="89"/>
      <c r="AD242" s="89"/>
      <c r="AE242" s="89"/>
      <c r="AF242" s="89"/>
    </row>
    <row r="243" spans="1:32" hidden="1" x14ac:dyDescent="0.2">
      <c r="A243" s="89"/>
      <c r="B243" s="89"/>
      <c r="C243" s="89"/>
      <c r="D243" s="124"/>
      <c r="E243" s="89"/>
      <c r="F243" s="89"/>
      <c r="G243" s="89"/>
      <c r="H243" s="110"/>
      <c r="I243" s="110"/>
      <c r="J243" s="110"/>
      <c r="K243" s="110"/>
      <c r="L243" s="110"/>
      <c r="M243" s="110"/>
      <c r="N243" s="110"/>
      <c r="O243" s="61"/>
      <c r="P243" s="89"/>
      <c r="Q243" s="89"/>
      <c r="R243" s="89"/>
      <c r="S243" s="89"/>
      <c r="T243" s="89"/>
      <c r="U243" s="89"/>
      <c r="V243" s="89"/>
      <c r="W243" s="61"/>
      <c r="X243" s="89"/>
      <c r="Y243" s="89"/>
      <c r="Z243" s="89"/>
      <c r="AA243" s="89"/>
      <c r="AB243" s="89"/>
      <c r="AC243" s="89"/>
      <c r="AD243" s="89"/>
      <c r="AE243" s="89"/>
      <c r="AF243" s="89"/>
    </row>
    <row r="244" spans="1:32" hidden="1" x14ac:dyDescent="0.2">
      <c r="A244" s="89"/>
      <c r="B244" s="89"/>
      <c r="C244" s="89"/>
      <c r="D244" s="124"/>
      <c r="E244" s="89"/>
      <c r="F244" s="89"/>
      <c r="G244" s="89"/>
      <c r="H244" s="110"/>
      <c r="I244" s="110"/>
      <c r="J244" s="110"/>
      <c r="K244" s="110"/>
      <c r="L244" s="110"/>
      <c r="M244" s="110"/>
      <c r="N244" s="110"/>
      <c r="O244" s="61"/>
      <c r="P244" s="89"/>
      <c r="Q244" s="89"/>
      <c r="R244" s="89"/>
      <c r="S244" s="89"/>
      <c r="T244" s="89"/>
      <c r="U244" s="89"/>
      <c r="V244" s="89"/>
      <c r="W244" s="61"/>
      <c r="X244" s="89"/>
      <c r="Y244" s="89"/>
      <c r="Z244" s="89"/>
      <c r="AA244" s="89"/>
      <c r="AB244" s="89"/>
      <c r="AC244" s="89"/>
      <c r="AD244" s="89"/>
      <c r="AE244" s="89"/>
      <c r="AF244" s="89"/>
    </row>
    <row r="245" spans="1:32" hidden="1" x14ac:dyDescent="0.2">
      <c r="A245" s="89"/>
      <c r="B245" s="89"/>
      <c r="C245" s="89"/>
      <c r="D245" s="124"/>
      <c r="E245" s="89"/>
      <c r="F245" s="89"/>
      <c r="G245" s="89"/>
      <c r="H245" s="110"/>
      <c r="I245" s="110"/>
      <c r="J245" s="110"/>
      <c r="K245" s="110"/>
      <c r="L245" s="110"/>
      <c r="M245" s="110"/>
      <c r="N245" s="110"/>
      <c r="O245" s="61"/>
      <c r="P245" s="89"/>
      <c r="Q245" s="89"/>
      <c r="R245" s="89"/>
      <c r="S245" s="89"/>
      <c r="T245" s="89"/>
      <c r="U245" s="89"/>
      <c r="V245" s="89"/>
      <c r="W245" s="61"/>
      <c r="X245" s="89"/>
      <c r="Y245" s="89"/>
      <c r="Z245" s="89"/>
      <c r="AA245" s="89"/>
      <c r="AB245" s="89"/>
      <c r="AC245" s="89"/>
      <c r="AD245" s="89"/>
      <c r="AE245" s="89"/>
      <c r="AF245" s="89"/>
    </row>
    <row r="246" spans="1:32" hidden="1" x14ac:dyDescent="0.2">
      <c r="A246" s="89"/>
      <c r="B246" s="89"/>
      <c r="C246" s="89"/>
      <c r="D246" s="124"/>
      <c r="E246" s="89"/>
      <c r="F246" s="89"/>
      <c r="G246" s="89"/>
      <c r="H246" s="110"/>
      <c r="I246" s="110"/>
      <c r="J246" s="110"/>
      <c r="K246" s="110"/>
      <c r="L246" s="110"/>
      <c r="M246" s="110"/>
      <c r="N246" s="110"/>
      <c r="O246" s="61"/>
      <c r="P246" s="89"/>
      <c r="Q246" s="89"/>
      <c r="R246" s="89"/>
      <c r="S246" s="89"/>
      <c r="T246" s="89"/>
      <c r="U246" s="89"/>
      <c r="V246" s="89"/>
      <c r="W246" s="61"/>
      <c r="X246" s="89"/>
      <c r="Y246" s="89"/>
      <c r="Z246" s="89"/>
      <c r="AA246" s="89"/>
      <c r="AB246" s="89"/>
      <c r="AC246" s="89"/>
      <c r="AD246" s="89"/>
      <c r="AE246" s="89"/>
      <c r="AF246" s="89"/>
    </row>
    <row r="247" spans="1:32" hidden="1" x14ac:dyDescent="0.2">
      <c r="A247" s="89"/>
      <c r="B247" s="89"/>
      <c r="C247" s="89"/>
      <c r="D247" s="124"/>
      <c r="E247" s="89"/>
      <c r="F247" s="89"/>
      <c r="G247" s="89"/>
      <c r="H247" s="110"/>
      <c r="I247" s="110"/>
      <c r="J247" s="110"/>
      <c r="K247" s="110"/>
      <c r="L247" s="110"/>
      <c r="M247" s="110"/>
      <c r="N247" s="110"/>
      <c r="O247" s="61"/>
      <c r="P247" s="89"/>
      <c r="Q247" s="89"/>
      <c r="R247" s="89"/>
      <c r="S247" s="89"/>
      <c r="T247" s="89"/>
      <c r="U247" s="89"/>
      <c r="V247" s="89"/>
      <c r="W247" s="61"/>
      <c r="X247" s="89"/>
      <c r="Y247" s="89"/>
      <c r="Z247" s="89"/>
      <c r="AA247" s="89"/>
      <c r="AB247" s="89"/>
      <c r="AC247" s="89"/>
      <c r="AD247" s="89"/>
      <c r="AE247" s="89"/>
      <c r="AF247" s="89"/>
    </row>
    <row r="248" spans="1:32" hidden="1" x14ac:dyDescent="0.2">
      <c r="A248" s="89"/>
      <c r="B248" s="89"/>
      <c r="C248" s="89"/>
      <c r="D248" s="124"/>
      <c r="E248" s="89"/>
      <c r="F248" s="89"/>
      <c r="G248" s="89"/>
      <c r="H248" s="110"/>
      <c r="I248" s="110"/>
      <c r="J248" s="110"/>
      <c r="K248" s="110"/>
      <c r="L248" s="110"/>
      <c r="M248" s="110"/>
      <c r="N248" s="110"/>
      <c r="O248" s="61"/>
      <c r="P248" s="89"/>
      <c r="Q248" s="89"/>
      <c r="R248" s="89"/>
      <c r="S248" s="89"/>
      <c r="T248" s="89"/>
      <c r="U248" s="89"/>
      <c r="V248" s="89"/>
      <c r="W248" s="61"/>
      <c r="X248" s="89"/>
      <c r="Y248" s="89"/>
      <c r="Z248" s="89"/>
      <c r="AA248" s="89"/>
      <c r="AB248" s="89"/>
      <c r="AC248" s="89"/>
      <c r="AD248" s="89"/>
      <c r="AE248" s="89"/>
      <c r="AF248" s="89"/>
    </row>
    <row r="249" spans="1:32" hidden="1" x14ac:dyDescent="0.2">
      <c r="A249" s="89"/>
      <c r="B249" s="89"/>
      <c r="C249" s="89"/>
      <c r="D249" s="124"/>
      <c r="E249" s="89"/>
      <c r="F249" s="89"/>
      <c r="G249" s="89"/>
      <c r="H249" s="110"/>
      <c r="I249" s="110"/>
      <c r="J249" s="110"/>
      <c r="K249" s="110"/>
      <c r="L249" s="110"/>
      <c r="M249" s="110"/>
      <c r="N249" s="110"/>
      <c r="O249" s="61"/>
      <c r="P249" s="89"/>
      <c r="Q249" s="89"/>
      <c r="R249" s="89"/>
      <c r="S249" s="89"/>
      <c r="T249" s="89"/>
      <c r="U249" s="89"/>
      <c r="V249" s="89"/>
      <c r="W249" s="61"/>
      <c r="X249" s="89"/>
      <c r="Y249" s="89"/>
      <c r="Z249" s="89"/>
      <c r="AA249" s="89"/>
      <c r="AB249" s="89"/>
      <c r="AC249" s="89"/>
      <c r="AD249" s="89"/>
      <c r="AE249" s="89"/>
      <c r="AF249" s="89"/>
    </row>
    <row r="250" spans="1:32" hidden="1" x14ac:dyDescent="0.2">
      <c r="A250" s="89"/>
      <c r="B250" s="89"/>
      <c r="C250" s="89"/>
      <c r="D250" s="124"/>
      <c r="E250" s="89"/>
      <c r="F250" s="89"/>
      <c r="G250" s="89"/>
      <c r="H250" s="110"/>
      <c r="I250" s="110"/>
      <c r="J250" s="110"/>
      <c r="K250" s="110"/>
      <c r="L250" s="110"/>
      <c r="M250" s="110"/>
      <c r="N250" s="110"/>
      <c r="O250" s="61"/>
      <c r="P250" s="89"/>
      <c r="Q250" s="89"/>
      <c r="R250" s="89"/>
      <c r="S250" s="89"/>
      <c r="T250" s="89"/>
      <c r="U250" s="89"/>
      <c r="V250" s="89"/>
      <c r="W250" s="61"/>
      <c r="X250" s="89"/>
      <c r="Y250" s="89"/>
      <c r="Z250" s="89"/>
      <c r="AA250" s="89"/>
      <c r="AB250" s="89"/>
      <c r="AC250" s="89"/>
      <c r="AD250" s="89"/>
      <c r="AE250" s="89"/>
      <c r="AF250" s="89"/>
    </row>
    <row r="251" spans="1:32" hidden="1" x14ac:dyDescent="0.2">
      <c r="A251" s="89"/>
      <c r="B251" s="89"/>
      <c r="C251" s="89"/>
      <c r="D251" s="124"/>
      <c r="E251" s="89"/>
      <c r="F251" s="89"/>
      <c r="G251" s="89"/>
      <c r="H251" s="110"/>
      <c r="I251" s="110"/>
      <c r="J251" s="110"/>
      <c r="K251" s="110"/>
      <c r="L251" s="110"/>
      <c r="M251" s="110"/>
      <c r="N251" s="110"/>
      <c r="O251" s="61"/>
      <c r="P251" s="89"/>
      <c r="Q251" s="89"/>
      <c r="R251" s="89"/>
      <c r="S251" s="89"/>
      <c r="T251" s="89"/>
      <c r="U251" s="89"/>
      <c r="V251" s="89"/>
      <c r="W251" s="61"/>
      <c r="X251" s="89"/>
      <c r="Y251" s="89"/>
      <c r="Z251" s="89"/>
      <c r="AA251" s="89"/>
      <c r="AB251" s="89"/>
      <c r="AC251" s="89"/>
      <c r="AD251" s="89"/>
      <c r="AE251" s="89"/>
      <c r="AF251" s="89"/>
    </row>
    <row r="252" spans="1:32" hidden="1" x14ac:dyDescent="0.2">
      <c r="A252" s="89"/>
      <c r="B252" s="89"/>
      <c r="C252" s="89"/>
      <c r="D252" s="124"/>
      <c r="E252" s="89"/>
      <c r="F252" s="89"/>
      <c r="G252" s="89"/>
      <c r="H252" s="110"/>
      <c r="I252" s="110"/>
      <c r="J252" s="110"/>
      <c r="K252" s="110"/>
      <c r="L252" s="110"/>
      <c r="M252" s="110"/>
      <c r="N252" s="110"/>
      <c r="O252" s="61"/>
      <c r="P252" s="89"/>
      <c r="Q252" s="89"/>
      <c r="R252" s="89"/>
      <c r="S252" s="89"/>
      <c r="T252" s="89"/>
      <c r="U252" s="89"/>
      <c r="V252" s="89"/>
      <c r="W252" s="61"/>
      <c r="X252" s="89"/>
      <c r="Y252" s="89"/>
      <c r="Z252" s="89"/>
      <c r="AA252" s="89"/>
      <c r="AB252" s="89"/>
      <c r="AC252" s="89"/>
      <c r="AD252" s="89"/>
      <c r="AE252" s="89"/>
      <c r="AF252" s="89"/>
    </row>
    <row r="253" spans="1:32" hidden="1" x14ac:dyDescent="0.2">
      <c r="A253" s="89"/>
      <c r="B253" s="89"/>
      <c r="C253" s="89"/>
      <c r="D253" s="124"/>
      <c r="E253" s="89"/>
      <c r="F253" s="89"/>
      <c r="G253" s="89"/>
      <c r="H253" s="110"/>
      <c r="I253" s="110"/>
      <c r="J253" s="110"/>
      <c r="K253" s="110"/>
      <c r="L253" s="110"/>
      <c r="M253" s="110"/>
      <c r="N253" s="110"/>
      <c r="O253" s="61"/>
      <c r="P253" s="89"/>
      <c r="Q253" s="89"/>
      <c r="R253" s="89"/>
      <c r="S253" s="89"/>
      <c r="T253" s="89"/>
      <c r="U253" s="89"/>
      <c r="V253" s="89"/>
      <c r="W253" s="61"/>
      <c r="X253" s="89"/>
      <c r="Y253" s="89"/>
      <c r="Z253" s="89"/>
      <c r="AA253" s="89"/>
      <c r="AB253" s="89"/>
      <c r="AC253" s="89"/>
      <c r="AD253" s="89"/>
      <c r="AE253" s="89"/>
      <c r="AF253" s="89"/>
    </row>
    <row r="254" spans="1:32" hidden="1" x14ac:dyDescent="0.2">
      <c r="A254" s="89"/>
      <c r="B254" s="89"/>
      <c r="C254" s="89"/>
      <c r="D254" s="124"/>
      <c r="E254" s="89"/>
      <c r="F254" s="89"/>
      <c r="G254" s="89"/>
      <c r="H254" s="110"/>
      <c r="I254" s="110"/>
      <c r="J254" s="110"/>
      <c r="K254" s="110"/>
      <c r="L254" s="110"/>
      <c r="M254" s="110"/>
      <c r="N254" s="110"/>
      <c r="O254" s="61"/>
      <c r="P254" s="89"/>
      <c r="Q254" s="89"/>
      <c r="R254" s="89"/>
      <c r="S254" s="89"/>
      <c r="T254" s="89"/>
      <c r="U254" s="89"/>
      <c r="V254" s="89"/>
      <c r="W254" s="61"/>
      <c r="X254" s="89"/>
      <c r="Y254" s="89"/>
      <c r="Z254" s="89"/>
      <c r="AA254" s="89"/>
      <c r="AB254" s="89"/>
      <c r="AC254" s="89"/>
      <c r="AD254" s="89"/>
      <c r="AE254" s="89"/>
      <c r="AF254" s="89"/>
    </row>
    <row r="255" spans="1:32" hidden="1" x14ac:dyDescent="0.2">
      <c r="A255" s="89"/>
      <c r="B255" s="89"/>
      <c r="C255" s="89"/>
      <c r="D255" s="124"/>
      <c r="E255" s="89"/>
      <c r="F255" s="89"/>
      <c r="G255" s="89"/>
      <c r="H255" s="110"/>
      <c r="I255" s="110"/>
      <c r="J255" s="110"/>
      <c r="K255" s="110"/>
      <c r="L255" s="110"/>
      <c r="M255" s="110"/>
      <c r="N255" s="110"/>
      <c r="O255" s="61"/>
      <c r="P255" s="89"/>
      <c r="Q255" s="89"/>
      <c r="R255" s="89"/>
      <c r="S255" s="89"/>
      <c r="T255" s="89"/>
      <c r="U255" s="89"/>
      <c r="V255" s="89"/>
      <c r="W255" s="61"/>
      <c r="X255" s="89"/>
      <c r="Y255" s="89"/>
      <c r="Z255" s="89"/>
      <c r="AA255" s="89"/>
      <c r="AB255" s="89"/>
      <c r="AC255" s="89"/>
      <c r="AD255" s="89"/>
      <c r="AE255" s="89"/>
      <c r="AF255" s="89"/>
    </row>
    <row r="256" spans="1:32" hidden="1" x14ac:dyDescent="0.2">
      <c r="A256" s="89"/>
      <c r="B256" s="89"/>
      <c r="C256" s="89"/>
      <c r="D256" s="124"/>
      <c r="E256" s="89"/>
      <c r="F256" s="89"/>
      <c r="G256" s="89"/>
      <c r="H256" s="110"/>
      <c r="I256" s="110"/>
      <c r="J256" s="110"/>
      <c r="K256" s="110"/>
      <c r="L256" s="110"/>
      <c r="M256" s="110"/>
      <c r="N256" s="110"/>
      <c r="O256" s="61"/>
      <c r="P256" s="89"/>
      <c r="Q256" s="89"/>
      <c r="R256" s="89"/>
      <c r="S256" s="89"/>
      <c r="T256" s="89"/>
      <c r="U256" s="89"/>
      <c r="V256" s="89"/>
      <c r="W256" s="61"/>
      <c r="X256" s="89"/>
      <c r="Y256" s="89"/>
      <c r="Z256" s="89"/>
      <c r="AA256" s="89"/>
      <c r="AB256" s="89"/>
      <c r="AC256" s="89"/>
      <c r="AD256" s="89"/>
      <c r="AE256" s="89"/>
      <c r="AF256" s="89"/>
    </row>
    <row r="257" spans="1:32" hidden="1" x14ac:dyDescent="0.2">
      <c r="A257" s="89"/>
      <c r="B257" s="89"/>
      <c r="C257" s="89"/>
      <c r="D257" s="124"/>
      <c r="E257" s="89"/>
      <c r="F257" s="89"/>
      <c r="G257" s="89"/>
      <c r="H257" s="110"/>
      <c r="I257" s="110"/>
      <c r="J257" s="110"/>
      <c r="K257" s="110"/>
      <c r="L257" s="110"/>
      <c r="M257" s="110"/>
      <c r="N257" s="110"/>
      <c r="O257" s="61"/>
      <c r="P257" s="89"/>
      <c r="Q257" s="89"/>
      <c r="R257" s="89"/>
      <c r="S257" s="89"/>
      <c r="T257" s="89"/>
      <c r="U257" s="89"/>
      <c r="V257" s="89"/>
      <c r="W257" s="61"/>
      <c r="X257" s="89"/>
      <c r="Y257" s="89"/>
      <c r="Z257" s="89"/>
      <c r="AA257" s="89"/>
      <c r="AB257" s="89"/>
      <c r="AC257" s="89"/>
      <c r="AD257" s="89"/>
      <c r="AE257" s="89"/>
      <c r="AF257" s="89"/>
    </row>
    <row r="258" spans="1:32" hidden="1" x14ac:dyDescent="0.2">
      <c r="A258" s="89"/>
      <c r="B258" s="89"/>
      <c r="C258" s="89"/>
      <c r="D258" s="124"/>
      <c r="E258" s="89"/>
      <c r="F258" s="89"/>
      <c r="G258" s="89"/>
      <c r="H258" s="110"/>
      <c r="I258" s="110"/>
      <c r="J258" s="110"/>
      <c r="K258" s="110"/>
      <c r="L258" s="110"/>
      <c r="M258" s="110"/>
      <c r="N258" s="110"/>
      <c r="O258" s="61"/>
      <c r="P258" s="89"/>
      <c r="Q258" s="89"/>
      <c r="R258" s="89"/>
      <c r="S258" s="89"/>
      <c r="T258" s="89"/>
      <c r="U258" s="89"/>
      <c r="V258" s="89"/>
      <c r="W258" s="61"/>
      <c r="X258" s="89"/>
      <c r="Y258" s="89"/>
      <c r="Z258" s="89"/>
      <c r="AA258" s="89"/>
      <c r="AB258" s="89"/>
      <c r="AC258" s="89"/>
      <c r="AD258" s="89"/>
      <c r="AE258" s="89"/>
      <c r="AF258" s="89"/>
    </row>
    <row r="259" spans="1:32" hidden="1" x14ac:dyDescent="0.2">
      <c r="A259" s="89"/>
      <c r="B259" s="89"/>
      <c r="C259" s="89"/>
      <c r="D259" s="124"/>
      <c r="E259" s="89"/>
      <c r="F259" s="89"/>
      <c r="G259" s="89"/>
      <c r="H259" s="110"/>
      <c r="I259" s="110"/>
      <c r="J259" s="110"/>
      <c r="K259" s="110"/>
      <c r="L259" s="110"/>
      <c r="M259" s="110"/>
      <c r="N259" s="110"/>
      <c r="O259" s="61"/>
      <c r="P259" s="89"/>
      <c r="Q259" s="89"/>
      <c r="R259" s="89"/>
      <c r="S259" s="89"/>
      <c r="T259" s="89"/>
      <c r="U259" s="89"/>
      <c r="V259" s="89"/>
      <c r="W259" s="61"/>
      <c r="X259" s="89"/>
      <c r="Y259" s="89"/>
      <c r="Z259" s="89"/>
      <c r="AA259" s="89"/>
      <c r="AB259" s="89"/>
      <c r="AC259" s="89"/>
      <c r="AD259" s="89"/>
      <c r="AE259" s="89"/>
      <c r="AF259" s="89"/>
    </row>
    <row r="260" spans="1:32" hidden="1" x14ac:dyDescent="0.2">
      <c r="A260" s="89"/>
      <c r="B260" s="89"/>
      <c r="C260" s="89"/>
      <c r="D260" s="124"/>
      <c r="E260" s="89"/>
      <c r="F260" s="89"/>
      <c r="G260" s="89"/>
      <c r="H260" s="110"/>
      <c r="I260" s="110"/>
      <c r="J260" s="110"/>
      <c r="K260" s="110"/>
      <c r="L260" s="110"/>
      <c r="M260" s="110"/>
      <c r="N260" s="110"/>
      <c r="O260" s="61"/>
      <c r="P260" s="89"/>
      <c r="Q260" s="89"/>
      <c r="R260" s="89"/>
      <c r="S260" s="89"/>
      <c r="T260" s="89"/>
      <c r="U260" s="89"/>
      <c r="V260" s="89"/>
      <c r="W260" s="61"/>
      <c r="X260" s="89"/>
      <c r="Y260" s="89"/>
      <c r="Z260" s="89"/>
      <c r="AA260" s="89"/>
      <c r="AB260" s="89"/>
      <c r="AC260" s="89"/>
      <c r="AD260" s="89"/>
      <c r="AE260" s="89"/>
      <c r="AF260" s="89"/>
    </row>
    <row r="261" spans="1:32" hidden="1" x14ac:dyDescent="0.2">
      <c r="A261" s="89"/>
      <c r="B261" s="89"/>
      <c r="C261" s="89"/>
      <c r="D261" s="124"/>
      <c r="E261" s="89"/>
      <c r="F261" s="89"/>
      <c r="G261" s="89"/>
      <c r="H261" s="110"/>
      <c r="I261" s="110"/>
      <c r="J261" s="110"/>
      <c r="K261" s="110"/>
      <c r="L261" s="110"/>
      <c r="M261" s="110"/>
      <c r="N261" s="110"/>
      <c r="O261" s="61"/>
      <c r="P261" s="89"/>
      <c r="Q261" s="89"/>
      <c r="R261" s="89"/>
      <c r="S261" s="89"/>
      <c r="T261" s="89"/>
      <c r="U261" s="89"/>
      <c r="V261" s="89"/>
      <c r="W261" s="61"/>
      <c r="X261" s="89"/>
      <c r="Y261" s="89"/>
      <c r="Z261" s="89"/>
      <c r="AA261" s="89"/>
      <c r="AB261" s="89"/>
      <c r="AC261" s="89"/>
      <c r="AD261" s="89"/>
      <c r="AE261" s="89"/>
      <c r="AF261" s="89"/>
    </row>
    <row r="262" spans="1:32" hidden="1" x14ac:dyDescent="0.2">
      <c r="A262" s="89"/>
      <c r="B262" s="89"/>
      <c r="C262" s="89"/>
      <c r="D262" s="124"/>
      <c r="E262" s="89"/>
      <c r="F262" s="89"/>
      <c r="G262" s="89"/>
      <c r="H262" s="110"/>
      <c r="I262" s="110"/>
      <c r="J262" s="110"/>
      <c r="K262" s="110"/>
      <c r="L262" s="110"/>
      <c r="M262" s="110"/>
      <c r="N262" s="110"/>
      <c r="O262" s="61"/>
      <c r="P262" s="89"/>
      <c r="Q262" s="89"/>
      <c r="R262" s="89"/>
      <c r="S262" s="89"/>
      <c r="T262" s="89"/>
      <c r="U262" s="89"/>
      <c r="V262" s="89"/>
      <c r="W262" s="61"/>
      <c r="X262" s="89"/>
      <c r="Y262" s="89"/>
      <c r="Z262" s="89"/>
      <c r="AA262" s="89"/>
      <c r="AB262" s="89"/>
      <c r="AC262" s="89"/>
      <c r="AD262" s="89"/>
      <c r="AE262" s="89"/>
      <c r="AF262" s="89"/>
    </row>
    <row r="263" spans="1:32" hidden="1" x14ac:dyDescent="0.2">
      <c r="A263" s="89"/>
      <c r="B263" s="89"/>
      <c r="C263" s="89"/>
      <c r="D263" s="124"/>
      <c r="E263" s="89"/>
      <c r="F263" s="89"/>
      <c r="G263" s="89"/>
      <c r="H263" s="110"/>
      <c r="I263" s="110"/>
      <c r="J263" s="110"/>
      <c r="K263" s="110"/>
      <c r="L263" s="110"/>
      <c r="M263" s="110"/>
      <c r="N263" s="110"/>
      <c r="O263" s="61"/>
      <c r="P263" s="89"/>
      <c r="Q263" s="89"/>
      <c r="R263" s="89"/>
      <c r="S263" s="89"/>
      <c r="T263" s="89"/>
      <c r="U263" s="89"/>
      <c r="V263" s="89"/>
      <c r="W263" s="61"/>
      <c r="X263" s="89"/>
      <c r="Y263" s="89"/>
      <c r="Z263" s="89"/>
      <c r="AA263" s="89"/>
      <c r="AB263" s="89"/>
      <c r="AC263" s="89"/>
      <c r="AD263" s="89"/>
      <c r="AE263" s="89"/>
      <c r="AF263" s="89"/>
    </row>
    <row r="264" spans="1:32" hidden="1" x14ac:dyDescent="0.2">
      <c r="A264" s="89"/>
      <c r="B264" s="89"/>
      <c r="C264" s="89"/>
      <c r="D264" s="124"/>
      <c r="E264" s="89"/>
      <c r="F264" s="89"/>
      <c r="G264" s="89"/>
      <c r="H264" s="110"/>
      <c r="I264" s="110"/>
      <c r="J264" s="110"/>
      <c r="K264" s="110"/>
      <c r="L264" s="110"/>
      <c r="M264" s="110"/>
      <c r="N264" s="110"/>
      <c r="O264" s="61"/>
      <c r="P264" s="89"/>
      <c r="Q264" s="89"/>
      <c r="R264" s="89"/>
      <c r="S264" s="89"/>
      <c r="T264" s="89"/>
      <c r="U264" s="89"/>
      <c r="V264" s="89"/>
      <c r="W264" s="61"/>
      <c r="X264" s="89"/>
      <c r="Y264" s="89"/>
      <c r="Z264" s="89"/>
      <c r="AA264" s="89"/>
      <c r="AB264" s="89"/>
      <c r="AC264" s="89"/>
      <c r="AD264" s="89"/>
      <c r="AE264" s="89"/>
      <c r="AF264" s="89"/>
    </row>
    <row r="265" spans="1:32" hidden="1" x14ac:dyDescent="0.2">
      <c r="A265" s="89"/>
      <c r="B265" s="89"/>
      <c r="C265" s="89"/>
      <c r="D265" s="124"/>
      <c r="E265" s="89"/>
      <c r="F265" s="89"/>
      <c r="G265" s="89"/>
      <c r="H265" s="110"/>
      <c r="I265" s="110"/>
      <c r="J265" s="110"/>
      <c r="K265" s="110"/>
      <c r="L265" s="110"/>
      <c r="M265" s="110"/>
      <c r="N265" s="110"/>
      <c r="O265" s="61"/>
      <c r="P265" s="89"/>
      <c r="Q265" s="89"/>
      <c r="R265" s="89"/>
      <c r="S265" s="89"/>
      <c r="T265" s="89"/>
      <c r="U265" s="89"/>
      <c r="V265" s="89"/>
      <c r="W265" s="61"/>
      <c r="X265" s="89"/>
      <c r="Y265" s="89"/>
      <c r="Z265" s="89"/>
      <c r="AA265" s="89"/>
      <c r="AB265" s="89"/>
      <c r="AC265" s="89"/>
      <c r="AD265" s="89"/>
      <c r="AE265" s="89"/>
      <c r="AF265" s="89"/>
    </row>
    <row r="266" spans="1:32" hidden="1" x14ac:dyDescent="0.2">
      <c r="A266" s="89"/>
      <c r="B266" s="89"/>
      <c r="C266" s="89"/>
      <c r="D266" s="124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61"/>
      <c r="P266" s="89"/>
      <c r="Q266" s="89"/>
      <c r="R266" s="89"/>
      <c r="S266" s="89"/>
      <c r="T266" s="89"/>
      <c r="U266" s="89"/>
      <c r="V266" s="89"/>
      <c r="W266" s="61"/>
      <c r="X266" s="89"/>
      <c r="Y266" s="89"/>
      <c r="Z266" s="89"/>
      <c r="AA266" s="89"/>
      <c r="AB266" s="89"/>
      <c r="AC266" s="89"/>
      <c r="AD266" s="89"/>
      <c r="AE266" s="89"/>
      <c r="AF266" s="89"/>
    </row>
    <row r="267" spans="1:32" hidden="1" x14ac:dyDescent="0.2"/>
    <row r="268" spans="1:32" hidden="1" x14ac:dyDescent="0.2"/>
    <row r="269" spans="1:32" hidden="1" x14ac:dyDescent="0.2"/>
    <row r="270" spans="1:32" hidden="1" x14ac:dyDescent="0.2"/>
    <row r="271" spans="1:32" hidden="1" x14ac:dyDescent="0.2"/>
    <row r="272" spans="1:3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</sheetData>
  <mergeCells count="1">
    <mergeCell ref="H7:O7"/>
  </mergeCells>
  <hyperlinks>
    <hyperlink ref="O1" location="Menu!A1" display="Menu" xr:uid="{00000000-0004-0000-0600-000000000000}"/>
  </hyperlinks>
  <pageMargins left="0.19685039370078741" right="0.19685039370078741" top="0.19685039370078741" bottom="0.19685039370078741" header="0.31496062992125984" footer="0.31496062992125984"/>
  <pageSetup paperSize="8" scale="10" fitToHeight="0" orientation="landscape" r:id="rId1"/>
  <ignoredErrors>
    <ignoredError sqref="O9:O9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99"/>
    <pageSetUpPr fitToPage="1"/>
  </sheetPr>
  <dimension ref="A1:Y291"/>
  <sheetViews>
    <sheetView zoomScaleNormal="100" workbookViewId="0">
      <pane ySplit="8" topLeftCell="A9" activePane="bottomLeft" state="frozen"/>
      <selection activeCell="H162" sqref="H162"/>
      <selection pane="bottomLeft"/>
    </sheetView>
  </sheetViews>
  <sheetFormatPr defaultColWidth="0" defaultRowHeight="12.75" zeroHeight="1" x14ac:dyDescent="0.2"/>
  <cols>
    <col min="1" max="1" width="3.625" style="109" customWidth="1"/>
    <col min="2" max="2" width="8" style="109" customWidth="1"/>
    <col min="3" max="3" width="63.875" style="109" bestFit="1" customWidth="1"/>
    <col min="4" max="4" width="20.875" style="125" customWidth="1"/>
    <col min="5" max="5" width="12.125" style="109" customWidth="1"/>
    <col min="6" max="6" width="38.875" style="109" customWidth="1"/>
    <col min="7" max="7" width="58.125" style="109" customWidth="1"/>
    <col min="8" max="14" width="9.875" style="109" customWidth="1"/>
    <col min="15" max="15" width="10.625" style="60" customWidth="1"/>
    <col min="16" max="16" width="3.625" style="109" customWidth="1"/>
    <col min="17" max="17" width="3.25" style="109" customWidth="1"/>
    <col min="18" max="24" width="9" style="109" hidden="1" customWidth="1"/>
    <col min="25" max="25" width="0" style="109" hidden="1" customWidth="1"/>
    <col min="26" max="16384" width="9" style="109" hidden="1"/>
  </cols>
  <sheetData>
    <row r="1" spans="1:24" ht="18" x14ac:dyDescent="0.25">
      <c r="A1" s="24" t="str">
        <f>Menu!A1</f>
        <v>Powercor - Plant and stations</v>
      </c>
      <c r="B1" s="24"/>
      <c r="C1" s="24"/>
      <c r="D1" s="120"/>
      <c r="E1" s="24"/>
      <c r="F1" s="24"/>
      <c r="G1" s="24"/>
      <c r="H1" s="24"/>
      <c r="I1" s="24"/>
      <c r="J1" s="24"/>
      <c r="K1" s="24"/>
      <c r="L1" s="24"/>
      <c r="M1" s="24"/>
      <c r="N1" s="24"/>
      <c r="O1" s="27" t="s">
        <v>39</v>
      </c>
      <c r="P1" s="24"/>
      <c r="Q1" s="24"/>
      <c r="R1" s="24"/>
      <c r="S1" s="24"/>
      <c r="T1" s="24"/>
      <c r="U1" s="24"/>
      <c r="V1" s="24"/>
      <c r="W1" s="24"/>
      <c r="X1" s="24"/>
    </row>
    <row r="2" spans="1:24" ht="15.75" x14ac:dyDescent="0.25">
      <c r="A2" s="26" t="str">
        <f ca="1">RIGHT(CELL("filename", $A$1), LEN(CELL("filename", $A$1)) - SEARCH("]", CELL("filename", $A$1)))</f>
        <v>Project List Volumes</v>
      </c>
      <c r="B2" s="26"/>
      <c r="C2" s="26"/>
      <c r="D2" s="121"/>
      <c r="E2" s="26"/>
      <c r="F2" s="26"/>
      <c r="G2" s="26"/>
      <c r="H2" s="26"/>
      <c r="I2" s="26"/>
      <c r="J2" s="26"/>
      <c r="K2" s="26"/>
      <c r="L2" s="26"/>
      <c r="M2" s="26"/>
      <c r="N2" s="26"/>
      <c r="O2" s="53"/>
      <c r="P2" s="26"/>
      <c r="Q2" s="26"/>
      <c r="R2" s="26"/>
      <c r="S2" s="26"/>
      <c r="T2" s="26"/>
      <c r="U2" s="26"/>
      <c r="V2" s="26"/>
      <c r="W2" s="26"/>
      <c r="X2" s="26"/>
    </row>
    <row r="3" spans="1:24" x14ac:dyDescent="0.2">
      <c r="A3" s="91"/>
      <c r="B3" s="91"/>
      <c r="C3" s="91"/>
      <c r="D3" s="122"/>
      <c r="E3" s="91"/>
      <c r="F3" s="91"/>
      <c r="G3" s="91"/>
      <c r="H3" s="91"/>
      <c r="I3" s="91"/>
      <c r="J3" s="91"/>
      <c r="K3" s="91"/>
      <c r="L3" s="91"/>
      <c r="M3" s="91"/>
      <c r="N3" s="91"/>
      <c r="O3" s="59"/>
      <c r="P3" s="91"/>
      <c r="Q3" s="91"/>
      <c r="R3" s="91"/>
      <c r="S3" s="91"/>
      <c r="T3" s="91"/>
      <c r="U3" s="91"/>
      <c r="V3" s="91"/>
      <c r="W3" s="91"/>
      <c r="X3" s="91"/>
    </row>
    <row r="4" spans="1:24" x14ac:dyDescent="0.2">
      <c r="A4" s="91"/>
      <c r="B4" s="56" t="s">
        <v>144</v>
      </c>
      <c r="C4" s="91"/>
      <c r="D4" s="122"/>
      <c r="E4" s="91"/>
      <c r="F4" s="91"/>
      <c r="G4" s="91"/>
      <c r="H4" s="91"/>
      <c r="I4" s="91"/>
      <c r="J4" s="91"/>
      <c r="K4" s="91"/>
      <c r="L4" s="91"/>
      <c r="M4" s="91"/>
      <c r="N4" s="91"/>
      <c r="O4" s="59"/>
      <c r="P4" s="91"/>
      <c r="Q4" s="91"/>
      <c r="R4" s="91"/>
      <c r="S4" s="91"/>
      <c r="T4" s="91"/>
      <c r="U4" s="91"/>
      <c r="V4" s="91"/>
      <c r="W4" s="91"/>
      <c r="X4" s="91"/>
    </row>
    <row r="5" spans="1:24" x14ac:dyDescent="0.2">
      <c r="A5" s="91"/>
      <c r="B5" s="82"/>
      <c r="C5" s="91"/>
      <c r="D5" s="122"/>
      <c r="E5" s="91"/>
      <c r="F5" s="91"/>
      <c r="G5" s="91"/>
      <c r="H5" s="91"/>
      <c r="I5" s="91"/>
      <c r="J5" s="91"/>
      <c r="K5" s="91"/>
      <c r="L5" s="91"/>
      <c r="M5" s="91"/>
      <c r="N5" s="91"/>
      <c r="O5" s="59"/>
      <c r="P5" s="91"/>
      <c r="Q5" s="91"/>
      <c r="R5" s="91"/>
      <c r="S5" s="91"/>
      <c r="T5" s="91"/>
      <c r="U5" s="91"/>
      <c r="V5" s="91"/>
      <c r="W5" s="91"/>
      <c r="X5" s="91"/>
    </row>
    <row r="6" spans="1:24" x14ac:dyDescent="0.2">
      <c r="A6" s="91"/>
      <c r="B6" s="64"/>
      <c r="C6" s="91"/>
      <c r="D6" s="122"/>
      <c r="E6" s="91"/>
      <c r="F6" s="91"/>
      <c r="G6" s="91"/>
      <c r="H6" s="91"/>
      <c r="I6" s="91"/>
      <c r="J6" s="91"/>
      <c r="K6" s="91"/>
      <c r="L6" s="91"/>
      <c r="M6" s="91"/>
      <c r="N6" s="91"/>
      <c r="O6" s="59"/>
      <c r="P6" s="91"/>
      <c r="Q6" s="91"/>
      <c r="R6" s="91"/>
      <c r="S6" s="91"/>
      <c r="T6" s="91"/>
      <c r="U6" s="91"/>
      <c r="V6" s="91"/>
      <c r="W6" s="89"/>
      <c r="X6" s="89"/>
    </row>
    <row r="7" spans="1:24" ht="12.75" customHeight="1" x14ac:dyDescent="0.2">
      <c r="A7" s="91"/>
      <c r="B7" s="91"/>
      <c r="C7" s="91"/>
      <c r="D7" s="122"/>
      <c r="E7" s="91"/>
      <c r="F7" s="91"/>
      <c r="G7" s="91"/>
      <c r="H7" s="228" t="s">
        <v>257</v>
      </c>
      <c r="I7" s="229"/>
      <c r="J7" s="229"/>
      <c r="K7" s="229"/>
      <c r="L7" s="229"/>
      <c r="M7" s="229"/>
      <c r="N7" s="229"/>
      <c r="O7" s="230"/>
      <c r="P7" s="91"/>
      <c r="Q7" s="91"/>
      <c r="R7" s="91"/>
      <c r="S7" s="91"/>
      <c r="T7" s="91"/>
      <c r="U7" s="91"/>
      <c r="V7" s="91"/>
      <c r="W7" s="89"/>
      <c r="X7" s="89"/>
    </row>
    <row r="8" spans="1:24" ht="25.5" x14ac:dyDescent="0.2">
      <c r="A8" s="91"/>
      <c r="B8" s="136" t="s">
        <v>46</v>
      </c>
      <c r="C8" s="136" t="s">
        <v>145</v>
      </c>
      <c r="D8" s="126" t="s">
        <v>146</v>
      </c>
      <c r="E8" s="136" t="s">
        <v>147</v>
      </c>
      <c r="F8" s="136" t="s">
        <v>309</v>
      </c>
      <c r="G8" s="136" t="s">
        <v>310</v>
      </c>
      <c r="H8" s="90" t="s">
        <v>362</v>
      </c>
      <c r="I8" s="90" t="s">
        <v>363</v>
      </c>
      <c r="J8" s="90" t="s">
        <v>364</v>
      </c>
      <c r="K8" s="90" t="s">
        <v>365</v>
      </c>
      <c r="L8" s="90" t="s">
        <v>366</v>
      </c>
      <c r="M8" s="90" t="s">
        <v>367</v>
      </c>
      <c r="N8" s="90" t="s">
        <v>368</v>
      </c>
      <c r="O8" s="90" t="s">
        <v>385</v>
      </c>
      <c r="P8" s="91"/>
      <c r="Q8" s="91"/>
      <c r="R8" s="91"/>
      <c r="S8" s="91"/>
      <c r="T8" s="91"/>
      <c r="U8" s="91"/>
      <c r="V8" s="91"/>
      <c r="W8" s="89"/>
      <c r="X8" s="89"/>
    </row>
    <row r="9" spans="1:24" ht="12.75" customHeight="1" x14ac:dyDescent="0.2">
      <c r="A9" s="91"/>
      <c r="B9" s="131">
        <f>IF('Project List - RRP'!B9=0," ",'Project List - RRP'!B9)</f>
        <v>143</v>
      </c>
      <c r="C9" s="132" t="str">
        <f>IF('Project List - RRP'!C9=0," ",'Project List - RRP'!C9)</f>
        <v xml:space="preserve">Low Gas RMU Replacement </v>
      </c>
      <c r="D9" s="132" t="str">
        <f>IF('Project List - RRP'!D9=0," ",'Project List - RRP'!D9)</f>
        <v>Multiple</v>
      </c>
      <c r="E9" s="131" t="str">
        <f>IF('Project List - RRP'!E9=0," ",'Project List - RRP'!E9)</f>
        <v>Switchgear</v>
      </c>
      <c r="F9" s="132" t="str">
        <f>IF('Project List - RRP'!F9=0," ",'Project List - RRP'!F9)</f>
        <v>&gt; 11 KV &amp; &lt; = 22 KV  ; LOAD BREAK SWITCH</v>
      </c>
      <c r="G9" s="119" t="str">
        <f>CONCATENATE(E9&amp;" - "&amp;F9)</f>
        <v>Switchgear - &gt; 11 KV &amp; &lt; = 22 KV  ; LOAD BREAK SWITCH</v>
      </c>
      <c r="H9" s="157">
        <v>1.5</v>
      </c>
      <c r="I9" s="108">
        <v>3</v>
      </c>
      <c r="J9" s="249" t="s">
        <v>440</v>
      </c>
      <c r="K9" s="247"/>
      <c r="L9" s="247"/>
      <c r="M9" s="247"/>
      <c r="N9" s="248"/>
      <c r="O9" s="118">
        <f>SUM(J9:N9)</f>
        <v>0</v>
      </c>
      <c r="P9" s="91"/>
      <c r="Q9" s="91"/>
      <c r="R9" s="91"/>
      <c r="S9" s="91"/>
      <c r="T9" s="91"/>
      <c r="U9" s="91"/>
      <c r="V9" s="91"/>
      <c r="W9" s="111"/>
      <c r="X9" s="89"/>
    </row>
    <row r="10" spans="1:24" x14ac:dyDescent="0.2">
      <c r="A10" s="91"/>
      <c r="B10" s="131">
        <f>IF('Project List - RRP'!B10=0," ",'Project List - RRP'!B10)</f>
        <v>143</v>
      </c>
      <c r="C10" s="132" t="str">
        <f>IF('Project List - RRP'!C10=0," ",'Project List - RRP'!C10)</f>
        <v xml:space="preserve">Low Gas RMU Replacement </v>
      </c>
      <c r="D10" s="132" t="str">
        <f>IF('Project List - RRP'!D10=0," ",'Project List - RRP'!D10)</f>
        <v xml:space="preserve">Deakin-Eighth </v>
      </c>
      <c r="E10" s="131" t="str">
        <f>IF('Project List - RRP'!E10=0," ",'Project List - RRP'!E10)</f>
        <v>Switchgear</v>
      </c>
      <c r="F10" s="132" t="str">
        <f>IF('Project List - RRP'!F10=0," ",'Project List - RRP'!F10)</f>
        <v>&gt; 11 KV &amp; &lt; = 22 KV  ; LOAD BREAK SWITCH</v>
      </c>
      <c r="G10" s="119" t="str">
        <f t="shared" ref="G10:G70" si="0">CONCATENATE(E10&amp;" - "&amp;F10)</f>
        <v>Switchgear - &gt; 11 KV &amp; &lt; = 22 KV  ; LOAD BREAK SWITCH</v>
      </c>
      <c r="H10" s="157">
        <v>0.5</v>
      </c>
      <c r="I10" s="108">
        <v>0</v>
      </c>
      <c r="J10" s="250"/>
      <c r="K10" s="237"/>
      <c r="L10" s="237"/>
      <c r="M10" s="237"/>
      <c r="N10" s="238"/>
      <c r="O10" s="118">
        <f t="shared" ref="O10:O72" si="1">SUM(J10:N10)</f>
        <v>0</v>
      </c>
      <c r="P10" s="91"/>
      <c r="Q10" s="91"/>
      <c r="R10" s="91"/>
      <c r="S10" s="91"/>
      <c r="T10" s="91"/>
      <c r="U10" s="91"/>
      <c r="V10" s="91"/>
      <c r="W10" s="111"/>
      <c r="X10" s="89"/>
    </row>
    <row r="11" spans="1:24" x14ac:dyDescent="0.2">
      <c r="A11" s="91"/>
      <c r="B11" s="131">
        <f>IF('Project List - RRP'!B11=0," ",'Project List - RRP'!B11)</f>
        <v>143</v>
      </c>
      <c r="C11" s="132" t="str">
        <f>IF('Project List - RRP'!C11=0," ",'Project List - RRP'!C11)</f>
        <v xml:space="preserve">Low Gas RMU Replacement </v>
      </c>
      <c r="D11" s="132" t="str">
        <f>IF('Project List - RRP'!D11=0," ",'Project List - RRP'!D11)</f>
        <v>Lucan-Base Hospital RMU (+ Cable)</v>
      </c>
      <c r="E11" s="131" t="str">
        <f>IF('Project List - RRP'!E11=0," ",'Project List - RRP'!E11)</f>
        <v>Switchgear</v>
      </c>
      <c r="F11" s="132" t="str">
        <f>IF('Project List - RRP'!F11=0," ",'Project List - RRP'!F11)</f>
        <v>&gt; 11 KV &amp; &lt; = 22 KV  ; LOAD BREAK SWITCH</v>
      </c>
      <c r="G11" s="119" t="str">
        <f t="shared" si="0"/>
        <v>Switchgear - &gt; 11 KV &amp; &lt; = 22 KV  ; LOAD BREAK SWITCH</v>
      </c>
      <c r="H11" s="157">
        <v>0.5</v>
      </c>
      <c r="I11" s="108">
        <v>0</v>
      </c>
      <c r="J11" s="250"/>
      <c r="K11" s="237"/>
      <c r="L11" s="237"/>
      <c r="M11" s="237"/>
      <c r="N11" s="238"/>
      <c r="O11" s="118">
        <f t="shared" si="1"/>
        <v>0</v>
      </c>
      <c r="P11" s="91"/>
      <c r="Q11" s="91"/>
      <c r="R11" s="91"/>
      <c r="S11" s="91"/>
      <c r="T11" s="91"/>
      <c r="U11" s="91"/>
      <c r="V11" s="91"/>
      <c r="W11" s="111"/>
      <c r="X11" s="89"/>
    </row>
    <row r="12" spans="1:24" x14ac:dyDescent="0.2">
      <c r="A12" s="91"/>
      <c r="B12" s="131">
        <f>IF('Project List - RRP'!B12=0," ",'Project List - RRP'!B12)</f>
        <v>143</v>
      </c>
      <c r="C12" s="132" t="str">
        <f>IF('Project List - RRP'!C12=0," ",'Project List - RRP'!C12)</f>
        <v xml:space="preserve">Low Gas RMU Replacement </v>
      </c>
      <c r="D12" s="132" t="str">
        <f>IF('Project List - RRP'!D12=0," ",'Project List - RRP'!D12)</f>
        <v>Shillidays-Eighth</v>
      </c>
      <c r="E12" s="131" t="str">
        <f>IF('Project List - RRP'!E12=0," ",'Project List - RRP'!E12)</f>
        <v>Switchgear</v>
      </c>
      <c r="F12" s="132" t="str">
        <f>IF('Project List - RRP'!F12=0," ",'Project List - RRP'!F12)</f>
        <v>&gt; 11 KV &amp; &lt; = 22 KV  ; LOAD BREAK SWITCH</v>
      </c>
      <c r="G12" s="119" t="str">
        <f t="shared" si="0"/>
        <v>Switchgear - &gt; 11 KV &amp; &lt; = 22 KV  ; LOAD BREAK SWITCH</v>
      </c>
      <c r="H12" s="157">
        <v>0.5</v>
      </c>
      <c r="I12" s="108">
        <v>0</v>
      </c>
      <c r="J12" s="250"/>
      <c r="K12" s="237"/>
      <c r="L12" s="237"/>
      <c r="M12" s="237"/>
      <c r="N12" s="238"/>
      <c r="O12" s="118">
        <f t="shared" si="1"/>
        <v>0</v>
      </c>
      <c r="P12" s="91"/>
      <c r="Q12" s="91"/>
      <c r="R12" s="91"/>
      <c r="S12" s="91"/>
      <c r="T12" s="91"/>
      <c r="U12" s="91"/>
      <c r="V12" s="91"/>
      <c r="W12" s="89"/>
      <c r="X12" s="89"/>
    </row>
    <row r="13" spans="1:24" x14ac:dyDescent="0.2">
      <c r="A13" s="91"/>
      <c r="B13" s="131">
        <f>IF('Project List - RRP'!B13=0," ",'Project List - RRP'!B13)</f>
        <v>143</v>
      </c>
      <c r="C13" s="132" t="str">
        <f>IF('Project List - RRP'!C13=0," ",'Project List - RRP'!C13)</f>
        <v>Outdoor HV ABS Replacement</v>
      </c>
      <c r="D13" s="132" t="str">
        <f>IF('Project List - RRP'!D13=0," ",'Project List - RRP'!D13)</f>
        <v>Multiple</v>
      </c>
      <c r="E13" s="131" t="str">
        <f>IF('Project List - RRP'!E13=0," ",'Project List - RRP'!E13)</f>
        <v>Switchgear</v>
      </c>
      <c r="F13" s="132" t="str">
        <f>IF('Project List - RRP'!F13=0," ",'Project List - RRP'!F13)</f>
        <v>&gt; 11 KV &amp; &lt; = 22 KV  ; LOAD BREAK SWITCH</v>
      </c>
      <c r="G13" s="119" t="str">
        <f t="shared" si="0"/>
        <v>Switchgear - &gt; 11 KV &amp; &lt; = 22 KV  ; LOAD BREAK SWITCH</v>
      </c>
      <c r="H13" s="157">
        <v>15</v>
      </c>
      <c r="I13" s="108">
        <v>0</v>
      </c>
      <c r="J13" s="250"/>
      <c r="K13" s="237"/>
      <c r="L13" s="237"/>
      <c r="M13" s="237"/>
      <c r="N13" s="238"/>
      <c r="O13" s="118">
        <f t="shared" si="1"/>
        <v>0</v>
      </c>
      <c r="P13" s="91"/>
      <c r="Q13" s="91"/>
      <c r="R13" s="91"/>
      <c r="S13" s="91"/>
      <c r="T13" s="91"/>
      <c r="U13" s="91"/>
      <c r="V13" s="91"/>
      <c r="W13" s="111"/>
      <c r="X13" s="89"/>
    </row>
    <row r="14" spans="1:24" x14ac:dyDescent="0.2">
      <c r="A14" s="91"/>
      <c r="B14" s="131">
        <f>IF('Project List - RRP'!B14=0," ",'Project List - RRP'!B14)</f>
        <v>143</v>
      </c>
      <c r="C14" s="132" t="str">
        <f>IF('Project List - RRP'!C14=0," ",'Project List - RRP'!C14)</f>
        <v>Outdoor HV ABS Replacement (CRO tagged interrupters)</v>
      </c>
      <c r="D14" s="132" t="str">
        <f>IF('Project List - RRP'!D14=0," ",'Project List - RRP'!D14)</f>
        <v>Multiple</v>
      </c>
      <c r="E14" s="131" t="str">
        <f>IF('Project List - RRP'!E14=0," ",'Project List - RRP'!E14)</f>
        <v>Switchgear</v>
      </c>
      <c r="F14" s="132" t="str">
        <f>IF('Project List - RRP'!F14=0," ",'Project List - RRP'!F14)</f>
        <v>&gt; 11 KV &amp; &lt; = 22 KV  ; LOAD BREAK SWITCH</v>
      </c>
      <c r="G14" s="119" t="str">
        <f t="shared" si="0"/>
        <v>Switchgear - &gt; 11 KV &amp; &lt; = 22 KV  ; LOAD BREAK SWITCH</v>
      </c>
      <c r="H14" s="157">
        <v>40.5</v>
      </c>
      <c r="I14" s="108">
        <v>81</v>
      </c>
      <c r="J14" s="108">
        <v>81</v>
      </c>
      <c r="K14" s="108">
        <v>81</v>
      </c>
      <c r="L14" s="108">
        <v>81</v>
      </c>
      <c r="M14" s="108">
        <v>81</v>
      </c>
      <c r="N14" s="108">
        <v>81</v>
      </c>
      <c r="O14" s="118">
        <f t="shared" si="1"/>
        <v>405</v>
      </c>
      <c r="P14" s="91"/>
      <c r="Q14" s="91"/>
      <c r="R14" s="91"/>
      <c r="S14" s="91"/>
      <c r="T14" s="91"/>
      <c r="U14" s="91"/>
      <c r="V14" s="91"/>
      <c r="W14" s="111"/>
      <c r="X14" s="89"/>
    </row>
    <row r="15" spans="1:24" ht="12.75" customHeight="1" x14ac:dyDescent="0.2">
      <c r="A15" s="91"/>
      <c r="B15" s="131">
        <f>IF('Project List - RRP'!B15=0," ",'Project List - RRP'!B15)</f>
        <v>143</v>
      </c>
      <c r="C15" s="132" t="str">
        <f>IF('Project List - RRP'!C15=0," ",'Project List - RRP'!C15)</f>
        <v>Outdoor HV ABS Replacement (Non-Geveas)</v>
      </c>
      <c r="D15" s="132" t="str">
        <f>IF('Project List - RRP'!D15=0," ",'Project List - RRP'!D15)</f>
        <v>Multiple</v>
      </c>
      <c r="E15" s="131" t="str">
        <f>IF('Project List - RRP'!E15=0," ",'Project List - RRP'!E15)</f>
        <v>Switchgear</v>
      </c>
      <c r="F15" s="132" t="str">
        <f>IF('Project List - RRP'!F15=0," ",'Project List - RRP'!F15)</f>
        <v>&gt; 11 KV &amp; &lt; = 22 KV  ; LOAD BREAK SWITCH</v>
      </c>
      <c r="G15" s="119" t="str">
        <f t="shared" si="0"/>
        <v>Switchgear - &gt; 11 KV &amp; &lt; = 22 KV  ; LOAD BREAK SWITCH</v>
      </c>
      <c r="H15" s="157">
        <v>93.5</v>
      </c>
      <c r="I15" s="108">
        <v>98</v>
      </c>
      <c r="J15" s="249" t="s">
        <v>440</v>
      </c>
      <c r="K15" s="247"/>
      <c r="L15" s="247"/>
      <c r="M15" s="247"/>
      <c r="N15" s="248"/>
      <c r="O15" s="118">
        <f t="shared" si="1"/>
        <v>0</v>
      </c>
      <c r="P15" s="91"/>
      <c r="Q15" s="91"/>
      <c r="R15" s="91"/>
      <c r="S15" s="91"/>
      <c r="T15" s="91"/>
      <c r="U15" s="91"/>
      <c r="V15" s="91"/>
      <c r="W15" s="111"/>
      <c r="X15" s="89"/>
    </row>
    <row r="16" spans="1:24" x14ac:dyDescent="0.2">
      <c r="A16" s="91"/>
      <c r="B16" s="131">
        <f>IF('Project List - RRP'!B16=0," ",'Project List - RRP'!B16)</f>
        <v>143</v>
      </c>
      <c r="C16" s="132" t="str">
        <f>IF('Project List - RRP'!C16=0," ",'Project List - RRP'!C16)</f>
        <v>HV ABS Replacement (Indoor substations) incl Calor EMAG, Gardy, A MEC, K MEC</v>
      </c>
      <c r="D16" s="132" t="str">
        <f>IF('Project List - RRP'!D16=0," ",'Project List - RRP'!D16)</f>
        <v>Multiple</v>
      </c>
      <c r="E16" s="131" t="str">
        <f>IF('Project List - RRP'!E16=0," ",'Project List - RRP'!E16)</f>
        <v>Switchgear</v>
      </c>
      <c r="F16" s="132" t="str">
        <f>IF('Project List - RRP'!F16=0," ",'Project List - RRP'!F16)</f>
        <v>&gt; 11 KV &amp; &lt; = 22 KV  ; LOAD BREAK SWITCH</v>
      </c>
      <c r="G16" s="119" t="str">
        <f t="shared" si="0"/>
        <v>Switchgear - &gt; 11 KV &amp; &lt; = 22 KV  ; LOAD BREAK SWITCH</v>
      </c>
      <c r="H16" s="157">
        <v>1.5</v>
      </c>
      <c r="I16" s="108">
        <v>2</v>
      </c>
      <c r="J16" s="250"/>
      <c r="K16" s="237"/>
      <c r="L16" s="237"/>
      <c r="M16" s="237"/>
      <c r="N16" s="238"/>
      <c r="O16" s="118">
        <f t="shared" si="1"/>
        <v>0</v>
      </c>
      <c r="P16" s="91"/>
      <c r="Q16" s="91"/>
      <c r="R16" s="91"/>
      <c r="S16" s="91"/>
      <c r="T16" s="91"/>
      <c r="U16" s="91"/>
      <c r="V16" s="91"/>
      <c r="W16" s="111"/>
      <c r="X16" s="89"/>
    </row>
    <row r="17" spans="1:24" x14ac:dyDescent="0.2">
      <c r="A17" s="91"/>
      <c r="B17" s="131">
        <f>IF('Project List - RRP'!B17=0," ",'Project List - RRP'!B17)</f>
        <v>143</v>
      </c>
      <c r="C17" s="132" t="str">
        <f>IF('Project List - RRP'!C17=0," ",'Project List - RRP'!C17)</f>
        <v>HV ABS Replacement (Indoor substations) incl Calor EMAG, Gardy, A MEC, K MEC</v>
      </c>
      <c r="D17" s="132" t="str">
        <f>IF('Project List - RRP'!D17=0," ",'Project List - RRP'!D17)</f>
        <v>BARNES-COMBEN</v>
      </c>
      <c r="E17" s="131" t="str">
        <f>IF('Project List - RRP'!E17=0," ",'Project List - RRP'!E17)</f>
        <v>Switchgear</v>
      </c>
      <c r="F17" s="132" t="str">
        <f>IF('Project List - RRP'!F17=0," ",'Project List - RRP'!F17)</f>
        <v>&gt; 11 KV &amp; &lt; = 22 KV  ; LOAD BREAK SWITCH</v>
      </c>
      <c r="G17" s="119" t="str">
        <f t="shared" si="0"/>
        <v>Switchgear - &gt; 11 KV &amp; &lt; = 22 KV  ; LOAD BREAK SWITCH</v>
      </c>
      <c r="H17" s="157">
        <v>0.5</v>
      </c>
      <c r="I17" s="108">
        <v>0</v>
      </c>
      <c r="J17" s="250"/>
      <c r="K17" s="237"/>
      <c r="L17" s="237"/>
      <c r="M17" s="237"/>
      <c r="N17" s="238"/>
      <c r="O17" s="118">
        <f t="shared" si="1"/>
        <v>0</v>
      </c>
      <c r="P17" s="91"/>
      <c r="Q17" s="91"/>
      <c r="R17" s="91"/>
      <c r="S17" s="91"/>
      <c r="T17" s="91"/>
      <c r="U17" s="91"/>
      <c r="V17" s="91"/>
      <c r="W17" s="111"/>
      <c r="X17" s="89"/>
    </row>
    <row r="18" spans="1:24" x14ac:dyDescent="0.2">
      <c r="A18" s="91"/>
      <c r="B18" s="131">
        <f>IF('Project List - RRP'!B18=0," ",'Project List - RRP'!B18)</f>
        <v>143</v>
      </c>
      <c r="C18" s="132" t="str">
        <f>IF('Project List - RRP'!C18=0," ",'Project List - RRP'!C18)</f>
        <v>HV ABS Replacement (Indoor substations) incl Calor EMAG, Gardy, A MEC, K MEC</v>
      </c>
      <c r="D18" s="132" t="str">
        <f>IF('Project List - RRP'!D18=0," ",'Project List - RRP'!D18)</f>
        <v>COBURNS-HIGH No.1</v>
      </c>
      <c r="E18" s="131" t="str">
        <f>IF('Project List - RRP'!E18=0," ",'Project List - RRP'!E18)</f>
        <v>Switchgear</v>
      </c>
      <c r="F18" s="132" t="str">
        <f>IF('Project List - RRP'!F18=0," ",'Project List - RRP'!F18)</f>
        <v>&gt; 11 KV &amp; &lt; = 22 KV  ; LOAD BREAK SWITCH</v>
      </c>
      <c r="G18" s="119" t="str">
        <f t="shared" si="0"/>
        <v>Switchgear - &gt; 11 KV &amp; &lt; = 22 KV  ; LOAD BREAK SWITCH</v>
      </c>
      <c r="H18" s="157">
        <v>0.5</v>
      </c>
      <c r="I18" s="108">
        <v>0</v>
      </c>
      <c r="J18" s="250"/>
      <c r="K18" s="237"/>
      <c r="L18" s="237"/>
      <c r="M18" s="237"/>
      <c r="N18" s="238"/>
      <c r="O18" s="118">
        <f t="shared" si="1"/>
        <v>0</v>
      </c>
      <c r="P18" s="91"/>
      <c r="Q18" s="91"/>
      <c r="R18" s="91"/>
      <c r="S18" s="91"/>
      <c r="T18" s="91"/>
      <c r="U18" s="91"/>
      <c r="V18" s="91"/>
      <c r="W18" s="111"/>
      <c r="X18" s="89"/>
    </row>
    <row r="19" spans="1:24" x14ac:dyDescent="0.2">
      <c r="A19" s="91"/>
      <c r="B19" s="131">
        <f>IF('Project List - RRP'!B19=0," ",'Project List - RRP'!B19)</f>
        <v>143</v>
      </c>
      <c r="C19" s="132" t="str">
        <f>IF('Project List - RRP'!C19=0," ",'Project List - RRP'!C19)</f>
        <v>HV ABS Replacement (Indoor substations) incl Calor EMAG, Gardy, A MEC, K MEC</v>
      </c>
      <c r="D19" s="132" t="str">
        <f>IF('Project List - RRP'!D19=0," ",'Project List - RRP'!D19)</f>
        <v>Glendale-Heaths</v>
      </c>
      <c r="E19" s="131" t="str">
        <f>IF('Project List - RRP'!E19=0," ",'Project List - RRP'!E19)</f>
        <v>Switchgear</v>
      </c>
      <c r="F19" s="132" t="str">
        <f>IF('Project List - RRP'!F19=0," ",'Project List - RRP'!F19)</f>
        <v>&gt; 11 KV &amp; &lt; = 22 KV  ; LOAD BREAK SWITCH</v>
      </c>
      <c r="G19" s="119" t="str">
        <f t="shared" si="0"/>
        <v>Switchgear - &gt; 11 KV &amp; &lt; = 22 KV  ; LOAD BREAK SWITCH</v>
      </c>
      <c r="H19" s="157">
        <v>0.5</v>
      </c>
      <c r="I19" s="108">
        <v>0</v>
      </c>
      <c r="J19" s="250"/>
      <c r="K19" s="237"/>
      <c r="L19" s="237"/>
      <c r="M19" s="237"/>
      <c r="N19" s="238"/>
      <c r="O19" s="118">
        <f t="shared" si="1"/>
        <v>0</v>
      </c>
      <c r="P19" s="91"/>
      <c r="Q19" s="91"/>
      <c r="R19" s="91"/>
      <c r="S19" s="91"/>
      <c r="T19" s="91"/>
      <c r="U19" s="91"/>
      <c r="V19" s="91"/>
      <c r="W19" s="111"/>
      <c r="X19" s="89"/>
    </row>
    <row r="20" spans="1:24" x14ac:dyDescent="0.2">
      <c r="A20" s="91"/>
      <c r="B20" s="131">
        <f>IF('Project List - RRP'!B20=0," ",'Project List - RRP'!B20)</f>
        <v>143</v>
      </c>
      <c r="C20" s="132" t="str">
        <f>IF('Project List - RRP'!C20=0," ",'Project List - RRP'!C20)</f>
        <v>Low Gas Switches (OH) Replacement</v>
      </c>
      <c r="D20" s="132" t="str">
        <f>IF('Project List - RRP'!D20=0," ",'Project List - RRP'!D20)</f>
        <v>Multiple</v>
      </c>
      <c r="E20" s="131" t="str">
        <f>IF('Project List - RRP'!E20=0," ",'Project List - RRP'!E20)</f>
        <v>Switchgear</v>
      </c>
      <c r="F20" s="132" t="str">
        <f>IF('Project List - RRP'!F20=0," ",'Project List - RRP'!F20)</f>
        <v>&gt; 11 KV &amp; &lt; = 22 KV  ; LOAD BREAK SWITCH</v>
      </c>
      <c r="G20" s="119" t="str">
        <f t="shared" si="0"/>
        <v>Switchgear - &gt; 11 KV &amp; &lt; = 22 KV  ; LOAD BREAK SWITCH</v>
      </c>
      <c r="H20" s="157">
        <v>2</v>
      </c>
      <c r="I20" s="108">
        <v>2</v>
      </c>
      <c r="J20" s="251"/>
      <c r="K20" s="252"/>
      <c r="L20" s="252"/>
      <c r="M20" s="252"/>
      <c r="N20" s="253"/>
      <c r="O20" s="118">
        <f t="shared" si="1"/>
        <v>0</v>
      </c>
      <c r="P20" s="91"/>
      <c r="Q20" s="91"/>
      <c r="R20" s="91"/>
      <c r="S20" s="91"/>
      <c r="T20" s="91"/>
      <c r="U20" s="91"/>
      <c r="V20" s="91"/>
      <c r="W20" s="111"/>
      <c r="X20" s="89"/>
    </row>
    <row r="21" spans="1:24" x14ac:dyDescent="0.2">
      <c r="A21" s="91"/>
      <c r="B21" s="131">
        <f>IF('Project List - RRP'!B21=0," ",'Project List - RRP'!B21)</f>
        <v>144</v>
      </c>
      <c r="C21" s="132" t="str">
        <f>IF('Project List - RRP'!C21=0," ",'Project List - RRP'!C21)</f>
        <v>Ground Type Substation Transformer Replacement</v>
      </c>
      <c r="D21" s="132" t="str">
        <f>IF('Project List - RRP'!D21=0," ",'Project List - RRP'!D21)</f>
        <v>Multiple</v>
      </c>
      <c r="E21" s="131" t="str">
        <f>IF('Project List - RRP'!E21=0," ",'Project List - RRP'!E21)</f>
        <v>Transformers</v>
      </c>
      <c r="F21" s="132" t="str">
        <f>IF('Project List - RRP'!F21=0," ",'Project List - RRP'!F21)</f>
        <v>GROUND OUTDOOR / INDOOR CHAMBER MOUNTED ; ˂  22 KV ;  &gt; 60 KVA  AND &lt; = 600 KVA ; MULTIPLE PHASE</v>
      </c>
      <c r="G21" s="119" t="str">
        <f t="shared" si="0"/>
        <v>Transformers - GROUND OUTDOOR / INDOOR CHAMBER MOUNTED ; ˂  22 KV ;  &gt; 60 KVA  AND &lt; = 600 KVA ; MULTIPLE PHASE</v>
      </c>
      <c r="H21" s="157">
        <v>1.5</v>
      </c>
      <c r="I21" s="108">
        <v>2</v>
      </c>
      <c r="J21" s="108">
        <v>2</v>
      </c>
      <c r="K21" s="108">
        <v>2</v>
      </c>
      <c r="L21" s="108">
        <v>2</v>
      </c>
      <c r="M21" s="108">
        <v>2</v>
      </c>
      <c r="N21" s="108">
        <v>2</v>
      </c>
      <c r="O21" s="118">
        <f t="shared" si="1"/>
        <v>10</v>
      </c>
      <c r="P21" s="91"/>
      <c r="Q21" s="91"/>
      <c r="R21" s="91"/>
      <c r="S21" s="91"/>
      <c r="T21" s="91"/>
      <c r="U21" s="91"/>
      <c r="V21" s="91"/>
      <c r="W21" s="111"/>
      <c r="X21" s="89"/>
    </row>
    <row r="22" spans="1:24" x14ac:dyDescent="0.2">
      <c r="A22" s="91"/>
      <c r="B22" s="131">
        <f>IF('Project List - RRP'!B22=0," ",'Project List - RRP'!B22)</f>
        <v>144</v>
      </c>
      <c r="C22" s="132" t="str">
        <f>IF('Project List - RRP'!C22=0," ",'Project List - RRP'!C22)</f>
        <v>Ground Type Substation Transformer Replacement</v>
      </c>
      <c r="D22" s="132" t="str">
        <f>IF('Project List - RRP'!D22=0," ",'Project List - RRP'!D22)</f>
        <v>Camp-Doonan No2</v>
      </c>
      <c r="E22" s="131" t="str">
        <f>IF('Project List - RRP'!E22=0," ",'Project List - RRP'!E22)</f>
        <v>Transformers</v>
      </c>
      <c r="F22" s="132" t="str">
        <f>IF('Project List - RRP'!F22=0," ",'Project List - RRP'!F22)</f>
        <v>GROUND OUTDOOR / INDOOR CHAMBER MOUNTED ; ˂  22 KV ;  &gt; 60 KVA  AND &lt; = 600 KVA ; MULTIPLE PHASE</v>
      </c>
      <c r="G22" s="119" t="str">
        <f t="shared" si="0"/>
        <v>Transformers - GROUND OUTDOOR / INDOOR CHAMBER MOUNTED ; ˂  22 KV ;  &gt; 60 KVA  AND &lt; = 600 KVA ; MULTIPLE PHASE</v>
      </c>
      <c r="H22" s="157">
        <v>0.5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18">
        <f t="shared" si="1"/>
        <v>0</v>
      </c>
      <c r="P22" s="91"/>
      <c r="Q22" s="91"/>
      <c r="R22" s="91"/>
      <c r="S22" s="91"/>
      <c r="T22" s="91"/>
      <c r="U22" s="91"/>
      <c r="V22" s="91"/>
      <c r="W22" s="111"/>
      <c r="X22" s="89"/>
    </row>
    <row r="23" spans="1:24" x14ac:dyDescent="0.2">
      <c r="A23" s="91"/>
      <c r="B23" s="131">
        <f>IF('Project List - RRP'!B23=0," ",'Project List - RRP'!B23)</f>
        <v>144</v>
      </c>
      <c r="C23" s="132" t="str">
        <f>IF('Project List - RRP'!C23=0," ",'Project List - RRP'!C23)</f>
        <v>Ground Type Substation Transformer Replacement</v>
      </c>
      <c r="D23" s="132" t="str">
        <f>IF('Project List - RRP'!D23=0," ",'Project List - RRP'!D23)</f>
        <v>St Albans 275-Gilmour</v>
      </c>
      <c r="E23" s="131" t="str">
        <f>IF('Project List - RRP'!E23=0," ",'Project List - RRP'!E23)</f>
        <v>Transformers</v>
      </c>
      <c r="F23" s="132" t="str">
        <f>IF('Project List - RRP'!F23=0," ",'Project List - RRP'!F23)</f>
        <v>GROUND OUTDOOR / INDOOR CHAMBER MOUNTED ; ˂  22 KV ;  &gt; 60 KVA  AND &lt; = 600 KVA ; MULTIPLE PHASE</v>
      </c>
      <c r="G23" s="119" t="str">
        <f t="shared" si="0"/>
        <v>Transformers - GROUND OUTDOOR / INDOOR CHAMBER MOUNTED ; ˂  22 KV ;  &gt; 60 KVA  AND &lt; = 600 KVA ; MULTIPLE PHASE</v>
      </c>
      <c r="H23" s="157">
        <v>0.5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18">
        <f t="shared" si="1"/>
        <v>0</v>
      </c>
      <c r="P23" s="91"/>
      <c r="Q23" s="91"/>
      <c r="R23" s="91"/>
      <c r="S23" s="91"/>
      <c r="T23" s="91"/>
      <c r="U23" s="91"/>
      <c r="V23" s="91"/>
      <c r="W23" s="111"/>
      <c r="X23" s="89"/>
    </row>
    <row r="24" spans="1:24" x14ac:dyDescent="0.2">
      <c r="A24" s="91"/>
      <c r="B24" s="131">
        <f>IF('Project List - RRP'!B24=0," ",'Project List - RRP'!B24)</f>
        <v>144</v>
      </c>
      <c r="C24" s="132" t="str">
        <f>IF('Project List - RRP'!C24=0," ",'Project List - RRP'!C24)</f>
        <v>Indoor Substation Transformer Replacement</v>
      </c>
      <c r="D24" s="132" t="str">
        <f>IF('Project List - RRP'!D24=0," ",'Project List - RRP'!D24)</f>
        <v>Multiple</v>
      </c>
      <c r="E24" s="131" t="str">
        <f>IF('Project List - RRP'!E24=0," ",'Project List - RRP'!E24)</f>
        <v>Transformers</v>
      </c>
      <c r="F24" s="132" t="str">
        <f>IF('Project List - RRP'!F24=0," ",'Project List - RRP'!F24)</f>
        <v>GROUND OUTDOOR / INDOOR CHAMBER MOUNTED ; ˂  22 KV ;  &gt; 60 KVA  AND &lt; = 600 KVA ; MULTIPLE PHASE</v>
      </c>
      <c r="G24" s="119" t="str">
        <f t="shared" si="0"/>
        <v>Transformers - GROUND OUTDOOR / INDOOR CHAMBER MOUNTED ; ˂  22 KV ;  &gt; 60 KVA  AND &lt; = 600 KVA ; MULTIPLE PHASE</v>
      </c>
      <c r="H24" s="157">
        <v>0.5</v>
      </c>
      <c r="I24" s="108">
        <v>1</v>
      </c>
      <c r="J24" s="108">
        <v>1</v>
      </c>
      <c r="K24" s="108">
        <v>1</v>
      </c>
      <c r="L24" s="108">
        <v>1</v>
      </c>
      <c r="M24" s="108">
        <v>1</v>
      </c>
      <c r="N24" s="108">
        <v>1</v>
      </c>
      <c r="O24" s="118">
        <f t="shared" si="1"/>
        <v>5</v>
      </c>
      <c r="P24" s="91"/>
      <c r="Q24" s="91"/>
      <c r="R24" s="91"/>
      <c r="S24" s="91"/>
      <c r="T24" s="91"/>
      <c r="U24" s="91"/>
      <c r="V24" s="91"/>
      <c r="W24" s="111"/>
      <c r="X24" s="89"/>
    </row>
    <row r="25" spans="1:24" x14ac:dyDescent="0.2">
      <c r="A25" s="91"/>
      <c r="B25" s="131">
        <f>IF('Project List - RRP'!B25=0," ",'Project List - RRP'!B25)</f>
        <v>144</v>
      </c>
      <c r="C25" s="132" t="str">
        <f>IF('Project List - RRP'!C25=0," ",'Project List - RRP'!C25)</f>
        <v>Indoor Substation Transformer Replacement</v>
      </c>
      <c r="D25" s="132" t="str">
        <f>IF('Project List - RRP'!D25=0," ",'Project List - RRP'!D25)</f>
        <v>Lucan-Base Hospital RMU (+ Cable)</v>
      </c>
      <c r="E25" s="131" t="str">
        <f>IF('Project List - RRP'!E25=0," ",'Project List - RRP'!E25)</f>
        <v>Switchgear</v>
      </c>
      <c r="F25" s="132" t="str">
        <f>IF('Project List - RRP'!F25=0," ",'Project List - RRP'!F25)</f>
        <v>&gt; 11 KV &amp; &lt; = 22 KV  ; LOAD BREAK SWITCH</v>
      </c>
      <c r="G25" s="119" t="str">
        <f t="shared" si="0"/>
        <v>Switchgear - &gt; 11 KV &amp; &lt; = 22 KV  ; LOAD BREAK SWITCH</v>
      </c>
      <c r="H25" s="157">
        <v>0.5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18">
        <f t="shared" si="1"/>
        <v>0</v>
      </c>
      <c r="P25" s="91"/>
      <c r="Q25" s="91"/>
      <c r="R25" s="91"/>
      <c r="S25" s="91"/>
      <c r="T25" s="91"/>
      <c r="U25" s="91"/>
      <c r="V25" s="91"/>
      <c r="W25" s="111"/>
      <c r="X25" s="89"/>
    </row>
    <row r="26" spans="1:24" x14ac:dyDescent="0.2">
      <c r="A26" s="89"/>
      <c r="B26" s="131">
        <f>IF('Project List - RRP'!B26=0," ",'Project List - RRP'!B26)</f>
        <v>144</v>
      </c>
      <c r="C26" s="132" t="str">
        <f>IF('Project List - RRP'!C26=0," ",'Project List - RRP'!C26)</f>
        <v>Kiosk Substation Replacement (Condition)</v>
      </c>
      <c r="D26" s="132" t="str">
        <f>IF('Project List - RRP'!D26=0," ",'Project List - RRP'!D26)</f>
        <v>Multiple</v>
      </c>
      <c r="E26" s="131" t="str">
        <f>IF('Project List - RRP'!E26=0," ",'Project List - RRP'!E26)</f>
        <v>Transformers</v>
      </c>
      <c r="F26" s="132" t="str">
        <f>IF('Project List - RRP'!F26=0," ",'Project List - RRP'!F26)</f>
        <v>KIOSK MOUNTED ; &lt; = 22KV ;  &gt; 60 KVA AND &lt; = 600 KVA  ; MULTIPLE PHASE</v>
      </c>
      <c r="G26" s="119" t="str">
        <f t="shared" si="0"/>
        <v>Transformers - KIOSK MOUNTED ; &lt; = 22KV ;  &gt; 60 KVA AND &lt; = 600 KVA  ; MULTIPLE PHASE</v>
      </c>
      <c r="H26" s="157">
        <v>4</v>
      </c>
      <c r="I26" s="108">
        <v>5.5</v>
      </c>
      <c r="J26" s="108">
        <v>5</v>
      </c>
      <c r="K26" s="108">
        <v>5</v>
      </c>
      <c r="L26" s="108">
        <v>5</v>
      </c>
      <c r="M26" s="108">
        <v>5</v>
      </c>
      <c r="N26" s="108">
        <v>6</v>
      </c>
      <c r="O26" s="118">
        <f t="shared" si="1"/>
        <v>26</v>
      </c>
      <c r="P26" s="91"/>
      <c r="Q26" s="91"/>
      <c r="R26" s="91"/>
      <c r="S26" s="91"/>
      <c r="T26" s="91"/>
      <c r="U26" s="91"/>
      <c r="V26" s="91"/>
      <c r="W26" s="111"/>
      <c r="X26" s="89"/>
    </row>
    <row r="27" spans="1:24" x14ac:dyDescent="0.2">
      <c r="A27" s="89"/>
      <c r="B27" s="131">
        <f>IF('Project List - RRP'!B27=0," ",'Project List - RRP'!B27)</f>
        <v>144</v>
      </c>
      <c r="C27" s="132" t="str">
        <f>IF('Project List - RRP'!C27=0," ",'Project List - RRP'!C27)</f>
        <v>Kiosk Substation Replacement (Condition)</v>
      </c>
      <c r="D27" s="132" t="str">
        <f>IF('Project List - RRP'!D27=0," ",'Project List - RRP'!D27)</f>
        <v>Apollo Bay College</v>
      </c>
      <c r="E27" s="131" t="str">
        <f>IF('Project List - RRP'!E27=0," ",'Project List - RRP'!E27)</f>
        <v>Transformers</v>
      </c>
      <c r="F27" s="132" t="str">
        <f>IF('Project List - RRP'!F27=0," ",'Project List - RRP'!F27)</f>
        <v>KIOSK MOUNTED ; &lt; = 22KV ;  &gt; 60 KVA AND &lt; = 600 KVA  ; MULTIPLE PHASE</v>
      </c>
      <c r="G27" s="119" t="str">
        <f t="shared" si="0"/>
        <v>Transformers - KIOSK MOUNTED ; &lt; = 22KV ;  &gt; 60 KVA AND &lt; = 600 KVA  ; MULTIPLE PHASE</v>
      </c>
      <c r="H27" s="157">
        <v>0.5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18">
        <f t="shared" si="1"/>
        <v>0</v>
      </c>
      <c r="P27" s="91"/>
      <c r="Q27" s="91"/>
      <c r="R27" s="91"/>
      <c r="S27" s="91"/>
      <c r="T27" s="91"/>
      <c r="U27" s="91"/>
      <c r="V27" s="91"/>
      <c r="W27" s="111"/>
      <c r="X27" s="89"/>
    </row>
    <row r="28" spans="1:24" x14ac:dyDescent="0.2">
      <c r="A28" s="89"/>
      <c r="B28" s="131">
        <f>IF('Project List - RRP'!B28=0," ",'Project List - RRP'!B28)</f>
        <v>144</v>
      </c>
      <c r="C28" s="132" t="str">
        <f>IF('Project List - RRP'!C28=0," ",'Project List - RRP'!C28)</f>
        <v>Kiosk Substation Replacement (Condition)</v>
      </c>
      <c r="D28" s="132" t="str">
        <f>IF('Project List - RRP'!D28=0," ",'Project List - RRP'!D28)</f>
        <v>Service-Hampshire</v>
      </c>
      <c r="E28" s="131" t="str">
        <f>IF('Project List - RRP'!E28=0," ",'Project List - RRP'!E28)</f>
        <v>Transformers</v>
      </c>
      <c r="F28" s="132" t="str">
        <f>IF('Project List - RRP'!F28=0," ",'Project List - RRP'!F28)</f>
        <v>KIOSK MOUNTED ; &lt; = 22KV ;  &gt; 60 KVA AND &lt; = 600 KVA  ; MULTIPLE PHASE</v>
      </c>
      <c r="G28" s="119" t="str">
        <f t="shared" si="0"/>
        <v>Transformers - KIOSK MOUNTED ; &lt; = 22KV ;  &gt; 60 KVA AND &lt; = 600 KVA  ; MULTIPLE PHASE</v>
      </c>
      <c r="H28" s="157">
        <v>0.5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18">
        <f t="shared" si="1"/>
        <v>0</v>
      </c>
      <c r="P28" s="91"/>
      <c r="Q28" s="91"/>
      <c r="R28" s="91"/>
      <c r="S28" s="91"/>
      <c r="T28" s="91"/>
      <c r="U28" s="91"/>
      <c r="V28" s="91"/>
      <c r="W28" s="111"/>
      <c r="X28" s="89"/>
    </row>
    <row r="29" spans="1:24" x14ac:dyDescent="0.2">
      <c r="A29" s="89"/>
      <c r="B29" s="131">
        <f>IF('Project List - RRP'!B29=0," ",'Project List - RRP'!B29)</f>
        <v>144</v>
      </c>
      <c r="C29" s="132" t="str">
        <f>IF('Project List - RRP'!C29=0," ",'Project List - RRP'!C29)</f>
        <v>Kiosk Substation Replacement (Rust)</v>
      </c>
      <c r="D29" s="132" t="str">
        <f>IF('Project List - RRP'!D29=0," ",'Project List - RRP'!D29)</f>
        <v>Multiple</v>
      </c>
      <c r="E29" s="131" t="str">
        <f>IF('Project List - RRP'!E29=0," ",'Project List - RRP'!E29)</f>
        <v>Transformers</v>
      </c>
      <c r="F29" s="132" t="str">
        <f>IF('Project List - RRP'!F29=0," ",'Project List - RRP'!F29)</f>
        <v>KIOSK MOUNTED ; &lt; = 22KV ;  &gt; 60 KVA AND &lt; = 600 KVA  ; MULTIPLE PHASE</v>
      </c>
      <c r="G29" s="119" t="str">
        <f t="shared" si="0"/>
        <v>Transformers - KIOSK MOUNTED ; &lt; = 22KV ;  &gt; 60 KVA AND &lt; = 600 KVA  ; MULTIPLE PHASE</v>
      </c>
      <c r="H29" s="157">
        <v>0.5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18">
        <f t="shared" si="1"/>
        <v>0</v>
      </c>
      <c r="P29" s="91"/>
      <c r="Q29" s="91"/>
      <c r="R29" s="91"/>
      <c r="S29" s="91"/>
      <c r="T29" s="91"/>
      <c r="U29" s="91"/>
      <c r="V29" s="91"/>
      <c r="W29" s="111"/>
      <c r="X29" s="89"/>
    </row>
    <row r="30" spans="1:24" x14ac:dyDescent="0.2">
      <c r="A30" s="89"/>
      <c r="B30" s="131">
        <f>IF('Project List - RRP'!B30=0," ",'Project List - RRP'!B30)</f>
        <v>150</v>
      </c>
      <c r="C30" s="132" t="str">
        <f>IF('Project List - RRP'!C30=0," ",'Project List - RRP'!C30)</f>
        <v>HV UG Cable Replacement</v>
      </c>
      <c r="D30" s="132" t="str">
        <f>IF('Project List - RRP'!D30=0," ",'Project List - RRP'!D30)</f>
        <v>Multiple</v>
      </c>
      <c r="E30" s="131" t="str">
        <f>IF('Project List - RRP'!E30=0," ",'Project List - RRP'!E30)</f>
        <v>UGCables</v>
      </c>
      <c r="F30" s="132" t="str">
        <f>IF('Project List - RRP'!F30=0," ",'Project List - RRP'!F30)</f>
        <v>&gt; 11 KV &amp; &lt; = 22 KV</v>
      </c>
      <c r="G30" s="119" t="str">
        <f t="shared" si="0"/>
        <v>UGCables - &gt; 11 KV &amp; &lt; = 22 KV</v>
      </c>
      <c r="H30" s="157">
        <v>2</v>
      </c>
      <c r="I30" s="108">
        <v>1.5</v>
      </c>
      <c r="J30" s="108">
        <v>1</v>
      </c>
      <c r="K30" s="108">
        <v>1</v>
      </c>
      <c r="L30" s="108">
        <v>1</v>
      </c>
      <c r="M30" s="108">
        <v>1</v>
      </c>
      <c r="N30" s="108">
        <v>1.5</v>
      </c>
      <c r="O30" s="118">
        <f t="shared" si="1"/>
        <v>5.5</v>
      </c>
      <c r="P30" s="91"/>
      <c r="Q30" s="91"/>
      <c r="R30" s="91"/>
      <c r="S30" s="91"/>
      <c r="T30" s="91"/>
      <c r="U30" s="91"/>
      <c r="V30" s="91"/>
      <c r="W30" s="111"/>
      <c r="X30" s="89"/>
    </row>
    <row r="31" spans="1:24" x14ac:dyDescent="0.2">
      <c r="A31" s="89"/>
      <c r="B31" s="131">
        <f>IF('Project List - RRP'!B31=0," ",'Project List - RRP'!B31)</f>
        <v>150</v>
      </c>
      <c r="C31" s="132" t="str">
        <f>IF('Project List - RRP'!C31=0," ",'Project List - RRP'!C31)</f>
        <v>HV UG Cable Replacement</v>
      </c>
      <c r="D31" s="132" t="str">
        <f>IF('Project List - RRP'!D31=0," ",'Project List - RRP'!D31)</f>
        <v>Erskine Falls Rd</v>
      </c>
      <c r="E31" s="131" t="str">
        <f>IF('Project List - RRP'!E31=0," ",'Project List - RRP'!E31)</f>
        <v>UGCables</v>
      </c>
      <c r="F31" s="132" t="str">
        <f>IF('Project List - RRP'!F31=0," ",'Project List - RRP'!F31)</f>
        <v>&gt; 11 KV &amp; &lt; = 22 KV</v>
      </c>
      <c r="G31" s="119" t="str">
        <f t="shared" si="0"/>
        <v>UGCables - &gt; 11 KV &amp; &lt; = 22 KV</v>
      </c>
      <c r="H31" s="157">
        <v>0.5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18">
        <f t="shared" si="1"/>
        <v>0</v>
      </c>
      <c r="P31" s="91"/>
      <c r="Q31" s="91"/>
      <c r="R31" s="91"/>
      <c r="S31" s="91"/>
      <c r="T31" s="91"/>
      <c r="U31" s="91"/>
      <c r="V31" s="91"/>
      <c r="W31" s="111"/>
      <c r="X31" s="89"/>
    </row>
    <row r="32" spans="1:24" x14ac:dyDescent="0.2">
      <c r="A32" s="89"/>
      <c r="B32" s="131">
        <f>IF('Project List - RRP'!B32=0," ",'Project List - RRP'!B32)</f>
        <v>150</v>
      </c>
      <c r="C32" s="132" t="str">
        <f>IF('Project List - RRP'!C32=0," ",'Project List - RRP'!C32)</f>
        <v>Underground Pillar/Pit Replacement</v>
      </c>
      <c r="D32" s="132" t="str">
        <f>IF('Project List - RRP'!D32=0," ",'Project List - RRP'!D32)</f>
        <v>Multiple</v>
      </c>
      <c r="E32" s="131" t="str">
        <f>IF('Project List - RRP'!E32=0," ",'Project List - RRP'!E32)</f>
        <v>Other</v>
      </c>
      <c r="F32" s="132" t="str">
        <f>IF('Project List - RRP'!F32=0," ",'Project List - RRP'!F32)</f>
        <v>Pillar / Pit</v>
      </c>
      <c r="G32" s="119" t="str">
        <f t="shared" si="0"/>
        <v>Other - Pillar / Pit</v>
      </c>
      <c r="H32" s="157">
        <v>3.5</v>
      </c>
      <c r="I32" s="108">
        <v>4</v>
      </c>
      <c r="J32" s="108">
        <v>4</v>
      </c>
      <c r="K32" s="108">
        <v>4</v>
      </c>
      <c r="L32" s="108">
        <v>4</v>
      </c>
      <c r="M32" s="108">
        <v>4</v>
      </c>
      <c r="N32" s="108">
        <v>4</v>
      </c>
      <c r="O32" s="118">
        <f t="shared" si="1"/>
        <v>20</v>
      </c>
      <c r="P32" s="91"/>
      <c r="Q32" s="91"/>
      <c r="R32" s="91"/>
      <c r="S32" s="91"/>
      <c r="T32" s="91"/>
      <c r="U32" s="91"/>
      <c r="V32" s="91"/>
      <c r="W32" s="111"/>
      <c r="X32" s="89"/>
    </row>
    <row r="33" spans="1:24" x14ac:dyDescent="0.2">
      <c r="A33" s="89"/>
      <c r="B33" s="131">
        <f>IF('Project List - RRP'!B33=0," ",'Project List - RRP'!B33)</f>
        <v>150</v>
      </c>
      <c r="C33" s="132" t="str">
        <f>IF('Project List - RRP'!C33=0," ",'Project List - RRP'!C33)</f>
        <v>LV UG Cables Planned Replacement</v>
      </c>
      <c r="D33" s="132" t="str">
        <f>IF('Project List - RRP'!D33=0," ",'Project List - RRP'!D33)</f>
        <v>Multiple</v>
      </c>
      <c r="E33" s="131" t="str">
        <f>IF('Project List - RRP'!E33=0," ",'Project List - RRP'!E33)</f>
        <v>UGCables</v>
      </c>
      <c r="F33" s="132" t="str">
        <f>IF('Project List - RRP'!F33=0," ",'Project List - RRP'!F33)</f>
        <v>˂ = 1 KV</v>
      </c>
      <c r="G33" s="119" t="str">
        <f t="shared" si="0"/>
        <v>UGCables - ˂ = 1 KV</v>
      </c>
      <c r="H33" s="157">
        <v>1</v>
      </c>
      <c r="I33" s="108">
        <v>1</v>
      </c>
      <c r="J33" s="108">
        <v>1</v>
      </c>
      <c r="K33" s="108">
        <v>1</v>
      </c>
      <c r="L33" s="108">
        <v>1</v>
      </c>
      <c r="M33" s="108">
        <v>1</v>
      </c>
      <c r="N33" s="108">
        <v>1</v>
      </c>
      <c r="O33" s="118">
        <f t="shared" si="1"/>
        <v>5</v>
      </c>
      <c r="P33" s="91"/>
      <c r="Q33" s="91"/>
      <c r="R33" s="91"/>
      <c r="S33" s="91"/>
      <c r="T33" s="91"/>
      <c r="U33" s="91"/>
      <c r="V33" s="91"/>
      <c r="W33" s="111"/>
      <c r="X33" s="89"/>
    </row>
    <row r="34" spans="1:24" x14ac:dyDescent="0.2">
      <c r="A34" s="89"/>
      <c r="B34" s="131">
        <f>IF('Project List - RRP'!B34=0," ",'Project List - RRP'!B34)</f>
        <v>154</v>
      </c>
      <c r="C34" s="132" t="str">
        <f>IF('Project List - RRP'!C34=0," ",'Project List - RRP'!C34)</f>
        <v>Unplanned Plant Replacement</v>
      </c>
      <c r="D34" s="132" t="str">
        <f>IF('Project List - RRP'!D34=0," ",'Project List - RRP'!D34)</f>
        <v>Multiple</v>
      </c>
      <c r="E34" s="131" t="str">
        <f>IF('Project List - RRP'!E34=0," ",'Project List - RRP'!E34)</f>
        <v>Other</v>
      </c>
      <c r="F34" s="132" t="str">
        <f>IF('Project List - RRP'!F34=0," ",'Project List - RRP'!F34)</f>
        <v>Residual</v>
      </c>
      <c r="G34" s="119" t="str">
        <f t="shared" si="0"/>
        <v>Other - Residual</v>
      </c>
      <c r="H34" s="157">
        <v>1</v>
      </c>
      <c r="I34" s="108">
        <v>1</v>
      </c>
      <c r="J34" s="108">
        <v>1</v>
      </c>
      <c r="K34" s="108">
        <v>1</v>
      </c>
      <c r="L34" s="108">
        <v>1</v>
      </c>
      <c r="M34" s="108">
        <v>1</v>
      </c>
      <c r="N34" s="108">
        <v>1</v>
      </c>
      <c r="O34" s="118">
        <f t="shared" si="1"/>
        <v>5</v>
      </c>
      <c r="P34" s="91"/>
      <c r="Q34" s="91"/>
      <c r="R34" s="91"/>
      <c r="S34" s="91"/>
      <c r="T34" s="91"/>
      <c r="U34" s="91"/>
      <c r="V34" s="91"/>
      <c r="W34" s="111"/>
      <c r="X34" s="89"/>
    </row>
    <row r="35" spans="1:24" x14ac:dyDescent="0.2">
      <c r="A35" s="89"/>
      <c r="B35" s="131">
        <f>IF('Project List - RRP'!B35=0," ",'Project List - RRP'!B35)</f>
        <v>157</v>
      </c>
      <c r="C35" s="132" t="str">
        <f>IF('Project List - RRP'!C35=0," ",'Project List - RRP'!C35)</f>
        <v>22kV Circuit Breaker Bushing Replacement / CB Refurb</v>
      </c>
      <c r="D35" s="132" t="str">
        <f>IF('Project List - RRP'!D35=0," ",'Project List - RRP'!D35)</f>
        <v>(blank)</v>
      </c>
      <c r="E35" s="131" t="str">
        <f>IF('Project List - RRP'!E35=0," ",'Project List - RRP'!E35)</f>
        <v>Other</v>
      </c>
      <c r="F35" s="132" t="str">
        <f>IF('Project List - RRP'!F35=0," ",'Project List - RRP'!F35)</f>
        <v>Circuit Breaker Refurbishment</v>
      </c>
      <c r="G35" s="119" t="str">
        <f t="shared" si="0"/>
        <v>Other - Circuit Breaker Refurbishment</v>
      </c>
      <c r="H35" s="157">
        <v>1</v>
      </c>
      <c r="I35" s="108">
        <v>1</v>
      </c>
      <c r="J35" s="108">
        <v>1</v>
      </c>
      <c r="K35" s="108">
        <v>1</v>
      </c>
      <c r="L35" s="108">
        <v>1</v>
      </c>
      <c r="M35" s="108">
        <v>1</v>
      </c>
      <c r="N35" s="108">
        <v>1</v>
      </c>
      <c r="O35" s="118">
        <f t="shared" si="1"/>
        <v>5</v>
      </c>
      <c r="P35" s="91"/>
      <c r="Q35" s="91"/>
      <c r="R35" s="91"/>
      <c r="S35" s="91"/>
      <c r="T35" s="91"/>
      <c r="U35" s="91"/>
      <c r="V35" s="91"/>
      <c r="W35" s="111"/>
      <c r="X35" s="89"/>
    </row>
    <row r="36" spans="1:24" ht="12.75" customHeight="1" x14ac:dyDescent="0.2">
      <c r="A36" s="89"/>
      <c r="B36" s="131">
        <f>IF('Project List - RRP'!B36=0," ",'Project List - RRP'!B36)</f>
        <v>157</v>
      </c>
      <c r="C36" s="132" t="str">
        <f>IF('Project List - RRP'!C36=0," ",'Project List - RRP'!C36)</f>
        <v>22kV Capacitor Bank Step Switch replacement</v>
      </c>
      <c r="D36" s="132" t="str">
        <f>IF('Project List - RRP'!D36=0," ",'Project List - RRP'!D36)</f>
        <v>Multiple</v>
      </c>
      <c r="E36" s="131" t="str">
        <f>IF('Project List - RRP'!E36=0," ",'Project List - RRP'!E36)</f>
        <v>Switchgear</v>
      </c>
      <c r="F36" s="132" t="str">
        <f>IF('Project List - RRP'!F36=0," ",'Project List - RRP'!F36)</f>
        <v>&gt; 11 KV &amp; &lt; = 22 KV  ; CIRCUIT BREAKER</v>
      </c>
      <c r="G36" s="119" t="str">
        <f t="shared" si="0"/>
        <v>Switchgear - &gt; 11 KV &amp; &lt; = 22 KV  ; CIRCUIT BREAKER</v>
      </c>
      <c r="H36" s="157">
        <v>2</v>
      </c>
      <c r="I36" s="108">
        <v>2</v>
      </c>
      <c r="J36" s="246" t="s">
        <v>440</v>
      </c>
      <c r="K36" s="247"/>
      <c r="L36" s="247"/>
      <c r="M36" s="247"/>
      <c r="N36" s="248"/>
      <c r="O36" s="118">
        <f t="shared" si="1"/>
        <v>0</v>
      </c>
      <c r="P36" s="91"/>
      <c r="Q36" s="91"/>
      <c r="R36" s="91"/>
      <c r="S36" s="91"/>
      <c r="T36" s="91"/>
      <c r="U36" s="91"/>
      <c r="V36" s="91"/>
      <c r="W36" s="111"/>
      <c r="X36" s="89"/>
    </row>
    <row r="37" spans="1:24" x14ac:dyDescent="0.2">
      <c r="A37" s="89"/>
      <c r="B37" s="131">
        <f>IF('Project List - RRP'!B37=0," ",'Project List - RRP'!B37)</f>
        <v>157</v>
      </c>
      <c r="C37" s="132" t="str">
        <f>IF('Project List - RRP'!C37=0," ",'Project List - RRP'!C37)</f>
        <v>22kV Capacitor Bank Step Switch replacement</v>
      </c>
      <c r="D37" s="132" t="str">
        <f>IF('Project List - RRP'!D37=0," ",'Project List - RRP'!D37)</f>
        <v>GCY</v>
      </c>
      <c r="E37" s="131" t="str">
        <f>IF('Project List - RRP'!E37=0," ",'Project List - RRP'!E37)</f>
        <v>Switchgear</v>
      </c>
      <c r="F37" s="132" t="str">
        <f>IF('Project List - RRP'!F37=0," ",'Project List - RRP'!F37)</f>
        <v>&gt; 11 KV &amp; &lt; = 22 KV  ; CIRCUIT BREAKER</v>
      </c>
      <c r="G37" s="119" t="str">
        <f t="shared" si="0"/>
        <v>Switchgear - &gt; 11 KV &amp; &lt; = 22 KV  ; CIRCUIT BREAKER</v>
      </c>
      <c r="H37" s="157">
        <v>0.5</v>
      </c>
      <c r="I37" s="108">
        <v>0</v>
      </c>
      <c r="J37" s="244"/>
      <c r="K37" s="237"/>
      <c r="L37" s="237"/>
      <c r="M37" s="237"/>
      <c r="N37" s="238"/>
      <c r="O37" s="118">
        <f t="shared" si="1"/>
        <v>0</v>
      </c>
      <c r="P37" s="91"/>
      <c r="Q37" s="91"/>
      <c r="R37" s="91"/>
      <c r="S37" s="91"/>
      <c r="T37" s="91"/>
      <c r="U37" s="91"/>
      <c r="V37" s="91"/>
      <c r="W37" s="111"/>
      <c r="X37" s="89"/>
    </row>
    <row r="38" spans="1:24" x14ac:dyDescent="0.2">
      <c r="A38" s="89"/>
      <c r="B38" s="131">
        <f>IF('Project List - RRP'!B38=0," ",'Project List - RRP'!B38)</f>
        <v>157</v>
      </c>
      <c r="C38" s="132" t="str">
        <f>IF('Project List - RRP'!C38=0," ",'Project List - RRP'!C38)</f>
        <v>22kV Disconnect Switch Replacement</v>
      </c>
      <c r="D38" s="132" t="str">
        <f>IF('Project List - RRP'!D38=0," ",'Project List - RRP'!D38)</f>
        <v>Multiple</v>
      </c>
      <c r="E38" s="131" t="str">
        <f>IF('Project List - RRP'!E38=0," ",'Project List - RRP'!E38)</f>
        <v>Switchgear</v>
      </c>
      <c r="F38" s="132" t="str">
        <f>IF('Project List - RRP'!F38=0," ",'Project List - RRP'!F38)</f>
        <v>&gt; 11 KV &amp; &lt; = 22 KV  ; LOAD BREAK SWITCH</v>
      </c>
      <c r="G38" s="119" t="str">
        <f t="shared" si="0"/>
        <v>Switchgear - &gt; 11 KV &amp; &lt; = 22 KV  ; LOAD BREAK SWITCH</v>
      </c>
      <c r="H38" s="157">
        <v>0.5</v>
      </c>
      <c r="I38" s="108">
        <v>1</v>
      </c>
      <c r="J38" s="245"/>
      <c r="K38" s="239"/>
      <c r="L38" s="239"/>
      <c r="M38" s="239"/>
      <c r="N38" s="240"/>
      <c r="O38" s="118">
        <f t="shared" si="1"/>
        <v>0</v>
      </c>
      <c r="P38" s="91"/>
      <c r="Q38" s="91"/>
      <c r="R38" s="91"/>
      <c r="S38" s="91"/>
      <c r="T38" s="91"/>
      <c r="U38" s="91"/>
      <c r="V38" s="91"/>
      <c r="W38" s="111"/>
      <c r="X38" s="89"/>
    </row>
    <row r="39" spans="1:24" x14ac:dyDescent="0.2">
      <c r="A39" s="89"/>
      <c r="B39" s="131">
        <f>IF('Project List - RRP'!B39=0," ",'Project List - RRP'!B39)</f>
        <v>157</v>
      </c>
      <c r="C39" s="132" t="str">
        <f>IF('Project List - RRP'!C39=0," ",'Project List - RRP'!C39)</f>
        <v>22kV Insulator Replacement (3 Phase Groups)</v>
      </c>
      <c r="D39" s="132" t="str">
        <f>IF('Project List - RRP'!D39=0," ",'Project List - RRP'!D39)</f>
        <v>Multiple</v>
      </c>
      <c r="E39" s="131" t="str">
        <f>IF('Project List - RRP'!E39=0," ",'Project List - RRP'!E39)</f>
        <v>Switchgear</v>
      </c>
      <c r="F39" s="132" t="str">
        <f>IF('Project List - RRP'!F39=0," ",'Project List - RRP'!F39)</f>
        <v>&gt; 11 KV &amp; &lt; = 22 KV  ; LINKS</v>
      </c>
      <c r="G39" s="119" t="str">
        <f t="shared" si="0"/>
        <v>Switchgear - &gt; 11 KV &amp; &lt; = 22 KV  ; LINKS</v>
      </c>
      <c r="H39" s="157">
        <v>2</v>
      </c>
      <c r="I39" s="108">
        <v>2</v>
      </c>
      <c r="J39" s="108">
        <v>2</v>
      </c>
      <c r="K39" s="108">
        <v>2</v>
      </c>
      <c r="L39" s="108">
        <v>2</v>
      </c>
      <c r="M39" s="108">
        <v>2</v>
      </c>
      <c r="N39" s="108">
        <v>2</v>
      </c>
      <c r="O39" s="118">
        <f t="shared" si="1"/>
        <v>10</v>
      </c>
      <c r="P39" s="91"/>
      <c r="Q39" s="91"/>
      <c r="R39" s="91"/>
      <c r="S39" s="91"/>
      <c r="T39" s="91"/>
      <c r="U39" s="91"/>
      <c r="V39" s="91"/>
      <c r="W39" s="111"/>
      <c r="X39" s="89"/>
    </row>
    <row r="40" spans="1:24" x14ac:dyDescent="0.2">
      <c r="A40" s="89"/>
      <c r="B40" s="131">
        <f>IF('Project List - RRP'!B40=0," ",'Project List - RRP'!B40)</f>
        <v>157</v>
      </c>
      <c r="C40" s="132" t="str">
        <f>IF('Project List - RRP'!C40=0," ",'Project List - RRP'!C40)</f>
        <v>22kV Insulator Replacement (3 Phase Groups)</v>
      </c>
      <c r="D40" s="132" t="str">
        <f>IF('Project List - RRP'!D40=0," ",'Project List - RRP'!D40)</f>
        <v>CDN</v>
      </c>
      <c r="E40" s="131" t="str">
        <f>IF('Project List - RRP'!E40=0," ",'Project List - RRP'!E40)</f>
        <v>Switchgear</v>
      </c>
      <c r="F40" s="132" t="str">
        <f>IF('Project List - RRP'!F40=0," ",'Project List - RRP'!F40)</f>
        <v>&gt; 11 KV &amp; &lt; = 22 KV  ; LINKS</v>
      </c>
      <c r="G40" s="119" t="str">
        <f t="shared" si="0"/>
        <v>Switchgear - &gt; 11 KV &amp; &lt; = 22 KV  ; LINKS</v>
      </c>
      <c r="H40" s="157">
        <v>0.5</v>
      </c>
      <c r="I40" s="108">
        <v>0</v>
      </c>
      <c r="J40" s="108">
        <v>0</v>
      </c>
      <c r="K40" s="108">
        <v>0</v>
      </c>
      <c r="L40" s="108">
        <v>0</v>
      </c>
      <c r="M40" s="108">
        <v>0</v>
      </c>
      <c r="N40" s="108">
        <v>0</v>
      </c>
      <c r="O40" s="118">
        <f t="shared" si="1"/>
        <v>0</v>
      </c>
      <c r="P40" s="91"/>
      <c r="Q40" s="91"/>
      <c r="R40" s="91"/>
      <c r="S40" s="91"/>
      <c r="T40" s="91"/>
      <c r="U40" s="91"/>
      <c r="V40" s="91"/>
      <c r="W40" s="111"/>
      <c r="X40" s="89"/>
    </row>
    <row r="41" spans="1:24" x14ac:dyDescent="0.2">
      <c r="A41" s="89"/>
      <c r="B41" s="131">
        <f>IF('Project List - RRP'!B41=0," ",'Project List - RRP'!B41)</f>
        <v>157</v>
      </c>
      <c r="C41" s="132" t="str">
        <f>IF('Project List - RRP'!C41=0," ",'Project List - RRP'!C41)</f>
        <v>22kV Isolator Replacement  (3 Phase Groups)</v>
      </c>
      <c r="D41" s="132" t="str">
        <f>IF('Project List - RRP'!D41=0," ",'Project List - RRP'!D41)</f>
        <v>Multiple</v>
      </c>
      <c r="E41" s="131" t="str">
        <f>IF('Project List - RRP'!E41=0," ",'Project List - RRP'!E41)</f>
        <v>Switchgear</v>
      </c>
      <c r="F41" s="132" t="str">
        <f>IF('Project List - RRP'!F41=0," ",'Project List - RRP'!F41)</f>
        <v>&gt; 11 KV &amp; &lt; = 22 KV  ; LINKS</v>
      </c>
      <c r="G41" s="119" t="str">
        <f t="shared" si="0"/>
        <v>Switchgear - &gt; 11 KV &amp; &lt; = 22 KV  ; LINKS</v>
      </c>
      <c r="H41" s="157">
        <v>1.5</v>
      </c>
      <c r="I41" s="108">
        <v>2</v>
      </c>
      <c r="J41" s="108">
        <v>2</v>
      </c>
      <c r="K41" s="108">
        <v>2</v>
      </c>
      <c r="L41" s="108">
        <v>2</v>
      </c>
      <c r="M41" s="108">
        <v>2</v>
      </c>
      <c r="N41" s="108">
        <v>2</v>
      </c>
      <c r="O41" s="118">
        <f t="shared" si="1"/>
        <v>10</v>
      </c>
      <c r="P41" s="91"/>
      <c r="Q41" s="91"/>
      <c r="R41" s="91"/>
      <c r="S41" s="91"/>
      <c r="T41" s="91"/>
      <c r="U41" s="91"/>
      <c r="V41" s="91"/>
      <c r="W41" s="111"/>
      <c r="X41" s="89"/>
    </row>
    <row r="42" spans="1:24" x14ac:dyDescent="0.2">
      <c r="A42" s="89"/>
      <c r="B42" s="131">
        <f>IF('Project List - RRP'!B42=0," ",'Project List - RRP'!B42)</f>
        <v>157</v>
      </c>
      <c r="C42" s="132" t="str">
        <f>IF('Project List - RRP'!C42=0," ",'Project List - RRP'!C42)</f>
        <v>66kV Transformer Bushing Replacement</v>
      </c>
      <c r="D42" s="132" t="str">
        <f>IF('Project List - RRP'!D42=0," ",'Project List - RRP'!D42)</f>
        <v>Multiple</v>
      </c>
      <c r="E42" s="131" t="str">
        <f>IF('Project List - RRP'!E42=0," ",'Project List - RRP'!E42)</f>
        <v>Other</v>
      </c>
      <c r="F42" s="132" t="str">
        <f>IF('Project List - RRP'!F42=0," ",'Project List - RRP'!F42)</f>
        <v>Transformer Refurbishment</v>
      </c>
      <c r="G42" s="119" t="str">
        <f t="shared" si="0"/>
        <v>Other - Transformer Refurbishment</v>
      </c>
      <c r="H42" s="157">
        <v>1.5</v>
      </c>
      <c r="I42" s="108">
        <v>2</v>
      </c>
      <c r="J42" s="108">
        <v>2</v>
      </c>
      <c r="K42" s="108">
        <v>2</v>
      </c>
      <c r="L42" s="108">
        <v>2</v>
      </c>
      <c r="M42" s="108">
        <v>2</v>
      </c>
      <c r="N42" s="108">
        <v>2</v>
      </c>
      <c r="O42" s="118">
        <f t="shared" si="1"/>
        <v>10</v>
      </c>
      <c r="P42" s="91"/>
      <c r="Q42" s="91"/>
      <c r="R42" s="91"/>
      <c r="S42" s="91"/>
      <c r="T42" s="91"/>
      <c r="U42" s="91"/>
      <c r="V42" s="91"/>
      <c r="W42" s="111"/>
      <c r="X42" s="89"/>
    </row>
    <row r="43" spans="1:24" x14ac:dyDescent="0.2">
      <c r="A43" s="89"/>
      <c r="B43" s="131">
        <f>IF('Project List - RRP'!B43=0," ",'Project List - RRP'!B43)</f>
        <v>157</v>
      </c>
      <c r="C43" s="132" t="str">
        <f>IF('Project List - RRP'!C43=0," ",'Project List - RRP'!C43)</f>
        <v>66kV Transformer Bushing Replacement</v>
      </c>
      <c r="D43" s="132" t="str">
        <f>IF('Project List - RRP'!D43=0," ",'Project List - RRP'!D43)</f>
        <v>IWD Regulator</v>
      </c>
      <c r="E43" s="131" t="str">
        <f>IF('Project List - RRP'!E43=0," ",'Project List - RRP'!E43)</f>
        <v>Other</v>
      </c>
      <c r="F43" s="132" t="str">
        <f>IF('Project List - RRP'!F43=0," ",'Project List - RRP'!F43)</f>
        <v>Transformer Refurbishment</v>
      </c>
      <c r="G43" s="119" t="str">
        <f t="shared" si="0"/>
        <v>Other - Transformer Refurbishment</v>
      </c>
      <c r="H43" s="157">
        <v>0.5</v>
      </c>
      <c r="I43" s="108">
        <v>0</v>
      </c>
      <c r="J43" s="108">
        <v>0</v>
      </c>
      <c r="K43" s="108">
        <v>0</v>
      </c>
      <c r="L43" s="108">
        <v>0</v>
      </c>
      <c r="M43" s="108">
        <v>0</v>
      </c>
      <c r="N43" s="108">
        <v>0</v>
      </c>
      <c r="O43" s="118">
        <f t="shared" si="1"/>
        <v>0</v>
      </c>
      <c r="P43" s="91"/>
      <c r="Q43" s="91"/>
      <c r="R43" s="91"/>
      <c r="S43" s="91"/>
      <c r="T43" s="91"/>
      <c r="U43" s="91"/>
      <c r="V43" s="91"/>
      <c r="W43" s="111"/>
      <c r="X43" s="89"/>
    </row>
    <row r="44" spans="1:24" x14ac:dyDescent="0.2">
      <c r="A44" s="89"/>
      <c r="B44" s="131">
        <f>IF('Project List - RRP'!B44=0," ",'Project List - RRP'!B44)</f>
        <v>157</v>
      </c>
      <c r="C44" s="132" t="str">
        <f>IF('Project List - RRP'!C44=0," ",'Project List - RRP'!C44)</f>
        <v>66kV HPVA Disconnect Switch Refurbishment</v>
      </c>
      <c r="D44" s="132" t="str">
        <f>IF('Project List - RRP'!D44=0," ",'Project List - RRP'!D44)</f>
        <v>Multiple</v>
      </c>
      <c r="E44" s="131" t="str">
        <f>IF('Project List - RRP'!E44=0," ",'Project List - RRP'!E44)</f>
        <v>Switchgear</v>
      </c>
      <c r="F44" s="132" t="str">
        <f>IF('Project List - RRP'!F44=0," ",'Project List - RRP'!F44)</f>
        <v>&gt; 11 KV &amp; &lt; = 22 KV  ; LOAD BREAK SWITCH</v>
      </c>
      <c r="G44" s="119" t="str">
        <f t="shared" si="0"/>
        <v>Switchgear - &gt; 11 KV &amp; &lt; = 22 KV  ; LOAD BREAK SWITCH</v>
      </c>
      <c r="H44" s="157">
        <v>1</v>
      </c>
      <c r="I44" s="108">
        <v>2</v>
      </c>
      <c r="J44" s="237" t="s">
        <v>441</v>
      </c>
      <c r="K44" s="237"/>
      <c r="L44" s="237"/>
      <c r="M44" s="237"/>
      <c r="N44" s="238"/>
      <c r="O44" s="118">
        <f t="shared" si="1"/>
        <v>0</v>
      </c>
      <c r="P44" s="91"/>
      <c r="Q44" s="91"/>
      <c r="R44" s="91"/>
      <c r="S44" s="91"/>
      <c r="T44" s="91"/>
      <c r="U44" s="91"/>
      <c r="V44" s="91"/>
      <c r="W44" s="111"/>
      <c r="X44" s="89"/>
    </row>
    <row r="45" spans="1:24" x14ac:dyDescent="0.2">
      <c r="A45" s="89"/>
      <c r="B45" s="131">
        <f>IF('Project List - RRP'!B45=0," ",'Project List - RRP'!B45)</f>
        <v>157</v>
      </c>
      <c r="C45" s="132" t="str">
        <f>IF('Project List - RRP'!C45=0," ",'Project List - RRP'!C45)</f>
        <v>66kV HPVA Disconnect Switch Refurbishment</v>
      </c>
      <c r="D45" s="132" t="str">
        <f>IF('Project List - RRP'!D45=0," ",'Project List - RRP'!D45)</f>
        <v>MLN</v>
      </c>
      <c r="E45" s="131" t="str">
        <f>IF('Project List - RRP'!E45=0," ",'Project List - RRP'!E45)</f>
        <v>Switchgear</v>
      </c>
      <c r="F45" s="132" t="str">
        <f>IF('Project List - RRP'!F45=0," ",'Project List - RRP'!F45)</f>
        <v>&gt; 11 KV &amp; &lt; = 22 KV  ; LOAD BREAK SWITCH</v>
      </c>
      <c r="G45" s="119" t="str">
        <f t="shared" si="0"/>
        <v>Switchgear - &gt; 11 KV &amp; &lt; = 22 KV  ; LOAD BREAK SWITCH</v>
      </c>
      <c r="H45" s="157">
        <v>0</v>
      </c>
      <c r="I45" s="108">
        <v>0</v>
      </c>
      <c r="J45" s="239"/>
      <c r="K45" s="239"/>
      <c r="L45" s="239"/>
      <c r="M45" s="239"/>
      <c r="N45" s="240"/>
      <c r="O45" s="118">
        <f t="shared" si="1"/>
        <v>0</v>
      </c>
      <c r="P45" s="91"/>
      <c r="Q45" s="91"/>
      <c r="R45" s="91"/>
      <c r="S45" s="91"/>
      <c r="T45" s="91"/>
      <c r="U45" s="91"/>
      <c r="V45" s="91"/>
      <c r="W45" s="111"/>
      <c r="X45" s="89"/>
    </row>
    <row r="46" spans="1:24" x14ac:dyDescent="0.2">
      <c r="A46" s="89"/>
      <c r="B46" s="131">
        <f>IF('Project List - RRP'!B46=0," ",'Project List - RRP'!B46)</f>
        <v>157</v>
      </c>
      <c r="C46" s="132" t="str">
        <f>IF('Project List - RRP'!C46=0," ",'Project List - RRP'!C46)</f>
        <v>ACR Replacement 22kV THREE PHASE</v>
      </c>
      <c r="D46" s="132" t="str">
        <f>IF('Project List - RRP'!D46=0," ",'Project List - RRP'!D46)</f>
        <v>Multiple</v>
      </c>
      <c r="E46" s="131" t="str">
        <f>IF('Project List - RRP'!E46=0," ",'Project List - RRP'!E46)</f>
        <v>Other</v>
      </c>
      <c r="F46" s="132" t="str">
        <f>IF('Project List - RRP'!F46=0," ",'Project List - RRP'!F46)</f>
        <v>ACR</v>
      </c>
      <c r="G46" s="119" t="str">
        <f t="shared" si="0"/>
        <v>Other - ACR</v>
      </c>
      <c r="H46" s="157">
        <v>3</v>
      </c>
      <c r="I46" s="108">
        <v>4</v>
      </c>
      <c r="J46" s="108">
        <v>4</v>
      </c>
      <c r="K46" s="108">
        <v>4</v>
      </c>
      <c r="L46" s="108">
        <v>4</v>
      </c>
      <c r="M46" s="108">
        <v>4</v>
      </c>
      <c r="N46" s="108">
        <v>4</v>
      </c>
      <c r="O46" s="118">
        <f t="shared" si="1"/>
        <v>20</v>
      </c>
      <c r="P46" s="91"/>
      <c r="Q46" s="91"/>
      <c r="R46" s="91"/>
      <c r="S46" s="91"/>
      <c r="T46" s="91"/>
      <c r="U46" s="91"/>
      <c r="V46" s="91"/>
      <c r="W46" s="111"/>
      <c r="X46" s="89"/>
    </row>
    <row r="47" spans="1:24" x14ac:dyDescent="0.2">
      <c r="A47" s="89"/>
      <c r="B47" s="131">
        <f>IF('Project List - RRP'!B47=0," ",'Project List - RRP'!B47)</f>
        <v>157</v>
      </c>
      <c r="C47" s="132" t="str">
        <f>IF('Project List - RRP'!C47=0," ",'Project List - RRP'!C47)</f>
        <v>Control Cable Duct Replacement</v>
      </c>
      <c r="D47" s="132" t="str">
        <f>IF('Project List - RRP'!D47=0," ",'Project List - RRP'!D47)</f>
        <v>Multiple</v>
      </c>
      <c r="E47" s="131" t="str">
        <f>IF('Project List - RRP'!E47=0," ",'Project List - RRP'!E47)</f>
        <v>Other</v>
      </c>
      <c r="F47" s="132" t="str">
        <f>IF('Project List - RRP'!F47=0," ",'Project List - RRP'!F47)</f>
        <v>Zone Substation Major Building / Property / Facilities</v>
      </c>
      <c r="G47" s="119" t="str">
        <f t="shared" si="0"/>
        <v>Other - Zone Substation Major Building / Property / Facilities</v>
      </c>
      <c r="H47" s="157">
        <v>4</v>
      </c>
      <c r="I47" s="108">
        <v>4</v>
      </c>
      <c r="J47" s="108">
        <v>4</v>
      </c>
      <c r="K47" s="108">
        <v>4</v>
      </c>
      <c r="L47" s="108">
        <v>4</v>
      </c>
      <c r="M47" s="108">
        <v>4</v>
      </c>
      <c r="N47" s="108">
        <v>4</v>
      </c>
      <c r="O47" s="118">
        <f t="shared" si="1"/>
        <v>20</v>
      </c>
      <c r="P47" s="91"/>
      <c r="Q47" s="91"/>
      <c r="R47" s="91"/>
      <c r="S47" s="91"/>
      <c r="T47" s="91"/>
      <c r="U47" s="91"/>
      <c r="V47" s="91"/>
      <c r="W47" s="111"/>
      <c r="X47" s="89"/>
    </row>
    <row r="48" spans="1:24" x14ac:dyDescent="0.2">
      <c r="A48" s="89"/>
      <c r="B48" s="131">
        <f>IF('Project List - RRP'!B48=0," ",'Project List - RRP'!B48)</f>
        <v>157</v>
      </c>
      <c r="C48" s="132" t="str">
        <f>IF('Project List - RRP'!C48=0," ",'Project List - RRP'!C48)</f>
        <v>Flexibile (Portable) Zone Substation Earths Replacement</v>
      </c>
      <c r="D48" s="132" t="str">
        <f>IF('Project List - RRP'!D48=0," ",'Project List - RRP'!D48)</f>
        <v>Multiple</v>
      </c>
      <c r="E48" s="131" t="str">
        <f>IF('Project List - RRP'!E48=0," ",'Project List - RRP'!E48)</f>
        <v>Other</v>
      </c>
      <c r="F48" s="132" t="str">
        <f>IF('Project List - RRP'!F48=0," ",'Project List - RRP'!F48)</f>
        <v>Zone Substation Major Building / Property / Facilities</v>
      </c>
      <c r="G48" s="119" t="str">
        <f t="shared" si="0"/>
        <v>Other - Zone Substation Major Building / Property / Facilities</v>
      </c>
      <c r="H48" s="157">
        <v>2</v>
      </c>
      <c r="I48" s="108">
        <v>2</v>
      </c>
      <c r="J48" s="108">
        <v>2</v>
      </c>
      <c r="K48" s="108">
        <v>2</v>
      </c>
      <c r="L48" s="108">
        <v>2</v>
      </c>
      <c r="M48" s="108">
        <v>2</v>
      </c>
      <c r="N48" s="108">
        <v>2</v>
      </c>
      <c r="O48" s="118">
        <f t="shared" si="1"/>
        <v>10</v>
      </c>
      <c r="P48" s="91"/>
      <c r="Q48" s="91"/>
      <c r="R48" s="91"/>
      <c r="S48" s="91"/>
      <c r="T48" s="91"/>
      <c r="U48" s="91"/>
      <c r="V48" s="91"/>
      <c r="W48" s="111"/>
      <c r="X48" s="89"/>
    </row>
    <row r="49" spans="1:24" x14ac:dyDescent="0.2">
      <c r="A49" s="89"/>
      <c r="B49" s="131">
        <f>IF('Project List - RRP'!B49=0," ",'Project List - RRP'!B49)</f>
        <v>157</v>
      </c>
      <c r="C49" s="132" t="str">
        <f>IF('Project List - RRP'!C49=0," ",'Project List - RRP'!C49)</f>
        <v>CVT Replacement Porcelain Bushing risk</v>
      </c>
      <c r="D49" s="132" t="str">
        <f>IF('Project List - RRP'!D49=0," ",'Project List - RRP'!D49)</f>
        <v>Multiple</v>
      </c>
      <c r="E49" s="131" t="str">
        <f>IF('Project List - RRP'!E49=0," ",'Project List - RRP'!E49)</f>
        <v>Other</v>
      </c>
      <c r="F49" s="132" t="str">
        <f>IF('Project List - RRP'!F49=0," ",'Project List - RRP'!F49)</f>
        <v>Instrument Transformer</v>
      </c>
      <c r="G49" s="119" t="str">
        <f t="shared" si="0"/>
        <v>Other - Instrument Transformer</v>
      </c>
      <c r="H49" s="157">
        <v>1.5</v>
      </c>
      <c r="I49" s="108">
        <v>3</v>
      </c>
      <c r="J49" s="108">
        <v>3</v>
      </c>
      <c r="K49" s="108">
        <v>3</v>
      </c>
      <c r="L49" s="108">
        <v>3</v>
      </c>
      <c r="M49" s="108">
        <v>3</v>
      </c>
      <c r="N49" s="108">
        <v>3</v>
      </c>
      <c r="O49" s="118">
        <f t="shared" si="1"/>
        <v>15</v>
      </c>
      <c r="P49" s="91"/>
      <c r="Q49" s="91"/>
      <c r="R49" s="91"/>
      <c r="S49" s="91"/>
      <c r="T49" s="91"/>
      <c r="U49" s="91"/>
      <c r="V49" s="91"/>
      <c r="W49" s="111"/>
      <c r="X49" s="89"/>
    </row>
    <row r="50" spans="1:24" x14ac:dyDescent="0.2">
      <c r="A50" s="89"/>
      <c r="B50" s="131">
        <f>IF('Project List - RRP'!B50=0," ",'Project List - RRP'!B50)</f>
        <v>157</v>
      </c>
      <c r="C50" s="132" t="str">
        <f>IF('Project List - RRP'!C50=0," ",'Project List - RRP'!C50)</f>
        <v>CVT Replacement Porcelain Bushing risk</v>
      </c>
      <c r="D50" s="132" t="str">
        <f>IF('Project List - RRP'!D50=0," ",'Project List - RRP'!D50)</f>
        <v>WPD</v>
      </c>
      <c r="E50" s="131" t="str">
        <f>IF('Project List - RRP'!E50=0," ",'Project List - RRP'!E50)</f>
        <v>Other</v>
      </c>
      <c r="F50" s="132" t="str">
        <f>IF('Project List - RRP'!F50=0," ",'Project List - RRP'!F50)</f>
        <v>Instrument Transformer</v>
      </c>
      <c r="G50" s="119" t="str">
        <f t="shared" si="0"/>
        <v>Other - Instrument Transformer</v>
      </c>
      <c r="H50" s="157">
        <v>0</v>
      </c>
      <c r="I50" s="108">
        <v>0</v>
      </c>
      <c r="J50" s="108">
        <v>0</v>
      </c>
      <c r="K50" s="108">
        <v>0</v>
      </c>
      <c r="L50" s="108">
        <v>0</v>
      </c>
      <c r="M50" s="108">
        <v>0</v>
      </c>
      <c r="N50" s="108">
        <v>0</v>
      </c>
      <c r="O50" s="118">
        <f t="shared" si="1"/>
        <v>0</v>
      </c>
      <c r="P50" s="91"/>
      <c r="Q50" s="91"/>
      <c r="R50" s="91"/>
      <c r="S50" s="91"/>
      <c r="T50" s="91"/>
      <c r="U50" s="91"/>
      <c r="V50" s="91"/>
      <c r="W50" s="111"/>
      <c r="X50" s="89"/>
    </row>
    <row r="51" spans="1:24" x14ac:dyDescent="0.2">
      <c r="A51" s="89"/>
      <c r="B51" s="131">
        <f>IF('Project List - RRP'!B51=0," ",'Project List - RRP'!B51)</f>
        <v>157</v>
      </c>
      <c r="C51" s="132" t="str">
        <f>IF('Project List - RRP'!C51=0," ",'Project List - RRP'!C51)</f>
        <v>CVT Voltage Monitoring</v>
      </c>
      <c r="D51" s="132" t="str">
        <f>IF('Project List - RRP'!D51=0," ",'Project List - RRP'!D51)</f>
        <v>Multiple</v>
      </c>
      <c r="E51" s="131" t="str">
        <f>IF('Project List - RRP'!E51=0," ",'Project List - RRP'!E51)</f>
        <v>Other</v>
      </c>
      <c r="F51" s="132" t="str">
        <f>IF('Project List - RRP'!F51=0," ",'Project List - RRP'!F51)</f>
        <v>Instrument Transformer</v>
      </c>
      <c r="G51" s="119" t="str">
        <f t="shared" si="0"/>
        <v>Other - Instrument Transformer</v>
      </c>
      <c r="H51" s="157">
        <v>0</v>
      </c>
      <c r="I51" s="108">
        <v>0.5</v>
      </c>
      <c r="J51" s="108">
        <v>1</v>
      </c>
      <c r="K51" s="108">
        <v>1</v>
      </c>
      <c r="L51" s="108">
        <v>1</v>
      </c>
      <c r="M51" s="108">
        <v>1</v>
      </c>
      <c r="N51" s="108">
        <v>1</v>
      </c>
      <c r="O51" s="118">
        <f t="shared" si="1"/>
        <v>5</v>
      </c>
      <c r="P51" s="91"/>
      <c r="Q51" s="91"/>
      <c r="R51" s="91"/>
      <c r="S51" s="91"/>
      <c r="T51" s="91"/>
      <c r="U51" s="91"/>
      <c r="V51" s="91"/>
      <c r="W51" s="111"/>
      <c r="X51" s="89"/>
    </row>
    <row r="52" spans="1:24" x14ac:dyDescent="0.2">
      <c r="A52" s="89"/>
      <c r="B52" s="131">
        <f>IF('Project List - RRP'!B52=0," ",'Project List - RRP'!B52)</f>
        <v>157</v>
      </c>
      <c r="C52" s="132" t="str">
        <f>IF('Project List - RRP'!C52=0," ",'Project List - RRP'!C52)</f>
        <v>Instrument Transformer Replacement CTs and VTs</v>
      </c>
      <c r="D52" s="132" t="str">
        <f>IF('Project List - RRP'!D52=0," ",'Project List - RRP'!D52)</f>
        <v>Multiple</v>
      </c>
      <c r="E52" s="131" t="str">
        <f>IF('Project List - RRP'!E52=0," ",'Project List - RRP'!E52)</f>
        <v>Other</v>
      </c>
      <c r="F52" s="132" t="str">
        <f>IF('Project List - RRP'!F52=0," ",'Project List - RRP'!F52)</f>
        <v>Instrument Transformer</v>
      </c>
      <c r="G52" s="119" t="str">
        <f t="shared" si="0"/>
        <v>Other - Instrument Transformer</v>
      </c>
      <c r="H52" s="157">
        <v>1</v>
      </c>
      <c r="I52" s="108">
        <v>2</v>
      </c>
      <c r="J52" s="108">
        <v>2</v>
      </c>
      <c r="K52" s="108">
        <v>2</v>
      </c>
      <c r="L52" s="108">
        <v>2</v>
      </c>
      <c r="M52" s="108">
        <v>2</v>
      </c>
      <c r="N52" s="108">
        <v>2</v>
      </c>
      <c r="O52" s="118">
        <f t="shared" si="1"/>
        <v>10</v>
      </c>
      <c r="P52" s="91"/>
      <c r="Q52" s="91"/>
      <c r="R52" s="91"/>
      <c r="S52" s="91"/>
      <c r="T52" s="91"/>
      <c r="U52" s="91"/>
      <c r="V52" s="91"/>
      <c r="W52" s="111"/>
      <c r="X52" s="89"/>
    </row>
    <row r="53" spans="1:24" x14ac:dyDescent="0.2">
      <c r="A53" s="89"/>
      <c r="B53" s="131">
        <f>IF('Project List - RRP'!B53=0," ",'Project List - RRP'!B53)</f>
        <v>157</v>
      </c>
      <c r="C53" s="132" t="str">
        <f>IF('Project List - RRP'!C53=0," ",'Project List - RRP'!C53)</f>
        <v>Instrument Transformer Replacement CTs and VTs</v>
      </c>
      <c r="D53" s="132" t="str">
        <f>IF('Project List - RRP'!D53=0," ",'Project List - RRP'!D53)</f>
        <v>BAN VT (EE)</v>
      </c>
      <c r="E53" s="131" t="str">
        <f>IF('Project List - RRP'!E53=0," ",'Project List - RRP'!E53)</f>
        <v>Other</v>
      </c>
      <c r="F53" s="132" t="str">
        <f>IF('Project List - RRP'!F53=0," ",'Project List - RRP'!F53)</f>
        <v>Instrument Transformer</v>
      </c>
      <c r="G53" s="119" t="str">
        <f t="shared" si="0"/>
        <v>Other - Instrument Transformer</v>
      </c>
      <c r="H53" s="157">
        <v>1.5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18">
        <f t="shared" si="1"/>
        <v>0</v>
      </c>
      <c r="P53" s="91"/>
      <c r="Q53" s="91"/>
      <c r="R53" s="91"/>
      <c r="S53" s="91"/>
      <c r="T53" s="91"/>
      <c r="U53" s="91"/>
      <c r="V53" s="91"/>
      <c r="W53" s="111"/>
      <c r="X53" s="89"/>
    </row>
    <row r="54" spans="1:24" x14ac:dyDescent="0.2">
      <c r="A54" s="89"/>
      <c r="B54" s="131">
        <f>IF('Project List - RRP'!B54=0," ",'Project List - RRP'!B54)</f>
        <v>157</v>
      </c>
      <c r="C54" s="132" t="str">
        <f>IF('Project List - RRP'!C54=0," ",'Project List - RRP'!C54)</f>
        <v>Station Service Transformers Replacement</v>
      </c>
      <c r="D54" s="132" t="str">
        <f>IF('Project List - RRP'!D54=0," ",'Project List - RRP'!D54)</f>
        <v>Multiple</v>
      </c>
      <c r="E54" s="131" t="str">
        <f>IF('Project List - RRP'!E54=0," ",'Project List - RRP'!E54)</f>
        <v>Transformers</v>
      </c>
      <c r="F54" s="132" t="str">
        <f>IF('Project List - RRP'!F54=0," ",'Project List - RRP'!F54)</f>
        <v>KIOSK MOUNTED ; &lt; = 22KV ;  &gt; 60 KVA AND &lt; = 600 KVA  ; MULTIPLE PHASE</v>
      </c>
      <c r="G54" s="119" t="str">
        <f t="shared" si="0"/>
        <v>Transformers - KIOSK MOUNTED ; &lt; = 22KV ;  &gt; 60 KVA AND &lt; = 600 KVA  ; MULTIPLE PHASE</v>
      </c>
      <c r="H54" s="157">
        <v>1</v>
      </c>
      <c r="I54" s="108">
        <v>1</v>
      </c>
      <c r="J54" s="108">
        <v>1</v>
      </c>
      <c r="K54" s="108">
        <v>1</v>
      </c>
      <c r="L54" s="108">
        <v>1</v>
      </c>
      <c r="M54" s="108">
        <v>1</v>
      </c>
      <c r="N54" s="108">
        <v>1</v>
      </c>
      <c r="O54" s="118">
        <f t="shared" si="1"/>
        <v>5</v>
      </c>
      <c r="P54" s="91"/>
      <c r="Q54" s="91"/>
      <c r="R54" s="91"/>
      <c r="S54" s="91"/>
      <c r="T54" s="91"/>
      <c r="U54" s="91"/>
      <c r="V54" s="91"/>
      <c r="W54" s="111"/>
      <c r="X54" s="89"/>
    </row>
    <row r="55" spans="1:24" x14ac:dyDescent="0.2">
      <c r="A55" s="89"/>
      <c r="B55" s="131">
        <f>IF('Project List - RRP'!B55=0," ",'Project List - RRP'!B55)</f>
        <v>157</v>
      </c>
      <c r="C55" s="132" t="str">
        <f>IF('Project List - RRP'!C55=0," ",'Project List - RRP'!C55)</f>
        <v>Surge Arrester Replacement</v>
      </c>
      <c r="D55" s="132" t="str">
        <f>IF('Project List - RRP'!D55=0," ",'Project List - RRP'!D55)</f>
        <v>Multiple</v>
      </c>
      <c r="E55" s="131" t="str">
        <f>IF('Project List - RRP'!E55=0," ",'Project List - RRP'!E55)</f>
        <v>Other</v>
      </c>
      <c r="F55" s="132" t="str">
        <f>IF('Project List - RRP'!F55=0," ",'Project List - RRP'!F55)</f>
        <v>Surge Diverter</v>
      </c>
      <c r="G55" s="119" t="str">
        <f t="shared" si="0"/>
        <v>Other - Surge Diverter</v>
      </c>
      <c r="H55" s="157">
        <v>1</v>
      </c>
      <c r="I55" s="108">
        <v>1</v>
      </c>
      <c r="J55" s="108">
        <v>1</v>
      </c>
      <c r="K55" s="108">
        <v>1</v>
      </c>
      <c r="L55" s="108">
        <v>1</v>
      </c>
      <c r="M55" s="108">
        <v>1</v>
      </c>
      <c r="N55" s="108">
        <v>1</v>
      </c>
      <c r="O55" s="118">
        <f t="shared" si="1"/>
        <v>5</v>
      </c>
      <c r="P55" s="91"/>
      <c r="Q55" s="91"/>
      <c r="R55" s="91"/>
      <c r="S55" s="91"/>
      <c r="T55" s="91"/>
      <c r="U55" s="91"/>
      <c r="V55" s="91"/>
      <c r="W55" s="111"/>
      <c r="X55" s="89"/>
    </row>
    <row r="56" spans="1:24" x14ac:dyDescent="0.2">
      <c r="A56" s="89"/>
      <c r="B56" s="131">
        <f>IF('Project List - RRP'!B56=0," ",'Project List - RRP'!B56)</f>
        <v>157</v>
      </c>
      <c r="C56" s="132" t="str">
        <f>IF('Project List - RRP'!C56=0," ",'Project List - RRP'!C56)</f>
        <v>Transformer Monitoring (WTI and OTI Replacement)</v>
      </c>
      <c r="D56" s="132" t="str">
        <f>IF('Project List - RRP'!D56=0," ",'Project List - RRP'!D56)</f>
        <v>Multiple</v>
      </c>
      <c r="E56" s="131" t="str">
        <f>IF('Project List - RRP'!E56=0," ",'Project List - RRP'!E56)</f>
        <v>Other</v>
      </c>
      <c r="F56" s="132" t="str">
        <f>IF('Project List - RRP'!F56=0," ",'Project List - RRP'!F56)</f>
        <v>Transformer Refurbishment</v>
      </c>
      <c r="G56" s="119" t="str">
        <f t="shared" si="0"/>
        <v>Other - Transformer Refurbishment</v>
      </c>
      <c r="H56" s="157">
        <v>1</v>
      </c>
      <c r="I56" s="108">
        <v>1</v>
      </c>
      <c r="J56" s="108">
        <v>1</v>
      </c>
      <c r="K56" s="108">
        <v>1</v>
      </c>
      <c r="L56" s="108">
        <v>1</v>
      </c>
      <c r="M56" s="108">
        <v>1</v>
      </c>
      <c r="N56" s="108">
        <v>1</v>
      </c>
      <c r="O56" s="118">
        <f t="shared" si="1"/>
        <v>5</v>
      </c>
      <c r="P56" s="91"/>
      <c r="Q56" s="91"/>
      <c r="R56" s="91"/>
      <c r="S56" s="91"/>
      <c r="T56" s="91"/>
      <c r="U56" s="91"/>
      <c r="V56" s="91"/>
      <c r="W56" s="111"/>
      <c r="X56" s="89"/>
    </row>
    <row r="57" spans="1:24" x14ac:dyDescent="0.2">
      <c r="A57" s="89"/>
      <c r="B57" s="131">
        <f>IF('Project List - RRP'!B57=0," ",'Project List - RRP'!B57)</f>
        <v>157</v>
      </c>
      <c r="C57" s="132" t="str">
        <f>IF('Project List - RRP'!C57=0," ",'Project List - RRP'!C57)</f>
        <v>Transformer Monitoring (WTI and OTI Replacement)</v>
      </c>
      <c r="D57" s="132" t="str">
        <f>IF('Project List - RRP'!D57=0," ",'Project List - RRP'!D57)</f>
        <v>AL</v>
      </c>
      <c r="E57" s="131" t="str">
        <f>IF('Project List - RRP'!E57=0," ",'Project List - RRP'!E57)</f>
        <v>Other</v>
      </c>
      <c r="F57" s="132" t="str">
        <f>IF('Project List - RRP'!F57=0," ",'Project List - RRP'!F57)</f>
        <v>Transformer Refurbishment</v>
      </c>
      <c r="G57" s="119" t="str">
        <f t="shared" si="0"/>
        <v>Other - Transformer Refurbishment</v>
      </c>
      <c r="H57" s="157">
        <v>0.5</v>
      </c>
      <c r="I57" s="108">
        <v>0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  <c r="O57" s="118">
        <f t="shared" si="1"/>
        <v>0</v>
      </c>
      <c r="P57" s="91"/>
      <c r="Q57" s="91"/>
      <c r="R57" s="91"/>
      <c r="S57" s="91"/>
      <c r="T57" s="91"/>
      <c r="U57" s="91"/>
      <c r="V57" s="91"/>
      <c r="W57" s="111"/>
      <c r="X57" s="89"/>
    </row>
    <row r="58" spans="1:24" x14ac:dyDescent="0.2">
      <c r="A58" s="89"/>
      <c r="B58" s="131">
        <f>IF('Project List - RRP'!B58=0," ",'Project List - RRP'!B58)</f>
        <v>157</v>
      </c>
      <c r="C58" s="132" t="str">
        <f>IF('Project List - RRP'!C58=0," ",'Project List - RRP'!C58)</f>
        <v>Transformer Refurbishment</v>
      </c>
      <c r="D58" s="132" t="str">
        <f>IF('Project List - RRP'!D58=0," ",'Project List - RRP'!D58)</f>
        <v>Multiple</v>
      </c>
      <c r="E58" s="131" t="str">
        <f>IF('Project List - RRP'!E58=0," ",'Project List - RRP'!E58)</f>
        <v>Other</v>
      </c>
      <c r="F58" s="132" t="str">
        <f>IF('Project List - RRP'!F58=0," ",'Project List - RRP'!F58)</f>
        <v>Transformer Refurbishment</v>
      </c>
      <c r="G58" s="119" t="str">
        <f t="shared" si="0"/>
        <v>Other - Transformer Refurbishment</v>
      </c>
      <c r="H58" s="157">
        <v>1</v>
      </c>
      <c r="I58" s="108">
        <v>2</v>
      </c>
      <c r="J58" s="108">
        <v>2</v>
      </c>
      <c r="K58" s="108">
        <v>2</v>
      </c>
      <c r="L58" s="108">
        <v>2</v>
      </c>
      <c r="M58" s="108">
        <v>2</v>
      </c>
      <c r="N58" s="108">
        <v>2</v>
      </c>
      <c r="O58" s="118">
        <f t="shared" si="1"/>
        <v>10</v>
      </c>
      <c r="P58" s="91"/>
      <c r="Q58" s="91"/>
      <c r="R58" s="91"/>
      <c r="S58" s="91"/>
      <c r="T58" s="91"/>
      <c r="U58" s="91"/>
      <c r="V58" s="91"/>
      <c r="W58" s="111"/>
      <c r="X58" s="89"/>
    </row>
    <row r="59" spans="1:24" x14ac:dyDescent="0.2">
      <c r="A59" s="89"/>
      <c r="B59" s="131">
        <f>IF('Project List - RRP'!B59=0," ",'Project List - RRP'!B59)</f>
        <v>157</v>
      </c>
      <c r="C59" s="132" t="str">
        <f>IF('Project List - RRP'!C59=0," ",'Project List - RRP'!C59)</f>
        <v>Transformer Refurbishment</v>
      </c>
      <c r="D59" s="132" t="str">
        <f>IF('Project List - RRP'!D59=0," ",'Project List - RRP'!D59)</f>
        <v>KRT 1, KRT 2</v>
      </c>
      <c r="E59" s="131" t="str">
        <f>IF('Project List - RRP'!E59=0," ",'Project List - RRP'!E59)</f>
        <v>Other</v>
      </c>
      <c r="F59" s="132" t="str">
        <f>IF('Project List - RRP'!F59=0," ",'Project List - RRP'!F59)</f>
        <v>Transformer Refurbishment</v>
      </c>
      <c r="G59" s="119" t="str">
        <f t="shared" si="0"/>
        <v>Other - Transformer Refurbishment</v>
      </c>
      <c r="H59" s="157">
        <v>0.5</v>
      </c>
      <c r="I59" s="108">
        <v>0</v>
      </c>
      <c r="J59" s="108">
        <v>0</v>
      </c>
      <c r="K59" s="108">
        <v>0</v>
      </c>
      <c r="L59" s="108">
        <v>0</v>
      </c>
      <c r="M59" s="108">
        <v>0</v>
      </c>
      <c r="N59" s="108">
        <v>0</v>
      </c>
      <c r="O59" s="118">
        <f t="shared" si="1"/>
        <v>0</v>
      </c>
      <c r="P59" s="91"/>
      <c r="Q59" s="91"/>
      <c r="R59" s="91"/>
      <c r="S59" s="91"/>
      <c r="T59" s="91"/>
      <c r="U59" s="91"/>
      <c r="V59" s="91"/>
      <c r="W59" s="111"/>
      <c r="X59" s="89"/>
    </row>
    <row r="60" spans="1:24" x14ac:dyDescent="0.2">
      <c r="A60" s="89"/>
      <c r="B60" s="131">
        <f>IF('Project List - RRP'!B60=0," ",'Project List - RRP'!B60)</f>
        <v>157</v>
      </c>
      <c r="C60" s="132" t="str">
        <f>IF('Project List - RRP'!C60=0," ",'Project List - RRP'!C60)</f>
        <v>66kV Transformer Bushing Replacement</v>
      </c>
      <c r="D60" s="132" t="str">
        <f>IF('Project List - RRP'!D60=0," ",'Project List - RRP'!D60)</f>
        <v>BMH No2 Trans</v>
      </c>
      <c r="E60" s="131" t="str">
        <f>IF('Project List - RRP'!E60=0," ",'Project List - RRP'!E60)</f>
        <v>Other</v>
      </c>
      <c r="F60" s="132" t="str">
        <f>IF('Project List - RRP'!F60=0," ",'Project List - RRP'!F60)</f>
        <v>Transformer Refurbishment</v>
      </c>
      <c r="G60" s="119" t="str">
        <f t="shared" si="0"/>
        <v>Other - Transformer Refurbishment</v>
      </c>
      <c r="H60" s="157">
        <v>1.5</v>
      </c>
      <c r="I60" s="108">
        <v>0</v>
      </c>
      <c r="J60" s="108">
        <v>0</v>
      </c>
      <c r="K60" s="108">
        <v>0</v>
      </c>
      <c r="L60" s="108">
        <v>0</v>
      </c>
      <c r="M60" s="108">
        <v>0</v>
      </c>
      <c r="N60" s="108">
        <v>0</v>
      </c>
      <c r="O60" s="118">
        <f t="shared" si="1"/>
        <v>0</v>
      </c>
      <c r="P60" s="91"/>
      <c r="Q60" s="91"/>
      <c r="R60" s="91"/>
      <c r="S60" s="91"/>
      <c r="T60" s="91"/>
      <c r="U60" s="91"/>
      <c r="V60" s="91"/>
      <c r="W60" s="111"/>
      <c r="X60" s="89"/>
    </row>
    <row r="61" spans="1:24" x14ac:dyDescent="0.2">
      <c r="A61" s="89"/>
      <c r="B61" s="131">
        <f>IF('Project List - RRP'!B61=0," ",'Project List - RRP'!B61)</f>
        <v>157</v>
      </c>
      <c r="C61" s="132" t="str">
        <f>IF('Project List - RRP'!C61=0," ",'Project List - RRP'!C61)</f>
        <v>66kV Transformer Bushing Replacement</v>
      </c>
      <c r="D61" s="132" t="str">
        <f>IF('Project List - RRP'!D61=0," ",'Project List - RRP'!D61)</f>
        <v>FNS No1, No2 &amp; No3 Trans</v>
      </c>
      <c r="E61" s="131" t="str">
        <f>IF('Project List - RRP'!E61=0," ",'Project List - RRP'!E61)</f>
        <v>Other</v>
      </c>
      <c r="F61" s="132" t="str">
        <f>IF('Project List - RRP'!F61=0," ",'Project List - RRP'!F61)</f>
        <v>Transformer Refurbishment</v>
      </c>
      <c r="G61" s="119" t="str">
        <f t="shared" si="0"/>
        <v>Other - Transformer Refurbishment</v>
      </c>
      <c r="H61" s="157">
        <v>0</v>
      </c>
      <c r="I61" s="108">
        <v>0.5</v>
      </c>
      <c r="J61" s="108">
        <v>0.5</v>
      </c>
      <c r="K61" s="108">
        <v>0</v>
      </c>
      <c r="L61" s="108">
        <v>0</v>
      </c>
      <c r="M61" s="108">
        <v>0</v>
      </c>
      <c r="N61" s="108">
        <v>0</v>
      </c>
      <c r="O61" s="118">
        <f t="shared" si="1"/>
        <v>0.5</v>
      </c>
      <c r="P61" s="91"/>
      <c r="Q61" s="91"/>
      <c r="R61" s="91"/>
      <c r="S61" s="91"/>
      <c r="T61" s="91"/>
      <c r="U61" s="91"/>
      <c r="V61" s="91"/>
      <c r="W61" s="111"/>
      <c r="X61" s="89"/>
    </row>
    <row r="62" spans="1:24" x14ac:dyDescent="0.2">
      <c r="A62" s="89"/>
      <c r="B62" s="131">
        <f>IF('Project List - RRP'!B62=0," ",'Project List - RRP'!B62)</f>
        <v>157</v>
      </c>
      <c r="C62" s="132" t="str">
        <f>IF('Project List - RRP'!C62=0," ",'Project List - RRP'!C62)</f>
        <v>66kV Transformer Bushing Replacement</v>
      </c>
      <c r="D62" s="132" t="str">
        <f>IF('Project List - RRP'!D62=0," ",'Project List - RRP'!D62)</f>
        <v>GL No1 &amp; No2 Trans</v>
      </c>
      <c r="E62" s="131" t="str">
        <f>IF('Project List - RRP'!E62=0," ",'Project List - RRP'!E62)</f>
        <v>Other</v>
      </c>
      <c r="F62" s="132" t="str">
        <f>IF('Project List - RRP'!F62=0," ",'Project List - RRP'!F62)</f>
        <v>Transformer Refurbishment</v>
      </c>
      <c r="G62" s="119" t="str">
        <f t="shared" si="0"/>
        <v>Other - Transformer Refurbishment</v>
      </c>
      <c r="H62" s="157">
        <v>1.5</v>
      </c>
      <c r="I62" s="108">
        <v>1.5</v>
      </c>
      <c r="J62" s="108">
        <v>0</v>
      </c>
      <c r="K62" s="108">
        <v>0</v>
      </c>
      <c r="L62" s="108">
        <v>0</v>
      </c>
      <c r="M62" s="108">
        <v>0</v>
      </c>
      <c r="N62" s="108">
        <v>0</v>
      </c>
      <c r="O62" s="118">
        <f t="shared" si="1"/>
        <v>0</v>
      </c>
      <c r="P62" s="91"/>
      <c r="Q62" s="91"/>
      <c r="R62" s="91"/>
      <c r="S62" s="91"/>
      <c r="T62" s="91"/>
      <c r="U62" s="91"/>
      <c r="V62" s="91"/>
      <c r="W62" s="111"/>
      <c r="X62" s="89"/>
    </row>
    <row r="63" spans="1:24" x14ac:dyDescent="0.2">
      <c r="A63" s="89"/>
      <c r="B63" s="131">
        <f>IF('Project List - RRP'!B63=0," ",'Project List - RRP'!B63)</f>
        <v>157</v>
      </c>
      <c r="C63" s="132" t="str">
        <f>IF('Project List - RRP'!C63=0," ",'Project List - RRP'!C63)</f>
        <v>66kV Transformer Bushing Replacement</v>
      </c>
      <c r="D63" s="132" t="str">
        <f>IF('Project List - RRP'!D63=0," ",'Project List - RRP'!D63)</f>
        <v>NKA No1, No2 &amp; No3 Trans</v>
      </c>
      <c r="E63" s="131" t="str">
        <f>IF('Project List - RRP'!E63=0," ",'Project List - RRP'!E63)</f>
        <v>Other</v>
      </c>
      <c r="F63" s="132" t="str">
        <f>IF('Project List - RRP'!F63=0," ",'Project List - RRP'!F63)</f>
        <v>Transformer Refurbishment</v>
      </c>
      <c r="G63" s="119" t="str">
        <f t="shared" si="0"/>
        <v>Other - Transformer Refurbishment</v>
      </c>
      <c r="H63" s="157">
        <v>0</v>
      </c>
      <c r="I63" s="108">
        <v>0</v>
      </c>
      <c r="J63" s="108">
        <v>1</v>
      </c>
      <c r="K63" s="108">
        <v>1</v>
      </c>
      <c r="L63" s="108">
        <v>0</v>
      </c>
      <c r="M63" s="108">
        <v>0</v>
      </c>
      <c r="N63" s="108">
        <v>0</v>
      </c>
      <c r="O63" s="118">
        <f t="shared" si="1"/>
        <v>2</v>
      </c>
      <c r="P63" s="91"/>
      <c r="Q63" s="91"/>
      <c r="R63" s="91"/>
      <c r="S63" s="91"/>
      <c r="T63" s="91"/>
      <c r="U63" s="91"/>
      <c r="V63" s="91"/>
      <c r="W63" s="111"/>
      <c r="X63" s="89"/>
    </row>
    <row r="64" spans="1:24" x14ac:dyDescent="0.2">
      <c r="A64" s="89"/>
      <c r="B64" s="131">
        <f>IF('Project List - RRP'!B64=0," ",'Project List - RRP'!B64)</f>
        <v>157</v>
      </c>
      <c r="C64" s="132" t="str">
        <f>IF('Project List - RRP'!C64=0," ",'Project List - RRP'!C64)</f>
        <v>66kV Transformer Bushing Replacement</v>
      </c>
      <c r="D64" s="132" t="str">
        <f>IF('Project List - RRP'!D64=0," ",'Project List - RRP'!D64)</f>
        <v>OYN No1 &amp; No2 Trans</v>
      </c>
      <c r="E64" s="131" t="str">
        <f>IF('Project List - RRP'!E64=0," ",'Project List - RRP'!E64)</f>
        <v>Other</v>
      </c>
      <c r="F64" s="132" t="str">
        <f>IF('Project List - RRP'!F64=0," ",'Project List - RRP'!F64)</f>
        <v>Transformer Refurbishment</v>
      </c>
      <c r="G64" s="119" t="str">
        <f t="shared" si="0"/>
        <v>Other - Transformer Refurbishment</v>
      </c>
      <c r="H64" s="157">
        <v>0.5</v>
      </c>
      <c r="I64" s="108">
        <v>0</v>
      </c>
      <c r="J64" s="108">
        <v>0</v>
      </c>
      <c r="K64" s="108">
        <v>0</v>
      </c>
      <c r="L64" s="108">
        <v>0</v>
      </c>
      <c r="M64" s="108">
        <v>0</v>
      </c>
      <c r="N64" s="108">
        <v>0</v>
      </c>
      <c r="O64" s="118">
        <f t="shared" si="1"/>
        <v>0</v>
      </c>
      <c r="P64" s="91"/>
      <c r="Q64" s="91"/>
      <c r="R64" s="91"/>
      <c r="S64" s="91"/>
      <c r="T64" s="91"/>
      <c r="U64" s="91"/>
      <c r="V64" s="91"/>
      <c r="W64" s="111"/>
      <c r="X64" s="89"/>
    </row>
    <row r="65" spans="1:24" x14ac:dyDescent="0.2">
      <c r="A65" s="89"/>
      <c r="B65" s="131">
        <f>IF('Project List - RRP'!B65=0," ",'Project List - RRP'!B65)</f>
        <v>157</v>
      </c>
      <c r="C65" s="132" t="str">
        <f>IF('Project List - RRP'!C65=0," ",'Project List - RRP'!C65)</f>
        <v>66kV Transformer Bushing Replacement</v>
      </c>
      <c r="D65" s="132" t="str">
        <f>IF('Project List - RRP'!D65=0," ",'Project List - RRP'!D65)</f>
        <v>PLD No1 Trans</v>
      </c>
      <c r="E65" s="131" t="str">
        <f>IF('Project List - RRP'!E65=0," ",'Project List - RRP'!E65)</f>
        <v>Other</v>
      </c>
      <c r="F65" s="132" t="str">
        <f>IF('Project List - RRP'!F65=0," ",'Project List - RRP'!F65)</f>
        <v>Transformer Refurbishment</v>
      </c>
      <c r="G65" s="119" t="str">
        <f t="shared" si="0"/>
        <v>Other - Transformer Refurbishment</v>
      </c>
      <c r="H65" s="157">
        <v>1.5</v>
      </c>
      <c r="I65" s="108">
        <v>1.5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  <c r="O65" s="118">
        <f t="shared" si="1"/>
        <v>0</v>
      </c>
      <c r="P65" s="91"/>
      <c r="Q65" s="91"/>
      <c r="R65" s="91"/>
      <c r="S65" s="91"/>
      <c r="T65" s="91"/>
      <c r="U65" s="91"/>
      <c r="V65" s="91"/>
      <c r="W65" s="111"/>
      <c r="X65" s="89"/>
    </row>
    <row r="66" spans="1:24" x14ac:dyDescent="0.2">
      <c r="A66" s="89"/>
      <c r="B66" s="131">
        <f>IF('Project List - RRP'!B66=0," ",'Project List - RRP'!B66)</f>
        <v>157</v>
      </c>
      <c r="C66" s="132" t="str">
        <f>IF('Project List - RRP'!C66=0," ",'Project List - RRP'!C66)</f>
        <v>66kV Transformer Bushing Replacement</v>
      </c>
      <c r="D66" s="132" t="str">
        <f>IF('Project List - RRP'!D66=0," ",'Project List - RRP'!D66)</f>
        <v>RVL No3 Trans</v>
      </c>
      <c r="E66" s="131" t="str">
        <f>IF('Project List - RRP'!E66=0," ",'Project List - RRP'!E66)</f>
        <v>Other</v>
      </c>
      <c r="F66" s="132" t="str">
        <f>IF('Project List - RRP'!F66=0," ",'Project List - RRP'!F66)</f>
        <v>Transformer Refurbishment</v>
      </c>
      <c r="G66" s="119" t="str">
        <f t="shared" si="0"/>
        <v>Other - Transformer Refurbishment</v>
      </c>
      <c r="H66" s="157">
        <v>1</v>
      </c>
      <c r="I66" s="108">
        <v>0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18">
        <f t="shared" si="1"/>
        <v>0</v>
      </c>
      <c r="P66" s="91"/>
      <c r="Q66" s="91"/>
      <c r="R66" s="91"/>
      <c r="S66" s="91"/>
      <c r="T66" s="91"/>
      <c r="U66" s="91"/>
      <c r="V66" s="91"/>
      <c r="W66" s="111"/>
      <c r="X66" s="89"/>
    </row>
    <row r="67" spans="1:24" x14ac:dyDescent="0.2">
      <c r="A67" s="89"/>
      <c r="B67" s="131">
        <f>IF('Project List - RRP'!B67=0," ",'Project List - RRP'!B67)</f>
        <v>157</v>
      </c>
      <c r="C67" s="132" t="str">
        <f>IF('Project List - RRP'!C67=0," ",'Project List - RRP'!C67)</f>
        <v>66kV Transformer Bushing Replacement</v>
      </c>
      <c r="D67" s="132" t="str">
        <f>IF('Project List - RRP'!D67=0," ",'Project List - RRP'!D67)</f>
        <v>STL No3 Trans</v>
      </c>
      <c r="E67" s="131" t="str">
        <f>IF('Project List - RRP'!E67=0," ",'Project List - RRP'!E67)</f>
        <v>Other</v>
      </c>
      <c r="F67" s="132" t="str">
        <f>IF('Project List - RRP'!F67=0," ",'Project List - RRP'!F67)</f>
        <v>Zone Substation Major Building / Property / Facilities</v>
      </c>
      <c r="G67" s="119" t="str">
        <f t="shared" si="0"/>
        <v>Other - Zone Substation Major Building / Property / Facilities</v>
      </c>
      <c r="H67" s="157">
        <v>0</v>
      </c>
      <c r="I67" s="108">
        <v>0</v>
      </c>
      <c r="J67" s="108">
        <v>0.5</v>
      </c>
      <c r="K67" s="108">
        <v>0.5</v>
      </c>
      <c r="L67" s="108">
        <v>0</v>
      </c>
      <c r="M67" s="108">
        <v>0</v>
      </c>
      <c r="N67" s="108">
        <v>0</v>
      </c>
      <c r="O67" s="118">
        <f t="shared" si="1"/>
        <v>1</v>
      </c>
      <c r="P67" s="91"/>
      <c r="Q67" s="91"/>
      <c r="R67" s="91"/>
      <c r="S67" s="91"/>
      <c r="T67" s="91"/>
      <c r="U67" s="91"/>
      <c r="V67" s="91"/>
      <c r="W67" s="111"/>
      <c r="X67" s="89"/>
    </row>
    <row r="68" spans="1:24" x14ac:dyDescent="0.2">
      <c r="A68" s="89"/>
      <c r="B68" s="131">
        <f>IF('Project List - RRP'!B68=0," ",'Project List - RRP'!B68)</f>
        <v>157</v>
      </c>
      <c r="C68" s="132" t="str">
        <f>IF('Project List - RRP'!C68=0," ",'Project List - RRP'!C68)</f>
        <v>Bund Gravel Enhancement</v>
      </c>
      <c r="D68" s="132" t="str">
        <f>IF('Project List - RRP'!D68=0," ",'Project List - RRP'!D68)</f>
        <v>BMH, CDN, FNS, GL, HSM, NKA, OYN, PLD, RVL, STL</v>
      </c>
      <c r="E68" s="131" t="str">
        <f>IF('Project List - RRP'!E68=0," ",'Project List - RRP'!E68)</f>
        <v>Other</v>
      </c>
      <c r="F68" s="132" t="str">
        <f>IF('Project List - RRP'!F68=0," ",'Project List - RRP'!F68)</f>
        <v>Transformer Refurbishment</v>
      </c>
      <c r="G68" s="119" t="str">
        <f t="shared" si="0"/>
        <v>Other - Transformer Refurbishment</v>
      </c>
      <c r="H68" s="157">
        <v>1.5</v>
      </c>
      <c r="I68" s="108">
        <v>3</v>
      </c>
      <c r="J68" s="108">
        <v>3</v>
      </c>
      <c r="K68" s="108">
        <v>3</v>
      </c>
      <c r="L68" s="108">
        <v>3</v>
      </c>
      <c r="M68" s="108">
        <v>3</v>
      </c>
      <c r="N68" s="108">
        <v>3</v>
      </c>
      <c r="O68" s="118">
        <f t="shared" si="1"/>
        <v>15</v>
      </c>
      <c r="P68" s="91"/>
      <c r="Q68" s="91"/>
      <c r="R68" s="91"/>
      <c r="S68" s="91"/>
      <c r="T68" s="91"/>
      <c r="U68" s="91"/>
      <c r="V68" s="91"/>
      <c r="W68" s="111"/>
      <c r="X68" s="89"/>
    </row>
    <row r="69" spans="1:24" x14ac:dyDescent="0.2">
      <c r="A69" s="89"/>
      <c r="B69" s="131">
        <f>IF('Project List - RRP'!B69=0," ",'Project List - RRP'!B69)</f>
        <v>157</v>
      </c>
      <c r="C69" s="132" t="str">
        <f>IF('Project List - RRP'!C69=0," ",'Project List - RRP'!C69)</f>
        <v>Control Room Fire Risk Reduction</v>
      </c>
      <c r="D69" s="132" t="str">
        <f>IF('Project List - RRP'!D69=0," ",'Project List - RRP'!D69)</f>
        <v>CDN,GL, NKA, PLD, RVL</v>
      </c>
      <c r="E69" s="131" t="str">
        <f>IF('Project List - RRP'!E69=0," ",'Project List - RRP'!E69)</f>
        <v>Transformers</v>
      </c>
      <c r="F69" s="132" t="str">
        <f>IF('Project List - RRP'!F69=0," ",'Project List - RRP'!F69)</f>
        <v>GROUND OUTDOOR / INDOOR CHAMBER MOUNTED ; &gt; 33 KV &amp; &lt; = 66 KV ;  &gt; 15 MVA AND &lt; = 40 MVA</v>
      </c>
      <c r="G69" s="119" t="str">
        <f t="shared" si="0"/>
        <v>Transformers - GROUND OUTDOOR / INDOOR CHAMBER MOUNTED ; &gt; 33 KV &amp; &lt; = 66 KV ;  &gt; 15 MVA AND &lt; = 40 MVA</v>
      </c>
      <c r="H69" s="157">
        <v>5</v>
      </c>
      <c r="I69" s="108">
        <v>0</v>
      </c>
      <c r="J69" s="108">
        <v>0</v>
      </c>
      <c r="K69" s="108">
        <v>0</v>
      </c>
      <c r="L69" s="108">
        <v>0</v>
      </c>
      <c r="M69" s="108">
        <v>0</v>
      </c>
      <c r="N69" s="108">
        <v>0</v>
      </c>
      <c r="O69" s="118">
        <f t="shared" si="1"/>
        <v>0</v>
      </c>
      <c r="P69" s="91"/>
      <c r="Q69" s="91"/>
      <c r="R69" s="91"/>
      <c r="S69" s="91"/>
      <c r="T69" s="91"/>
      <c r="U69" s="91"/>
      <c r="V69" s="91"/>
      <c r="W69" s="111"/>
      <c r="X69" s="89"/>
    </row>
    <row r="70" spans="1:24" x14ac:dyDescent="0.2">
      <c r="A70" s="89"/>
      <c r="B70" s="131">
        <f>IF('Project List - RRP'!B70=0," ",'Project List - RRP'!B70)</f>
        <v>157</v>
      </c>
      <c r="C70" s="132" t="str">
        <f>IF('Project List - RRP'!C70=0," ",'Project List - RRP'!C70)</f>
        <v>Fire Wall</v>
      </c>
      <c r="D70" s="132" t="str">
        <f>IF('Project List - RRP'!D70=0," ",'Project List - RRP'!D70)</f>
        <v>HSM No1-No2 Trans</v>
      </c>
      <c r="E70" s="131" t="str">
        <f>IF('Project List - RRP'!E70=0," ",'Project List - RRP'!E70)</f>
        <v>Other</v>
      </c>
      <c r="F70" s="132" t="str">
        <f>IF('Project List - RRP'!F70=0," ",'Project List - RRP'!F70)</f>
        <v>Zone Substation Major Building / Property / Facilities</v>
      </c>
      <c r="G70" s="119" t="str">
        <f t="shared" si="0"/>
        <v>Other - Zone Substation Major Building / Property / Facilities</v>
      </c>
      <c r="H70" s="157">
        <v>2.5</v>
      </c>
      <c r="I70" s="108">
        <v>2.5</v>
      </c>
      <c r="J70" s="108">
        <v>0</v>
      </c>
      <c r="K70" s="108">
        <v>0</v>
      </c>
      <c r="L70" s="108">
        <v>0</v>
      </c>
      <c r="M70" s="108">
        <v>0</v>
      </c>
      <c r="N70" s="108">
        <v>0</v>
      </c>
      <c r="O70" s="118">
        <f t="shared" si="1"/>
        <v>0</v>
      </c>
      <c r="P70" s="91"/>
      <c r="Q70" s="91"/>
      <c r="R70" s="91"/>
      <c r="S70" s="91"/>
      <c r="T70" s="91"/>
      <c r="U70" s="91"/>
      <c r="V70" s="91"/>
      <c r="W70" s="111"/>
      <c r="X70" s="89"/>
    </row>
    <row r="71" spans="1:24" x14ac:dyDescent="0.2">
      <c r="A71" s="89"/>
      <c r="B71" s="131">
        <f>IF('Project List - RRP'!B71=0," ",'Project List - RRP'!B71)</f>
        <v>157</v>
      </c>
      <c r="C71" s="132" t="str">
        <f>IF('Project List - RRP'!C71=0," ",'Project List - RRP'!C71)</f>
        <v>Fire Wall</v>
      </c>
      <c r="D71" s="132" t="str">
        <f>IF('Project List - RRP'!D71=0," ",'Project List - RRP'!D71)</f>
        <v>HSM No2-No3 Trans</v>
      </c>
      <c r="E71" s="131" t="str">
        <f>IF('Project List - RRP'!E71=0," ",'Project List - RRP'!E71)</f>
        <v>Other</v>
      </c>
      <c r="F71" s="132" t="str">
        <f>IF('Project List - RRP'!F71=0," ",'Project List - RRP'!F71)</f>
        <v>Zone Substation Major Building / Property / Facilities</v>
      </c>
      <c r="G71" s="119" t="str">
        <f t="shared" ref="G71:G92" si="2">CONCATENATE(E71&amp;" - "&amp;F71)</f>
        <v>Other - Zone Substation Major Building / Property / Facilities</v>
      </c>
      <c r="H71" s="157">
        <v>0.5</v>
      </c>
      <c r="I71" s="108">
        <v>0.5</v>
      </c>
      <c r="J71" s="108">
        <v>0</v>
      </c>
      <c r="K71" s="108">
        <v>0</v>
      </c>
      <c r="L71" s="108">
        <v>0</v>
      </c>
      <c r="M71" s="108">
        <v>0</v>
      </c>
      <c r="N71" s="108">
        <v>0</v>
      </c>
      <c r="O71" s="118">
        <f t="shared" si="1"/>
        <v>0</v>
      </c>
      <c r="P71" s="91"/>
      <c r="Q71" s="91"/>
      <c r="R71" s="91"/>
      <c r="S71" s="91"/>
      <c r="T71" s="91"/>
      <c r="U71" s="91"/>
      <c r="V71" s="91"/>
      <c r="W71" s="111"/>
      <c r="X71" s="89"/>
    </row>
    <row r="72" spans="1:24" x14ac:dyDescent="0.2">
      <c r="A72" s="89"/>
      <c r="B72" s="131">
        <f>IF('Project List - RRP'!B72=0," ",'Project List - RRP'!B72)</f>
        <v>157</v>
      </c>
      <c r="C72" s="132" t="str">
        <f>IF('Project List - RRP'!C72=0," ",'Project List - RRP'!C72)</f>
        <v>Fire Wall</v>
      </c>
      <c r="D72" s="132" t="str">
        <f>IF('Project List - RRP'!D72=0," ",'Project List - RRP'!D72)</f>
        <v>NKA No2-No3 Trans</v>
      </c>
      <c r="E72" s="131" t="str">
        <f>IF('Project List - RRP'!E72=0," ",'Project List - RRP'!E72)</f>
        <v>Other</v>
      </c>
      <c r="F72" s="132" t="str">
        <f>IF('Project List - RRP'!F72=0," ",'Project List - RRP'!F72)</f>
        <v>Zone Substation Major Building / Property / Facilities</v>
      </c>
      <c r="G72" s="119" t="str">
        <f t="shared" si="2"/>
        <v>Other - Zone Substation Major Building / Property / Facilities</v>
      </c>
      <c r="H72" s="157">
        <v>0</v>
      </c>
      <c r="I72" s="108">
        <v>0.5</v>
      </c>
      <c r="J72" s="108">
        <v>0.5</v>
      </c>
      <c r="K72" s="108">
        <v>0</v>
      </c>
      <c r="L72" s="108">
        <v>0</v>
      </c>
      <c r="M72" s="108">
        <v>0</v>
      </c>
      <c r="N72" s="108">
        <v>0</v>
      </c>
      <c r="O72" s="118">
        <f t="shared" si="1"/>
        <v>0.5</v>
      </c>
      <c r="P72" s="91"/>
      <c r="Q72" s="91"/>
      <c r="R72" s="91"/>
      <c r="S72" s="91"/>
      <c r="T72" s="91"/>
      <c r="U72" s="91"/>
      <c r="V72" s="91"/>
      <c r="W72" s="111"/>
      <c r="X72" s="89"/>
    </row>
    <row r="73" spans="1:24" x14ac:dyDescent="0.2">
      <c r="A73" s="89"/>
      <c r="B73" s="131">
        <f>IF('Project List - RRP'!B73=0," ",'Project List - RRP'!B73)</f>
        <v>157</v>
      </c>
      <c r="C73" s="132" t="str">
        <f>IF('Project List - RRP'!C73=0," ",'Project List - RRP'!C73)</f>
        <v>Fire Wall</v>
      </c>
      <c r="D73" s="132" t="str">
        <f>IF('Project List - RRP'!D73=0," ",'Project List - RRP'!D73)</f>
        <v>STL No3 Trans-Control</v>
      </c>
      <c r="E73" s="131" t="str">
        <f>IF('Project List - RRP'!E73=0," ",'Project List - RRP'!E73)</f>
        <v>Other</v>
      </c>
      <c r="F73" s="132" t="str">
        <f>IF('Project List - RRP'!F73=0," ",'Project List - RRP'!F73)</f>
        <v>Zone Substation Major Building / Property / Facilities</v>
      </c>
      <c r="G73" s="119" t="str">
        <f t="shared" si="2"/>
        <v>Other - Zone Substation Major Building / Property / Facilities</v>
      </c>
      <c r="H73" s="157">
        <v>0</v>
      </c>
      <c r="I73" s="108">
        <v>0</v>
      </c>
      <c r="J73" s="108">
        <v>0.5</v>
      </c>
      <c r="K73" s="108">
        <v>0.5</v>
      </c>
      <c r="L73" s="108">
        <v>0</v>
      </c>
      <c r="M73" s="108">
        <v>0</v>
      </c>
      <c r="N73" s="108">
        <v>0</v>
      </c>
      <c r="O73" s="118">
        <f t="shared" ref="O73:O90" si="3">SUM(J73:N73)</f>
        <v>1</v>
      </c>
      <c r="P73" s="91"/>
      <c r="Q73" s="91"/>
      <c r="R73" s="91"/>
      <c r="S73" s="91"/>
      <c r="T73" s="91"/>
      <c r="U73" s="91"/>
      <c r="V73" s="91"/>
      <c r="W73" s="111"/>
      <c r="X73" s="89"/>
    </row>
    <row r="74" spans="1:24" x14ac:dyDescent="0.2">
      <c r="A74" s="89"/>
      <c r="B74" s="131">
        <f>IF('Project List - RRP'!B74=0," ",'Project List - RRP'!B74)</f>
        <v>157</v>
      </c>
      <c r="C74" s="132" t="str">
        <f>IF('Project List - RRP'!C74=0," ",'Project List - RRP'!C74)</f>
        <v>22kV Circuit Breaker Replacement</v>
      </c>
      <c r="D74" s="132" t="str">
        <f>IF('Project List - RRP'!D74=0," ",'Project List - RRP'!D74)</f>
        <v>Multiple</v>
      </c>
      <c r="E74" s="131" t="str">
        <f>IF('Project List - RRP'!E74=0," ",'Project List - RRP'!E74)</f>
        <v>Switchgear</v>
      </c>
      <c r="F74" s="132" t="str">
        <f>IF('Project List - RRP'!F74=0," ",'Project List - RRP'!F74)</f>
        <v>&gt; 11 KV &amp; &lt; = 22 KV  ; CIRCUIT BREAKER</v>
      </c>
      <c r="G74" s="119" t="str">
        <f t="shared" si="2"/>
        <v>Switchgear - &gt; 11 KV &amp; &lt; = 22 KV  ; CIRCUIT BREAKER</v>
      </c>
      <c r="H74" s="157">
        <v>0</v>
      </c>
      <c r="I74" s="108">
        <v>1</v>
      </c>
      <c r="J74" s="241" t="s">
        <v>441</v>
      </c>
      <c r="K74" s="242"/>
      <c r="L74" s="242"/>
      <c r="M74" s="242"/>
      <c r="N74" s="243"/>
      <c r="O74" s="118">
        <f>SUM(J74:N74)</f>
        <v>0</v>
      </c>
      <c r="P74" s="91"/>
      <c r="Q74" s="91"/>
      <c r="R74" s="91"/>
      <c r="S74" s="91"/>
      <c r="T74" s="91"/>
      <c r="U74" s="91"/>
      <c r="V74" s="91"/>
      <c r="W74" s="111"/>
      <c r="X74" s="89"/>
    </row>
    <row r="75" spans="1:24" ht="12.75" customHeight="1" x14ac:dyDescent="0.2">
      <c r="A75" s="89"/>
      <c r="B75" s="131">
        <f>IF('Project List - RRP'!B75=0," ",'Project List - RRP'!B75)</f>
        <v>157</v>
      </c>
      <c r="C75" s="132" t="str">
        <f>IF('Project List - RRP'!C75=0," ",'Project List - RRP'!C75)</f>
        <v>22kV Circuit Breaker Replacement</v>
      </c>
      <c r="D75" s="132" t="str">
        <f>IF('Project List - RRP'!D75=0," ",'Project List - RRP'!D75)</f>
        <v>CLC4</v>
      </c>
      <c r="E75" s="131" t="str">
        <f>IF('Project List - RRP'!E75=0," ",'Project List - RRP'!E75)</f>
        <v>Switchgear</v>
      </c>
      <c r="F75" s="132" t="str">
        <f>IF('Project List - RRP'!F75=0," ",'Project List - RRP'!F75)</f>
        <v>&gt; 11 KV &amp; &lt; = 22 KV  ; CIRCUIT BREAKER</v>
      </c>
      <c r="G75" s="119" t="str">
        <f t="shared" si="2"/>
        <v>Switchgear - &gt; 11 KV &amp; &lt; = 22 KV  ; CIRCUIT BREAKER</v>
      </c>
      <c r="H75" s="157">
        <v>0.5</v>
      </c>
      <c r="I75" s="108">
        <v>0</v>
      </c>
      <c r="J75" s="244"/>
      <c r="K75" s="237"/>
      <c r="L75" s="237"/>
      <c r="M75" s="237"/>
      <c r="N75" s="238"/>
      <c r="O75" s="118">
        <f t="shared" si="3"/>
        <v>0</v>
      </c>
      <c r="P75" s="91"/>
      <c r="Q75" s="91"/>
      <c r="R75" s="91"/>
      <c r="S75" s="91"/>
      <c r="T75" s="91"/>
      <c r="U75" s="91"/>
      <c r="V75" s="91"/>
      <c r="W75" s="111"/>
      <c r="X75" s="89"/>
    </row>
    <row r="76" spans="1:24" x14ac:dyDescent="0.2">
      <c r="A76" s="89"/>
      <c r="B76" s="131">
        <f>IF('Project List - RRP'!B76=0," ",'Project List - RRP'!B76)</f>
        <v>157</v>
      </c>
      <c r="C76" s="132" t="str">
        <f>IF('Project List - RRP'!C76=0," ",'Project List - RRP'!C76)</f>
        <v>22kV Circuit Breaker Replacement</v>
      </c>
      <c r="D76" s="132" t="str">
        <f>IF('Project List - RRP'!D76=0," ",'Project List - RRP'!D76)</f>
        <v>CLC6</v>
      </c>
      <c r="E76" s="131" t="str">
        <f>IF('Project List - RRP'!E76=0," ",'Project List - RRP'!E76)</f>
        <v>Switchgear</v>
      </c>
      <c r="F76" s="132" t="str">
        <f>IF('Project List - RRP'!F76=0," ",'Project List - RRP'!F76)</f>
        <v>&gt; 11 KV &amp; &lt; = 22 KV  ; CIRCUIT BREAKER</v>
      </c>
      <c r="G76" s="119" t="str">
        <f t="shared" si="2"/>
        <v>Switchgear - &gt; 11 KV &amp; &lt; = 22 KV  ; CIRCUIT BREAKER</v>
      </c>
      <c r="H76" s="157">
        <v>0.5</v>
      </c>
      <c r="I76" s="108">
        <v>0</v>
      </c>
      <c r="J76" s="244"/>
      <c r="K76" s="237"/>
      <c r="L76" s="237"/>
      <c r="M76" s="237"/>
      <c r="N76" s="238"/>
      <c r="O76" s="118">
        <f t="shared" si="3"/>
        <v>0</v>
      </c>
      <c r="P76" s="91"/>
      <c r="Q76" s="91"/>
      <c r="R76" s="91"/>
      <c r="S76" s="91"/>
      <c r="T76" s="91"/>
      <c r="U76" s="91"/>
      <c r="V76" s="91"/>
      <c r="W76" s="111"/>
      <c r="X76" s="89"/>
    </row>
    <row r="77" spans="1:24" x14ac:dyDescent="0.2">
      <c r="A77" s="89"/>
      <c r="B77" s="131">
        <f>IF('Project List - RRP'!B77=0," ",'Project List - RRP'!B77)</f>
        <v>157</v>
      </c>
      <c r="C77" s="132" t="str">
        <f>IF('Project List - RRP'!C77=0," ",'Project List - RRP'!C77)</f>
        <v>22kV Circuit Breaker Replacement</v>
      </c>
      <c r="D77" s="132" t="str">
        <f>IF('Project List - RRP'!D77=0," ",'Project List - RRP'!D77)</f>
        <v>CME 14</v>
      </c>
      <c r="E77" s="131" t="str">
        <f>IF('Project List - RRP'!E77=0," ",'Project List - RRP'!E77)</f>
        <v>Switchgear</v>
      </c>
      <c r="F77" s="132" t="str">
        <f>IF('Project List - RRP'!F77=0," ",'Project List - RRP'!F77)</f>
        <v>&gt; 11 KV &amp; &lt; = 22 KV  ; CIRCUIT BREAKER</v>
      </c>
      <c r="G77" s="119" t="str">
        <f t="shared" si="2"/>
        <v>Switchgear - &gt; 11 KV &amp; &lt; = 22 KV  ; CIRCUIT BREAKER</v>
      </c>
      <c r="H77" s="157">
        <v>0.5</v>
      </c>
      <c r="I77" s="108">
        <v>0</v>
      </c>
      <c r="J77" s="244"/>
      <c r="K77" s="237"/>
      <c r="L77" s="237"/>
      <c r="M77" s="237"/>
      <c r="N77" s="238"/>
      <c r="O77" s="118">
        <f t="shared" si="3"/>
        <v>0</v>
      </c>
      <c r="P77" s="91"/>
      <c r="Q77" s="91"/>
      <c r="R77" s="91"/>
      <c r="S77" s="91"/>
      <c r="T77" s="91"/>
      <c r="U77" s="91"/>
      <c r="V77" s="91"/>
      <c r="W77" s="111"/>
      <c r="X77" s="89"/>
    </row>
    <row r="78" spans="1:24" x14ac:dyDescent="0.2">
      <c r="A78" s="89"/>
      <c r="B78" s="131">
        <f>IF('Project List - RRP'!B78=0," ",'Project List - RRP'!B78)</f>
        <v>157</v>
      </c>
      <c r="C78" s="132" t="str">
        <f>IF('Project List - RRP'!C78=0," ",'Project List - RRP'!C78)</f>
        <v>22kV Circuit Breaker Replacement</v>
      </c>
      <c r="D78" s="132" t="str">
        <f>IF('Project List - RRP'!D78=0," ",'Project List - RRP'!D78)</f>
        <v>CME 21</v>
      </c>
      <c r="E78" s="131" t="str">
        <f>IF('Project List - RRP'!E78=0," ",'Project List - RRP'!E78)</f>
        <v>Switchgear</v>
      </c>
      <c r="F78" s="132" t="str">
        <f>IF('Project List - RRP'!F78=0," ",'Project List - RRP'!F78)</f>
        <v>&gt; 11 KV &amp; &lt; = 22 KV  ; CIRCUIT BREAKER</v>
      </c>
      <c r="G78" s="119" t="str">
        <f t="shared" si="2"/>
        <v>Switchgear - &gt; 11 KV &amp; &lt; = 22 KV  ; CIRCUIT BREAKER</v>
      </c>
      <c r="H78" s="157">
        <v>0.5</v>
      </c>
      <c r="I78" s="108">
        <v>0</v>
      </c>
      <c r="J78" s="244"/>
      <c r="K78" s="237"/>
      <c r="L78" s="237"/>
      <c r="M78" s="237"/>
      <c r="N78" s="238"/>
      <c r="O78" s="118">
        <f t="shared" si="3"/>
        <v>0</v>
      </c>
      <c r="P78" s="91"/>
      <c r="Q78" s="91"/>
      <c r="R78" s="91"/>
      <c r="S78" s="91"/>
      <c r="T78" s="91"/>
      <c r="U78" s="91"/>
      <c r="V78" s="91"/>
      <c r="W78" s="111"/>
      <c r="X78" s="89"/>
    </row>
    <row r="79" spans="1:24" x14ac:dyDescent="0.2">
      <c r="A79" s="89"/>
      <c r="B79" s="131">
        <f>IF('Project List - RRP'!B79=0," ",'Project List - RRP'!B79)</f>
        <v>157</v>
      </c>
      <c r="C79" s="132" t="str">
        <f>IF('Project List - RRP'!C79=0," ",'Project List - RRP'!C79)</f>
        <v xml:space="preserve">66kV Circuit Breaker Replacement </v>
      </c>
      <c r="D79" s="132" t="str">
        <f>IF('Project List - RRP'!D79=0," ",'Project List - RRP'!D79)</f>
        <v>Multiple</v>
      </c>
      <c r="E79" s="131" t="str">
        <f>IF('Project List - RRP'!E79=0," ",'Project List - RRP'!E79)</f>
        <v>Switchgear</v>
      </c>
      <c r="F79" s="132" t="str">
        <f>IF('Project List - RRP'!F79=0," ",'Project List - RRP'!F79)</f>
        <v>&gt; 33 KV &amp; &lt; = 66 KV ; CIRCUIT BREAKER</v>
      </c>
      <c r="G79" s="119" t="str">
        <f t="shared" si="2"/>
        <v>Switchgear - &gt; 33 KV &amp; &lt; = 66 KV ; CIRCUIT BREAKER</v>
      </c>
      <c r="H79" s="157">
        <v>0.5</v>
      </c>
      <c r="I79" s="108">
        <v>1</v>
      </c>
      <c r="J79" s="244"/>
      <c r="K79" s="237"/>
      <c r="L79" s="237"/>
      <c r="M79" s="237"/>
      <c r="N79" s="238"/>
      <c r="O79" s="118">
        <f t="shared" si="3"/>
        <v>0</v>
      </c>
      <c r="P79" s="91"/>
      <c r="Q79" s="91"/>
      <c r="R79" s="91"/>
      <c r="S79" s="91"/>
      <c r="T79" s="91"/>
      <c r="U79" s="91"/>
      <c r="V79" s="91"/>
      <c r="W79" s="111"/>
      <c r="X79" s="89"/>
    </row>
    <row r="80" spans="1:24" x14ac:dyDescent="0.2">
      <c r="A80" s="89"/>
      <c r="B80" s="131">
        <f>IF('Project List - RRP'!B80=0," ",'Project List - RRP'!B80)</f>
        <v>157</v>
      </c>
      <c r="C80" s="132" t="str">
        <f>IF('Project List - RRP'!C80=0," ",'Project List - RRP'!C80)</f>
        <v xml:space="preserve">66kV Circuit Breaker Replacement </v>
      </c>
      <c r="D80" s="132" t="str">
        <f>IF('Project List - RRP'!D80=0," ",'Project List - RRP'!D80)</f>
        <v>CRO CB A</v>
      </c>
      <c r="E80" s="131" t="str">
        <f>IF('Project List - RRP'!E80=0," ",'Project List - RRP'!E80)</f>
        <v>Switchgear</v>
      </c>
      <c r="F80" s="132" t="str">
        <f>IF('Project List - RRP'!F80=0," ",'Project List - RRP'!F80)</f>
        <v>&gt; 33 KV &amp; &lt; = 66 KV ; CIRCUIT BREAKER</v>
      </c>
      <c r="G80" s="119" t="str">
        <f t="shared" si="2"/>
        <v>Switchgear - &gt; 33 KV &amp; &lt; = 66 KV ; CIRCUIT BREAKER</v>
      </c>
      <c r="H80" s="157">
        <v>0.5</v>
      </c>
      <c r="I80" s="108">
        <v>0</v>
      </c>
      <c r="J80" s="245"/>
      <c r="K80" s="239"/>
      <c r="L80" s="239"/>
      <c r="M80" s="239"/>
      <c r="N80" s="240"/>
      <c r="O80" s="118">
        <f t="shared" si="3"/>
        <v>0</v>
      </c>
      <c r="P80" s="91"/>
      <c r="Q80" s="91"/>
      <c r="R80" s="91"/>
      <c r="S80" s="91"/>
      <c r="T80" s="91"/>
      <c r="U80" s="91"/>
      <c r="V80" s="91"/>
      <c r="W80" s="111"/>
      <c r="X80" s="89"/>
    </row>
    <row r="81" spans="1:24" x14ac:dyDescent="0.2">
      <c r="A81" s="89"/>
      <c r="B81" s="131">
        <f>IF('Project List - RRP'!B81=0," ",'Project List - RRP'!B81)</f>
        <v>157</v>
      </c>
      <c r="C81" s="132" t="str">
        <f>IF('Project List - RRP'!C81=0," ",'Project List - RRP'!C81)</f>
        <v>Regulator Replacement</v>
      </c>
      <c r="D81" s="132" t="str">
        <f>IF('Project List - RRP'!D81=0," ",'Project List - RRP'!D81)</f>
        <v>Multiple</v>
      </c>
      <c r="E81" s="131" t="str">
        <f>IF('Project List - RRP'!E81=0," ",'Project List - RRP'!E81)</f>
        <v>Other</v>
      </c>
      <c r="F81" s="132" t="str">
        <f>IF('Project List - RRP'!F81=0," ",'Project List - RRP'!F81)</f>
        <v>Regulator</v>
      </c>
      <c r="G81" s="119" t="str">
        <f t="shared" si="2"/>
        <v>Other - Regulator</v>
      </c>
      <c r="H81" s="157">
        <v>1.5</v>
      </c>
      <c r="I81" s="108">
        <v>2</v>
      </c>
      <c r="J81" s="108">
        <v>2</v>
      </c>
      <c r="K81" s="108">
        <v>2</v>
      </c>
      <c r="L81" s="108">
        <v>2</v>
      </c>
      <c r="M81" s="108">
        <v>2</v>
      </c>
      <c r="N81" s="108">
        <v>2</v>
      </c>
      <c r="O81" s="118">
        <f t="shared" si="3"/>
        <v>10</v>
      </c>
      <c r="P81" s="91"/>
      <c r="Q81" s="91"/>
      <c r="R81" s="91"/>
      <c r="S81" s="91"/>
      <c r="T81" s="91"/>
      <c r="U81" s="91"/>
      <c r="V81" s="91"/>
      <c r="W81" s="111"/>
      <c r="X81" s="89"/>
    </row>
    <row r="82" spans="1:24" x14ac:dyDescent="0.2">
      <c r="A82" s="89"/>
      <c r="B82" s="131">
        <f>IF('Project List - RRP'!B82=0," ",'Project List - RRP'!B82)</f>
        <v>157</v>
      </c>
      <c r="C82" s="132" t="str">
        <f>IF('Project List - RRP'!C82=0," ",'Project List - RRP'!C82)</f>
        <v>Emergency Plant Strategy (2017 Initiative)</v>
      </c>
      <c r="D82" s="132" t="str">
        <f>IF('Project List - RRP'!D82=0," ",'Project List - RRP'!D82)</f>
        <v>EMG</v>
      </c>
      <c r="E82" s="131" t="str">
        <f>IF('Project List - RRP'!E82=0," ",'Project List - RRP'!E82)</f>
        <v>Transformers</v>
      </c>
      <c r="F82" s="132" t="str">
        <f>IF('Project List - RRP'!F82=0," ",'Project List - RRP'!F82)</f>
        <v>GROUND OUTDOOR / INDOOR CHAMBER MOUNTED ; &gt; 33 KV &amp; &lt; = 66 KV ;  &gt; 15 MVA AND &lt; = 40 MVA</v>
      </c>
      <c r="G82" s="119" t="str">
        <f t="shared" si="2"/>
        <v>Transformers - GROUND OUTDOOR / INDOOR CHAMBER MOUNTED ; &gt; 33 KV &amp; &lt; = 66 KV ;  &gt; 15 MVA AND &lt; = 40 MVA</v>
      </c>
      <c r="H82" s="157">
        <v>0.5</v>
      </c>
      <c r="I82" s="108">
        <v>0</v>
      </c>
      <c r="J82" s="108">
        <v>0</v>
      </c>
      <c r="K82" s="108">
        <v>0</v>
      </c>
      <c r="L82" s="108">
        <v>0</v>
      </c>
      <c r="M82" s="108">
        <v>0</v>
      </c>
      <c r="N82" s="108">
        <v>0</v>
      </c>
      <c r="O82" s="118">
        <f t="shared" si="3"/>
        <v>0</v>
      </c>
      <c r="P82" s="91"/>
      <c r="Q82" s="91"/>
      <c r="R82" s="91"/>
      <c r="S82" s="91"/>
      <c r="T82" s="91"/>
      <c r="U82" s="91"/>
      <c r="V82" s="91"/>
      <c r="W82" s="111"/>
      <c r="X82" s="89"/>
    </row>
    <row r="83" spans="1:24" x14ac:dyDescent="0.2">
      <c r="A83" s="89"/>
      <c r="B83" s="131">
        <f>IF('Project List - RRP'!B83=0," ",'Project List - RRP'!B83)</f>
        <v>157</v>
      </c>
      <c r="C83" s="132" t="str">
        <f>IF('Project List - RRP'!C83=0," ",'Project List - RRP'!C83)</f>
        <v>Transformer Replacement</v>
      </c>
      <c r="D83" s="132" t="str">
        <f>IF('Project List - RRP'!D83=0," ",'Project List - RRP'!D83)</f>
        <v>Multiple Transformer 1</v>
      </c>
      <c r="E83" s="131" t="str">
        <f>IF('Project List - RRP'!E83=0," ",'Project List - RRP'!E83)</f>
        <v>Transformers</v>
      </c>
      <c r="F83" s="132" t="str">
        <f>IF('Project List - RRP'!F83=0," ",'Project List - RRP'!F83)</f>
        <v>GROUND OUTDOOR / INDOOR CHAMBER MOUNTED ; &gt; 33 KV &amp; &lt; = 66 KV ;  &gt; 15 MVA AND &lt; = 40 MVA</v>
      </c>
      <c r="G83" s="119" t="str">
        <f t="shared" si="2"/>
        <v>Transformers - GROUND OUTDOOR / INDOOR CHAMBER MOUNTED ; &gt; 33 KV &amp; &lt; = 66 KV ;  &gt; 15 MVA AND &lt; = 40 MVA</v>
      </c>
      <c r="H83" s="108">
        <v>0</v>
      </c>
      <c r="I83" s="108">
        <v>0</v>
      </c>
      <c r="J83" s="108">
        <v>0</v>
      </c>
      <c r="K83" s="108">
        <v>0</v>
      </c>
      <c r="L83" s="108">
        <v>0</v>
      </c>
      <c r="M83" s="108">
        <v>0</v>
      </c>
      <c r="N83" s="108">
        <v>0.5</v>
      </c>
      <c r="O83" s="118">
        <f t="shared" si="3"/>
        <v>0.5</v>
      </c>
      <c r="P83" s="91"/>
      <c r="Q83" s="91"/>
      <c r="R83" s="91"/>
      <c r="S83" s="91"/>
      <c r="T83" s="91"/>
      <c r="U83" s="91"/>
      <c r="V83" s="91"/>
      <c r="W83" s="111"/>
      <c r="X83" s="89"/>
    </row>
    <row r="84" spans="1:24" x14ac:dyDescent="0.2">
      <c r="A84" s="89"/>
      <c r="B84" s="131">
        <f>IF('Project List - RRP'!B84=0," ",'Project List - RRP'!B84)</f>
        <v>157</v>
      </c>
      <c r="C84" s="132" t="str">
        <f>IF('Project List - RRP'!C84=0," ",'Project List - RRP'!C84)</f>
        <v>Transformer Replacement</v>
      </c>
      <c r="D84" s="132" t="str">
        <f>IF('Project List - RRP'!D84=0," ",'Project List - RRP'!D84)</f>
        <v>IWD Regulator</v>
      </c>
      <c r="E84" s="131" t="str">
        <f>IF('Project List - RRP'!E84=0," ",'Project List - RRP'!E84)</f>
        <v>Transformers</v>
      </c>
      <c r="F84" s="132" t="str">
        <f>IF('Project List - RRP'!F84=0," ",'Project List - RRP'!F84)</f>
        <v>GROUND OUTDOOR / INDOOR CHAMBER MOUNTED ; &gt; 33 KV &amp; &lt; = 66 KV ;  &gt; 15 MVA AND &lt; = 40 MVA</v>
      </c>
      <c r="G84" s="119" t="str">
        <f t="shared" si="2"/>
        <v>Transformers - GROUND OUTDOOR / INDOOR CHAMBER MOUNTED ; &gt; 33 KV &amp; &lt; = 66 KV ;  &gt; 15 MVA AND &lt; = 40 MVA</v>
      </c>
      <c r="H84" s="108">
        <v>0</v>
      </c>
      <c r="I84" s="108">
        <v>0</v>
      </c>
      <c r="J84" s="108">
        <v>0</v>
      </c>
      <c r="K84" s="108">
        <v>0</v>
      </c>
      <c r="L84" s="108">
        <v>0.5</v>
      </c>
      <c r="M84" s="108">
        <v>0.5</v>
      </c>
      <c r="N84" s="108"/>
      <c r="O84" s="118">
        <f t="shared" si="3"/>
        <v>1</v>
      </c>
      <c r="P84" s="91"/>
      <c r="Q84" s="91"/>
      <c r="R84" s="91"/>
      <c r="S84" s="91"/>
      <c r="T84" s="91"/>
      <c r="U84" s="91"/>
      <c r="V84" s="91"/>
      <c r="W84" s="111"/>
      <c r="X84" s="89"/>
    </row>
    <row r="85" spans="1:24" x14ac:dyDescent="0.2">
      <c r="A85" s="89"/>
      <c r="B85" s="131">
        <f>IF('Project List - RRP'!B85=0," ",'Project List - RRP'!B85)</f>
        <v>157</v>
      </c>
      <c r="C85" s="132" t="str">
        <f>IF('Project List - RRP'!C85=0," ",'Project List - RRP'!C85)</f>
        <v>Transformer Replacement</v>
      </c>
      <c r="D85" s="132" t="str">
        <f>IF('Project List - RRP'!D85=0," ",'Project List - RRP'!D85)</f>
        <v>RVL T1</v>
      </c>
      <c r="E85" s="131" t="str">
        <f>IF('Project List - RRP'!E85=0," ",'Project List - RRP'!E85)</f>
        <v>Transformers</v>
      </c>
      <c r="F85" s="132" t="str">
        <f>IF('Project List - RRP'!F85=0," ",'Project List - RRP'!F85)</f>
        <v>GROUND OUTDOOR / INDOOR CHAMBER MOUNTED ; &gt; 33 KV &amp; &lt; = 66 KV ;  &gt; 15 MVA AND &lt; = 40 MVA</v>
      </c>
      <c r="G85" s="119" t="str">
        <f t="shared" si="2"/>
        <v>Transformers - GROUND OUTDOOR / INDOOR CHAMBER MOUNTED ; &gt; 33 KV &amp; &lt; = 66 KV ;  &gt; 15 MVA AND &lt; = 40 MVA</v>
      </c>
      <c r="H85" s="108">
        <v>0</v>
      </c>
      <c r="I85" s="108">
        <v>0.5</v>
      </c>
      <c r="J85" s="108">
        <v>0.5</v>
      </c>
      <c r="K85" s="108">
        <v>0</v>
      </c>
      <c r="L85" s="108">
        <v>0</v>
      </c>
      <c r="M85" s="108">
        <v>0</v>
      </c>
      <c r="N85" s="108">
        <v>0</v>
      </c>
      <c r="O85" s="118">
        <f t="shared" si="3"/>
        <v>0.5</v>
      </c>
      <c r="P85" s="91"/>
      <c r="Q85" s="91"/>
      <c r="R85" s="91"/>
      <c r="S85" s="91"/>
      <c r="T85" s="91"/>
      <c r="U85" s="91"/>
      <c r="V85" s="91"/>
      <c r="W85" s="111"/>
      <c r="X85" s="89"/>
    </row>
    <row r="86" spans="1:24" x14ac:dyDescent="0.2">
      <c r="A86" s="89"/>
      <c r="B86" s="131">
        <f>IF('Project List - RRP'!B86=0," ",'Project List - RRP'!B86)</f>
        <v>157</v>
      </c>
      <c r="C86" s="132" t="str">
        <f>IF('Project List - RRP'!C86=0," ",'Project List - RRP'!C86)</f>
        <v>Transformer Replacement</v>
      </c>
      <c r="D86" s="132" t="str">
        <f>IF('Project List - RRP'!D86=0," ",'Project List - RRP'!D86)</f>
        <v>RVL T2</v>
      </c>
      <c r="E86" s="131" t="str">
        <f>IF('Project List - RRP'!E86=0," ",'Project List - RRP'!E86)</f>
        <v>Transformers</v>
      </c>
      <c r="F86" s="132" t="str">
        <f>IF('Project List - RRP'!F86=0," ",'Project List - RRP'!F86)</f>
        <v>GROUND OUTDOOR / INDOOR CHAMBER MOUNTED ; &gt; 33 KV &amp; &lt; = 66 KV ;  &gt; 15 MVA AND &lt; = 40 MVA</v>
      </c>
      <c r="G86" s="119" t="str">
        <f t="shared" si="2"/>
        <v>Transformers - GROUND OUTDOOR / INDOOR CHAMBER MOUNTED ; &gt; 33 KV &amp; &lt; = 66 KV ;  &gt; 15 MVA AND &lt; = 40 MVA</v>
      </c>
      <c r="H86" s="108">
        <v>0</v>
      </c>
      <c r="I86" s="108">
        <v>0</v>
      </c>
      <c r="J86" s="108">
        <v>0</v>
      </c>
      <c r="K86" s="108">
        <v>0</v>
      </c>
      <c r="L86" s="108">
        <v>0.5</v>
      </c>
      <c r="M86" s="108">
        <v>0.5</v>
      </c>
      <c r="N86" s="108">
        <v>0</v>
      </c>
      <c r="O86" s="118">
        <f t="shared" si="3"/>
        <v>1</v>
      </c>
      <c r="P86" s="91"/>
      <c r="Q86" s="91"/>
      <c r="R86" s="91"/>
      <c r="S86" s="91"/>
      <c r="T86" s="91"/>
      <c r="U86" s="91"/>
      <c r="V86" s="91"/>
      <c r="W86" s="111"/>
      <c r="X86" s="89"/>
    </row>
    <row r="87" spans="1:24" x14ac:dyDescent="0.2">
      <c r="A87" s="89"/>
      <c r="B87" s="131">
        <f>IF('Project List - RRP'!B87=0," ",'Project List - RRP'!B87)</f>
        <v>157</v>
      </c>
      <c r="C87" s="132" t="str">
        <f>IF('Project List - RRP'!C87=0," ",'Project List - RRP'!C87)</f>
        <v>Transformer Replacement</v>
      </c>
      <c r="D87" s="132" t="str">
        <f>IF('Project List - RRP'!D87=0," ",'Project List - RRP'!D87)</f>
        <v>TRG T3</v>
      </c>
      <c r="E87" s="131" t="str">
        <f>IF('Project List - RRP'!E87=0," ",'Project List - RRP'!E87)</f>
        <v>Transformers</v>
      </c>
      <c r="F87" s="132" t="str">
        <f>IF('Project List - RRP'!F87=0," ",'Project List - RRP'!F87)</f>
        <v>GROUND OUTDOOR / INDOOR CHAMBER MOUNTED ; &gt; 33 KV &amp; &lt; = 66 KV ;  &gt; 15 MVA AND &lt; = 40 MVA</v>
      </c>
      <c r="G87" s="119" t="str">
        <f t="shared" si="2"/>
        <v>Transformers - GROUND OUTDOOR / INDOOR CHAMBER MOUNTED ; &gt; 33 KV &amp; &lt; = 66 KV ;  &gt; 15 MVA AND &lt; = 40 MVA</v>
      </c>
      <c r="H87" s="108">
        <v>0.5</v>
      </c>
      <c r="I87" s="108">
        <v>0</v>
      </c>
      <c r="J87" s="108">
        <v>0</v>
      </c>
      <c r="K87" s="108">
        <v>0</v>
      </c>
      <c r="L87" s="108">
        <v>0</v>
      </c>
      <c r="M87" s="108">
        <v>0</v>
      </c>
      <c r="N87" s="108">
        <v>0</v>
      </c>
      <c r="O87" s="118">
        <f t="shared" si="3"/>
        <v>0</v>
      </c>
      <c r="P87" s="91"/>
      <c r="Q87" s="91"/>
      <c r="R87" s="91"/>
      <c r="S87" s="91"/>
      <c r="T87" s="91"/>
      <c r="U87" s="91"/>
      <c r="V87" s="91"/>
      <c r="W87" s="111"/>
      <c r="X87" s="89"/>
    </row>
    <row r="88" spans="1:24" x14ac:dyDescent="0.2">
      <c r="A88" s="89"/>
      <c r="B88" s="131">
        <f>IF('Project List - RRP'!B88=0," ",'Project List - RRP'!B88)</f>
        <v>157</v>
      </c>
      <c r="C88" s="132" t="str">
        <f>IF('Project List - RRP'!C88=0," ",'Project List - RRP'!C88)</f>
        <v>Transformer Replacement</v>
      </c>
      <c r="D88" s="132" t="str">
        <f>IF('Project List - RRP'!D88=0," ",'Project List - RRP'!D88)</f>
        <v>WBL T2</v>
      </c>
      <c r="E88" s="131" t="str">
        <f>IF('Project List - RRP'!E88=0," ",'Project List - RRP'!E88)</f>
        <v>Transformers</v>
      </c>
      <c r="F88" s="132" t="str">
        <f>IF('Project List - RRP'!F88=0," ",'Project List - RRP'!F88)</f>
        <v>GROUND OUTDOOR / INDOOR CHAMBER MOUNTED ; &gt; 33 KV &amp; &lt; = 66 KV ;  &gt; 15 MVA AND &lt; = 40 MVA</v>
      </c>
      <c r="G88" s="119" t="str">
        <f t="shared" si="2"/>
        <v>Transformers - GROUND OUTDOOR / INDOOR CHAMBER MOUNTED ; &gt; 33 KV &amp; &lt; = 66 KV ;  &gt; 15 MVA AND &lt; = 40 MVA</v>
      </c>
      <c r="H88" s="108">
        <v>0.5</v>
      </c>
      <c r="I88" s="108">
        <v>0</v>
      </c>
      <c r="J88" s="108">
        <v>0</v>
      </c>
      <c r="K88" s="108">
        <v>0</v>
      </c>
      <c r="L88" s="108">
        <v>0</v>
      </c>
      <c r="M88" s="108">
        <v>0</v>
      </c>
      <c r="N88" s="108">
        <v>0</v>
      </c>
      <c r="O88" s="118">
        <f t="shared" si="3"/>
        <v>0</v>
      </c>
      <c r="P88" s="91"/>
      <c r="Q88" s="91"/>
      <c r="R88" s="91"/>
      <c r="S88" s="91"/>
      <c r="T88" s="91"/>
      <c r="U88" s="91"/>
      <c r="V88" s="91"/>
      <c r="W88" s="111"/>
      <c r="X88" s="89"/>
    </row>
    <row r="89" spans="1:24" x14ac:dyDescent="0.2">
      <c r="A89" s="89"/>
      <c r="B89" s="131">
        <f>IF('Project List - RRP'!B89=0," ",'Project List - RRP'!B89)</f>
        <v>157</v>
      </c>
      <c r="C89" s="132" t="str">
        <f>IF('Project List - RRP'!C89=0," ",'Project List - RRP'!C89)</f>
        <v>Transformer Replacement</v>
      </c>
      <c r="D89" s="132" t="str">
        <f>IF('Project List - RRP'!D89=0," ",'Project List - RRP'!D89)</f>
        <v>WBL T3</v>
      </c>
      <c r="E89" s="131" t="str">
        <f>IF('Project List - RRP'!E89=0," ",'Project List - RRP'!E89)</f>
        <v>Transformers</v>
      </c>
      <c r="F89" s="132" t="str">
        <f>IF('Project List - RRP'!F89=0," ",'Project List - RRP'!F89)</f>
        <v>GROUND OUTDOOR / INDOOR CHAMBER MOUNTED ; &gt; 33 KV &amp; &lt; = 66 KV ;  &gt; 15 MVA AND &lt; = 40 MVA</v>
      </c>
      <c r="G89" s="119" t="str">
        <f t="shared" si="2"/>
        <v>Transformers - GROUND OUTDOOR / INDOOR CHAMBER MOUNTED ; &gt; 33 KV &amp; &lt; = 66 KV ;  &gt; 15 MVA AND &lt; = 40 MVA</v>
      </c>
      <c r="H89" s="108">
        <v>0</v>
      </c>
      <c r="I89" s="108">
        <v>1</v>
      </c>
      <c r="J89" s="108">
        <v>1</v>
      </c>
      <c r="K89" s="108">
        <v>0</v>
      </c>
      <c r="L89" s="108">
        <v>0</v>
      </c>
      <c r="M89" s="108">
        <v>0</v>
      </c>
      <c r="N89" s="108">
        <v>0</v>
      </c>
      <c r="O89" s="118">
        <f t="shared" si="3"/>
        <v>1</v>
      </c>
      <c r="P89" s="91"/>
      <c r="Q89" s="91"/>
      <c r="R89" s="91"/>
      <c r="S89" s="91"/>
      <c r="T89" s="91"/>
      <c r="U89" s="91"/>
      <c r="V89" s="91"/>
      <c r="W89" s="111"/>
      <c r="X89" s="89"/>
    </row>
    <row r="90" spans="1:24" x14ac:dyDescent="0.2">
      <c r="A90" s="89"/>
      <c r="B90" s="131">
        <f>IF('Project List - RRP'!B90=0," ",'Project List - RRP'!B90)</f>
        <v>157</v>
      </c>
      <c r="C90" s="132" t="str">
        <f>IF('Project List - RRP'!C90=0," ",'Project List - RRP'!C90)</f>
        <v>Operator / Maintainer Safety (Access Platforms)</v>
      </c>
      <c r="D90" s="132" t="str">
        <f>IF('Project List - RRP'!D90=0," ",'Project List - RRP'!D90)</f>
        <v>Multiple</v>
      </c>
      <c r="E90" s="131" t="str">
        <f>IF('Project List - RRP'!E90=0," ",'Project List - RRP'!E90)</f>
        <v>Other</v>
      </c>
      <c r="F90" s="132" t="str">
        <f>IF('Project List - RRP'!F90=0," ",'Project List - RRP'!F90)</f>
        <v>Residual</v>
      </c>
      <c r="G90" s="119" t="str">
        <f t="shared" si="2"/>
        <v>Other - Residual</v>
      </c>
      <c r="H90" s="157">
        <v>0.5</v>
      </c>
      <c r="I90" s="108">
        <v>0</v>
      </c>
      <c r="J90" s="108">
        <v>0</v>
      </c>
      <c r="K90" s="108">
        <v>0</v>
      </c>
      <c r="L90" s="108">
        <v>0</v>
      </c>
      <c r="M90" s="108">
        <v>0</v>
      </c>
      <c r="N90" s="108">
        <v>0</v>
      </c>
      <c r="O90" s="118">
        <f t="shared" si="3"/>
        <v>0</v>
      </c>
      <c r="P90" s="91"/>
      <c r="Q90" s="91"/>
      <c r="R90" s="91"/>
      <c r="S90" s="91"/>
      <c r="T90" s="91"/>
      <c r="U90" s="91"/>
      <c r="V90" s="91"/>
      <c r="W90" s="111"/>
      <c r="X90" s="89"/>
    </row>
    <row r="91" spans="1:24" x14ac:dyDescent="0.2">
      <c r="A91" s="89"/>
      <c r="B91" s="131">
        <f>IF('Project List - RRP'!B91=0," ",'Project List - RRP'!B91)</f>
        <v>157</v>
      </c>
      <c r="C91" s="132" t="str">
        <f>IF('Project List - RRP'!C91=0," ",'Project List - RRP'!C91)</f>
        <v>Zone Substation Barriers, Signs and Chains</v>
      </c>
      <c r="D91" s="132" t="str">
        <f>IF('Project List - RRP'!D91=0," ",'Project List - RRP'!D91)</f>
        <v>All Zone Substations</v>
      </c>
      <c r="E91" s="131" t="str">
        <f>IF('Project List - RRP'!E91=0," ",'Project List - RRP'!E91)</f>
        <v>Other</v>
      </c>
      <c r="F91" s="132" t="str">
        <f>IF('Project List - RRP'!F91=0," ",'Project List - RRP'!F91)</f>
        <v>Zone Substation Major Building / Property / Facilities</v>
      </c>
      <c r="G91" s="119" t="str">
        <f t="shared" si="2"/>
        <v>Other - Zone Substation Major Building / Property / Facilities</v>
      </c>
      <c r="H91" s="157">
        <v>1</v>
      </c>
      <c r="I91" s="108">
        <v>1</v>
      </c>
      <c r="J91" s="108">
        <v>1</v>
      </c>
      <c r="K91" s="108">
        <v>1</v>
      </c>
      <c r="L91" s="108">
        <v>1</v>
      </c>
      <c r="M91" s="108">
        <v>1</v>
      </c>
      <c r="N91" s="108">
        <v>1</v>
      </c>
      <c r="O91" s="118">
        <f>SUM(J91:N91)</f>
        <v>5</v>
      </c>
      <c r="P91" s="91"/>
      <c r="Q91" s="91"/>
      <c r="R91" s="91"/>
      <c r="S91" s="91"/>
      <c r="T91" s="91"/>
      <c r="U91" s="91"/>
      <c r="V91" s="91"/>
      <c r="W91" s="111"/>
      <c r="X91" s="89"/>
    </row>
    <row r="92" spans="1:24" x14ac:dyDescent="0.2">
      <c r="A92" s="89"/>
      <c r="B92" s="131">
        <f>IF('Project List - RRP'!B92=0," ",'Project List - RRP'!B92)</f>
        <v>144</v>
      </c>
      <c r="C92" s="132" t="str">
        <f>IF('Project List - RRP'!C92=0," ",'Project List - RRP'!C92)</f>
        <v>Pole Type Substation Transformer Replacement</v>
      </c>
      <c r="D92" s="132" t="str">
        <f>IF('Project List - RRP'!D92=0," ",'Project List - RRP'!D92)</f>
        <v>Multiple</v>
      </c>
      <c r="E92" s="131" t="str">
        <f>IF('Project List - RRP'!E92=0," ",'Project List - RRP'!E92)</f>
        <v>Transformers</v>
      </c>
      <c r="F92" s="132" t="str">
        <f>IF('Project List - RRP'!F92=0," ",'Project List - RRP'!F92)</f>
        <v>POLE MOUNTED ; &lt; = 22KV ;  &lt; = 60 KVA ; SINGLE PHASE</v>
      </c>
      <c r="G92" s="119" t="str">
        <f t="shared" si="2"/>
        <v>Transformers - POLE MOUNTED ; &lt; = 22KV ;  &lt; = 60 KVA ; SINGLE PHASE</v>
      </c>
      <c r="H92" s="157">
        <v>50</v>
      </c>
      <c r="I92" s="108">
        <v>50</v>
      </c>
      <c r="J92" s="108">
        <v>50</v>
      </c>
      <c r="K92" s="108">
        <v>50</v>
      </c>
      <c r="L92" s="108">
        <v>50</v>
      </c>
      <c r="M92" s="108">
        <v>50</v>
      </c>
      <c r="N92" s="108">
        <v>50</v>
      </c>
      <c r="O92" s="118">
        <f>SUM(J92:N92)</f>
        <v>250</v>
      </c>
      <c r="P92" s="91"/>
      <c r="Q92" s="91"/>
      <c r="R92" s="91"/>
      <c r="S92" s="91"/>
      <c r="T92" s="91"/>
      <c r="U92" s="91"/>
      <c r="V92" s="91"/>
      <c r="W92" s="111"/>
      <c r="X92" s="89"/>
    </row>
    <row r="93" spans="1:24" x14ac:dyDescent="0.2">
      <c r="A93" s="89"/>
      <c r="B93" s="89"/>
      <c r="C93" s="89"/>
      <c r="D93" s="123" t="s">
        <v>251</v>
      </c>
      <c r="E93" s="117"/>
      <c r="F93" s="117"/>
      <c r="G93" s="117"/>
      <c r="H93" s="95">
        <f>SUM(H9:H92)</f>
        <v>276</v>
      </c>
      <c r="I93" s="95">
        <f t="shared" ref="I93:N93" si="4">SUM(I9:I92)</f>
        <v>301</v>
      </c>
      <c r="J93" s="95">
        <f t="shared" si="4"/>
        <v>184.5</v>
      </c>
      <c r="K93" s="95">
        <f t="shared" si="4"/>
        <v>182</v>
      </c>
      <c r="L93" s="95">
        <f t="shared" si="4"/>
        <v>181</v>
      </c>
      <c r="M93" s="95">
        <f t="shared" si="4"/>
        <v>181</v>
      </c>
      <c r="N93" s="95">
        <f t="shared" si="4"/>
        <v>182</v>
      </c>
      <c r="O93" s="95">
        <f>SUM(O9:O92)</f>
        <v>910.5</v>
      </c>
      <c r="P93" s="91"/>
      <c r="Q93" s="91"/>
      <c r="R93" s="91"/>
      <c r="S93" s="91"/>
      <c r="T93" s="91"/>
      <c r="U93" s="91"/>
      <c r="V93" s="91"/>
      <c r="W93" s="111"/>
      <c r="X93" s="89"/>
    </row>
    <row r="94" spans="1:24" x14ac:dyDescent="0.2">
      <c r="A94" s="89"/>
      <c r="B94" s="89"/>
      <c r="C94" s="89"/>
      <c r="D94" s="124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61"/>
      <c r="P94" s="91"/>
      <c r="Q94" s="91"/>
      <c r="R94" s="91"/>
      <c r="S94" s="91"/>
      <c r="T94" s="91"/>
      <c r="U94" s="91"/>
      <c r="V94" s="91"/>
      <c r="W94" s="111"/>
      <c r="X94" s="89"/>
    </row>
    <row r="95" spans="1:24" x14ac:dyDescent="0.2">
      <c r="A95" s="89"/>
      <c r="B95" s="89"/>
      <c r="C95" s="89"/>
      <c r="D95" s="124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61"/>
      <c r="P95" s="91"/>
      <c r="Q95" s="91"/>
      <c r="R95" s="91"/>
      <c r="S95" s="91"/>
      <c r="T95" s="91"/>
      <c r="U95" s="91"/>
      <c r="V95" s="91"/>
      <c r="W95" s="111"/>
      <c r="X95" s="89"/>
    </row>
    <row r="96" spans="1:24" x14ac:dyDescent="0.2">
      <c r="A96" s="89"/>
      <c r="B96" s="89"/>
      <c r="C96" s="89"/>
      <c r="D96" s="124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61"/>
      <c r="P96" s="91"/>
      <c r="Q96" s="91"/>
      <c r="R96" s="91"/>
      <c r="S96" s="91"/>
      <c r="T96" s="91"/>
      <c r="U96" s="91"/>
      <c r="V96" s="91"/>
      <c r="W96" s="111"/>
      <c r="X96" s="89"/>
    </row>
    <row r="97" spans="1:24" ht="15.75" x14ac:dyDescent="0.25">
      <c r="A97" s="26"/>
      <c r="B97" s="26" t="s">
        <v>258</v>
      </c>
      <c r="C97" s="26"/>
      <c r="D97" s="121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:24" x14ac:dyDescent="0.2">
      <c r="A98" s="89"/>
      <c r="B98" s="89"/>
      <c r="C98" s="89"/>
      <c r="D98" s="124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61"/>
      <c r="P98" s="91"/>
      <c r="Q98" s="91"/>
      <c r="R98" s="91"/>
      <c r="S98" s="91"/>
      <c r="T98" s="91"/>
      <c r="U98" s="91"/>
      <c r="V98" s="91"/>
      <c r="W98" s="111"/>
      <c r="X98" s="89"/>
    </row>
    <row r="99" spans="1:24" hidden="1" x14ac:dyDescent="0.2">
      <c r="A99" s="89"/>
      <c r="B99" s="89"/>
      <c r="C99" s="89"/>
      <c r="D99" s="124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61"/>
      <c r="P99" s="91"/>
      <c r="Q99" s="91"/>
      <c r="R99" s="91"/>
      <c r="S99" s="91"/>
      <c r="T99" s="91"/>
      <c r="U99" s="91"/>
      <c r="V99" s="91"/>
      <c r="W99" s="111"/>
      <c r="X99" s="89"/>
    </row>
    <row r="100" spans="1:24" hidden="1" x14ac:dyDescent="0.2">
      <c r="A100" s="89"/>
      <c r="B100" s="89"/>
      <c r="C100" s="89"/>
      <c r="D100" s="124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61"/>
      <c r="P100" s="91"/>
      <c r="Q100" s="91"/>
      <c r="R100" s="91"/>
      <c r="S100" s="91"/>
      <c r="T100" s="91"/>
      <c r="U100" s="91"/>
      <c r="V100" s="91"/>
      <c r="W100" s="111"/>
      <c r="X100" s="89"/>
    </row>
    <row r="101" spans="1:24" hidden="1" x14ac:dyDescent="0.2">
      <c r="A101" s="89"/>
      <c r="B101" s="89"/>
      <c r="C101" s="89"/>
      <c r="D101" s="124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61"/>
      <c r="P101" s="91"/>
      <c r="Q101" s="91"/>
      <c r="R101" s="91"/>
      <c r="S101" s="91"/>
      <c r="T101" s="91"/>
      <c r="U101" s="91"/>
      <c r="V101" s="91"/>
      <c r="W101" s="111"/>
      <c r="X101" s="89"/>
    </row>
    <row r="102" spans="1:24" hidden="1" x14ac:dyDescent="0.2">
      <c r="A102" s="89"/>
      <c r="B102" s="89"/>
      <c r="C102" s="89"/>
      <c r="D102" s="124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61"/>
      <c r="P102" s="91"/>
      <c r="Q102" s="91"/>
      <c r="R102" s="91"/>
      <c r="S102" s="91"/>
      <c r="T102" s="91"/>
      <c r="U102" s="91"/>
      <c r="V102" s="91"/>
      <c r="W102" s="111"/>
      <c r="X102" s="89"/>
    </row>
    <row r="103" spans="1:24" hidden="1" x14ac:dyDescent="0.2">
      <c r="A103" s="89"/>
      <c r="B103" s="89"/>
      <c r="C103" s="89"/>
      <c r="D103" s="124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61"/>
      <c r="P103" s="89"/>
      <c r="Q103" s="89"/>
      <c r="R103" s="89"/>
      <c r="S103" s="89"/>
      <c r="T103" s="89"/>
      <c r="U103" s="89"/>
      <c r="V103" s="89"/>
      <c r="W103" s="89"/>
      <c r="X103" s="89"/>
    </row>
    <row r="104" spans="1:24" hidden="1" x14ac:dyDescent="0.2"/>
    <row r="105" spans="1:24" hidden="1" x14ac:dyDescent="0.2">
      <c r="A105" s="89"/>
      <c r="B105" s="89"/>
      <c r="C105" s="89"/>
      <c r="D105" s="124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61"/>
      <c r="P105" s="89"/>
      <c r="Q105" s="89"/>
      <c r="R105" s="89"/>
      <c r="S105" s="89"/>
      <c r="T105" s="89"/>
      <c r="U105" s="89"/>
      <c r="V105" s="89"/>
      <c r="W105" s="89"/>
      <c r="X105" s="89"/>
    </row>
    <row r="106" spans="1:24" hidden="1" x14ac:dyDescent="0.2">
      <c r="A106" s="89"/>
      <c r="B106" s="89"/>
      <c r="C106" s="89"/>
      <c r="D106" s="124"/>
      <c r="E106" s="89"/>
      <c r="F106" s="89"/>
      <c r="G106" s="89"/>
      <c r="H106" s="110"/>
      <c r="I106" s="110"/>
      <c r="J106" s="110"/>
      <c r="K106" s="110"/>
      <c r="L106" s="110"/>
      <c r="M106" s="110"/>
      <c r="N106" s="110"/>
      <c r="O106" s="61"/>
      <c r="P106" s="89"/>
      <c r="Q106" s="89"/>
      <c r="R106" s="89"/>
      <c r="S106" s="89"/>
      <c r="T106" s="89"/>
      <c r="U106" s="89"/>
      <c r="V106" s="89"/>
      <c r="W106" s="89"/>
      <c r="X106" s="89"/>
    </row>
    <row r="107" spans="1:24" hidden="1" x14ac:dyDescent="0.2">
      <c r="A107" s="89"/>
      <c r="B107" s="89"/>
      <c r="C107" s="89"/>
      <c r="D107" s="124"/>
      <c r="E107" s="89"/>
      <c r="F107" s="89"/>
      <c r="G107" s="89"/>
      <c r="H107" s="110"/>
      <c r="I107" s="110"/>
      <c r="J107" s="110"/>
      <c r="K107" s="110"/>
      <c r="L107" s="110"/>
      <c r="M107" s="110"/>
      <c r="N107" s="110"/>
      <c r="O107" s="61"/>
      <c r="P107" s="89"/>
      <c r="Q107" s="89"/>
      <c r="R107" s="89"/>
      <c r="S107" s="89"/>
      <c r="T107" s="89"/>
      <c r="U107" s="89"/>
      <c r="V107" s="89"/>
      <c r="W107" s="89"/>
      <c r="X107" s="89"/>
    </row>
    <row r="108" spans="1:24" hidden="1" x14ac:dyDescent="0.2">
      <c r="A108" s="89"/>
      <c r="B108" s="89"/>
      <c r="C108" s="89"/>
      <c r="D108" s="124"/>
      <c r="E108" s="89"/>
      <c r="F108" s="89"/>
      <c r="G108" s="89"/>
      <c r="H108" s="110"/>
      <c r="I108" s="110"/>
      <c r="J108" s="110"/>
      <c r="K108" s="110"/>
      <c r="L108" s="110"/>
      <c r="M108" s="110"/>
      <c r="N108" s="110"/>
      <c r="O108" s="61"/>
      <c r="P108" s="89"/>
      <c r="Q108" s="89"/>
      <c r="R108" s="89"/>
      <c r="S108" s="89"/>
      <c r="T108" s="89"/>
      <c r="U108" s="89"/>
      <c r="V108" s="89"/>
      <c r="W108" s="89"/>
      <c r="X108" s="89"/>
    </row>
    <row r="109" spans="1:24" hidden="1" x14ac:dyDescent="0.2">
      <c r="A109" s="89"/>
      <c r="B109" s="89"/>
      <c r="C109" s="89"/>
      <c r="D109" s="124"/>
      <c r="E109" s="89"/>
      <c r="F109" s="89"/>
      <c r="G109" s="89"/>
      <c r="H109" s="110"/>
      <c r="I109" s="110"/>
      <c r="J109" s="110"/>
      <c r="K109" s="110"/>
      <c r="L109" s="110"/>
      <c r="M109" s="110"/>
      <c r="N109" s="110"/>
      <c r="O109" s="61"/>
      <c r="P109" s="89"/>
      <c r="Q109" s="89"/>
      <c r="R109" s="89"/>
      <c r="S109" s="89"/>
      <c r="T109" s="89"/>
      <c r="U109" s="89"/>
      <c r="V109" s="89"/>
      <c r="W109" s="89"/>
      <c r="X109" s="89"/>
    </row>
    <row r="110" spans="1:24" hidden="1" x14ac:dyDescent="0.2">
      <c r="A110" s="89"/>
      <c r="B110" s="89"/>
      <c r="C110" s="89"/>
      <c r="D110" s="124"/>
      <c r="E110" s="89"/>
      <c r="F110" s="89"/>
      <c r="G110" s="89"/>
      <c r="H110" s="110"/>
      <c r="I110" s="110"/>
      <c r="J110" s="110"/>
      <c r="K110" s="110"/>
      <c r="L110" s="110"/>
      <c r="M110" s="110"/>
      <c r="N110" s="110"/>
      <c r="O110" s="61"/>
      <c r="P110" s="89"/>
      <c r="Q110" s="89"/>
      <c r="R110" s="89"/>
      <c r="S110" s="89"/>
      <c r="T110" s="89"/>
      <c r="U110" s="89"/>
      <c r="V110" s="89"/>
      <c r="W110" s="89"/>
      <c r="X110" s="89"/>
    </row>
    <row r="111" spans="1:24" hidden="1" x14ac:dyDescent="0.2">
      <c r="A111" s="89"/>
      <c r="B111" s="89"/>
      <c r="C111" s="89"/>
      <c r="D111" s="124"/>
      <c r="E111" s="89"/>
      <c r="F111" s="89"/>
      <c r="G111" s="89"/>
      <c r="H111" s="110"/>
      <c r="I111" s="110"/>
      <c r="J111" s="110"/>
      <c r="K111" s="110"/>
      <c r="L111" s="110"/>
      <c r="M111" s="110"/>
      <c r="N111" s="110"/>
      <c r="O111" s="61"/>
      <c r="P111" s="89"/>
      <c r="Q111" s="89"/>
      <c r="R111" s="89"/>
      <c r="S111" s="89"/>
      <c r="T111" s="89"/>
      <c r="U111" s="89"/>
      <c r="V111" s="89"/>
      <c r="W111" s="89"/>
      <c r="X111" s="89"/>
    </row>
    <row r="112" spans="1:24" hidden="1" x14ac:dyDescent="0.2">
      <c r="A112" s="89"/>
      <c r="B112" s="89"/>
      <c r="C112" s="89"/>
      <c r="D112" s="124"/>
      <c r="E112" s="89"/>
      <c r="F112" s="89"/>
      <c r="G112" s="89"/>
      <c r="H112" s="110"/>
      <c r="I112" s="110"/>
      <c r="J112" s="110"/>
      <c r="K112" s="110"/>
      <c r="L112" s="110"/>
      <c r="M112" s="110"/>
      <c r="N112" s="110"/>
      <c r="O112" s="61"/>
      <c r="P112" s="89"/>
      <c r="Q112" s="89"/>
      <c r="R112" s="89"/>
      <c r="S112" s="89"/>
      <c r="T112" s="89"/>
      <c r="U112" s="89"/>
      <c r="V112" s="89"/>
      <c r="W112" s="89"/>
      <c r="X112" s="89"/>
    </row>
    <row r="113" spans="1:24" hidden="1" x14ac:dyDescent="0.2">
      <c r="A113" s="89"/>
      <c r="B113" s="89"/>
      <c r="C113" s="89"/>
      <c r="D113" s="124"/>
      <c r="E113" s="89"/>
      <c r="F113" s="89"/>
      <c r="G113" s="89"/>
      <c r="H113" s="110"/>
      <c r="I113" s="110"/>
      <c r="J113" s="110"/>
      <c r="K113" s="110"/>
      <c r="L113" s="110"/>
      <c r="M113" s="110"/>
      <c r="N113" s="110"/>
      <c r="O113" s="61"/>
      <c r="P113" s="89"/>
      <c r="Q113" s="89"/>
      <c r="R113" s="89"/>
      <c r="S113" s="89"/>
      <c r="T113" s="89"/>
      <c r="U113" s="89"/>
      <c r="V113" s="89"/>
      <c r="W113" s="89"/>
      <c r="X113" s="89"/>
    </row>
    <row r="114" spans="1:24" hidden="1" x14ac:dyDescent="0.2">
      <c r="A114" s="89"/>
      <c r="B114" s="89"/>
      <c r="C114" s="89"/>
      <c r="D114" s="124"/>
      <c r="E114" s="89"/>
      <c r="F114" s="89"/>
      <c r="G114" s="89"/>
      <c r="H114" s="110"/>
      <c r="I114" s="110"/>
      <c r="J114" s="110"/>
      <c r="K114" s="110"/>
      <c r="L114" s="110"/>
      <c r="M114" s="110"/>
      <c r="N114" s="110"/>
      <c r="O114" s="61"/>
      <c r="P114" s="89"/>
      <c r="Q114" s="89"/>
      <c r="R114" s="89"/>
      <c r="S114" s="89"/>
      <c r="T114" s="89"/>
      <c r="U114" s="89"/>
      <c r="V114" s="89"/>
      <c r="W114" s="89"/>
      <c r="X114" s="89"/>
    </row>
    <row r="115" spans="1:24" hidden="1" x14ac:dyDescent="0.2">
      <c r="A115" s="89"/>
      <c r="B115" s="89"/>
      <c r="C115" s="89"/>
      <c r="D115" s="124"/>
      <c r="E115" s="89"/>
      <c r="F115" s="89"/>
      <c r="G115" s="89"/>
      <c r="H115" s="110"/>
      <c r="I115" s="110"/>
      <c r="J115" s="110"/>
      <c r="K115" s="110"/>
      <c r="L115" s="110"/>
      <c r="M115" s="110"/>
      <c r="N115" s="110"/>
      <c r="O115" s="61"/>
      <c r="P115" s="89"/>
      <c r="Q115" s="89"/>
      <c r="R115" s="89"/>
      <c r="S115" s="89"/>
      <c r="T115" s="89"/>
      <c r="U115" s="89"/>
      <c r="V115" s="89"/>
      <c r="W115" s="89"/>
      <c r="X115" s="89"/>
    </row>
    <row r="116" spans="1:24" hidden="1" x14ac:dyDescent="0.2">
      <c r="A116" s="89"/>
      <c r="B116" s="89"/>
      <c r="C116" s="89"/>
      <c r="D116" s="124"/>
      <c r="E116" s="89"/>
      <c r="F116" s="89"/>
      <c r="G116" s="89"/>
      <c r="H116" s="110"/>
      <c r="I116" s="110"/>
      <c r="J116" s="110"/>
      <c r="K116" s="110"/>
      <c r="L116" s="110"/>
      <c r="M116" s="110"/>
      <c r="N116" s="110"/>
      <c r="O116" s="61"/>
      <c r="P116" s="89"/>
      <c r="Q116" s="89"/>
      <c r="R116" s="89"/>
      <c r="S116" s="89"/>
      <c r="T116" s="89"/>
      <c r="U116" s="89"/>
      <c r="V116" s="89"/>
      <c r="W116" s="89"/>
      <c r="X116" s="89"/>
    </row>
    <row r="117" spans="1:24" hidden="1" x14ac:dyDescent="0.2">
      <c r="A117" s="89"/>
      <c r="B117" s="89"/>
      <c r="C117" s="89"/>
      <c r="D117" s="124"/>
      <c r="E117" s="89"/>
      <c r="F117" s="89"/>
      <c r="G117" s="89"/>
      <c r="H117" s="110"/>
      <c r="I117" s="110"/>
      <c r="J117" s="110"/>
      <c r="K117" s="110"/>
      <c r="L117" s="110"/>
      <c r="M117" s="110"/>
      <c r="N117" s="110"/>
      <c r="O117" s="61"/>
      <c r="P117" s="89"/>
      <c r="Q117" s="89"/>
      <c r="R117" s="89"/>
      <c r="S117" s="89"/>
      <c r="T117" s="89"/>
      <c r="U117" s="89"/>
      <c r="V117" s="89"/>
      <c r="W117" s="89"/>
      <c r="X117" s="89"/>
    </row>
    <row r="118" spans="1:24" hidden="1" x14ac:dyDescent="0.2">
      <c r="A118" s="89"/>
      <c r="B118" s="89"/>
      <c r="C118" s="89"/>
      <c r="D118" s="124"/>
      <c r="E118" s="89"/>
      <c r="F118" s="89"/>
      <c r="G118" s="89"/>
      <c r="H118" s="110"/>
      <c r="I118" s="110"/>
      <c r="J118" s="110"/>
      <c r="K118" s="110"/>
      <c r="L118" s="110"/>
      <c r="M118" s="110"/>
      <c r="N118" s="110"/>
      <c r="O118" s="61"/>
      <c r="P118" s="89"/>
      <c r="Q118" s="89"/>
      <c r="R118" s="89"/>
      <c r="S118" s="89"/>
      <c r="T118" s="89"/>
      <c r="U118" s="89"/>
      <c r="V118" s="89"/>
      <c r="W118" s="89"/>
      <c r="X118" s="89"/>
    </row>
    <row r="119" spans="1:24" hidden="1" x14ac:dyDescent="0.2">
      <c r="A119" s="89"/>
      <c r="B119" s="89"/>
      <c r="C119" s="89"/>
      <c r="D119" s="124"/>
      <c r="E119" s="89"/>
      <c r="F119" s="89"/>
      <c r="G119" s="89"/>
      <c r="H119" s="110"/>
      <c r="I119" s="110"/>
      <c r="J119" s="110"/>
      <c r="K119" s="110"/>
      <c r="L119" s="110"/>
      <c r="M119" s="110"/>
      <c r="N119" s="110"/>
      <c r="O119" s="61"/>
      <c r="P119" s="89"/>
      <c r="Q119" s="89"/>
      <c r="R119" s="89"/>
      <c r="S119" s="89"/>
      <c r="T119" s="89"/>
      <c r="U119" s="89"/>
      <c r="V119" s="89"/>
      <c r="W119" s="89"/>
      <c r="X119" s="89"/>
    </row>
    <row r="120" spans="1:24" hidden="1" x14ac:dyDescent="0.2">
      <c r="A120" s="89"/>
      <c r="B120" s="89"/>
      <c r="C120" s="89"/>
      <c r="D120" s="124"/>
      <c r="E120" s="89"/>
      <c r="F120" s="89"/>
      <c r="G120" s="89"/>
      <c r="H120" s="110"/>
      <c r="I120" s="110"/>
      <c r="J120" s="110"/>
      <c r="K120" s="110"/>
      <c r="L120" s="110"/>
      <c r="M120" s="110"/>
      <c r="N120" s="110"/>
      <c r="O120" s="61"/>
      <c r="P120" s="89"/>
      <c r="Q120" s="89"/>
      <c r="R120" s="89"/>
      <c r="S120" s="89"/>
      <c r="T120" s="89"/>
      <c r="U120" s="89"/>
      <c r="V120" s="89"/>
      <c r="W120" s="89"/>
      <c r="X120" s="89"/>
    </row>
    <row r="121" spans="1:24" hidden="1" x14ac:dyDescent="0.2">
      <c r="A121" s="89"/>
      <c r="B121" s="89"/>
      <c r="C121" s="89"/>
      <c r="D121" s="124"/>
      <c r="E121" s="89"/>
      <c r="F121" s="89"/>
      <c r="G121" s="89"/>
      <c r="H121" s="110"/>
      <c r="I121" s="110"/>
      <c r="J121" s="110"/>
      <c r="K121" s="110"/>
      <c r="L121" s="110"/>
      <c r="M121" s="110"/>
      <c r="N121" s="110"/>
      <c r="O121" s="61"/>
      <c r="P121" s="89"/>
      <c r="Q121" s="89"/>
      <c r="R121" s="89"/>
      <c r="S121" s="89"/>
      <c r="T121" s="89"/>
      <c r="U121" s="89"/>
      <c r="V121" s="89"/>
      <c r="W121" s="89"/>
      <c r="X121" s="89"/>
    </row>
    <row r="122" spans="1:24" hidden="1" x14ac:dyDescent="0.2">
      <c r="A122" s="89"/>
      <c r="B122" s="89"/>
      <c r="C122" s="89"/>
      <c r="D122" s="124"/>
      <c r="E122" s="89"/>
      <c r="F122" s="89"/>
      <c r="G122" s="89"/>
      <c r="H122" s="110"/>
      <c r="I122" s="110"/>
      <c r="J122" s="110"/>
      <c r="K122" s="110"/>
      <c r="L122" s="110"/>
      <c r="M122" s="110"/>
      <c r="N122" s="110"/>
      <c r="O122" s="61"/>
      <c r="P122" s="89"/>
      <c r="Q122" s="89"/>
      <c r="R122" s="89"/>
      <c r="S122" s="89"/>
      <c r="T122" s="89"/>
      <c r="U122" s="89"/>
      <c r="V122" s="89"/>
      <c r="W122" s="89"/>
      <c r="X122" s="89"/>
    </row>
    <row r="123" spans="1:24" hidden="1" x14ac:dyDescent="0.2">
      <c r="A123" s="89"/>
      <c r="B123" s="89"/>
      <c r="C123" s="89"/>
      <c r="D123" s="124"/>
      <c r="E123" s="89"/>
      <c r="F123" s="89"/>
      <c r="G123" s="89"/>
      <c r="H123" s="110"/>
      <c r="I123" s="110"/>
      <c r="J123" s="110"/>
      <c r="K123" s="110"/>
      <c r="L123" s="110"/>
      <c r="M123" s="110"/>
      <c r="N123" s="110"/>
      <c r="O123" s="61"/>
      <c r="P123" s="89"/>
      <c r="Q123" s="89"/>
      <c r="R123" s="89"/>
      <c r="S123" s="89"/>
      <c r="T123" s="89"/>
      <c r="U123" s="89"/>
      <c r="V123" s="89"/>
      <c r="W123" s="89"/>
      <c r="X123" s="89"/>
    </row>
    <row r="124" spans="1:24" hidden="1" x14ac:dyDescent="0.2">
      <c r="A124" s="89"/>
      <c r="B124" s="89"/>
      <c r="C124" s="89"/>
      <c r="D124" s="124"/>
      <c r="E124" s="89"/>
      <c r="F124" s="89"/>
      <c r="G124" s="89"/>
      <c r="H124" s="110"/>
      <c r="I124" s="110"/>
      <c r="J124" s="110"/>
      <c r="K124" s="110"/>
      <c r="L124" s="110"/>
      <c r="M124" s="110"/>
      <c r="N124" s="110"/>
      <c r="O124" s="61"/>
      <c r="P124" s="89"/>
      <c r="Q124" s="89"/>
      <c r="R124" s="89"/>
      <c r="S124" s="89"/>
      <c r="T124" s="89"/>
      <c r="U124" s="89"/>
      <c r="V124" s="89"/>
      <c r="W124" s="89"/>
      <c r="X124" s="89"/>
    </row>
    <row r="125" spans="1:24" hidden="1" x14ac:dyDescent="0.2">
      <c r="A125" s="89"/>
      <c r="B125" s="89"/>
      <c r="C125" s="89"/>
      <c r="D125" s="124"/>
      <c r="E125" s="89"/>
      <c r="F125" s="89"/>
      <c r="G125" s="89"/>
      <c r="H125" s="110"/>
      <c r="I125" s="110"/>
      <c r="J125" s="110"/>
      <c r="K125" s="110"/>
      <c r="L125" s="110"/>
      <c r="M125" s="110"/>
      <c r="N125" s="110"/>
      <c r="O125" s="61"/>
      <c r="P125" s="89"/>
      <c r="Q125" s="89"/>
      <c r="R125" s="89"/>
      <c r="S125" s="89"/>
      <c r="T125" s="89"/>
      <c r="U125" s="89"/>
      <c r="V125" s="89"/>
      <c r="W125" s="89"/>
      <c r="X125" s="89"/>
    </row>
    <row r="126" spans="1:24" hidden="1" x14ac:dyDescent="0.2">
      <c r="A126" s="89"/>
      <c r="B126" s="89"/>
      <c r="C126" s="89"/>
      <c r="D126" s="124"/>
      <c r="E126" s="89"/>
      <c r="F126" s="89"/>
      <c r="G126" s="89"/>
      <c r="H126" s="110"/>
      <c r="I126" s="110"/>
      <c r="J126" s="110"/>
      <c r="K126" s="110"/>
      <c r="L126" s="110"/>
      <c r="M126" s="110"/>
      <c r="N126" s="110"/>
      <c r="O126" s="61"/>
      <c r="P126" s="89"/>
      <c r="Q126" s="89"/>
      <c r="R126" s="89"/>
      <c r="S126" s="89"/>
      <c r="T126" s="89"/>
      <c r="U126" s="89"/>
      <c r="V126" s="89"/>
      <c r="W126" s="89"/>
      <c r="X126" s="89"/>
    </row>
    <row r="127" spans="1:24" hidden="1" x14ac:dyDescent="0.2">
      <c r="A127" s="89"/>
      <c r="B127" s="89"/>
      <c r="C127" s="89"/>
      <c r="D127" s="124"/>
      <c r="E127" s="89"/>
      <c r="F127" s="89"/>
      <c r="G127" s="89"/>
      <c r="H127" s="110"/>
      <c r="I127" s="110"/>
      <c r="J127" s="110"/>
      <c r="K127" s="110"/>
      <c r="L127" s="110"/>
      <c r="M127" s="110"/>
      <c r="N127" s="110"/>
      <c r="O127" s="61"/>
      <c r="P127" s="89"/>
      <c r="Q127" s="89"/>
      <c r="R127" s="89"/>
      <c r="S127" s="89"/>
      <c r="T127" s="89"/>
      <c r="U127" s="89"/>
      <c r="V127" s="89"/>
      <c r="W127" s="89"/>
      <c r="X127" s="89"/>
    </row>
    <row r="128" spans="1:24" hidden="1" x14ac:dyDescent="0.2">
      <c r="A128" s="89"/>
      <c r="B128" s="89"/>
      <c r="C128" s="89"/>
      <c r="D128" s="124"/>
      <c r="E128" s="89"/>
      <c r="F128" s="89"/>
      <c r="G128" s="89"/>
      <c r="H128" s="110"/>
      <c r="I128" s="110"/>
      <c r="J128" s="110"/>
      <c r="K128" s="110"/>
      <c r="L128" s="110"/>
      <c r="M128" s="110"/>
      <c r="N128" s="110"/>
      <c r="O128" s="61"/>
      <c r="P128" s="89"/>
      <c r="Q128" s="89"/>
      <c r="R128" s="89"/>
      <c r="S128" s="89"/>
      <c r="T128" s="89"/>
      <c r="U128" s="89"/>
      <c r="V128" s="89"/>
      <c r="W128" s="89"/>
      <c r="X128" s="89"/>
    </row>
    <row r="129" spans="1:24" hidden="1" x14ac:dyDescent="0.2">
      <c r="A129" s="89"/>
      <c r="B129" s="89"/>
      <c r="C129" s="89"/>
      <c r="D129" s="124"/>
      <c r="E129" s="89"/>
      <c r="F129" s="89"/>
      <c r="G129" s="89"/>
      <c r="H129" s="110"/>
      <c r="I129" s="110"/>
      <c r="J129" s="110"/>
      <c r="K129" s="110"/>
      <c r="L129" s="110"/>
      <c r="M129" s="110"/>
      <c r="N129" s="110"/>
      <c r="O129" s="61"/>
      <c r="P129" s="89"/>
      <c r="Q129" s="89"/>
      <c r="R129" s="89"/>
      <c r="S129" s="89"/>
      <c r="T129" s="89"/>
      <c r="U129" s="89"/>
      <c r="V129" s="89"/>
      <c r="W129" s="89"/>
      <c r="X129" s="89"/>
    </row>
    <row r="130" spans="1:24" hidden="1" x14ac:dyDescent="0.2">
      <c r="A130" s="89"/>
      <c r="B130" s="89"/>
      <c r="C130" s="89"/>
      <c r="D130" s="124"/>
      <c r="E130" s="89"/>
      <c r="F130" s="89"/>
      <c r="G130" s="89"/>
      <c r="H130" s="110"/>
      <c r="I130" s="110"/>
      <c r="J130" s="110"/>
      <c r="K130" s="110"/>
      <c r="L130" s="110"/>
      <c r="M130" s="110"/>
      <c r="N130" s="110"/>
      <c r="O130" s="61"/>
      <c r="P130" s="89"/>
      <c r="Q130" s="89"/>
      <c r="R130" s="89"/>
      <c r="S130" s="89"/>
      <c r="T130" s="89"/>
      <c r="U130" s="89"/>
      <c r="V130" s="89"/>
      <c r="W130" s="89"/>
      <c r="X130" s="89"/>
    </row>
    <row r="131" spans="1:24" hidden="1" x14ac:dyDescent="0.2">
      <c r="A131" s="89"/>
      <c r="B131" s="89"/>
      <c r="C131" s="89"/>
      <c r="D131" s="124"/>
      <c r="E131" s="89"/>
      <c r="F131" s="89"/>
      <c r="G131" s="89"/>
      <c r="H131" s="110"/>
      <c r="I131" s="110"/>
      <c r="J131" s="110"/>
      <c r="K131" s="110"/>
      <c r="L131" s="110"/>
      <c r="M131" s="110"/>
      <c r="N131" s="110"/>
      <c r="O131" s="61"/>
      <c r="P131" s="89"/>
      <c r="Q131" s="89"/>
      <c r="R131" s="89"/>
      <c r="S131" s="89"/>
      <c r="T131" s="89"/>
      <c r="U131" s="89"/>
      <c r="V131" s="89"/>
      <c r="W131" s="89"/>
      <c r="X131" s="89"/>
    </row>
    <row r="132" spans="1:24" hidden="1" x14ac:dyDescent="0.2">
      <c r="A132" s="89"/>
      <c r="B132" s="89"/>
      <c r="C132" s="89"/>
      <c r="D132" s="124"/>
      <c r="E132" s="89"/>
      <c r="F132" s="89"/>
      <c r="G132" s="89"/>
      <c r="H132" s="110"/>
      <c r="I132" s="110"/>
      <c r="J132" s="110"/>
      <c r="K132" s="110"/>
      <c r="L132" s="110"/>
      <c r="M132" s="110"/>
      <c r="N132" s="110"/>
      <c r="O132" s="61"/>
      <c r="P132" s="89"/>
      <c r="Q132" s="89"/>
      <c r="R132" s="89"/>
      <c r="S132" s="89"/>
      <c r="T132" s="89"/>
      <c r="U132" s="89"/>
      <c r="V132" s="89"/>
      <c r="W132" s="89"/>
      <c r="X132" s="89"/>
    </row>
    <row r="133" spans="1:24" hidden="1" x14ac:dyDescent="0.2">
      <c r="A133" s="89"/>
      <c r="B133" s="89"/>
      <c r="C133" s="89"/>
      <c r="D133" s="124"/>
      <c r="E133" s="89"/>
      <c r="F133" s="89"/>
      <c r="G133" s="89"/>
      <c r="H133" s="110"/>
      <c r="I133" s="110"/>
      <c r="J133" s="110"/>
      <c r="K133" s="110"/>
      <c r="L133" s="110"/>
      <c r="M133" s="110"/>
      <c r="N133" s="110"/>
      <c r="O133" s="61"/>
      <c r="P133" s="89"/>
      <c r="Q133" s="89"/>
      <c r="R133" s="89"/>
      <c r="S133" s="89"/>
      <c r="T133" s="89"/>
      <c r="U133" s="89"/>
      <c r="V133" s="89"/>
      <c r="W133" s="89"/>
      <c r="X133" s="89"/>
    </row>
    <row r="134" spans="1:24" hidden="1" x14ac:dyDescent="0.2">
      <c r="A134" s="89"/>
      <c r="B134" s="89"/>
      <c r="C134" s="89"/>
      <c r="D134" s="124"/>
      <c r="E134" s="89"/>
      <c r="F134" s="89"/>
      <c r="G134" s="89"/>
      <c r="H134" s="110"/>
      <c r="I134" s="110"/>
      <c r="J134" s="110"/>
      <c r="K134" s="110"/>
      <c r="L134" s="110"/>
      <c r="M134" s="110"/>
      <c r="N134" s="110"/>
      <c r="O134" s="61"/>
      <c r="P134" s="89"/>
      <c r="Q134" s="89"/>
      <c r="R134" s="89"/>
      <c r="S134" s="89"/>
      <c r="T134" s="89"/>
      <c r="U134" s="89"/>
      <c r="V134" s="89"/>
      <c r="W134" s="89"/>
      <c r="X134" s="89"/>
    </row>
    <row r="135" spans="1:24" hidden="1" x14ac:dyDescent="0.2">
      <c r="A135" s="89"/>
      <c r="B135" s="89"/>
      <c r="C135" s="89"/>
      <c r="D135" s="124"/>
      <c r="E135" s="89"/>
      <c r="F135" s="89"/>
      <c r="G135" s="89"/>
      <c r="H135" s="110"/>
      <c r="I135" s="110"/>
      <c r="J135" s="110"/>
      <c r="K135" s="110"/>
      <c r="L135" s="110"/>
      <c r="M135" s="110"/>
      <c r="N135" s="110"/>
      <c r="O135" s="61"/>
      <c r="P135" s="89"/>
      <c r="Q135" s="89"/>
      <c r="R135" s="89"/>
      <c r="S135" s="89"/>
      <c r="T135" s="89"/>
      <c r="U135" s="89"/>
      <c r="V135" s="89"/>
      <c r="W135" s="89"/>
      <c r="X135" s="89"/>
    </row>
    <row r="136" spans="1:24" hidden="1" x14ac:dyDescent="0.2">
      <c r="A136" s="89"/>
      <c r="B136" s="89"/>
      <c r="C136" s="89"/>
      <c r="D136" s="124"/>
      <c r="E136" s="89"/>
      <c r="F136" s="89"/>
      <c r="G136" s="89"/>
      <c r="H136" s="110"/>
      <c r="I136" s="110"/>
      <c r="J136" s="110"/>
      <c r="K136" s="110"/>
      <c r="L136" s="110"/>
      <c r="M136" s="110"/>
      <c r="N136" s="110"/>
      <c r="O136" s="61"/>
      <c r="P136" s="89"/>
      <c r="Q136" s="89"/>
      <c r="R136" s="89"/>
      <c r="S136" s="89"/>
      <c r="T136" s="89"/>
      <c r="U136" s="89"/>
      <c r="V136" s="89"/>
      <c r="W136" s="89"/>
      <c r="X136" s="89"/>
    </row>
    <row r="137" spans="1:24" hidden="1" x14ac:dyDescent="0.2">
      <c r="A137" s="89"/>
      <c r="B137" s="89"/>
      <c r="C137" s="89"/>
      <c r="D137" s="124"/>
      <c r="E137" s="89"/>
      <c r="F137" s="89"/>
      <c r="G137" s="89"/>
      <c r="H137" s="110"/>
      <c r="I137" s="110"/>
      <c r="J137" s="110"/>
      <c r="K137" s="110"/>
      <c r="L137" s="110"/>
      <c r="M137" s="110"/>
      <c r="N137" s="110"/>
      <c r="O137" s="61"/>
      <c r="P137" s="89"/>
      <c r="Q137" s="89"/>
      <c r="R137" s="89"/>
      <c r="S137" s="89"/>
      <c r="T137" s="89"/>
      <c r="U137" s="89"/>
      <c r="V137" s="89"/>
      <c r="W137" s="89"/>
      <c r="X137" s="89"/>
    </row>
    <row r="138" spans="1:24" hidden="1" x14ac:dyDescent="0.2">
      <c r="A138" s="89"/>
      <c r="B138" s="89"/>
      <c r="C138" s="89"/>
      <c r="D138" s="124"/>
      <c r="E138" s="89"/>
      <c r="F138" s="89"/>
      <c r="G138" s="89"/>
      <c r="H138" s="110"/>
      <c r="I138" s="110"/>
      <c r="J138" s="110"/>
      <c r="K138" s="110"/>
      <c r="L138" s="110"/>
      <c r="M138" s="110"/>
      <c r="N138" s="110"/>
      <c r="O138" s="61"/>
      <c r="P138" s="89"/>
      <c r="Q138" s="89"/>
      <c r="R138" s="89"/>
      <c r="S138" s="89"/>
      <c r="T138" s="89"/>
      <c r="U138" s="89"/>
      <c r="V138" s="89"/>
      <c r="W138" s="89"/>
      <c r="X138" s="89"/>
    </row>
    <row r="139" spans="1:24" hidden="1" x14ac:dyDescent="0.2">
      <c r="A139" s="89"/>
      <c r="B139" s="89"/>
      <c r="C139" s="89"/>
      <c r="D139" s="124"/>
      <c r="E139" s="89"/>
      <c r="F139" s="89"/>
      <c r="G139" s="89"/>
      <c r="H139" s="110"/>
      <c r="I139" s="110"/>
      <c r="J139" s="110"/>
      <c r="K139" s="110"/>
      <c r="L139" s="110"/>
      <c r="M139" s="110"/>
      <c r="N139" s="110"/>
      <c r="O139" s="61"/>
      <c r="P139" s="89"/>
      <c r="Q139" s="89"/>
      <c r="R139" s="89"/>
      <c r="S139" s="89"/>
      <c r="T139" s="89"/>
      <c r="U139" s="89"/>
      <c r="V139" s="89"/>
      <c r="W139" s="89"/>
      <c r="X139" s="89"/>
    </row>
    <row r="140" spans="1:24" hidden="1" x14ac:dyDescent="0.2">
      <c r="A140" s="89"/>
      <c r="B140" s="89"/>
      <c r="C140" s="89"/>
      <c r="D140" s="124"/>
      <c r="E140" s="89"/>
      <c r="F140" s="89"/>
      <c r="G140" s="89"/>
      <c r="H140" s="110"/>
      <c r="I140" s="110"/>
      <c r="J140" s="110"/>
      <c r="K140" s="110"/>
      <c r="L140" s="110"/>
      <c r="M140" s="110"/>
      <c r="N140" s="110"/>
      <c r="O140" s="61"/>
      <c r="P140" s="89"/>
      <c r="Q140" s="89"/>
      <c r="R140" s="89"/>
      <c r="S140" s="89"/>
      <c r="T140" s="89"/>
      <c r="U140" s="89"/>
      <c r="V140" s="89"/>
      <c r="W140" s="89"/>
      <c r="X140" s="89"/>
    </row>
    <row r="141" spans="1:24" hidden="1" x14ac:dyDescent="0.2">
      <c r="A141" s="89"/>
      <c r="B141" s="89"/>
      <c r="C141" s="89"/>
      <c r="D141" s="124"/>
      <c r="E141" s="89"/>
      <c r="F141" s="89"/>
      <c r="G141" s="89"/>
      <c r="H141" s="110"/>
      <c r="I141" s="110"/>
      <c r="J141" s="110"/>
      <c r="K141" s="110"/>
      <c r="L141" s="110"/>
      <c r="M141" s="110"/>
      <c r="N141" s="110"/>
      <c r="O141" s="61"/>
      <c r="P141" s="89"/>
      <c r="Q141" s="89"/>
      <c r="R141" s="89"/>
      <c r="S141" s="89"/>
      <c r="T141" s="89"/>
      <c r="U141" s="89"/>
      <c r="V141" s="89"/>
      <c r="W141" s="89"/>
      <c r="X141" s="89"/>
    </row>
    <row r="142" spans="1:24" hidden="1" x14ac:dyDescent="0.2">
      <c r="A142" s="89"/>
      <c r="B142" s="89"/>
      <c r="C142" s="89"/>
      <c r="D142" s="124"/>
      <c r="E142" s="89"/>
      <c r="F142" s="89"/>
      <c r="G142" s="89"/>
      <c r="H142" s="110"/>
      <c r="I142" s="110"/>
      <c r="J142" s="110"/>
      <c r="K142" s="110"/>
      <c r="L142" s="110"/>
      <c r="M142" s="110"/>
      <c r="N142" s="110"/>
      <c r="O142" s="61"/>
      <c r="P142" s="89"/>
      <c r="Q142" s="89"/>
      <c r="R142" s="89"/>
      <c r="S142" s="89"/>
      <c r="T142" s="89"/>
      <c r="U142" s="89"/>
      <c r="V142" s="89"/>
      <c r="W142" s="89"/>
      <c r="X142" s="89"/>
    </row>
    <row r="143" spans="1:24" hidden="1" x14ac:dyDescent="0.2">
      <c r="A143" s="89"/>
      <c r="B143" s="89"/>
      <c r="C143" s="89"/>
      <c r="D143" s="124"/>
      <c r="E143" s="89"/>
      <c r="F143" s="89"/>
      <c r="G143" s="89"/>
      <c r="H143" s="110"/>
      <c r="I143" s="110"/>
      <c r="J143" s="110"/>
      <c r="K143" s="110"/>
      <c r="L143" s="110"/>
      <c r="M143" s="110"/>
      <c r="N143" s="110"/>
      <c r="O143" s="61"/>
      <c r="P143" s="89"/>
      <c r="Q143" s="89"/>
      <c r="R143" s="89"/>
      <c r="S143" s="89"/>
      <c r="T143" s="89"/>
      <c r="U143" s="89"/>
      <c r="V143" s="89"/>
      <c r="W143" s="89"/>
      <c r="X143" s="89"/>
    </row>
    <row r="144" spans="1:24" hidden="1" x14ac:dyDescent="0.2">
      <c r="A144" s="89"/>
      <c r="B144" s="89"/>
      <c r="C144" s="89"/>
      <c r="D144" s="124"/>
      <c r="E144" s="89"/>
      <c r="F144" s="89"/>
      <c r="G144" s="89"/>
      <c r="H144" s="110"/>
      <c r="I144" s="110"/>
      <c r="J144" s="110"/>
      <c r="K144" s="110"/>
      <c r="L144" s="110"/>
      <c r="M144" s="110"/>
      <c r="N144" s="110"/>
      <c r="O144" s="61"/>
      <c r="P144" s="89"/>
      <c r="Q144" s="89"/>
      <c r="R144" s="89"/>
      <c r="S144" s="89"/>
      <c r="T144" s="89"/>
      <c r="U144" s="89"/>
      <c r="V144" s="89"/>
      <c r="W144" s="89"/>
      <c r="X144" s="89"/>
    </row>
    <row r="145" spans="1:24" hidden="1" x14ac:dyDescent="0.2">
      <c r="A145" s="89"/>
      <c r="B145" s="89"/>
      <c r="C145" s="89"/>
      <c r="D145" s="124"/>
      <c r="E145" s="89"/>
      <c r="F145" s="89"/>
      <c r="G145" s="89"/>
      <c r="H145" s="110"/>
      <c r="I145" s="110"/>
      <c r="J145" s="110"/>
      <c r="K145" s="110"/>
      <c r="L145" s="110"/>
      <c r="M145" s="110"/>
      <c r="N145" s="110"/>
      <c r="O145" s="61"/>
      <c r="P145" s="89"/>
      <c r="Q145" s="89"/>
      <c r="R145" s="89"/>
      <c r="S145" s="89"/>
      <c r="T145" s="89"/>
      <c r="U145" s="89"/>
      <c r="V145" s="89"/>
      <c r="W145" s="89"/>
      <c r="X145" s="89"/>
    </row>
    <row r="146" spans="1:24" hidden="1" x14ac:dyDescent="0.2">
      <c r="A146" s="89"/>
      <c r="B146" s="89"/>
      <c r="C146" s="89"/>
      <c r="D146" s="124"/>
      <c r="E146" s="89"/>
      <c r="F146" s="89"/>
      <c r="G146" s="89"/>
      <c r="H146" s="110"/>
      <c r="I146" s="110"/>
      <c r="J146" s="110"/>
      <c r="K146" s="110"/>
      <c r="L146" s="110"/>
      <c r="M146" s="110"/>
      <c r="N146" s="110"/>
      <c r="O146" s="61"/>
      <c r="P146" s="89"/>
      <c r="Q146" s="89"/>
      <c r="R146" s="89"/>
      <c r="S146" s="89"/>
      <c r="T146" s="89"/>
      <c r="U146" s="89"/>
      <c r="V146" s="89"/>
      <c r="W146" s="89"/>
      <c r="X146" s="89"/>
    </row>
    <row r="147" spans="1:24" hidden="1" x14ac:dyDescent="0.2">
      <c r="A147" s="89"/>
      <c r="B147" s="89"/>
      <c r="C147" s="89"/>
      <c r="D147" s="124"/>
      <c r="E147" s="89"/>
      <c r="F147" s="89"/>
      <c r="G147" s="89"/>
      <c r="H147" s="110"/>
      <c r="I147" s="110"/>
      <c r="J147" s="110"/>
      <c r="K147" s="110"/>
      <c r="L147" s="110"/>
      <c r="M147" s="110"/>
      <c r="N147" s="110"/>
      <c r="O147" s="61"/>
      <c r="P147" s="89"/>
      <c r="Q147" s="89"/>
      <c r="R147" s="89"/>
      <c r="S147" s="89"/>
      <c r="T147" s="89"/>
      <c r="U147" s="89"/>
      <c r="V147" s="89"/>
      <c r="W147" s="89"/>
      <c r="X147" s="89"/>
    </row>
    <row r="148" spans="1:24" hidden="1" x14ac:dyDescent="0.2">
      <c r="A148" s="89"/>
      <c r="B148" s="89"/>
      <c r="C148" s="89"/>
      <c r="D148" s="124"/>
      <c r="E148" s="89"/>
      <c r="F148" s="89"/>
      <c r="G148" s="89"/>
      <c r="H148" s="110"/>
      <c r="I148" s="110"/>
      <c r="J148" s="110"/>
      <c r="K148" s="110"/>
      <c r="L148" s="110"/>
      <c r="M148" s="110"/>
      <c r="N148" s="110"/>
      <c r="O148" s="61"/>
      <c r="P148" s="89"/>
      <c r="Q148" s="89"/>
      <c r="R148" s="89"/>
      <c r="S148" s="89"/>
      <c r="T148" s="89"/>
      <c r="U148" s="89"/>
      <c r="V148" s="89"/>
      <c r="W148" s="89"/>
      <c r="X148" s="89"/>
    </row>
    <row r="149" spans="1:24" hidden="1" x14ac:dyDescent="0.2">
      <c r="A149" s="89"/>
      <c r="B149" s="89"/>
      <c r="C149" s="89"/>
      <c r="D149" s="124"/>
      <c r="E149" s="89"/>
      <c r="F149" s="89"/>
      <c r="G149" s="89"/>
      <c r="H149" s="110"/>
      <c r="I149" s="110"/>
      <c r="J149" s="110"/>
      <c r="K149" s="110"/>
      <c r="L149" s="110"/>
      <c r="M149" s="110"/>
      <c r="N149" s="110"/>
      <c r="O149" s="61"/>
      <c r="P149" s="89"/>
      <c r="Q149" s="89"/>
      <c r="R149" s="89"/>
      <c r="S149" s="89"/>
      <c r="T149" s="89"/>
      <c r="U149" s="89"/>
      <c r="V149" s="89"/>
      <c r="W149" s="89"/>
      <c r="X149" s="89"/>
    </row>
    <row r="150" spans="1:24" hidden="1" x14ac:dyDescent="0.2">
      <c r="A150" s="89"/>
      <c r="B150" s="89"/>
      <c r="C150" s="89"/>
      <c r="D150" s="124"/>
      <c r="E150" s="89"/>
      <c r="F150" s="89"/>
      <c r="G150" s="89"/>
      <c r="H150" s="110"/>
      <c r="I150" s="110"/>
      <c r="J150" s="110"/>
      <c r="K150" s="110"/>
      <c r="L150" s="110"/>
      <c r="M150" s="110"/>
      <c r="N150" s="110"/>
      <c r="O150" s="61"/>
      <c r="P150" s="89"/>
      <c r="Q150" s="89"/>
      <c r="R150" s="89"/>
      <c r="S150" s="89"/>
      <c r="T150" s="89"/>
      <c r="U150" s="89"/>
      <c r="V150" s="89"/>
      <c r="W150" s="89"/>
      <c r="X150" s="89"/>
    </row>
    <row r="151" spans="1:24" hidden="1" x14ac:dyDescent="0.2">
      <c r="A151" s="89"/>
      <c r="B151" s="89"/>
      <c r="C151" s="89"/>
      <c r="D151" s="124"/>
      <c r="E151" s="89"/>
      <c r="F151" s="89"/>
      <c r="G151" s="89"/>
      <c r="H151" s="110"/>
      <c r="I151" s="110"/>
      <c r="J151" s="110"/>
      <c r="K151" s="110"/>
      <c r="L151" s="110"/>
      <c r="M151" s="110"/>
      <c r="N151" s="110"/>
      <c r="O151" s="61"/>
      <c r="P151" s="89"/>
      <c r="Q151" s="89"/>
      <c r="R151" s="89"/>
      <c r="S151" s="89"/>
      <c r="T151" s="89"/>
      <c r="U151" s="89"/>
      <c r="V151" s="89"/>
      <c r="W151" s="89"/>
      <c r="X151" s="89"/>
    </row>
    <row r="152" spans="1:24" hidden="1" x14ac:dyDescent="0.2">
      <c r="A152" s="89"/>
      <c r="B152" s="89"/>
      <c r="C152" s="89"/>
      <c r="D152" s="124"/>
      <c r="E152" s="89"/>
      <c r="F152" s="89"/>
      <c r="G152" s="89"/>
      <c r="H152" s="110"/>
      <c r="I152" s="110"/>
      <c r="J152" s="110"/>
      <c r="K152" s="110"/>
      <c r="L152" s="110"/>
      <c r="M152" s="110"/>
      <c r="N152" s="110"/>
      <c r="O152" s="61"/>
      <c r="P152" s="89"/>
      <c r="Q152" s="89"/>
      <c r="R152" s="89"/>
      <c r="S152" s="89"/>
      <c r="T152" s="89"/>
      <c r="U152" s="89"/>
      <c r="V152" s="89"/>
      <c r="W152" s="89"/>
      <c r="X152" s="89"/>
    </row>
    <row r="153" spans="1:24" hidden="1" x14ac:dyDescent="0.2">
      <c r="A153" s="89"/>
      <c r="B153" s="89"/>
      <c r="C153" s="89"/>
      <c r="D153" s="124"/>
      <c r="E153" s="89"/>
      <c r="F153" s="89"/>
      <c r="G153" s="89"/>
      <c r="H153" s="110"/>
      <c r="I153" s="110"/>
      <c r="J153" s="110"/>
      <c r="K153" s="110"/>
      <c r="L153" s="110"/>
      <c r="M153" s="110"/>
      <c r="N153" s="110"/>
      <c r="O153" s="61"/>
      <c r="P153" s="89"/>
      <c r="Q153" s="89"/>
      <c r="R153" s="89"/>
      <c r="S153" s="89"/>
      <c r="T153" s="89"/>
      <c r="U153" s="89"/>
      <c r="V153" s="89"/>
      <c r="W153" s="89"/>
      <c r="X153" s="89"/>
    </row>
    <row r="154" spans="1:24" hidden="1" x14ac:dyDescent="0.2">
      <c r="A154" s="89"/>
      <c r="B154" s="89"/>
      <c r="C154" s="89"/>
      <c r="D154" s="124"/>
      <c r="E154" s="89"/>
      <c r="F154" s="89"/>
      <c r="G154" s="89"/>
      <c r="H154" s="110"/>
      <c r="I154" s="110"/>
      <c r="J154" s="110"/>
      <c r="K154" s="110"/>
      <c r="L154" s="110"/>
      <c r="M154" s="110"/>
      <c r="N154" s="110"/>
      <c r="O154" s="61"/>
      <c r="P154" s="89"/>
      <c r="Q154" s="89"/>
      <c r="R154" s="89"/>
      <c r="S154" s="89"/>
      <c r="T154" s="89"/>
      <c r="U154" s="89"/>
      <c r="V154" s="89"/>
      <c r="W154" s="89"/>
      <c r="X154" s="89"/>
    </row>
    <row r="155" spans="1:24" hidden="1" x14ac:dyDescent="0.2">
      <c r="A155" s="89"/>
      <c r="B155" s="89"/>
      <c r="C155" s="89"/>
      <c r="D155" s="124"/>
      <c r="E155" s="89"/>
      <c r="F155" s="89"/>
      <c r="G155" s="89"/>
      <c r="H155" s="110"/>
      <c r="I155" s="110"/>
      <c r="J155" s="110"/>
      <c r="K155" s="110"/>
      <c r="L155" s="110"/>
      <c r="M155" s="110"/>
      <c r="N155" s="110"/>
      <c r="O155" s="61"/>
      <c r="P155" s="89"/>
      <c r="Q155" s="89"/>
      <c r="R155" s="89"/>
      <c r="S155" s="89"/>
      <c r="T155" s="89"/>
      <c r="U155" s="89"/>
      <c r="V155" s="89"/>
      <c r="W155" s="89"/>
      <c r="X155" s="89"/>
    </row>
    <row r="156" spans="1:24" hidden="1" x14ac:dyDescent="0.2">
      <c r="A156" s="89"/>
      <c r="B156" s="89"/>
      <c r="C156" s="89"/>
      <c r="D156" s="124"/>
      <c r="E156" s="89"/>
      <c r="F156" s="89"/>
      <c r="G156" s="89"/>
      <c r="H156" s="110"/>
      <c r="I156" s="110"/>
      <c r="J156" s="110"/>
      <c r="K156" s="110"/>
      <c r="L156" s="110"/>
      <c r="M156" s="110"/>
      <c r="N156" s="110"/>
      <c r="O156" s="61"/>
      <c r="P156" s="89"/>
      <c r="Q156" s="89"/>
      <c r="R156" s="89"/>
      <c r="S156" s="89"/>
      <c r="T156" s="89"/>
      <c r="U156" s="89"/>
      <c r="V156" s="89"/>
      <c r="W156" s="89"/>
      <c r="X156" s="89"/>
    </row>
    <row r="157" spans="1:24" hidden="1" x14ac:dyDescent="0.2">
      <c r="A157" s="89"/>
      <c r="B157" s="89"/>
      <c r="C157" s="89"/>
      <c r="D157" s="124"/>
      <c r="E157" s="89"/>
      <c r="F157" s="89"/>
      <c r="G157" s="89"/>
      <c r="H157" s="110"/>
      <c r="I157" s="110"/>
      <c r="J157" s="110"/>
      <c r="K157" s="110"/>
      <c r="L157" s="110"/>
      <c r="M157" s="110"/>
      <c r="N157" s="110"/>
      <c r="O157" s="61"/>
      <c r="P157" s="89"/>
      <c r="Q157" s="89"/>
      <c r="R157" s="89"/>
      <c r="S157" s="89"/>
      <c r="T157" s="89"/>
      <c r="U157" s="89"/>
      <c r="V157" s="89"/>
      <c r="W157" s="89"/>
      <c r="X157" s="89"/>
    </row>
    <row r="158" spans="1:24" hidden="1" x14ac:dyDescent="0.2">
      <c r="A158" s="89"/>
      <c r="B158" s="89"/>
      <c r="C158" s="89"/>
      <c r="D158" s="124"/>
      <c r="E158" s="89"/>
      <c r="F158" s="89"/>
      <c r="G158" s="89"/>
      <c r="H158" s="110"/>
      <c r="I158" s="110"/>
      <c r="J158" s="110"/>
      <c r="K158" s="110"/>
      <c r="L158" s="110"/>
      <c r="M158" s="110"/>
      <c r="N158" s="110"/>
      <c r="O158" s="61"/>
      <c r="P158" s="89"/>
      <c r="Q158" s="89"/>
      <c r="R158" s="89"/>
      <c r="S158" s="89"/>
      <c r="T158" s="89"/>
      <c r="U158" s="89"/>
      <c r="V158" s="89"/>
      <c r="W158" s="89"/>
      <c r="X158" s="89"/>
    </row>
    <row r="159" spans="1:24" hidden="1" x14ac:dyDescent="0.2">
      <c r="A159" s="89"/>
      <c r="B159" s="89"/>
      <c r="C159" s="89"/>
      <c r="D159" s="124"/>
      <c r="E159" s="89"/>
      <c r="F159" s="89"/>
      <c r="G159" s="89"/>
      <c r="H159" s="110"/>
      <c r="I159" s="110"/>
      <c r="J159" s="110"/>
      <c r="K159" s="110"/>
      <c r="L159" s="110"/>
      <c r="M159" s="110"/>
      <c r="N159" s="110"/>
      <c r="O159" s="61"/>
      <c r="P159" s="89"/>
      <c r="Q159" s="89"/>
      <c r="R159" s="89"/>
      <c r="S159" s="89"/>
      <c r="T159" s="89"/>
      <c r="U159" s="89"/>
      <c r="V159" s="89"/>
      <c r="W159" s="89"/>
      <c r="X159" s="89"/>
    </row>
    <row r="160" spans="1:24" hidden="1" x14ac:dyDescent="0.2">
      <c r="A160" s="89"/>
      <c r="B160" s="89"/>
      <c r="C160" s="89"/>
      <c r="D160" s="124"/>
      <c r="E160" s="89"/>
      <c r="F160" s="89"/>
      <c r="G160" s="89"/>
      <c r="H160" s="110"/>
      <c r="I160" s="110"/>
      <c r="J160" s="110"/>
      <c r="K160" s="110"/>
      <c r="L160" s="110"/>
      <c r="M160" s="110"/>
      <c r="N160" s="110"/>
      <c r="O160" s="61"/>
      <c r="P160" s="89"/>
      <c r="Q160" s="89"/>
      <c r="R160" s="89"/>
      <c r="S160" s="89"/>
      <c r="T160" s="89"/>
      <c r="U160" s="89"/>
      <c r="V160" s="89"/>
      <c r="W160" s="89"/>
      <c r="X160" s="89"/>
    </row>
    <row r="161" spans="1:24" hidden="1" x14ac:dyDescent="0.2">
      <c r="A161" s="89"/>
      <c r="B161" s="89"/>
      <c r="C161" s="89"/>
      <c r="D161" s="124"/>
      <c r="E161" s="89"/>
      <c r="F161" s="89"/>
      <c r="G161" s="89"/>
      <c r="H161" s="110"/>
      <c r="I161" s="110"/>
      <c r="J161" s="110"/>
      <c r="K161" s="110"/>
      <c r="L161" s="110"/>
      <c r="M161" s="110"/>
      <c r="N161" s="110"/>
      <c r="O161" s="61"/>
      <c r="P161" s="89"/>
      <c r="Q161" s="89"/>
      <c r="R161" s="89"/>
      <c r="S161" s="89"/>
      <c r="T161" s="89"/>
      <c r="U161" s="89"/>
      <c r="V161" s="89"/>
      <c r="W161" s="89"/>
      <c r="X161" s="89"/>
    </row>
    <row r="162" spans="1:24" hidden="1" x14ac:dyDescent="0.2">
      <c r="A162" s="89"/>
      <c r="B162" s="89"/>
      <c r="C162" s="89"/>
      <c r="D162" s="124"/>
      <c r="E162" s="89"/>
      <c r="F162" s="89"/>
      <c r="G162" s="89"/>
      <c r="H162" s="110"/>
      <c r="I162" s="110"/>
      <c r="J162" s="110"/>
      <c r="K162" s="110"/>
      <c r="L162" s="110"/>
      <c r="M162" s="110"/>
      <c r="N162" s="110"/>
      <c r="O162" s="61"/>
      <c r="P162" s="89"/>
      <c r="Q162" s="89"/>
      <c r="R162" s="89"/>
      <c r="S162" s="89"/>
      <c r="T162" s="89"/>
      <c r="U162" s="89"/>
      <c r="V162" s="89"/>
      <c r="W162" s="89"/>
      <c r="X162" s="89"/>
    </row>
    <row r="163" spans="1:24" hidden="1" x14ac:dyDescent="0.2">
      <c r="A163" s="89"/>
      <c r="B163" s="89"/>
      <c r="C163" s="89"/>
      <c r="D163" s="124"/>
      <c r="E163" s="89"/>
      <c r="F163" s="89"/>
      <c r="G163" s="89"/>
      <c r="H163" s="110"/>
      <c r="I163" s="110"/>
      <c r="J163" s="110"/>
      <c r="K163" s="110"/>
      <c r="L163" s="110"/>
      <c r="M163" s="110"/>
      <c r="N163" s="110"/>
      <c r="O163" s="61"/>
      <c r="P163" s="89"/>
      <c r="Q163" s="89"/>
      <c r="R163" s="89"/>
      <c r="S163" s="89"/>
      <c r="T163" s="89"/>
      <c r="U163" s="89"/>
      <c r="V163" s="89"/>
      <c r="W163" s="89"/>
      <c r="X163" s="89"/>
    </row>
    <row r="164" spans="1:24" hidden="1" x14ac:dyDescent="0.2">
      <c r="A164" s="89"/>
      <c r="B164" s="89"/>
      <c r="C164" s="89"/>
      <c r="D164" s="124"/>
      <c r="E164" s="89"/>
      <c r="F164" s="89"/>
      <c r="G164" s="89"/>
      <c r="H164" s="110"/>
      <c r="I164" s="110"/>
      <c r="J164" s="110"/>
      <c r="K164" s="110"/>
      <c r="L164" s="110"/>
      <c r="M164" s="110"/>
      <c r="N164" s="110"/>
      <c r="O164" s="61"/>
      <c r="P164" s="89"/>
      <c r="Q164" s="89"/>
      <c r="R164" s="89"/>
      <c r="S164" s="89"/>
      <c r="T164" s="89"/>
      <c r="U164" s="89"/>
      <c r="V164" s="89"/>
      <c r="W164" s="89"/>
      <c r="X164" s="89"/>
    </row>
    <row r="165" spans="1:24" hidden="1" x14ac:dyDescent="0.2">
      <c r="A165" s="89"/>
      <c r="B165" s="89"/>
      <c r="C165" s="89"/>
      <c r="D165" s="124"/>
      <c r="E165" s="89"/>
      <c r="F165" s="89"/>
      <c r="G165" s="89"/>
      <c r="H165" s="110"/>
      <c r="I165" s="110"/>
      <c r="J165" s="110"/>
      <c r="K165" s="110"/>
      <c r="L165" s="110"/>
      <c r="M165" s="110"/>
      <c r="N165" s="110"/>
      <c r="O165" s="61"/>
      <c r="P165" s="89"/>
      <c r="Q165" s="89"/>
      <c r="R165" s="89"/>
      <c r="S165" s="89"/>
      <c r="T165" s="89"/>
      <c r="U165" s="89"/>
      <c r="V165" s="89"/>
      <c r="W165" s="89"/>
      <c r="X165" s="89"/>
    </row>
    <row r="166" spans="1:24" hidden="1" x14ac:dyDescent="0.2">
      <c r="A166" s="89"/>
      <c r="B166" s="89"/>
      <c r="C166" s="89"/>
      <c r="D166" s="124"/>
      <c r="E166" s="89"/>
      <c r="F166" s="89"/>
      <c r="G166" s="89"/>
      <c r="H166" s="110"/>
      <c r="I166" s="110"/>
      <c r="J166" s="110"/>
      <c r="K166" s="110"/>
      <c r="L166" s="110"/>
      <c r="M166" s="110"/>
      <c r="N166" s="110"/>
      <c r="O166" s="61"/>
      <c r="P166" s="89"/>
      <c r="Q166" s="89"/>
      <c r="R166" s="89"/>
      <c r="S166" s="89"/>
      <c r="T166" s="89"/>
      <c r="U166" s="89"/>
      <c r="V166" s="89"/>
      <c r="W166" s="89"/>
      <c r="X166" s="89"/>
    </row>
    <row r="167" spans="1:24" hidden="1" x14ac:dyDescent="0.2">
      <c r="A167" s="89"/>
      <c r="B167" s="89"/>
      <c r="C167" s="89"/>
      <c r="D167" s="124"/>
      <c r="E167" s="89"/>
      <c r="F167" s="89"/>
      <c r="G167" s="89"/>
      <c r="H167" s="110"/>
      <c r="I167" s="110"/>
      <c r="J167" s="110"/>
      <c r="K167" s="110"/>
      <c r="L167" s="110"/>
      <c r="M167" s="110"/>
      <c r="N167" s="110"/>
      <c r="O167" s="61"/>
      <c r="P167" s="89"/>
      <c r="Q167" s="89"/>
      <c r="R167" s="89"/>
      <c r="S167" s="89"/>
      <c r="T167" s="89"/>
      <c r="U167" s="89"/>
      <c r="V167" s="89"/>
      <c r="W167" s="89"/>
      <c r="X167" s="89"/>
    </row>
    <row r="168" spans="1:24" hidden="1" x14ac:dyDescent="0.2">
      <c r="A168" s="89"/>
      <c r="B168" s="89"/>
      <c r="C168" s="89"/>
      <c r="D168" s="124"/>
      <c r="E168" s="89"/>
      <c r="F168" s="89"/>
      <c r="G168" s="89"/>
      <c r="H168" s="110"/>
      <c r="I168" s="110"/>
      <c r="J168" s="110"/>
      <c r="K168" s="110"/>
      <c r="L168" s="110"/>
      <c r="M168" s="110"/>
      <c r="N168" s="110"/>
      <c r="O168" s="61"/>
      <c r="P168" s="89"/>
      <c r="Q168" s="89"/>
      <c r="R168" s="89"/>
      <c r="S168" s="89"/>
      <c r="T168" s="89"/>
      <c r="U168" s="89"/>
      <c r="V168" s="89"/>
      <c r="W168" s="89"/>
      <c r="X168" s="89"/>
    </row>
    <row r="169" spans="1:24" hidden="1" x14ac:dyDescent="0.2">
      <c r="A169" s="89"/>
      <c r="B169" s="89"/>
      <c r="C169" s="89"/>
      <c r="D169" s="124"/>
      <c r="E169" s="89"/>
      <c r="F169" s="89"/>
      <c r="G169" s="89"/>
      <c r="H169" s="110"/>
      <c r="I169" s="110"/>
      <c r="J169" s="110"/>
      <c r="K169" s="110"/>
      <c r="L169" s="110"/>
      <c r="M169" s="110"/>
      <c r="N169" s="110"/>
      <c r="O169" s="61"/>
      <c r="P169" s="89"/>
      <c r="Q169" s="89"/>
      <c r="R169" s="89"/>
      <c r="S169" s="89"/>
      <c r="T169" s="89"/>
      <c r="U169" s="89"/>
      <c r="V169" s="89"/>
      <c r="W169" s="89"/>
      <c r="X169" s="89"/>
    </row>
    <row r="170" spans="1:24" hidden="1" x14ac:dyDescent="0.2">
      <c r="A170" s="89"/>
      <c r="B170" s="89"/>
      <c r="C170" s="89"/>
      <c r="D170" s="124"/>
      <c r="E170" s="89"/>
      <c r="F170" s="89"/>
      <c r="G170" s="89"/>
      <c r="H170" s="110"/>
      <c r="I170" s="110"/>
      <c r="J170" s="110"/>
      <c r="K170" s="110"/>
      <c r="L170" s="110"/>
      <c r="M170" s="110"/>
      <c r="N170" s="110"/>
      <c r="O170" s="61"/>
      <c r="P170" s="89"/>
      <c r="Q170" s="89"/>
      <c r="R170" s="89"/>
      <c r="S170" s="89"/>
      <c r="T170" s="89"/>
      <c r="U170" s="89"/>
      <c r="V170" s="89"/>
      <c r="W170" s="89"/>
      <c r="X170" s="89"/>
    </row>
    <row r="171" spans="1:24" hidden="1" x14ac:dyDescent="0.2">
      <c r="A171" s="89"/>
      <c r="B171" s="89"/>
      <c r="C171" s="89"/>
      <c r="D171" s="124"/>
      <c r="E171" s="89"/>
      <c r="F171" s="89"/>
      <c r="G171" s="89"/>
      <c r="H171" s="110"/>
      <c r="I171" s="110"/>
      <c r="J171" s="110"/>
      <c r="K171" s="110"/>
      <c r="L171" s="110"/>
      <c r="M171" s="110"/>
      <c r="N171" s="110"/>
      <c r="O171" s="61"/>
      <c r="P171" s="89"/>
      <c r="Q171" s="89"/>
      <c r="R171" s="89"/>
      <c r="S171" s="89"/>
      <c r="T171" s="89"/>
      <c r="U171" s="89"/>
      <c r="V171" s="89"/>
      <c r="W171" s="89"/>
      <c r="X171" s="89"/>
    </row>
    <row r="172" spans="1:24" hidden="1" x14ac:dyDescent="0.2">
      <c r="A172" s="89"/>
      <c r="B172" s="89"/>
      <c r="C172" s="89"/>
      <c r="D172" s="124"/>
      <c r="E172" s="89"/>
      <c r="F172" s="89"/>
      <c r="G172" s="89"/>
      <c r="H172" s="110"/>
      <c r="I172" s="110"/>
      <c r="J172" s="110"/>
      <c r="K172" s="110"/>
      <c r="L172" s="110"/>
      <c r="M172" s="110"/>
      <c r="N172" s="110"/>
      <c r="O172" s="61"/>
      <c r="P172" s="89"/>
      <c r="Q172" s="89"/>
      <c r="R172" s="89"/>
      <c r="S172" s="89"/>
      <c r="T172" s="89"/>
      <c r="U172" s="89"/>
      <c r="V172" s="89"/>
      <c r="W172" s="89"/>
      <c r="X172" s="89"/>
    </row>
    <row r="173" spans="1:24" hidden="1" x14ac:dyDescent="0.2">
      <c r="A173" s="89"/>
      <c r="B173" s="89"/>
      <c r="C173" s="89"/>
      <c r="D173" s="124"/>
      <c r="E173" s="89"/>
      <c r="F173" s="89"/>
      <c r="G173" s="89"/>
      <c r="H173" s="110"/>
      <c r="I173" s="110"/>
      <c r="J173" s="110"/>
      <c r="K173" s="110"/>
      <c r="L173" s="110"/>
      <c r="M173" s="110"/>
      <c r="N173" s="110"/>
      <c r="O173" s="61"/>
      <c r="P173" s="89"/>
      <c r="Q173" s="89"/>
      <c r="R173" s="89"/>
      <c r="S173" s="89"/>
      <c r="T173" s="89"/>
      <c r="U173" s="89"/>
      <c r="V173" s="89"/>
      <c r="W173" s="89"/>
      <c r="X173" s="89"/>
    </row>
    <row r="174" spans="1:24" hidden="1" x14ac:dyDescent="0.2">
      <c r="A174" s="89"/>
      <c r="B174" s="89"/>
      <c r="C174" s="89"/>
      <c r="D174" s="124"/>
      <c r="E174" s="89"/>
      <c r="F174" s="89"/>
      <c r="G174" s="89"/>
      <c r="H174" s="110"/>
      <c r="I174" s="110"/>
      <c r="J174" s="110"/>
      <c r="K174" s="110"/>
      <c r="L174" s="110"/>
      <c r="M174" s="110"/>
      <c r="N174" s="110"/>
      <c r="O174" s="61"/>
      <c r="P174" s="89"/>
      <c r="Q174" s="89"/>
      <c r="R174" s="89"/>
      <c r="S174" s="89"/>
      <c r="T174" s="89"/>
      <c r="U174" s="89"/>
      <c r="V174" s="89"/>
      <c r="W174" s="89"/>
      <c r="X174" s="89"/>
    </row>
    <row r="175" spans="1:24" hidden="1" x14ac:dyDescent="0.2">
      <c r="A175" s="89"/>
      <c r="B175" s="89"/>
      <c r="C175" s="89"/>
      <c r="D175" s="124"/>
      <c r="E175" s="89"/>
      <c r="F175" s="89"/>
      <c r="G175" s="89"/>
      <c r="H175" s="110"/>
      <c r="I175" s="110"/>
      <c r="J175" s="110"/>
      <c r="K175" s="110"/>
      <c r="L175" s="110"/>
      <c r="M175" s="110"/>
      <c r="N175" s="110"/>
      <c r="O175" s="61"/>
      <c r="P175" s="89"/>
      <c r="Q175" s="89"/>
      <c r="R175" s="89"/>
      <c r="S175" s="89"/>
      <c r="T175" s="89"/>
      <c r="U175" s="89"/>
      <c r="V175" s="89"/>
      <c r="W175" s="89"/>
      <c r="X175" s="89"/>
    </row>
    <row r="176" spans="1:24" hidden="1" x14ac:dyDescent="0.2">
      <c r="A176" s="89"/>
      <c r="B176" s="89"/>
      <c r="C176" s="89"/>
      <c r="D176" s="124"/>
      <c r="E176" s="89"/>
      <c r="F176" s="89"/>
      <c r="G176" s="89"/>
      <c r="H176" s="110"/>
      <c r="I176" s="110"/>
      <c r="J176" s="110"/>
      <c r="K176" s="110"/>
      <c r="L176" s="110"/>
      <c r="M176" s="110"/>
      <c r="N176" s="110"/>
      <c r="O176" s="61"/>
      <c r="P176" s="89"/>
      <c r="Q176" s="89"/>
      <c r="R176" s="89"/>
      <c r="S176" s="89"/>
      <c r="T176" s="89"/>
      <c r="U176" s="89"/>
      <c r="V176" s="89"/>
      <c r="W176" s="89"/>
      <c r="X176" s="89"/>
    </row>
    <row r="177" spans="1:24" hidden="1" x14ac:dyDescent="0.2">
      <c r="A177" s="89"/>
      <c r="B177" s="89"/>
      <c r="C177" s="89"/>
      <c r="D177" s="124"/>
      <c r="E177" s="89"/>
      <c r="F177" s="89"/>
      <c r="G177" s="89"/>
      <c r="H177" s="110"/>
      <c r="I177" s="110"/>
      <c r="J177" s="110"/>
      <c r="K177" s="110"/>
      <c r="L177" s="110"/>
      <c r="M177" s="110"/>
      <c r="N177" s="110"/>
      <c r="O177" s="61"/>
      <c r="P177" s="89"/>
      <c r="Q177" s="89"/>
      <c r="R177" s="89"/>
      <c r="S177" s="89"/>
      <c r="T177" s="89"/>
      <c r="U177" s="89"/>
      <c r="V177" s="89"/>
      <c r="W177" s="89"/>
      <c r="X177" s="89"/>
    </row>
    <row r="178" spans="1:24" hidden="1" x14ac:dyDescent="0.2">
      <c r="A178" s="89"/>
      <c r="B178" s="89"/>
      <c r="C178" s="89"/>
      <c r="D178" s="124"/>
      <c r="E178" s="89"/>
      <c r="F178" s="89"/>
      <c r="G178" s="89"/>
      <c r="H178" s="110"/>
      <c r="I178" s="110"/>
      <c r="J178" s="110"/>
      <c r="K178" s="110"/>
      <c r="L178" s="110"/>
      <c r="M178" s="110"/>
      <c r="N178" s="110"/>
      <c r="O178" s="61"/>
      <c r="P178" s="89"/>
      <c r="Q178" s="89"/>
      <c r="R178" s="89"/>
      <c r="S178" s="89"/>
      <c r="T178" s="89"/>
      <c r="U178" s="89"/>
      <c r="V178" s="89"/>
      <c r="W178" s="89"/>
      <c r="X178" s="89"/>
    </row>
    <row r="179" spans="1:24" hidden="1" x14ac:dyDescent="0.2">
      <c r="A179" s="89"/>
      <c r="B179" s="89"/>
      <c r="C179" s="89"/>
      <c r="D179" s="124"/>
      <c r="E179" s="89"/>
      <c r="F179" s="89"/>
      <c r="G179" s="89"/>
      <c r="H179" s="110"/>
      <c r="I179" s="110"/>
      <c r="J179" s="110"/>
      <c r="K179" s="110"/>
      <c r="L179" s="110"/>
      <c r="M179" s="110"/>
      <c r="N179" s="110"/>
      <c r="O179" s="61"/>
      <c r="P179" s="89"/>
      <c r="Q179" s="89"/>
      <c r="R179" s="89"/>
      <c r="S179" s="89"/>
      <c r="T179" s="89"/>
      <c r="U179" s="89"/>
      <c r="V179" s="89"/>
      <c r="W179" s="89"/>
      <c r="X179" s="89"/>
    </row>
    <row r="180" spans="1:24" hidden="1" x14ac:dyDescent="0.2">
      <c r="A180" s="89"/>
      <c r="B180" s="89"/>
      <c r="C180" s="89"/>
      <c r="D180" s="124"/>
      <c r="E180" s="89"/>
      <c r="F180" s="89"/>
      <c r="G180" s="89"/>
      <c r="H180" s="110"/>
      <c r="I180" s="110"/>
      <c r="J180" s="110"/>
      <c r="K180" s="110"/>
      <c r="L180" s="110"/>
      <c r="M180" s="110"/>
      <c r="N180" s="110"/>
      <c r="O180" s="61"/>
      <c r="P180" s="89"/>
      <c r="Q180" s="89"/>
      <c r="R180" s="89"/>
      <c r="S180" s="89"/>
      <c r="T180" s="89"/>
      <c r="U180" s="89"/>
      <c r="V180" s="89"/>
      <c r="W180" s="89"/>
      <c r="X180" s="89"/>
    </row>
    <row r="181" spans="1:24" hidden="1" x14ac:dyDescent="0.2">
      <c r="A181" s="89"/>
      <c r="B181" s="89"/>
      <c r="C181" s="89"/>
      <c r="D181" s="124"/>
      <c r="E181" s="89"/>
      <c r="F181" s="89"/>
      <c r="G181" s="89"/>
      <c r="H181" s="110"/>
      <c r="I181" s="110"/>
      <c r="J181" s="110"/>
      <c r="K181" s="110"/>
      <c r="L181" s="110"/>
      <c r="M181" s="110"/>
      <c r="N181" s="110"/>
      <c r="O181" s="61"/>
      <c r="P181" s="89"/>
      <c r="Q181" s="89"/>
      <c r="R181" s="89"/>
      <c r="S181" s="89"/>
      <c r="T181" s="89"/>
      <c r="U181" s="89"/>
      <c r="V181" s="89"/>
      <c r="W181" s="89"/>
      <c r="X181" s="89"/>
    </row>
    <row r="182" spans="1:24" hidden="1" x14ac:dyDescent="0.2">
      <c r="A182" s="89"/>
      <c r="B182" s="89"/>
      <c r="C182" s="89"/>
      <c r="D182" s="124"/>
      <c r="E182" s="89"/>
      <c r="F182" s="89"/>
      <c r="G182" s="89"/>
      <c r="H182" s="110"/>
      <c r="I182" s="110"/>
      <c r="J182" s="110"/>
      <c r="K182" s="110"/>
      <c r="L182" s="110"/>
      <c r="M182" s="110"/>
      <c r="N182" s="110"/>
      <c r="O182" s="61"/>
      <c r="P182" s="89"/>
      <c r="Q182" s="89"/>
      <c r="R182" s="89"/>
      <c r="S182" s="89"/>
      <c r="T182" s="89"/>
      <c r="U182" s="89"/>
      <c r="V182" s="89"/>
      <c r="W182" s="89"/>
      <c r="X182" s="89"/>
    </row>
    <row r="183" spans="1:24" hidden="1" x14ac:dyDescent="0.2">
      <c r="A183" s="89"/>
      <c r="B183" s="89"/>
      <c r="C183" s="89"/>
      <c r="D183" s="124"/>
      <c r="E183" s="89"/>
      <c r="F183" s="89"/>
      <c r="G183" s="89"/>
      <c r="H183" s="110"/>
      <c r="I183" s="110"/>
      <c r="J183" s="110"/>
      <c r="K183" s="110"/>
      <c r="L183" s="110"/>
      <c r="M183" s="110"/>
      <c r="N183" s="110"/>
      <c r="O183" s="61"/>
      <c r="P183" s="89"/>
      <c r="Q183" s="89"/>
      <c r="R183" s="89"/>
      <c r="S183" s="89"/>
      <c r="T183" s="89"/>
      <c r="U183" s="89"/>
      <c r="V183" s="89"/>
      <c r="W183" s="89"/>
      <c r="X183" s="89"/>
    </row>
    <row r="184" spans="1:24" hidden="1" x14ac:dyDescent="0.2">
      <c r="A184" s="89"/>
      <c r="B184" s="89"/>
      <c r="C184" s="89"/>
      <c r="D184" s="124"/>
      <c r="E184" s="89"/>
      <c r="F184" s="89"/>
      <c r="G184" s="89"/>
      <c r="H184" s="110"/>
      <c r="I184" s="110"/>
      <c r="J184" s="110"/>
      <c r="K184" s="110"/>
      <c r="L184" s="110"/>
      <c r="M184" s="110"/>
      <c r="N184" s="110"/>
      <c r="O184" s="61"/>
      <c r="P184" s="89"/>
      <c r="Q184" s="89"/>
      <c r="R184" s="89"/>
      <c r="S184" s="89"/>
      <c r="T184" s="89"/>
      <c r="U184" s="89"/>
      <c r="V184" s="89"/>
      <c r="W184" s="89"/>
      <c r="X184" s="89"/>
    </row>
    <row r="185" spans="1:24" hidden="1" x14ac:dyDescent="0.2">
      <c r="A185" s="89"/>
      <c r="B185" s="89"/>
      <c r="C185" s="89"/>
      <c r="D185" s="124"/>
      <c r="E185" s="89"/>
      <c r="F185" s="89"/>
      <c r="G185" s="89"/>
      <c r="H185" s="110"/>
      <c r="I185" s="110"/>
      <c r="J185" s="110"/>
      <c r="K185" s="110"/>
      <c r="L185" s="110"/>
      <c r="M185" s="110"/>
      <c r="N185" s="110"/>
      <c r="O185" s="61"/>
      <c r="P185" s="89"/>
      <c r="Q185" s="89"/>
      <c r="R185" s="89"/>
      <c r="S185" s="89"/>
      <c r="T185" s="89"/>
      <c r="U185" s="89"/>
      <c r="V185" s="89"/>
      <c r="W185" s="89"/>
      <c r="X185" s="89"/>
    </row>
    <row r="186" spans="1:24" hidden="1" x14ac:dyDescent="0.2">
      <c r="A186" s="89"/>
      <c r="B186" s="89"/>
      <c r="C186" s="89"/>
      <c r="D186" s="124"/>
      <c r="E186" s="89"/>
      <c r="F186" s="89"/>
      <c r="G186" s="89"/>
      <c r="H186" s="110"/>
      <c r="I186" s="110"/>
      <c r="J186" s="110"/>
      <c r="K186" s="110"/>
      <c r="L186" s="110"/>
      <c r="M186" s="110"/>
      <c r="N186" s="110"/>
      <c r="O186" s="61"/>
      <c r="P186" s="89"/>
      <c r="Q186" s="89"/>
      <c r="R186" s="89"/>
      <c r="S186" s="89"/>
      <c r="T186" s="89"/>
      <c r="U186" s="89"/>
      <c r="V186" s="89"/>
      <c r="W186" s="89"/>
      <c r="X186" s="89"/>
    </row>
    <row r="187" spans="1:24" hidden="1" x14ac:dyDescent="0.2">
      <c r="A187" s="89"/>
      <c r="B187" s="89"/>
      <c r="C187" s="89"/>
      <c r="D187" s="124"/>
      <c r="E187" s="89"/>
      <c r="F187" s="89"/>
      <c r="G187" s="89"/>
      <c r="H187" s="110"/>
      <c r="I187" s="110"/>
      <c r="J187" s="110"/>
      <c r="K187" s="110"/>
      <c r="L187" s="110"/>
      <c r="M187" s="110"/>
      <c r="N187" s="110"/>
      <c r="O187" s="61"/>
      <c r="P187" s="89"/>
      <c r="Q187" s="89"/>
      <c r="R187" s="89"/>
      <c r="S187" s="89"/>
      <c r="T187" s="89"/>
      <c r="U187" s="89"/>
      <c r="V187" s="89"/>
      <c r="W187" s="89"/>
      <c r="X187" s="89"/>
    </row>
    <row r="188" spans="1:24" hidden="1" x14ac:dyDescent="0.2">
      <c r="A188" s="89"/>
      <c r="B188" s="89"/>
      <c r="C188" s="89"/>
      <c r="D188" s="124"/>
      <c r="E188" s="89"/>
      <c r="F188" s="89"/>
      <c r="G188" s="89"/>
      <c r="H188" s="110"/>
      <c r="I188" s="110"/>
      <c r="J188" s="110"/>
      <c r="K188" s="110"/>
      <c r="L188" s="110"/>
      <c r="M188" s="110"/>
      <c r="N188" s="110"/>
      <c r="O188" s="61"/>
      <c r="P188" s="89"/>
      <c r="Q188" s="89"/>
      <c r="R188" s="89"/>
      <c r="S188" s="89"/>
      <c r="T188" s="89"/>
      <c r="U188" s="89"/>
      <c r="V188" s="89"/>
      <c r="W188" s="89"/>
      <c r="X188" s="89"/>
    </row>
    <row r="189" spans="1:24" hidden="1" x14ac:dyDescent="0.2">
      <c r="A189" s="89"/>
      <c r="B189" s="89"/>
      <c r="C189" s="89"/>
      <c r="D189" s="124"/>
      <c r="E189" s="89"/>
      <c r="F189" s="89"/>
      <c r="G189" s="89"/>
      <c r="H189" s="110"/>
      <c r="I189" s="110"/>
      <c r="J189" s="110"/>
      <c r="K189" s="110"/>
      <c r="L189" s="110"/>
      <c r="M189" s="110"/>
      <c r="N189" s="110"/>
      <c r="O189" s="61"/>
      <c r="P189" s="89"/>
      <c r="Q189" s="89"/>
      <c r="R189" s="89"/>
      <c r="S189" s="89"/>
      <c r="T189" s="89"/>
      <c r="U189" s="89"/>
      <c r="V189" s="89"/>
      <c r="W189" s="89"/>
      <c r="X189" s="89"/>
    </row>
    <row r="190" spans="1:24" hidden="1" x14ac:dyDescent="0.2">
      <c r="A190" s="89"/>
      <c r="B190" s="89"/>
      <c r="C190" s="89"/>
      <c r="D190" s="124"/>
      <c r="E190" s="89"/>
      <c r="F190" s="89"/>
      <c r="G190" s="89"/>
      <c r="H190" s="110"/>
      <c r="I190" s="110"/>
      <c r="J190" s="110"/>
      <c r="K190" s="110"/>
      <c r="L190" s="110"/>
      <c r="M190" s="110"/>
      <c r="N190" s="110"/>
      <c r="O190" s="61"/>
      <c r="P190" s="89"/>
      <c r="Q190" s="89"/>
      <c r="R190" s="89"/>
      <c r="S190" s="89"/>
      <c r="T190" s="89"/>
      <c r="U190" s="89"/>
      <c r="V190" s="89"/>
      <c r="W190" s="89"/>
      <c r="X190" s="89"/>
    </row>
    <row r="191" spans="1:24" hidden="1" x14ac:dyDescent="0.2">
      <c r="A191" s="89"/>
      <c r="B191" s="89"/>
      <c r="C191" s="89"/>
      <c r="D191" s="124"/>
      <c r="E191" s="89"/>
      <c r="F191" s="89"/>
      <c r="G191" s="89"/>
      <c r="H191" s="110"/>
      <c r="I191" s="110"/>
      <c r="J191" s="110"/>
      <c r="K191" s="110"/>
      <c r="L191" s="110"/>
      <c r="M191" s="110"/>
      <c r="N191" s="110"/>
      <c r="O191" s="61"/>
      <c r="P191" s="89"/>
      <c r="Q191" s="89"/>
      <c r="R191" s="89"/>
      <c r="S191" s="89"/>
      <c r="T191" s="89"/>
      <c r="U191" s="89"/>
      <c r="V191" s="89"/>
      <c r="W191" s="89"/>
      <c r="X191" s="89"/>
    </row>
    <row r="192" spans="1:24" hidden="1" x14ac:dyDescent="0.2">
      <c r="A192" s="89"/>
      <c r="B192" s="89"/>
      <c r="C192" s="89"/>
      <c r="D192" s="124"/>
      <c r="E192" s="89"/>
      <c r="F192" s="89"/>
      <c r="G192" s="89"/>
      <c r="H192" s="110"/>
      <c r="I192" s="110"/>
      <c r="J192" s="110"/>
      <c r="K192" s="110"/>
      <c r="L192" s="110"/>
      <c r="M192" s="110"/>
      <c r="N192" s="110"/>
      <c r="O192" s="61"/>
      <c r="P192" s="89"/>
      <c r="Q192" s="89"/>
      <c r="R192" s="89"/>
      <c r="S192" s="89"/>
      <c r="T192" s="89"/>
      <c r="U192" s="89"/>
      <c r="V192" s="89"/>
      <c r="W192" s="89"/>
      <c r="X192" s="89"/>
    </row>
    <row r="193" spans="1:24" hidden="1" x14ac:dyDescent="0.2">
      <c r="A193" s="89"/>
      <c r="B193" s="89"/>
      <c r="C193" s="89"/>
      <c r="D193" s="124"/>
      <c r="E193" s="89"/>
      <c r="F193" s="89"/>
      <c r="G193" s="89"/>
      <c r="H193" s="110"/>
      <c r="I193" s="110"/>
      <c r="J193" s="110"/>
      <c r="K193" s="110"/>
      <c r="L193" s="110"/>
      <c r="M193" s="110"/>
      <c r="N193" s="110"/>
      <c r="O193" s="61"/>
      <c r="P193" s="89"/>
      <c r="Q193" s="89"/>
      <c r="R193" s="89"/>
      <c r="S193" s="89"/>
      <c r="T193" s="89"/>
      <c r="U193" s="89"/>
      <c r="V193" s="89"/>
      <c r="W193" s="89"/>
      <c r="X193" s="89"/>
    </row>
    <row r="194" spans="1:24" hidden="1" x14ac:dyDescent="0.2">
      <c r="A194" s="89"/>
      <c r="B194" s="89"/>
      <c r="C194" s="89"/>
      <c r="D194" s="124"/>
      <c r="E194" s="89"/>
      <c r="F194" s="89"/>
      <c r="G194" s="89"/>
      <c r="H194" s="110"/>
      <c r="I194" s="110"/>
      <c r="J194" s="110"/>
      <c r="K194" s="110"/>
      <c r="L194" s="110"/>
      <c r="M194" s="110"/>
      <c r="N194" s="110"/>
      <c r="O194" s="61"/>
      <c r="P194" s="89"/>
      <c r="Q194" s="89"/>
      <c r="R194" s="89"/>
      <c r="S194" s="89"/>
      <c r="T194" s="89"/>
      <c r="U194" s="89"/>
      <c r="V194" s="89"/>
      <c r="W194" s="89"/>
      <c r="X194" s="89"/>
    </row>
    <row r="195" spans="1:24" hidden="1" x14ac:dyDescent="0.2">
      <c r="A195" s="89"/>
      <c r="B195" s="89"/>
      <c r="C195" s="89"/>
      <c r="D195" s="124"/>
      <c r="E195" s="89"/>
      <c r="F195" s="89"/>
      <c r="G195" s="89"/>
      <c r="H195" s="110"/>
      <c r="I195" s="110"/>
      <c r="J195" s="110"/>
      <c r="K195" s="110"/>
      <c r="L195" s="110"/>
      <c r="M195" s="110"/>
      <c r="N195" s="110"/>
      <c r="O195" s="61"/>
      <c r="P195" s="89"/>
      <c r="Q195" s="89"/>
      <c r="R195" s="89"/>
      <c r="S195" s="89"/>
      <c r="T195" s="89"/>
      <c r="U195" s="89"/>
      <c r="V195" s="89"/>
      <c r="W195" s="89"/>
      <c r="X195" s="89"/>
    </row>
    <row r="196" spans="1:24" hidden="1" x14ac:dyDescent="0.2">
      <c r="A196" s="89"/>
      <c r="B196" s="89"/>
      <c r="C196" s="89"/>
      <c r="D196" s="124"/>
      <c r="E196" s="89"/>
      <c r="F196" s="89"/>
      <c r="G196" s="89"/>
      <c r="H196" s="110"/>
      <c r="I196" s="110"/>
      <c r="J196" s="110"/>
      <c r="K196" s="110"/>
      <c r="L196" s="110"/>
      <c r="M196" s="110"/>
      <c r="N196" s="110"/>
      <c r="O196" s="61"/>
      <c r="P196" s="89"/>
      <c r="Q196" s="89"/>
      <c r="R196" s="89"/>
      <c r="S196" s="89"/>
      <c r="T196" s="89"/>
      <c r="U196" s="89"/>
      <c r="V196" s="89"/>
      <c r="W196" s="89"/>
      <c r="X196" s="89"/>
    </row>
    <row r="197" spans="1:24" hidden="1" x14ac:dyDescent="0.2">
      <c r="A197" s="89"/>
      <c r="B197" s="89"/>
      <c r="C197" s="89"/>
      <c r="D197" s="124"/>
      <c r="E197" s="89"/>
      <c r="F197" s="89"/>
      <c r="G197" s="89"/>
      <c r="H197" s="110"/>
      <c r="I197" s="110"/>
      <c r="J197" s="110"/>
      <c r="K197" s="110"/>
      <c r="L197" s="110"/>
      <c r="M197" s="110"/>
      <c r="N197" s="110"/>
      <c r="O197" s="61"/>
      <c r="P197" s="89"/>
      <c r="Q197" s="89"/>
      <c r="R197" s="89"/>
      <c r="S197" s="89"/>
      <c r="T197" s="89"/>
      <c r="U197" s="89"/>
      <c r="V197" s="89"/>
      <c r="W197" s="89"/>
      <c r="X197" s="89"/>
    </row>
    <row r="198" spans="1:24" hidden="1" x14ac:dyDescent="0.2">
      <c r="A198" s="89"/>
      <c r="B198" s="89"/>
      <c r="C198" s="89"/>
      <c r="D198" s="124"/>
      <c r="E198" s="89"/>
      <c r="F198" s="89"/>
      <c r="G198" s="89"/>
      <c r="H198" s="110"/>
      <c r="I198" s="110"/>
      <c r="J198" s="110"/>
      <c r="K198" s="110"/>
      <c r="L198" s="110"/>
      <c r="M198" s="110"/>
      <c r="N198" s="110"/>
      <c r="O198" s="61"/>
      <c r="P198" s="89"/>
      <c r="Q198" s="89"/>
      <c r="R198" s="89"/>
      <c r="S198" s="89"/>
      <c r="T198" s="89"/>
      <c r="U198" s="89"/>
      <c r="V198" s="89"/>
      <c r="W198" s="89"/>
      <c r="X198" s="89"/>
    </row>
    <row r="199" spans="1:24" hidden="1" x14ac:dyDescent="0.2">
      <c r="A199" s="89"/>
      <c r="B199" s="89"/>
      <c r="C199" s="89"/>
      <c r="D199" s="124"/>
      <c r="E199" s="89"/>
      <c r="F199" s="89"/>
      <c r="G199" s="89"/>
      <c r="H199" s="110"/>
      <c r="I199" s="110"/>
      <c r="J199" s="110"/>
      <c r="K199" s="110"/>
      <c r="L199" s="110"/>
      <c r="M199" s="110"/>
      <c r="N199" s="110"/>
      <c r="O199" s="61"/>
      <c r="P199" s="89"/>
      <c r="Q199" s="89"/>
      <c r="R199" s="89"/>
      <c r="S199" s="89"/>
      <c r="T199" s="89"/>
      <c r="U199" s="89"/>
      <c r="V199" s="89"/>
      <c r="W199" s="89"/>
      <c r="X199" s="89"/>
    </row>
    <row r="200" spans="1:24" hidden="1" x14ac:dyDescent="0.2">
      <c r="A200" s="89"/>
      <c r="B200" s="89"/>
      <c r="C200" s="89"/>
      <c r="D200" s="124"/>
      <c r="E200" s="89"/>
      <c r="F200" s="89"/>
      <c r="G200" s="89"/>
      <c r="H200" s="110"/>
      <c r="I200" s="110"/>
      <c r="J200" s="110"/>
      <c r="K200" s="110"/>
      <c r="L200" s="110"/>
      <c r="M200" s="110"/>
      <c r="N200" s="110"/>
      <c r="O200" s="61"/>
      <c r="P200" s="89"/>
      <c r="Q200" s="89"/>
      <c r="R200" s="89"/>
      <c r="S200" s="89"/>
      <c r="T200" s="89"/>
      <c r="U200" s="89"/>
      <c r="V200" s="89"/>
      <c r="W200" s="89"/>
      <c r="X200" s="89"/>
    </row>
    <row r="201" spans="1:24" hidden="1" x14ac:dyDescent="0.2">
      <c r="A201" s="89"/>
      <c r="B201" s="89"/>
      <c r="C201" s="89"/>
      <c r="D201" s="124"/>
      <c r="E201" s="89"/>
      <c r="F201" s="89"/>
      <c r="G201" s="89"/>
      <c r="H201" s="110"/>
      <c r="I201" s="110"/>
      <c r="J201" s="110"/>
      <c r="K201" s="110"/>
      <c r="L201" s="110"/>
      <c r="M201" s="110"/>
      <c r="N201" s="110"/>
      <c r="O201" s="61"/>
      <c r="P201" s="89"/>
      <c r="Q201" s="89"/>
      <c r="R201" s="89"/>
      <c r="S201" s="89"/>
      <c r="T201" s="89"/>
      <c r="U201" s="89"/>
      <c r="V201" s="89"/>
      <c r="W201" s="89"/>
      <c r="X201" s="89"/>
    </row>
    <row r="202" spans="1:24" hidden="1" x14ac:dyDescent="0.2">
      <c r="A202" s="89"/>
      <c r="B202" s="89"/>
      <c r="C202" s="89"/>
      <c r="D202" s="124"/>
      <c r="E202" s="89"/>
      <c r="F202" s="89"/>
      <c r="G202" s="89"/>
      <c r="H202" s="110"/>
      <c r="I202" s="110"/>
      <c r="J202" s="110"/>
      <c r="K202" s="110"/>
      <c r="L202" s="110"/>
      <c r="M202" s="110"/>
      <c r="N202" s="110"/>
      <c r="O202" s="61"/>
      <c r="P202" s="89"/>
      <c r="Q202" s="89"/>
      <c r="R202" s="89"/>
      <c r="S202" s="89"/>
      <c r="T202" s="89"/>
      <c r="U202" s="89"/>
      <c r="V202" s="89"/>
      <c r="W202" s="89"/>
      <c r="X202" s="89"/>
    </row>
    <row r="203" spans="1:24" hidden="1" x14ac:dyDescent="0.2">
      <c r="A203" s="89"/>
      <c r="B203" s="89"/>
      <c r="C203" s="89"/>
      <c r="D203" s="124"/>
      <c r="E203" s="89"/>
      <c r="F203" s="89"/>
      <c r="G203" s="89"/>
      <c r="H203" s="110"/>
      <c r="I203" s="110"/>
      <c r="J203" s="110"/>
      <c r="K203" s="110"/>
      <c r="L203" s="110"/>
      <c r="M203" s="110"/>
      <c r="N203" s="110"/>
      <c r="O203" s="61"/>
      <c r="P203" s="89"/>
      <c r="Q203" s="89"/>
      <c r="R203" s="89"/>
      <c r="S203" s="89"/>
      <c r="T203" s="89"/>
      <c r="U203" s="89"/>
      <c r="V203" s="89"/>
      <c r="W203" s="89"/>
      <c r="X203" s="89"/>
    </row>
    <row r="204" spans="1:24" hidden="1" x14ac:dyDescent="0.2">
      <c r="A204" s="89"/>
      <c r="B204" s="89"/>
      <c r="C204" s="89"/>
      <c r="D204" s="124"/>
      <c r="E204" s="89"/>
      <c r="F204" s="89"/>
      <c r="G204" s="89"/>
      <c r="H204" s="110"/>
      <c r="I204" s="110"/>
      <c r="J204" s="110"/>
      <c r="K204" s="110"/>
      <c r="L204" s="110"/>
      <c r="M204" s="110"/>
      <c r="N204" s="110"/>
      <c r="O204" s="61"/>
      <c r="P204" s="89"/>
      <c r="Q204" s="89"/>
      <c r="R204" s="89"/>
      <c r="S204" s="89"/>
      <c r="T204" s="89"/>
      <c r="U204" s="89"/>
      <c r="V204" s="89"/>
      <c r="W204" s="89"/>
      <c r="X204" s="89"/>
    </row>
    <row r="205" spans="1:24" hidden="1" x14ac:dyDescent="0.2">
      <c r="A205" s="89"/>
      <c r="B205" s="89"/>
      <c r="C205" s="89"/>
      <c r="D205" s="124"/>
      <c r="E205" s="89"/>
      <c r="F205" s="89"/>
      <c r="G205" s="89"/>
      <c r="H205" s="110"/>
      <c r="I205" s="110"/>
      <c r="J205" s="110"/>
      <c r="K205" s="110"/>
      <c r="L205" s="110"/>
      <c r="M205" s="110"/>
      <c r="N205" s="110"/>
      <c r="O205" s="61"/>
      <c r="P205" s="89"/>
      <c r="Q205" s="89"/>
      <c r="R205" s="89"/>
      <c r="S205" s="89"/>
      <c r="T205" s="89"/>
      <c r="U205" s="89"/>
      <c r="V205" s="89"/>
      <c r="W205" s="89"/>
      <c r="X205" s="89"/>
    </row>
    <row r="206" spans="1:24" hidden="1" x14ac:dyDescent="0.2">
      <c r="A206" s="89"/>
      <c r="B206" s="89"/>
      <c r="C206" s="89"/>
      <c r="D206" s="124"/>
      <c r="E206" s="89"/>
      <c r="F206" s="89"/>
      <c r="G206" s="89"/>
      <c r="H206" s="110"/>
      <c r="I206" s="110"/>
      <c r="J206" s="110"/>
      <c r="K206" s="110"/>
      <c r="L206" s="110"/>
      <c r="M206" s="110"/>
      <c r="N206" s="110"/>
      <c r="O206" s="61"/>
      <c r="P206" s="89"/>
      <c r="Q206" s="89"/>
      <c r="R206" s="89"/>
      <c r="S206" s="89"/>
      <c r="T206" s="89"/>
      <c r="U206" s="89"/>
      <c r="V206" s="89"/>
      <c r="W206" s="89"/>
      <c r="X206" s="89"/>
    </row>
    <row r="207" spans="1:24" hidden="1" x14ac:dyDescent="0.2">
      <c r="A207" s="89"/>
      <c r="B207" s="89"/>
      <c r="C207" s="89"/>
      <c r="D207" s="124"/>
      <c r="E207" s="89"/>
      <c r="F207" s="89"/>
      <c r="G207" s="89"/>
      <c r="H207" s="110"/>
      <c r="I207" s="110"/>
      <c r="J207" s="110"/>
      <c r="K207" s="110"/>
      <c r="L207" s="110"/>
      <c r="M207" s="110"/>
      <c r="N207" s="110"/>
      <c r="O207" s="61"/>
      <c r="P207" s="89"/>
      <c r="Q207" s="89"/>
      <c r="R207" s="89"/>
      <c r="S207" s="89"/>
      <c r="T207" s="89"/>
      <c r="U207" s="89"/>
      <c r="V207" s="89"/>
      <c r="W207" s="89"/>
      <c r="X207" s="89"/>
    </row>
    <row r="208" spans="1:24" hidden="1" x14ac:dyDescent="0.2">
      <c r="A208" s="89"/>
      <c r="B208" s="89"/>
      <c r="C208" s="89"/>
      <c r="D208" s="124"/>
      <c r="E208" s="89"/>
      <c r="F208" s="89"/>
      <c r="G208" s="89"/>
      <c r="H208" s="110"/>
      <c r="I208" s="110"/>
      <c r="J208" s="110"/>
      <c r="K208" s="110"/>
      <c r="L208" s="110"/>
      <c r="M208" s="110"/>
      <c r="N208" s="110"/>
      <c r="O208" s="61"/>
      <c r="P208" s="89"/>
      <c r="Q208" s="89"/>
      <c r="R208" s="89"/>
      <c r="S208" s="89"/>
      <c r="T208" s="89"/>
      <c r="U208" s="89"/>
      <c r="V208" s="89"/>
      <c r="W208" s="89"/>
      <c r="X208" s="89"/>
    </row>
    <row r="209" spans="1:24" hidden="1" x14ac:dyDescent="0.2">
      <c r="A209" s="89"/>
      <c r="B209" s="89"/>
      <c r="C209" s="89"/>
      <c r="D209" s="124"/>
      <c r="E209" s="89"/>
      <c r="F209" s="89"/>
      <c r="G209" s="89"/>
      <c r="H209" s="110"/>
      <c r="I209" s="110"/>
      <c r="J209" s="110"/>
      <c r="K209" s="110"/>
      <c r="L209" s="110"/>
      <c r="M209" s="110"/>
      <c r="N209" s="110"/>
      <c r="O209" s="61"/>
      <c r="P209" s="89"/>
      <c r="Q209" s="89"/>
      <c r="R209" s="89"/>
      <c r="S209" s="89"/>
      <c r="T209" s="89"/>
      <c r="U209" s="89"/>
      <c r="V209" s="89"/>
      <c r="W209" s="89"/>
      <c r="X209" s="89"/>
    </row>
    <row r="210" spans="1:24" hidden="1" x14ac:dyDescent="0.2">
      <c r="A210" s="89"/>
      <c r="B210" s="89"/>
      <c r="C210" s="89"/>
      <c r="D210" s="124"/>
      <c r="E210" s="89"/>
      <c r="F210" s="89"/>
      <c r="G210" s="89"/>
      <c r="H210" s="110"/>
      <c r="I210" s="110"/>
      <c r="J210" s="110"/>
      <c r="K210" s="110"/>
      <c r="L210" s="110"/>
      <c r="M210" s="110"/>
      <c r="N210" s="110"/>
      <c r="O210" s="61"/>
      <c r="P210" s="89"/>
      <c r="Q210" s="89"/>
      <c r="R210" s="89"/>
      <c r="S210" s="89"/>
      <c r="T210" s="89"/>
      <c r="U210" s="89"/>
      <c r="V210" s="89"/>
      <c r="W210" s="89"/>
      <c r="X210" s="89"/>
    </row>
    <row r="211" spans="1:24" hidden="1" x14ac:dyDescent="0.2">
      <c r="A211" s="89"/>
      <c r="B211" s="89"/>
      <c r="C211" s="89"/>
      <c r="D211" s="124"/>
      <c r="E211" s="89"/>
      <c r="F211" s="89"/>
      <c r="G211" s="89"/>
      <c r="H211" s="110"/>
      <c r="I211" s="110"/>
      <c r="J211" s="110"/>
      <c r="K211" s="110"/>
      <c r="L211" s="110"/>
      <c r="M211" s="110"/>
      <c r="N211" s="110"/>
      <c r="O211" s="61"/>
      <c r="P211" s="89"/>
      <c r="Q211" s="89"/>
      <c r="R211" s="89"/>
      <c r="S211" s="89"/>
      <c r="T211" s="89"/>
      <c r="U211" s="89"/>
      <c r="V211" s="89"/>
      <c r="W211" s="89"/>
      <c r="X211" s="89"/>
    </row>
    <row r="212" spans="1:24" hidden="1" x14ac:dyDescent="0.2">
      <c r="A212" s="89"/>
      <c r="B212" s="89"/>
      <c r="C212" s="89"/>
      <c r="D212" s="124"/>
      <c r="E212" s="89"/>
      <c r="F212" s="89"/>
      <c r="G212" s="89"/>
      <c r="H212" s="110"/>
      <c r="I212" s="110"/>
      <c r="J212" s="110"/>
      <c r="K212" s="110"/>
      <c r="L212" s="110"/>
      <c r="M212" s="110"/>
      <c r="N212" s="110"/>
      <c r="O212" s="61"/>
      <c r="P212" s="89"/>
      <c r="Q212" s="89"/>
      <c r="R212" s="89"/>
      <c r="S212" s="89"/>
      <c r="T212" s="89"/>
      <c r="U212" s="89"/>
      <c r="V212" s="89"/>
      <c r="W212" s="89"/>
      <c r="X212" s="89"/>
    </row>
    <row r="213" spans="1:24" hidden="1" x14ac:dyDescent="0.2">
      <c r="A213" s="89"/>
      <c r="B213" s="89"/>
      <c r="C213" s="89"/>
      <c r="D213" s="124"/>
      <c r="E213" s="89"/>
      <c r="F213" s="89"/>
      <c r="G213" s="89"/>
      <c r="H213" s="110"/>
      <c r="I213" s="110"/>
      <c r="J213" s="110"/>
      <c r="K213" s="110"/>
      <c r="L213" s="110"/>
      <c r="M213" s="110"/>
      <c r="N213" s="110"/>
      <c r="O213" s="61"/>
      <c r="P213" s="89"/>
      <c r="Q213" s="89"/>
      <c r="R213" s="89"/>
      <c r="S213" s="89"/>
      <c r="T213" s="89"/>
      <c r="U213" s="89"/>
      <c r="V213" s="89"/>
      <c r="W213" s="89"/>
      <c r="X213" s="89"/>
    </row>
    <row r="214" spans="1:24" hidden="1" x14ac:dyDescent="0.2">
      <c r="A214" s="89"/>
      <c r="B214" s="89"/>
      <c r="C214" s="89"/>
      <c r="D214" s="124"/>
      <c r="E214" s="89"/>
      <c r="F214" s="89"/>
      <c r="G214" s="89"/>
      <c r="H214" s="110"/>
      <c r="I214" s="110"/>
      <c r="J214" s="110"/>
      <c r="K214" s="110"/>
      <c r="L214" s="110"/>
      <c r="M214" s="110"/>
      <c r="N214" s="110"/>
      <c r="O214" s="61"/>
      <c r="P214" s="89"/>
      <c r="Q214" s="89"/>
      <c r="R214" s="89"/>
      <c r="S214" s="89"/>
      <c r="T214" s="89"/>
      <c r="U214" s="89"/>
      <c r="V214" s="89"/>
      <c r="W214" s="89"/>
      <c r="X214" s="89"/>
    </row>
    <row r="215" spans="1:24" hidden="1" x14ac:dyDescent="0.2">
      <c r="A215" s="89"/>
      <c r="B215" s="89"/>
      <c r="C215" s="89"/>
      <c r="D215" s="124"/>
      <c r="E215" s="89"/>
      <c r="F215" s="89"/>
      <c r="G215" s="89"/>
      <c r="H215" s="110"/>
      <c r="I215" s="110"/>
      <c r="J215" s="110"/>
      <c r="K215" s="110"/>
      <c r="L215" s="110"/>
      <c r="M215" s="110"/>
      <c r="N215" s="110"/>
      <c r="O215" s="61"/>
      <c r="P215" s="89"/>
      <c r="Q215" s="89"/>
      <c r="R215" s="89"/>
      <c r="S215" s="89"/>
      <c r="T215" s="89"/>
      <c r="U215" s="89"/>
      <c r="V215" s="89"/>
      <c r="W215" s="89"/>
      <c r="X215" s="89"/>
    </row>
    <row r="216" spans="1:24" hidden="1" x14ac:dyDescent="0.2">
      <c r="A216" s="89"/>
      <c r="B216" s="89"/>
      <c r="C216" s="89"/>
      <c r="D216" s="124"/>
      <c r="E216" s="89"/>
      <c r="F216" s="89"/>
      <c r="G216" s="89"/>
      <c r="H216" s="110"/>
      <c r="I216" s="110"/>
      <c r="J216" s="110"/>
      <c r="K216" s="110"/>
      <c r="L216" s="110"/>
      <c r="M216" s="110"/>
      <c r="N216" s="110"/>
      <c r="O216" s="61"/>
      <c r="P216" s="89"/>
      <c r="Q216" s="89"/>
      <c r="R216" s="89"/>
      <c r="S216" s="89"/>
      <c r="T216" s="89"/>
      <c r="U216" s="89"/>
      <c r="V216" s="89"/>
      <c r="W216" s="89"/>
      <c r="X216" s="89"/>
    </row>
    <row r="217" spans="1:24" hidden="1" x14ac:dyDescent="0.2">
      <c r="A217" s="89"/>
      <c r="B217" s="89"/>
      <c r="C217" s="89"/>
      <c r="D217" s="124"/>
      <c r="E217" s="89"/>
      <c r="F217" s="89"/>
      <c r="G217" s="89"/>
      <c r="H217" s="110"/>
      <c r="I217" s="110"/>
      <c r="J217" s="110"/>
      <c r="K217" s="110"/>
      <c r="L217" s="110"/>
      <c r="M217" s="110"/>
      <c r="N217" s="110"/>
      <c r="O217" s="61"/>
      <c r="P217" s="89"/>
      <c r="Q217" s="89"/>
      <c r="R217" s="89"/>
      <c r="S217" s="89"/>
      <c r="T217" s="89"/>
      <c r="U217" s="89"/>
      <c r="V217" s="89"/>
      <c r="W217" s="89"/>
      <c r="X217" s="89"/>
    </row>
    <row r="218" spans="1:24" hidden="1" x14ac:dyDescent="0.2">
      <c r="A218" s="89"/>
      <c r="B218" s="89"/>
      <c r="C218" s="89"/>
      <c r="D218" s="124"/>
      <c r="E218" s="89"/>
      <c r="F218" s="89"/>
      <c r="G218" s="89"/>
      <c r="H218" s="110"/>
      <c r="I218" s="110"/>
      <c r="J218" s="110"/>
      <c r="K218" s="110"/>
      <c r="L218" s="110"/>
      <c r="M218" s="110"/>
      <c r="N218" s="110"/>
      <c r="O218" s="61"/>
      <c r="P218" s="89"/>
      <c r="Q218" s="89"/>
      <c r="R218" s="89"/>
      <c r="S218" s="89"/>
      <c r="T218" s="89"/>
      <c r="U218" s="89"/>
      <c r="V218" s="89"/>
      <c r="W218" s="89"/>
      <c r="X218" s="89"/>
    </row>
    <row r="219" spans="1:24" hidden="1" x14ac:dyDescent="0.2">
      <c r="A219" s="89"/>
      <c r="B219" s="89"/>
      <c r="C219" s="89"/>
      <c r="D219" s="124"/>
      <c r="E219" s="89"/>
      <c r="F219" s="89"/>
      <c r="G219" s="89"/>
      <c r="H219" s="110"/>
      <c r="I219" s="110"/>
      <c r="J219" s="110"/>
      <c r="K219" s="110"/>
      <c r="L219" s="110"/>
      <c r="M219" s="110"/>
      <c r="N219" s="110"/>
      <c r="O219" s="61"/>
      <c r="P219" s="89"/>
      <c r="Q219" s="89"/>
      <c r="R219" s="89"/>
      <c r="S219" s="89"/>
      <c r="T219" s="89"/>
      <c r="U219" s="89"/>
      <c r="V219" s="89"/>
      <c r="W219" s="89"/>
      <c r="X219" s="89"/>
    </row>
    <row r="220" spans="1:24" hidden="1" x14ac:dyDescent="0.2">
      <c r="A220" s="89"/>
      <c r="B220" s="89"/>
      <c r="C220" s="89"/>
      <c r="D220" s="124"/>
      <c r="E220" s="89"/>
      <c r="F220" s="89"/>
      <c r="G220" s="89"/>
      <c r="H220" s="110"/>
      <c r="I220" s="110"/>
      <c r="J220" s="110"/>
      <c r="K220" s="110"/>
      <c r="L220" s="110"/>
      <c r="M220" s="110"/>
      <c r="N220" s="110"/>
      <c r="O220" s="61"/>
      <c r="P220" s="89"/>
      <c r="Q220" s="89"/>
      <c r="R220" s="89"/>
      <c r="S220" s="89"/>
      <c r="T220" s="89"/>
      <c r="U220" s="89"/>
      <c r="V220" s="89"/>
      <c r="W220" s="89"/>
      <c r="X220" s="89"/>
    </row>
    <row r="221" spans="1:24" hidden="1" x14ac:dyDescent="0.2">
      <c r="A221" s="89"/>
      <c r="B221" s="89"/>
      <c r="C221" s="89"/>
      <c r="D221" s="124"/>
      <c r="E221" s="89"/>
      <c r="F221" s="89"/>
      <c r="G221" s="89"/>
      <c r="H221" s="110"/>
      <c r="I221" s="110"/>
      <c r="J221" s="110"/>
      <c r="K221" s="110"/>
      <c r="L221" s="110"/>
      <c r="M221" s="110"/>
      <c r="N221" s="110"/>
      <c r="O221" s="61"/>
      <c r="P221" s="89"/>
      <c r="Q221" s="89"/>
      <c r="R221" s="89"/>
      <c r="S221" s="89"/>
      <c r="T221" s="89"/>
      <c r="U221" s="89"/>
      <c r="V221" s="89"/>
      <c r="W221" s="89"/>
      <c r="X221" s="89"/>
    </row>
    <row r="222" spans="1:24" hidden="1" x14ac:dyDescent="0.2">
      <c r="A222" s="89"/>
      <c r="B222" s="89"/>
      <c r="C222" s="89"/>
      <c r="D222" s="124"/>
      <c r="E222" s="89"/>
      <c r="F222" s="89"/>
      <c r="G222" s="89"/>
      <c r="H222" s="110"/>
      <c r="I222" s="110"/>
      <c r="J222" s="110"/>
      <c r="K222" s="110"/>
      <c r="L222" s="110"/>
      <c r="M222" s="110"/>
      <c r="N222" s="110"/>
      <c r="O222" s="61"/>
      <c r="P222" s="89"/>
      <c r="Q222" s="89"/>
      <c r="R222" s="89"/>
      <c r="S222" s="89"/>
      <c r="T222" s="89"/>
      <c r="U222" s="89"/>
      <c r="V222" s="89"/>
      <c r="W222" s="89"/>
      <c r="X222" s="89"/>
    </row>
    <row r="223" spans="1:24" hidden="1" x14ac:dyDescent="0.2">
      <c r="A223" s="89"/>
      <c r="B223" s="89"/>
      <c r="C223" s="89"/>
      <c r="D223" s="124"/>
      <c r="E223" s="89"/>
      <c r="F223" s="89"/>
      <c r="G223" s="89"/>
      <c r="H223" s="110"/>
      <c r="I223" s="110"/>
      <c r="J223" s="110"/>
      <c r="K223" s="110"/>
      <c r="L223" s="110"/>
      <c r="M223" s="110"/>
      <c r="N223" s="110"/>
      <c r="O223" s="61"/>
      <c r="P223" s="89"/>
      <c r="Q223" s="89"/>
      <c r="R223" s="89"/>
      <c r="S223" s="89"/>
      <c r="T223" s="89"/>
      <c r="U223" s="89"/>
      <c r="V223" s="89"/>
      <c r="W223" s="89"/>
      <c r="X223" s="89"/>
    </row>
    <row r="224" spans="1:24" hidden="1" x14ac:dyDescent="0.2">
      <c r="A224" s="89"/>
      <c r="B224" s="89"/>
      <c r="C224" s="89"/>
      <c r="D224" s="124"/>
      <c r="E224" s="89"/>
      <c r="F224" s="89"/>
      <c r="G224" s="89"/>
      <c r="H224" s="110"/>
      <c r="I224" s="110"/>
      <c r="J224" s="110"/>
      <c r="K224" s="110"/>
      <c r="L224" s="110"/>
      <c r="M224" s="110"/>
      <c r="N224" s="110"/>
      <c r="O224" s="61"/>
      <c r="P224" s="89"/>
      <c r="Q224" s="89"/>
      <c r="R224" s="89"/>
      <c r="S224" s="89"/>
      <c r="T224" s="89"/>
      <c r="U224" s="89"/>
      <c r="V224" s="89"/>
      <c r="W224" s="89"/>
      <c r="X224" s="89"/>
    </row>
    <row r="225" spans="1:24" hidden="1" x14ac:dyDescent="0.2">
      <c r="A225" s="89"/>
      <c r="B225" s="89"/>
      <c r="C225" s="89"/>
      <c r="D225" s="124"/>
      <c r="E225" s="89"/>
      <c r="F225" s="89"/>
      <c r="G225" s="89"/>
      <c r="H225" s="110"/>
      <c r="I225" s="110"/>
      <c r="J225" s="110"/>
      <c r="K225" s="110"/>
      <c r="L225" s="110"/>
      <c r="M225" s="110"/>
      <c r="N225" s="110"/>
      <c r="O225" s="61"/>
      <c r="P225" s="89"/>
      <c r="Q225" s="89"/>
      <c r="R225" s="89"/>
      <c r="S225" s="89"/>
      <c r="T225" s="89"/>
      <c r="U225" s="89"/>
      <c r="V225" s="89"/>
      <c r="W225" s="89"/>
      <c r="X225" s="89"/>
    </row>
    <row r="226" spans="1:24" hidden="1" x14ac:dyDescent="0.2">
      <c r="A226" s="89"/>
      <c r="B226" s="89"/>
      <c r="C226" s="89"/>
      <c r="D226" s="124"/>
      <c r="E226" s="89"/>
      <c r="F226" s="89"/>
      <c r="G226" s="89"/>
      <c r="H226" s="110"/>
      <c r="I226" s="110"/>
      <c r="J226" s="110"/>
      <c r="K226" s="110"/>
      <c r="L226" s="110"/>
      <c r="M226" s="110"/>
      <c r="N226" s="110"/>
      <c r="O226" s="61"/>
      <c r="P226" s="89"/>
      <c r="Q226" s="89"/>
      <c r="R226" s="89"/>
      <c r="S226" s="89"/>
      <c r="T226" s="89"/>
      <c r="U226" s="89"/>
      <c r="V226" s="89"/>
      <c r="W226" s="89"/>
      <c r="X226" s="89"/>
    </row>
    <row r="227" spans="1:24" hidden="1" x14ac:dyDescent="0.2">
      <c r="A227" s="89"/>
      <c r="B227" s="89"/>
      <c r="C227" s="89"/>
      <c r="D227" s="124"/>
      <c r="E227" s="89"/>
      <c r="F227" s="89"/>
      <c r="G227" s="89"/>
      <c r="H227" s="110"/>
      <c r="I227" s="110"/>
      <c r="J227" s="110"/>
      <c r="K227" s="110"/>
      <c r="L227" s="110"/>
      <c r="M227" s="110"/>
      <c r="N227" s="110"/>
      <c r="O227" s="61"/>
      <c r="P227" s="89"/>
      <c r="Q227" s="89"/>
      <c r="R227" s="89"/>
      <c r="S227" s="89"/>
      <c r="T227" s="89"/>
      <c r="U227" s="89"/>
      <c r="V227" s="89"/>
      <c r="W227" s="89"/>
      <c r="X227" s="89"/>
    </row>
    <row r="228" spans="1:24" hidden="1" x14ac:dyDescent="0.2">
      <c r="A228" s="89"/>
      <c r="B228" s="89"/>
      <c r="C228" s="89"/>
      <c r="D228" s="124"/>
      <c r="E228" s="89"/>
      <c r="F228" s="89"/>
      <c r="G228" s="89"/>
      <c r="H228" s="110"/>
      <c r="I228" s="110"/>
      <c r="J228" s="110"/>
      <c r="K228" s="110"/>
      <c r="L228" s="110"/>
      <c r="M228" s="110"/>
      <c r="N228" s="110"/>
      <c r="O228" s="61"/>
      <c r="P228" s="89"/>
      <c r="Q228" s="89"/>
      <c r="R228" s="89"/>
      <c r="S228" s="89"/>
      <c r="T228" s="89"/>
      <c r="U228" s="89"/>
      <c r="V228" s="89"/>
      <c r="W228" s="89"/>
      <c r="X228" s="89"/>
    </row>
    <row r="229" spans="1:24" hidden="1" x14ac:dyDescent="0.2">
      <c r="A229" s="89"/>
      <c r="B229" s="89"/>
      <c r="C229" s="89"/>
      <c r="D229" s="124"/>
      <c r="E229" s="89"/>
      <c r="F229" s="89"/>
      <c r="G229" s="89"/>
      <c r="H229" s="110"/>
      <c r="I229" s="110"/>
      <c r="J229" s="110"/>
      <c r="K229" s="110"/>
      <c r="L229" s="110"/>
      <c r="M229" s="110"/>
      <c r="N229" s="110"/>
      <c r="O229" s="61"/>
      <c r="P229" s="89"/>
      <c r="Q229" s="89"/>
      <c r="R229" s="89"/>
      <c r="S229" s="89"/>
      <c r="T229" s="89"/>
      <c r="U229" s="89"/>
      <c r="V229" s="89"/>
      <c r="W229" s="89"/>
      <c r="X229" s="89"/>
    </row>
    <row r="230" spans="1:24" hidden="1" x14ac:dyDescent="0.2">
      <c r="A230" s="89"/>
      <c r="B230" s="89"/>
      <c r="C230" s="89"/>
      <c r="D230" s="124"/>
      <c r="E230" s="89"/>
      <c r="F230" s="89"/>
      <c r="G230" s="89"/>
      <c r="H230" s="110"/>
      <c r="I230" s="110"/>
      <c r="J230" s="110"/>
      <c r="K230" s="110"/>
      <c r="L230" s="110"/>
      <c r="M230" s="110"/>
      <c r="N230" s="110"/>
      <c r="O230" s="61"/>
      <c r="P230" s="89"/>
      <c r="Q230" s="89"/>
      <c r="R230" s="89"/>
      <c r="S230" s="89"/>
      <c r="T230" s="89"/>
      <c r="U230" s="89"/>
      <c r="V230" s="89"/>
      <c r="W230" s="89"/>
      <c r="X230" s="89"/>
    </row>
    <row r="231" spans="1:24" hidden="1" x14ac:dyDescent="0.2">
      <c r="A231" s="89"/>
      <c r="B231" s="89"/>
      <c r="C231" s="89"/>
      <c r="D231" s="124"/>
      <c r="E231" s="89"/>
      <c r="F231" s="89"/>
      <c r="G231" s="89"/>
      <c r="H231" s="110"/>
      <c r="I231" s="110"/>
      <c r="J231" s="110"/>
      <c r="K231" s="110"/>
      <c r="L231" s="110"/>
      <c r="M231" s="110"/>
      <c r="N231" s="110"/>
      <c r="O231" s="61"/>
      <c r="P231" s="89"/>
      <c r="Q231" s="89"/>
      <c r="R231" s="89"/>
      <c r="S231" s="89"/>
      <c r="T231" s="89"/>
      <c r="U231" s="89"/>
      <c r="V231" s="89"/>
      <c r="W231" s="89"/>
      <c r="X231" s="89"/>
    </row>
    <row r="232" spans="1:24" hidden="1" x14ac:dyDescent="0.2">
      <c r="A232" s="89"/>
      <c r="B232" s="89"/>
      <c r="C232" s="89"/>
      <c r="D232" s="124"/>
      <c r="E232" s="89"/>
      <c r="F232" s="89"/>
      <c r="G232" s="89"/>
      <c r="H232" s="110"/>
      <c r="I232" s="110"/>
      <c r="J232" s="110"/>
      <c r="K232" s="110"/>
      <c r="L232" s="110"/>
      <c r="M232" s="110"/>
      <c r="N232" s="110"/>
      <c r="O232" s="61"/>
      <c r="P232" s="89"/>
      <c r="Q232" s="89"/>
      <c r="R232" s="89"/>
      <c r="S232" s="89"/>
      <c r="T232" s="89"/>
      <c r="U232" s="89"/>
      <c r="V232" s="89"/>
      <c r="W232" s="89"/>
      <c r="X232" s="89"/>
    </row>
    <row r="233" spans="1:24" hidden="1" x14ac:dyDescent="0.2">
      <c r="A233" s="89"/>
      <c r="B233" s="89"/>
      <c r="C233" s="89"/>
      <c r="D233" s="124"/>
      <c r="E233" s="89"/>
      <c r="F233" s="89"/>
      <c r="G233" s="89"/>
      <c r="H233" s="110"/>
      <c r="I233" s="110"/>
      <c r="J233" s="110"/>
      <c r="K233" s="110"/>
      <c r="L233" s="110"/>
      <c r="M233" s="110"/>
      <c r="N233" s="110"/>
      <c r="O233" s="61"/>
      <c r="P233" s="89"/>
      <c r="Q233" s="89"/>
      <c r="R233" s="89"/>
      <c r="S233" s="89"/>
      <c r="T233" s="89"/>
      <c r="U233" s="89"/>
      <c r="V233" s="89"/>
      <c r="W233" s="89"/>
      <c r="X233" s="89"/>
    </row>
    <row r="234" spans="1:24" hidden="1" x14ac:dyDescent="0.2">
      <c r="A234" s="89"/>
      <c r="B234" s="89"/>
      <c r="C234" s="89"/>
      <c r="D234" s="124"/>
      <c r="E234" s="89"/>
      <c r="F234" s="89"/>
      <c r="G234" s="89"/>
      <c r="H234" s="110"/>
      <c r="I234" s="110"/>
      <c r="J234" s="110"/>
      <c r="K234" s="110"/>
      <c r="L234" s="110"/>
      <c r="M234" s="110"/>
      <c r="N234" s="110"/>
      <c r="O234" s="61"/>
      <c r="P234" s="89"/>
      <c r="Q234" s="89"/>
      <c r="R234" s="89"/>
      <c r="S234" s="89"/>
      <c r="T234" s="89"/>
      <c r="U234" s="89"/>
      <c r="V234" s="89"/>
      <c r="W234" s="89"/>
      <c r="X234" s="89"/>
    </row>
    <row r="235" spans="1:24" hidden="1" x14ac:dyDescent="0.2">
      <c r="A235" s="89"/>
      <c r="B235" s="89"/>
      <c r="C235" s="89"/>
      <c r="D235" s="124"/>
      <c r="E235" s="89"/>
      <c r="F235" s="89"/>
      <c r="G235" s="89"/>
      <c r="H235" s="110"/>
      <c r="I235" s="110"/>
      <c r="J235" s="110"/>
      <c r="K235" s="110"/>
      <c r="L235" s="110"/>
      <c r="M235" s="110"/>
      <c r="N235" s="110"/>
      <c r="O235" s="61"/>
      <c r="P235" s="89"/>
      <c r="Q235" s="89"/>
      <c r="R235" s="89"/>
      <c r="S235" s="89"/>
      <c r="T235" s="89"/>
      <c r="U235" s="89"/>
      <c r="V235" s="89"/>
      <c r="W235" s="89"/>
      <c r="X235" s="89"/>
    </row>
    <row r="236" spans="1:24" hidden="1" x14ac:dyDescent="0.2">
      <c r="A236" s="89"/>
      <c r="B236" s="89"/>
      <c r="C236" s="89"/>
      <c r="D236" s="124"/>
      <c r="E236" s="89"/>
      <c r="F236" s="89"/>
      <c r="G236" s="89"/>
      <c r="H236" s="110"/>
      <c r="I236" s="110"/>
      <c r="J236" s="110"/>
      <c r="K236" s="110"/>
      <c r="L236" s="110"/>
      <c r="M236" s="110"/>
      <c r="N236" s="110"/>
      <c r="O236" s="61"/>
      <c r="P236" s="89"/>
      <c r="Q236" s="89"/>
      <c r="R236" s="89"/>
      <c r="S236" s="89"/>
      <c r="T236" s="89"/>
      <c r="U236" s="89"/>
      <c r="V236" s="89"/>
      <c r="W236" s="89"/>
      <c r="X236" s="89"/>
    </row>
    <row r="237" spans="1:24" hidden="1" x14ac:dyDescent="0.2">
      <c r="A237" s="89"/>
      <c r="B237" s="89"/>
      <c r="C237" s="89"/>
      <c r="D237" s="124"/>
      <c r="E237" s="89"/>
      <c r="F237" s="89"/>
      <c r="G237" s="89"/>
      <c r="H237" s="110"/>
      <c r="I237" s="110"/>
      <c r="J237" s="110"/>
      <c r="K237" s="110"/>
      <c r="L237" s="110"/>
      <c r="M237" s="110"/>
      <c r="N237" s="110"/>
      <c r="O237" s="61"/>
      <c r="P237" s="89"/>
      <c r="Q237" s="89"/>
      <c r="R237" s="89"/>
      <c r="S237" s="89"/>
      <c r="T237" s="89"/>
      <c r="U237" s="89"/>
      <c r="V237" s="89"/>
      <c r="W237" s="89"/>
      <c r="X237" s="89"/>
    </row>
    <row r="238" spans="1:24" hidden="1" x14ac:dyDescent="0.2">
      <c r="A238" s="89"/>
      <c r="B238" s="89"/>
      <c r="C238" s="89"/>
      <c r="D238" s="124"/>
      <c r="E238" s="89"/>
      <c r="F238" s="89"/>
      <c r="G238" s="89"/>
      <c r="H238" s="110"/>
      <c r="I238" s="110"/>
      <c r="J238" s="110"/>
      <c r="K238" s="110"/>
      <c r="L238" s="110"/>
      <c r="M238" s="110"/>
      <c r="N238" s="110"/>
      <c r="O238" s="61"/>
      <c r="P238" s="89"/>
      <c r="Q238" s="89"/>
      <c r="R238" s="89"/>
      <c r="S238" s="89"/>
      <c r="T238" s="89"/>
      <c r="U238" s="89"/>
      <c r="V238" s="89"/>
      <c r="W238" s="89"/>
      <c r="X238" s="89"/>
    </row>
    <row r="239" spans="1:24" hidden="1" x14ac:dyDescent="0.2">
      <c r="A239" s="89"/>
      <c r="B239" s="89"/>
      <c r="C239" s="89"/>
      <c r="D239" s="124"/>
      <c r="E239" s="89"/>
      <c r="F239" s="89"/>
      <c r="G239" s="89"/>
      <c r="H239" s="110"/>
      <c r="I239" s="110"/>
      <c r="J239" s="110"/>
      <c r="K239" s="110"/>
      <c r="L239" s="110"/>
      <c r="M239" s="110"/>
      <c r="N239" s="110"/>
      <c r="O239" s="61"/>
      <c r="P239" s="89"/>
      <c r="Q239" s="89"/>
      <c r="R239" s="89"/>
      <c r="S239" s="89"/>
      <c r="T239" s="89"/>
      <c r="U239" s="89"/>
      <c r="V239" s="89"/>
      <c r="W239" s="89"/>
      <c r="X239" s="89"/>
    </row>
    <row r="240" spans="1:24" hidden="1" x14ac:dyDescent="0.2">
      <c r="A240" s="89"/>
      <c r="B240" s="89"/>
      <c r="C240" s="89"/>
      <c r="D240" s="124"/>
      <c r="E240" s="89"/>
      <c r="F240" s="89"/>
      <c r="G240" s="89"/>
      <c r="H240" s="110"/>
      <c r="I240" s="110"/>
      <c r="J240" s="110"/>
      <c r="K240" s="110"/>
      <c r="L240" s="110"/>
      <c r="M240" s="110"/>
      <c r="N240" s="110"/>
      <c r="O240" s="61"/>
      <c r="P240" s="89"/>
      <c r="Q240" s="89"/>
      <c r="R240" s="89"/>
      <c r="S240" s="89"/>
      <c r="T240" s="89"/>
      <c r="U240" s="89"/>
      <c r="V240" s="89"/>
      <c r="W240" s="89"/>
      <c r="X240" s="89"/>
    </row>
    <row r="241" spans="1:24" hidden="1" x14ac:dyDescent="0.2">
      <c r="A241" s="89"/>
      <c r="B241" s="89"/>
      <c r="C241" s="89"/>
      <c r="D241" s="124"/>
      <c r="E241" s="89"/>
      <c r="F241" s="89"/>
      <c r="G241" s="89"/>
      <c r="H241" s="110"/>
      <c r="I241" s="110"/>
      <c r="J241" s="110"/>
      <c r="K241" s="110"/>
      <c r="L241" s="110"/>
      <c r="M241" s="110"/>
      <c r="N241" s="110"/>
      <c r="O241" s="61"/>
      <c r="P241" s="89"/>
      <c r="Q241" s="89"/>
      <c r="R241" s="89"/>
      <c r="S241" s="89"/>
      <c r="T241" s="89"/>
      <c r="U241" s="89"/>
      <c r="V241" s="89"/>
      <c r="W241" s="89"/>
      <c r="X241" s="89"/>
    </row>
    <row r="242" spans="1:24" hidden="1" x14ac:dyDescent="0.2">
      <c r="A242" s="89"/>
      <c r="B242" s="89"/>
      <c r="C242" s="89"/>
      <c r="D242" s="124"/>
      <c r="E242" s="89"/>
      <c r="F242" s="89"/>
      <c r="G242" s="89"/>
      <c r="H242" s="110"/>
      <c r="I242" s="110"/>
      <c r="J242" s="110"/>
      <c r="K242" s="110"/>
      <c r="L242" s="110"/>
      <c r="M242" s="110"/>
      <c r="N242" s="110"/>
      <c r="O242" s="61"/>
      <c r="P242" s="89"/>
      <c r="Q242" s="89"/>
      <c r="R242" s="89"/>
      <c r="S242" s="89"/>
      <c r="T242" s="89"/>
      <c r="U242" s="89"/>
      <c r="V242" s="89"/>
      <c r="W242" s="89"/>
      <c r="X242" s="89"/>
    </row>
    <row r="243" spans="1:24" hidden="1" x14ac:dyDescent="0.2">
      <c r="A243" s="89"/>
      <c r="B243" s="89"/>
      <c r="C243" s="89"/>
      <c r="D243" s="124"/>
      <c r="E243" s="89"/>
      <c r="F243" s="89"/>
      <c r="G243" s="89"/>
      <c r="H243" s="110"/>
      <c r="I243" s="110"/>
      <c r="J243" s="110"/>
      <c r="K243" s="110"/>
      <c r="L243" s="110"/>
      <c r="M243" s="110"/>
      <c r="N243" s="110"/>
      <c r="O243" s="61"/>
      <c r="P243" s="89"/>
      <c r="Q243" s="89"/>
      <c r="R243" s="89"/>
      <c r="S243" s="89"/>
      <c r="T243" s="89"/>
      <c r="U243" s="89"/>
      <c r="V243" s="89"/>
      <c r="W243" s="89"/>
      <c r="X243" s="89"/>
    </row>
    <row r="244" spans="1:24" hidden="1" x14ac:dyDescent="0.2">
      <c r="A244" s="89"/>
      <c r="B244" s="89"/>
      <c r="C244" s="89"/>
      <c r="D244" s="124"/>
      <c r="E244" s="89"/>
      <c r="F244" s="89"/>
      <c r="G244" s="89"/>
      <c r="H244" s="110"/>
      <c r="I244" s="110"/>
      <c r="J244" s="110"/>
      <c r="K244" s="110"/>
      <c r="L244" s="110"/>
      <c r="M244" s="110"/>
      <c r="N244" s="110"/>
      <c r="O244" s="61"/>
      <c r="P244" s="89"/>
      <c r="Q244" s="89"/>
      <c r="R244" s="89"/>
      <c r="S244" s="89"/>
      <c r="T244" s="89"/>
      <c r="U244" s="89"/>
      <c r="V244" s="89"/>
      <c r="W244" s="89"/>
      <c r="X244" s="89"/>
    </row>
    <row r="245" spans="1:24" hidden="1" x14ac:dyDescent="0.2">
      <c r="A245" s="89"/>
      <c r="B245" s="89"/>
      <c r="C245" s="89"/>
      <c r="D245" s="124"/>
      <c r="E245" s="89"/>
      <c r="F245" s="89"/>
      <c r="G245" s="89"/>
      <c r="H245" s="110"/>
      <c r="I245" s="110"/>
      <c r="J245" s="110"/>
      <c r="K245" s="110"/>
      <c r="L245" s="110"/>
      <c r="M245" s="110"/>
      <c r="N245" s="110"/>
      <c r="O245" s="61"/>
      <c r="P245" s="89"/>
      <c r="Q245" s="89"/>
      <c r="R245" s="89"/>
      <c r="S245" s="89"/>
      <c r="T245" s="89"/>
      <c r="U245" s="89"/>
      <c r="V245" s="89"/>
      <c r="W245" s="89"/>
      <c r="X245" s="89"/>
    </row>
    <row r="246" spans="1:24" hidden="1" x14ac:dyDescent="0.2">
      <c r="A246" s="89"/>
      <c r="B246" s="89"/>
      <c r="C246" s="89"/>
      <c r="D246" s="124"/>
      <c r="E246" s="89"/>
      <c r="F246" s="89"/>
      <c r="G246" s="89"/>
      <c r="H246" s="110"/>
      <c r="I246" s="110"/>
      <c r="J246" s="110"/>
      <c r="K246" s="110"/>
      <c r="L246" s="110"/>
      <c r="M246" s="110"/>
      <c r="N246" s="110"/>
      <c r="O246" s="61"/>
      <c r="P246" s="89"/>
      <c r="Q246" s="89"/>
      <c r="R246" s="89"/>
      <c r="S246" s="89"/>
      <c r="T246" s="89"/>
      <c r="U246" s="89"/>
      <c r="V246" s="89"/>
      <c r="W246" s="89"/>
      <c r="X246" s="89"/>
    </row>
    <row r="247" spans="1:24" hidden="1" x14ac:dyDescent="0.2">
      <c r="A247" s="89"/>
      <c r="B247" s="89"/>
      <c r="C247" s="89"/>
      <c r="D247" s="124"/>
      <c r="E247" s="89"/>
      <c r="F247" s="89"/>
      <c r="G247" s="89"/>
      <c r="H247" s="110"/>
      <c r="I247" s="110"/>
      <c r="J247" s="110"/>
      <c r="K247" s="110"/>
      <c r="L247" s="110"/>
      <c r="M247" s="110"/>
      <c r="N247" s="110"/>
      <c r="O247" s="61"/>
      <c r="P247" s="89"/>
      <c r="Q247" s="89"/>
      <c r="R247" s="89"/>
      <c r="S247" s="89"/>
      <c r="T247" s="89"/>
      <c r="U247" s="89"/>
      <c r="V247" s="89"/>
      <c r="W247" s="89"/>
      <c r="X247" s="89"/>
    </row>
    <row r="248" spans="1:24" hidden="1" x14ac:dyDescent="0.2">
      <c r="A248" s="89"/>
      <c r="B248" s="89"/>
      <c r="C248" s="89"/>
      <c r="D248" s="124"/>
      <c r="E248" s="89"/>
      <c r="F248" s="89"/>
      <c r="G248" s="89"/>
      <c r="H248" s="110"/>
      <c r="I248" s="110"/>
      <c r="J248" s="110"/>
      <c r="K248" s="110"/>
      <c r="L248" s="110"/>
      <c r="M248" s="110"/>
      <c r="N248" s="110"/>
      <c r="O248" s="61"/>
      <c r="P248" s="89"/>
      <c r="Q248" s="89"/>
      <c r="R248" s="89"/>
      <c r="S248" s="89"/>
      <c r="T248" s="89"/>
      <c r="U248" s="89"/>
      <c r="V248" s="89"/>
      <c r="W248" s="89"/>
      <c r="X248" s="89"/>
    </row>
    <row r="249" spans="1:24" hidden="1" x14ac:dyDescent="0.2">
      <c r="A249" s="89"/>
      <c r="B249" s="89"/>
      <c r="C249" s="89"/>
      <c r="D249" s="124"/>
      <c r="E249" s="89"/>
      <c r="F249" s="89"/>
      <c r="G249" s="89"/>
      <c r="H249" s="110"/>
      <c r="I249" s="110"/>
      <c r="J249" s="110"/>
      <c r="K249" s="110"/>
      <c r="L249" s="110"/>
      <c r="M249" s="110"/>
      <c r="N249" s="110"/>
      <c r="O249" s="61"/>
      <c r="P249" s="89"/>
      <c r="Q249" s="89"/>
      <c r="R249" s="89"/>
      <c r="S249" s="89"/>
      <c r="T249" s="89"/>
      <c r="U249" s="89"/>
      <c r="V249" s="89"/>
      <c r="W249" s="89"/>
      <c r="X249" s="89"/>
    </row>
    <row r="250" spans="1:24" hidden="1" x14ac:dyDescent="0.2">
      <c r="A250" s="89"/>
      <c r="B250" s="89"/>
      <c r="C250" s="89"/>
      <c r="D250" s="124"/>
      <c r="E250" s="89"/>
      <c r="F250" s="89"/>
      <c r="G250" s="89"/>
      <c r="H250" s="110"/>
      <c r="I250" s="110"/>
      <c r="J250" s="110"/>
      <c r="K250" s="110"/>
      <c r="L250" s="110"/>
      <c r="M250" s="110"/>
      <c r="N250" s="110"/>
      <c r="O250" s="61"/>
      <c r="P250" s="89"/>
      <c r="Q250" s="89"/>
      <c r="R250" s="89"/>
      <c r="S250" s="89"/>
      <c r="T250" s="89"/>
      <c r="U250" s="89"/>
      <c r="V250" s="89"/>
      <c r="W250" s="89"/>
      <c r="X250" s="89"/>
    </row>
    <row r="251" spans="1:24" hidden="1" x14ac:dyDescent="0.2">
      <c r="A251" s="89"/>
      <c r="B251" s="89"/>
      <c r="C251" s="89"/>
      <c r="D251" s="124"/>
      <c r="E251" s="89"/>
      <c r="F251" s="89"/>
      <c r="G251" s="89"/>
      <c r="H251" s="110"/>
      <c r="I251" s="110"/>
      <c r="J251" s="110"/>
      <c r="K251" s="110"/>
      <c r="L251" s="110"/>
      <c r="M251" s="110"/>
      <c r="N251" s="110"/>
      <c r="O251" s="61"/>
      <c r="P251" s="89"/>
      <c r="Q251" s="89"/>
      <c r="R251" s="89"/>
      <c r="S251" s="89"/>
      <c r="T251" s="89"/>
      <c r="U251" s="89"/>
      <c r="V251" s="89"/>
      <c r="W251" s="89"/>
      <c r="X251" s="89"/>
    </row>
    <row r="252" spans="1:24" hidden="1" x14ac:dyDescent="0.2">
      <c r="A252" s="89"/>
      <c r="B252" s="89"/>
      <c r="C252" s="89"/>
      <c r="D252" s="124"/>
      <c r="E252" s="89"/>
      <c r="F252" s="89"/>
      <c r="G252" s="89"/>
      <c r="H252" s="110"/>
      <c r="I252" s="110"/>
      <c r="J252" s="110"/>
      <c r="K252" s="110"/>
      <c r="L252" s="110"/>
      <c r="M252" s="110"/>
      <c r="N252" s="110"/>
      <c r="O252" s="61"/>
      <c r="P252" s="89"/>
      <c r="Q252" s="89"/>
      <c r="R252" s="89"/>
      <c r="S252" s="89"/>
      <c r="T252" s="89"/>
      <c r="U252" s="89"/>
      <c r="V252" s="89"/>
      <c r="W252" s="89"/>
      <c r="X252" s="89"/>
    </row>
    <row r="253" spans="1:24" hidden="1" x14ac:dyDescent="0.2">
      <c r="A253" s="89"/>
      <c r="B253" s="89"/>
      <c r="C253" s="89"/>
      <c r="D253" s="124"/>
      <c r="E253" s="89"/>
      <c r="F253" s="89"/>
      <c r="G253" s="89"/>
      <c r="H253" s="110"/>
      <c r="I253" s="110"/>
      <c r="J253" s="110"/>
      <c r="K253" s="110"/>
      <c r="L253" s="110"/>
      <c r="M253" s="110"/>
      <c r="N253" s="110"/>
      <c r="O253" s="61"/>
      <c r="P253" s="89"/>
      <c r="Q253" s="89"/>
      <c r="R253" s="89"/>
      <c r="S253" s="89"/>
      <c r="T253" s="89"/>
      <c r="U253" s="89"/>
      <c r="V253" s="89"/>
      <c r="W253" s="89"/>
      <c r="X253" s="89"/>
    </row>
    <row r="254" spans="1:24" hidden="1" x14ac:dyDescent="0.2">
      <c r="A254" s="89"/>
      <c r="B254" s="89"/>
      <c r="C254" s="89"/>
      <c r="D254" s="124"/>
      <c r="E254" s="89"/>
      <c r="F254" s="89"/>
      <c r="G254" s="89"/>
      <c r="H254" s="110"/>
      <c r="I254" s="110"/>
      <c r="J254" s="110"/>
      <c r="K254" s="110"/>
      <c r="L254" s="110"/>
      <c r="M254" s="110"/>
      <c r="N254" s="110"/>
      <c r="O254" s="61"/>
      <c r="P254" s="89"/>
      <c r="Q254" s="89"/>
      <c r="R254" s="89"/>
      <c r="S254" s="89"/>
      <c r="T254" s="89"/>
      <c r="U254" s="89"/>
      <c r="V254" s="89"/>
      <c r="W254" s="89"/>
      <c r="X254" s="89"/>
    </row>
    <row r="255" spans="1:24" hidden="1" x14ac:dyDescent="0.2">
      <c r="A255" s="89"/>
      <c r="B255" s="89"/>
      <c r="C255" s="89"/>
      <c r="D255" s="124"/>
      <c r="E255" s="89"/>
      <c r="F255" s="89"/>
      <c r="G255" s="89"/>
      <c r="H255" s="110"/>
      <c r="I255" s="110"/>
      <c r="J255" s="110"/>
      <c r="K255" s="110"/>
      <c r="L255" s="110"/>
      <c r="M255" s="110"/>
      <c r="N255" s="110"/>
      <c r="O255" s="61"/>
      <c r="P255" s="89"/>
      <c r="Q255" s="89"/>
      <c r="R255" s="89"/>
      <c r="S255" s="89"/>
      <c r="T255" s="89"/>
      <c r="U255" s="89"/>
      <c r="V255" s="89"/>
      <c r="W255" s="89"/>
      <c r="X255" s="89"/>
    </row>
    <row r="256" spans="1:24" hidden="1" x14ac:dyDescent="0.2">
      <c r="A256" s="89"/>
      <c r="B256" s="89"/>
      <c r="C256" s="89"/>
      <c r="D256" s="124"/>
      <c r="E256" s="89"/>
      <c r="F256" s="89"/>
      <c r="G256" s="89"/>
      <c r="H256" s="110"/>
      <c r="I256" s="110"/>
      <c r="J256" s="110"/>
      <c r="K256" s="110"/>
      <c r="L256" s="110"/>
      <c r="M256" s="110"/>
      <c r="N256" s="110"/>
      <c r="O256" s="61"/>
      <c r="P256" s="89"/>
      <c r="Q256" s="89"/>
      <c r="R256" s="89"/>
      <c r="S256" s="89"/>
      <c r="T256" s="89"/>
      <c r="U256" s="89"/>
      <c r="V256" s="89"/>
      <c r="W256" s="89"/>
      <c r="X256" s="89"/>
    </row>
    <row r="257" spans="1:24" hidden="1" x14ac:dyDescent="0.2">
      <c r="A257" s="89"/>
      <c r="B257" s="89"/>
      <c r="C257" s="89"/>
      <c r="D257" s="124"/>
      <c r="E257" s="89"/>
      <c r="F257" s="89"/>
      <c r="G257" s="89"/>
      <c r="H257" s="110"/>
      <c r="I257" s="110"/>
      <c r="J257" s="110"/>
      <c r="K257" s="110"/>
      <c r="L257" s="110"/>
      <c r="M257" s="110"/>
      <c r="N257" s="110"/>
      <c r="O257" s="61"/>
      <c r="P257" s="89"/>
      <c r="Q257" s="89"/>
      <c r="R257" s="89"/>
      <c r="S257" s="89"/>
      <c r="T257" s="89"/>
      <c r="U257" s="89"/>
      <c r="V257" s="89"/>
      <c r="W257" s="89"/>
      <c r="X257" s="89"/>
    </row>
    <row r="258" spans="1:24" hidden="1" x14ac:dyDescent="0.2">
      <c r="A258" s="89"/>
      <c r="B258" s="89"/>
      <c r="C258" s="89"/>
      <c r="D258" s="124"/>
      <c r="E258" s="89"/>
      <c r="F258" s="89"/>
      <c r="G258" s="89"/>
      <c r="H258" s="110"/>
      <c r="I258" s="110"/>
      <c r="J258" s="110"/>
      <c r="K258" s="110"/>
      <c r="L258" s="110"/>
      <c r="M258" s="110"/>
      <c r="N258" s="110"/>
      <c r="O258" s="61"/>
      <c r="P258" s="89"/>
      <c r="Q258" s="89"/>
      <c r="R258" s="89"/>
      <c r="S258" s="89"/>
      <c r="T258" s="89"/>
      <c r="U258" s="89"/>
      <c r="V258" s="89"/>
      <c r="W258" s="89"/>
      <c r="X258" s="89"/>
    </row>
    <row r="259" spans="1:24" hidden="1" x14ac:dyDescent="0.2">
      <c r="A259" s="89"/>
      <c r="B259" s="89"/>
      <c r="C259" s="89"/>
      <c r="D259" s="124"/>
      <c r="E259" s="89"/>
      <c r="F259" s="89"/>
      <c r="G259" s="89"/>
      <c r="H259" s="110"/>
      <c r="I259" s="110"/>
      <c r="J259" s="110"/>
      <c r="K259" s="110"/>
      <c r="L259" s="110"/>
      <c r="M259" s="110"/>
      <c r="N259" s="110"/>
      <c r="O259" s="61"/>
      <c r="P259" s="89"/>
      <c r="Q259" s="89"/>
      <c r="R259" s="89"/>
      <c r="S259" s="89"/>
      <c r="T259" s="89"/>
      <c r="U259" s="89"/>
      <c r="V259" s="89"/>
      <c r="W259" s="89"/>
      <c r="X259" s="89"/>
    </row>
    <row r="260" spans="1:24" hidden="1" x14ac:dyDescent="0.2">
      <c r="A260" s="89"/>
      <c r="B260" s="89"/>
      <c r="C260" s="89"/>
      <c r="D260" s="124"/>
      <c r="E260" s="89"/>
      <c r="F260" s="89"/>
      <c r="G260" s="89"/>
      <c r="H260" s="110"/>
      <c r="I260" s="110"/>
      <c r="J260" s="110"/>
      <c r="K260" s="110"/>
      <c r="L260" s="110"/>
      <c r="M260" s="110"/>
      <c r="N260" s="110"/>
      <c r="O260" s="61"/>
      <c r="P260" s="89"/>
      <c r="Q260" s="89"/>
      <c r="R260" s="89"/>
      <c r="S260" s="89"/>
      <c r="T260" s="89"/>
      <c r="U260" s="89"/>
      <c r="V260" s="89"/>
      <c r="W260" s="89"/>
      <c r="X260" s="89"/>
    </row>
    <row r="261" spans="1:24" hidden="1" x14ac:dyDescent="0.2">
      <c r="A261" s="89"/>
      <c r="B261" s="89"/>
      <c r="C261" s="89"/>
      <c r="D261" s="124"/>
      <c r="E261" s="89"/>
      <c r="F261" s="89"/>
      <c r="G261" s="89"/>
      <c r="H261" s="110"/>
      <c r="I261" s="110"/>
      <c r="J261" s="110"/>
      <c r="K261" s="110"/>
      <c r="L261" s="110"/>
      <c r="M261" s="110"/>
      <c r="N261" s="110"/>
      <c r="O261" s="61"/>
      <c r="P261" s="89"/>
      <c r="Q261" s="89"/>
      <c r="R261" s="89"/>
      <c r="S261" s="89"/>
      <c r="T261" s="89"/>
      <c r="U261" s="89"/>
      <c r="V261" s="89"/>
      <c r="W261" s="89"/>
      <c r="X261" s="89"/>
    </row>
    <row r="262" spans="1:24" hidden="1" x14ac:dyDescent="0.2">
      <c r="A262" s="89"/>
      <c r="B262" s="89"/>
      <c r="C262" s="89"/>
      <c r="D262" s="124"/>
      <c r="E262" s="89"/>
      <c r="F262" s="89"/>
      <c r="G262" s="89"/>
      <c r="H262" s="110"/>
      <c r="I262" s="110"/>
      <c r="J262" s="110"/>
      <c r="K262" s="110"/>
      <c r="L262" s="110"/>
      <c r="M262" s="110"/>
      <c r="N262" s="110"/>
      <c r="O262" s="61"/>
      <c r="P262" s="89"/>
      <c r="Q262" s="89"/>
      <c r="R262" s="89"/>
      <c r="S262" s="89"/>
      <c r="T262" s="89"/>
      <c r="U262" s="89"/>
      <c r="V262" s="89"/>
      <c r="W262" s="89"/>
      <c r="X262" s="89"/>
    </row>
    <row r="263" spans="1:24" hidden="1" x14ac:dyDescent="0.2">
      <c r="A263" s="89"/>
      <c r="B263" s="89"/>
      <c r="C263" s="89"/>
      <c r="D263" s="124"/>
      <c r="E263" s="89"/>
      <c r="F263" s="89"/>
      <c r="G263" s="89"/>
      <c r="H263" s="110"/>
      <c r="I263" s="110"/>
      <c r="J263" s="110"/>
      <c r="K263" s="110"/>
      <c r="L263" s="110"/>
      <c r="M263" s="110"/>
      <c r="N263" s="110"/>
      <c r="O263" s="61"/>
      <c r="P263" s="89"/>
      <c r="Q263" s="89"/>
      <c r="R263" s="89"/>
      <c r="S263" s="89"/>
      <c r="T263" s="89"/>
      <c r="U263" s="89"/>
      <c r="V263" s="89"/>
      <c r="W263" s="89"/>
      <c r="X263" s="89"/>
    </row>
    <row r="264" spans="1:24" hidden="1" x14ac:dyDescent="0.2">
      <c r="A264" s="89"/>
      <c r="B264" s="89"/>
      <c r="C264" s="89"/>
      <c r="D264" s="124"/>
      <c r="E264" s="89"/>
      <c r="F264" s="89"/>
      <c r="G264" s="89"/>
      <c r="H264" s="110"/>
      <c r="I264" s="110"/>
      <c r="J264" s="110"/>
      <c r="K264" s="110"/>
      <c r="L264" s="110"/>
      <c r="M264" s="110"/>
      <c r="N264" s="110"/>
      <c r="O264" s="61"/>
      <c r="P264" s="89"/>
      <c r="Q264" s="89"/>
      <c r="R264" s="89"/>
      <c r="S264" s="89"/>
      <c r="T264" s="89"/>
      <c r="U264" s="89"/>
      <c r="V264" s="89"/>
      <c r="W264" s="89"/>
      <c r="X264" s="89"/>
    </row>
    <row r="265" spans="1:24" hidden="1" x14ac:dyDescent="0.2">
      <c r="A265" s="89"/>
      <c r="B265" s="89"/>
      <c r="C265" s="89"/>
      <c r="D265" s="124"/>
      <c r="E265" s="89"/>
      <c r="F265" s="89"/>
      <c r="G265" s="89"/>
      <c r="H265" s="110"/>
      <c r="I265" s="110"/>
      <c r="J265" s="110"/>
      <c r="K265" s="110"/>
      <c r="L265" s="110"/>
      <c r="M265" s="110"/>
      <c r="N265" s="110"/>
      <c r="O265" s="61"/>
      <c r="P265" s="89"/>
      <c r="Q265" s="89"/>
      <c r="R265" s="89"/>
      <c r="S265" s="89"/>
      <c r="T265" s="89"/>
      <c r="U265" s="89"/>
      <c r="V265" s="89"/>
      <c r="W265" s="89"/>
      <c r="X265" s="89"/>
    </row>
    <row r="266" spans="1:24" hidden="1" x14ac:dyDescent="0.2">
      <c r="A266" s="89"/>
      <c r="B266" s="89"/>
      <c r="C266" s="89"/>
      <c r="D266" s="124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61"/>
      <c r="P266" s="89"/>
      <c r="Q266" s="89"/>
      <c r="R266" s="89"/>
      <c r="S266" s="89"/>
      <c r="T266" s="89"/>
      <c r="U266" s="89"/>
      <c r="V266" s="89"/>
      <c r="W266" s="89"/>
      <c r="X266" s="89"/>
    </row>
    <row r="267" spans="1:24" hidden="1" x14ac:dyDescent="0.2"/>
    <row r="268" spans="1:24" hidden="1" x14ac:dyDescent="0.2"/>
    <row r="269" spans="1:24" hidden="1" x14ac:dyDescent="0.2"/>
    <row r="270" spans="1:24" hidden="1" x14ac:dyDescent="0.2"/>
    <row r="271" spans="1:24" hidden="1" x14ac:dyDescent="0.2"/>
    <row r="272" spans="1:24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</sheetData>
  <autoFilter ref="B8:O93" xr:uid="{00000000-0009-0000-0000-000007000000}"/>
  <mergeCells count="6">
    <mergeCell ref="J44:N45"/>
    <mergeCell ref="J74:N80"/>
    <mergeCell ref="J36:N38"/>
    <mergeCell ref="H7:O7"/>
    <mergeCell ref="J9:N13"/>
    <mergeCell ref="J15:N20"/>
  </mergeCells>
  <hyperlinks>
    <hyperlink ref="O1" location="Menu!A1" display="Menu" xr:uid="{00000000-0004-0000-0700-000000000000}"/>
  </hyperlinks>
  <pageMargins left="0.19685039370078741" right="0.19685039370078741" top="0.19685039370078741" bottom="0.19685039370078741" header="0.31496062992125984" footer="0.31496062992125984"/>
  <pageSetup paperSize="8" scale="10" fitToHeight="0" orientation="landscape" r:id="rId1"/>
  <ignoredErrors>
    <ignoredError sqref="O9:O20 O21:O90 O91:O9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theme="8" tint="0.79998168889431442"/>
  </sheetPr>
  <dimension ref="A1:V101"/>
  <sheetViews>
    <sheetView zoomScaleNormal="100" workbookViewId="0"/>
  </sheetViews>
  <sheetFormatPr defaultColWidth="0" defaultRowHeight="12.75" zeroHeight="1" x14ac:dyDescent="0.2"/>
  <cols>
    <col min="1" max="1" width="3.625" style="35" customWidth="1"/>
    <col min="2" max="2" width="31.125" style="35" customWidth="1"/>
    <col min="3" max="3" width="73.375" style="35" customWidth="1"/>
    <col min="4" max="11" width="11" style="35" customWidth="1"/>
    <col min="12" max="12" width="3.625" style="35" customWidth="1"/>
    <col min="13" max="17" width="9.625" style="35" hidden="1" customWidth="1"/>
    <col min="18" max="16384" width="9" style="35" hidden="1"/>
  </cols>
  <sheetData>
    <row r="1" spans="1:22" ht="18" x14ac:dyDescent="0.25">
      <c r="A1" s="24" t="str">
        <f>Menu!A1</f>
        <v>Powercor - Plant and stations</v>
      </c>
      <c r="B1" s="33"/>
      <c r="C1" s="33"/>
      <c r="D1" s="33"/>
      <c r="E1" s="33"/>
      <c r="F1" s="33"/>
      <c r="G1" s="33"/>
      <c r="H1" s="33"/>
      <c r="I1" s="33"/>
      <c r="J1" s="33"/>
      <c r="K1" s="34" t="s">
        <v>39</v>
      </c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ht="15.75" x14ac:dyDescent="0.25">
      <c r="A2" s="36" t="str">
        <f ca="1">RIGHT(CELL("filename", $A$1), LEN(CELL("filename", $A$1)) - SEARCH("]", CELL("filename", $A$1)))</f>
        <v>Historical Expenditure</v>
      </c>
      <c r="B2" s="36"/>
      <c r="C2" s="36"/>
      <c r="D2" s="36"/>
      <c r="E2" s="36"/>
      <c r="F2" s="36"/>
      <c r="G2" s="36"/>
      <c r="H2" s="36"/>
      <c r="I2" s="36"/>
      <c r="J2" s="30" t="s">
        <v>40</v>
      </c>
      <c r="K2" s="92" t="str">
        <f>IF(SUM(G16:K16)=0,"OK","Check!")</f>
        <v>OK</v>
      </c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x14ac:dyDescent="0.2">
      <c r="A3" s="37"/>
      <c r="B3" s="37"/>
      <c r="C3" s="37"/>
      <c r="D3" s="84"/>
      <c r="E3" s="84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x14ac:dyDescent="0.2">
      <c r="A4" s="37"/>
      <c r="B4" s="38" t="s">
        <v>45</v>
      </c>
      <c r="C4" s="37"/>
      <c r="D4" s="84"/>
      <c r="E4" s="84"/>
      <c r="F4" s="37"/>
      <c r="G4" s="37"/>
      <c r="H4" s="37"/>
      <c r="I4" s="37"/>
      <c r="J4" s="37"/>
      <c r="K4" s="37"/>
      <c r="L4" s="37"/>
      <c r="M4" s="37"/>
      <c r="N4" s="37"/>
      <c r="O4" s="37"/>
      <c r="P4" s="39"/>
      <c r="Q4" s="39"/>
      <c r="R4" s="39"/>
      <c r="S4" s="39"/>
    </row>
    <row r="5" spans="1:22" x14ac:dyDescent="0.2">
      <c r="A5" s="37"/>
      <c r="B5" s="88"/>
      <c r="C5" s="37"/>
      <c r="D5" s="84"/>
      <c r="E5" s="84"/>
      <c r="F5" s="37"/>
      <c r="G5" s="37"/>
      <c r="H5" s="37"/>
      <c r="I5" s="37"/>
      <c r="J5" s="37"/>
      <c r="K5" s="37"/>
      <c r="L5" s="37"/>
      <c r="M5" s="39"/>
      <c r="N5" s="39"/>
      <c r="O5" s="39"/>
      <c r="P5" s="39"/>
      <c r="Q5" s="39"/>
      <c r="R5" s="39"/>
      <c r="S5" s="39"/>
    </row>
    <row r="6" spans="1:22" x14ac:dyDescent="0.2">
      <c r="A6" s="37"/>
      <c r="B6" s="40"/>
      <c r="C6" s="37"/>
      <c r="D6" s="84"/>
      <c r="E6" s="84"/>
      <c r="F6" s="37"/>
      <c r="G6" s="37"/>
      <c r="H6" s="37"/>
      <c r="I6" s="37"/>
      <c r="J6" s="37"/>
      <c r="K6" s="37"/>
      <c r="L6" s="37"/>
      <c r="M6" s="39"/>
      <c r="N6" s="39"/>
      <c r="O6" s="39"/>
      <c r="P6" s="39"/>
      <c r="Q6" s="39"/>
      <c r="R6" s="39"/>
      <c r="S6" s="39"/>
    </row>
    <row r="7" spans="1:22" x14ac:dyDescent="0.2">
      <c r="A7" s="37"/>
      <c r="B7" s="40"/>
      <c r="C7" s="37"/>
      <c r="D7" s="256" t="s">
        <v>384</v>
      </c>
      <c r="E7" s="256"/>
      <c r="F7" s="256"/>
      <c r="G7" s="256"/>
      <c r="H7" s="256"/>
      <c r="I7" s="256"/>
      <c r="J7" s="256"/>
      <c r="K7" s="256"/>
      <c r="L7" s="39"/>
      <c r="M7" s="39"/>
      <c r="N7" s="39"/>
      <c r="O7" s="39"/>
      <c r="P7" s="39"/>
      <c r="Q7" s="39"/>
      <c r="R7" s="39"/>
      <c r="S7" s="39"/>
    </row>
    <row r="8" spans="1:22" x14ac:dyDescent="0.2">
      <c r="A8" s="37"/>
      <c r="B8" s="17" t="s">
        <v>46</v>
      </c>
      <c r="C8" s="46" t="s">
        <v>48</v>
      </c>
      <c r="D8" s="90" t="s">
        <v>373</v>
      </c>
      <c r="E8" s="90" t="s">
        <v>374</v>
      </c>
      <c r="F8" s="90" t="s">
        <v>375</v>
      </c>
      <c r="G8" s="90" t="s">
        <v>376</v>
      </c>
      <c r="H8" s="90" t="s">
        <v>377</v>
      </c>
      <c r="I8" s="90" t="s">
        <v>378</v>
      </c>
      <c r="J8" s="90" t="s">
        <v>379</v>
      </c>
      <c r="K8" s="90" t="s">
        <v>380</v>
      </c>
      <c r="L8" s="39"/>
      <c r="M8" s="39"/>
      <c r="N8" s="39"/>
      <c r="O8" s="39"/>
      <c r="P8" s="39"/>
      <c r="Q8" s="39"/>
      <c r="R8" s="39"/>
      <c r="S8" s="39"/>
    </row>
    <row r="9" spans="1:22" x14ac:dyDescent="0.2">
      <c r="A9" s="37"/>
      <c r="B9" s="41">
        <v>143</v>
      </c>
      <c r="C9" s="42" t="s">
        <v>139</v>
      </c>
      <c r="D9" s="70">
        <v>1310665.96</v>
      </c>
      <c r="E9" s="70">
        <v>1323449.3799999999</v>
      </c>
      <c r="F9" s="70">
        <v>803897.6399999999</v>
      </c>
      <c r="G9" s="70">
        <v>588038.38500000001</v>
      </c>
      <c r="H9" s="52">
        <v>535342.94500000007</v>
      </c>
      <c r="I9" s="52">
        <v>480962.13500000001</v>
      </c>
      <c r="J9" s="70">
        <v>1602206.6899999997</v>
      </c>
      <c r="K9" s="70">
        <v>3309200.9499999997</v>
      </c>
      <c r="L9" s="39"/>
      <c r="M9" s="39"/>
      <c r="N9" s="39"/>
      <c r="O9" s="39"/>
      <c r="P9" s="39"/>
      <c r="Q9" s="39"/>
      <c r="R9" s="39"/>
      <c r="S9" s="39"/>
    </row>
    <row r="10" spans="1:22" x14ac:dyDescent="0.2">
      <c r="A10" s="37"/>
      <c r="B10" s="41">
        <v>144</v>
      </c>
      <c r="C10" s="42" t="s">
        <v>140</v>
      </c>
      <c r="D10" s="70">
        <v>1022997.5999999996</v>
      </c>
      <c r="E10" s="70">
        <v>1145869.5249999999</v>
      </c>
      <c r="F10" s="70">
        <v>1166165.9650000003</v>
      </c>
      <c r="G10" s="70">
        <v>1094535.01</v>
      </c>
      <c r="H10" s="70">
        <v>822156.5</v>
      </c>
      <c r="I10" s="70">
        <v>508746.065</v>
      </c>
      <c r="J10" s="70">
        <v>983983.06499999994</v>
      </c>
      <c r="K10" s="70">
        <v>1711401.2999999998</v>
      </c>
      <c r="L10" s="39"/>
      <c r="M10" s="39"/>
      <c r="N10" s="39"/>
      <c r="O10" s="39"/>
      <c r="P10" s="39"/>
      <c r="Q10" s="39"/>
      <c r="R10" s="39"/>
      <c r="S10" s="39"/>
    </row>
    <row r="11" spans="1:22" x14ac:dyDescent="0.2">
      <c r="A11" s="84"/>
      <c r="B11" s="85">
        <v>145</v>
      </c>
      <c r="C11" s="86" t="s">
        <v>252</v>
      </c>
      <c r="D11" s="70">
        <v>0</v>
      </c>
      <c r="E11" s="70">
        <v>0</v>
      </c>
      <c r="F11" s="70">
        <v>0</v>
      </c>
      <c r="G11" s="70">
        <v>0</v>
      </c>
      <c r="H11" s="70">
        <v>160304.15558300001</v>
      </c>
      <c r="I11" s="70">
        <v>393840.65558300004</v>
      </c>
      <c r="J11" s="70">
        <v>700036.43522699992</v>
      </c>
      <c r="K11" s="70">
        <v>939500</v>
      </c>
      <c r="L11" s="93"/>
      <c r="M11" s="93"/>
      <c r="N11" s="93"/>
      <c r="O11" s="93"/>
      <c r="P11" s="93"/>
      <c r="Q11" s="93"/>
      <c r="R11" s="93"/>
      <c r="S11" s="93"/>
    </row>
    <row r="12" spans="1:22" x14ac:dyDescent="0.2">
      <c r="A12" s="37"/>
      <c r="B12" s="41">
        <v>150</v>
      </c>
      <c r="C12" s="42" t="s">
        <v>141</v>
      </c>
      <c r="D12" s="70">
        <v>2335406.4749999996</v>
      </c>
      <c r="E12" s="70">
        <v>1708460.2599999998</v>
      </c>
      <c r="F12" s="52">
        <v>605756.6100000001</v>
      </c>
      <c r="G12" s="70">
        <v>261237.10500000001</v>
      </c>
      <c r="H12" s="70">
        <v>254970.70500000002</v>
      </c>
      <c r="I12" s="70">
        <v>305038.59000000003</v>
      </c>
      <c r="J12" s="70">
        <v>282971.38500000001</v>
      </c>
      <c r="K12" s="70">
        <v>495500.00000000006</v>
      </c>
      <c r="L12" s="39"/>
      <c r="M12" s="39"/>
      <c r="N12" s="39"/>
      <c r="O12" s="39"/>
      <c r="P12" s="39"/>
      <c r="Q12" s="39"/>
      <c r="R12" s="39"/>
      <c r="S12" s="39"/>
    </row>
    <row r="13" spans="1:22" x14ac:dyDescent="0.2">
      <c r="A13" s="37"/>
      <c r="B13" s="41">
        <v>154</v>
      </c>
      <c r="C13" s="42" t="s">
        <v>142</v>
      </c>
      <c r="D13" s="70">
        <v>795947.24</v>
      </c>
      <c r="E13" s="70">
        <v>1612115.3149999999</v>
      </c>
      <c r="F13" s="70">
        <v>1430787.05</v>
      </c>
      <c r="G13" s="70">
        <v>909257.5</v>
      </c>
      <c r="H13" s="70">
        <v>690245.62</v>
      </c>
      <c r="I13" s="70">
        <v>683690.68500000006</v>
      </c>
      <c r="J13" s="70">
        <v>828576.07499999995</v>
      </c>
      <c r="K13" s="70">
        <v>836000</v>
      </c>
      <c r="L13" s="39"/>
      <c r="M13" s="39"/>
      <c r="N13" s="39"/>
      <c r="O13" s="39"/>
      <c r="P13" s="39"/>
      <c r="Q13" s="39"/>
      <c r="R13" s="39"/>
      <c r="S13" s="39"/>
    </row>
    <row r="14" spans="1:22" x14ac:dyDescent="0.2">
      <c r="A14" s="37"/>
      <c r="B14" s="41">
        <v>157</v>
      </c>
      <c r="C14" s="42" t="s">
        <v>143</v>
      </c>
      <c r="D14" s="70">
        <v>6634734.8250000002</v>
      </c>
      <c r="E14" s="70">
        <v>9736127.7050000001</v>
      </c>
      <c r="F14" s="70">
        <v>11354390.515000001</v>
      </c>
      <c r="G14" s="70">
        <v>8925795</v>
      </c>
      <c r="H14" s="70">
        <v>5624226.0394169996</v>
      </c>
      <c r="I14" s="70">
        <v>3500524.2894169996</v>
      </c>
      <c r="J14" s="70">
        <v>2994615.8</v>
      </c>
      <c r="K14" s="70">
        <v>4487500</v>
      </c>
      <c r="L14" s="39"/>
      <c r="M14" s="39"/>
      <c r="N14" s="39"/>
      <c r="O14" s="39"/>
      <c r="P14" s="39"/>
      <c r="Q14" s="39"/>
      <c r="R14" s="39"/>
      <c r="S14" s="39"/>
    </row>
    <row r="15" spans="1:22" x14ac:dyDescent="0.2">
      <c r="A15" s="37"/>
      <c r="B15" s="37"/>
      <c r="C15" s="44" t="s">
        <v>47</v>
      </c>
      <c r="D15" s="95">
        <f t="shared" ref="D15:E15" si="0">SUM(D9:D14)</f>
        <v>12099752.1</v>
      </c>
      <c r="E15" s="95">
        <f t="shared" si="0"/>
        <v>15526022.184999999</v>
      </c>
      <c r="F15" s="45">
        <f t="shared" ref="F15:K15" si="1">SUM(F9:F14)</f>
        <v>15360997.780000001</v>
      </c>
      <c r="G15" s="45">
        <f t="shared" si="1"/>
        <v>11778863</v>
      </c>
      <c r="H15" s="45">
        <f t="shared" si="1"/>
        <v>8087245.9649999999</v>
      </c>
      <c r="I15" s="45">
        <f t="shared" si="1"/>
        <v>5872802.4199999999</v>
      </c>
      <c r="J15" s="45">
        <f t="shared" si="1"/>
        <v>7392389.4502269998</v>
      </c>
      <c r="K15" s="95">
        <f t="shared" si="1"/>
        <v>11779102.25</v>
      </c>
      <c r="L15" s="39"/>
      <c r="M15" s="39"/>
      <c r="N15" s="39"/>
      <c r="O15" s="39"/>
      <c r="P15" s="39"/>
      <c r="Q15" s="39"/>
      <c r="R15" s="39"/>
      <c r="S15" s="39"/>
    </row>
    <row r="16" spans="1:22" x14ac:dyDescent="0.2">
      <c r="A16" s="37"/>
      <c r="B16" s="37"/>
      <c r="C16" s="37"/>
      <c r="D16" s="139"/>
      <c r="E16" s="139"/>
      <c r="F16" s="139"/>
      <c r="G16" s="133">
        <f>G15-G83</f>
        <v>0</v>
      </c>
      <c r="H16" s="133">
        <f>H15-H83</f>
        <v>0</v>
      </c>
      <c r="I16" s="133">
        <f>I15-I83</f>
        <v>0</v>
      </c>
      <c r="J16" s="133">
        <f>J15-J83</f>
        <v>0</v>
      </c>
      <c r="K16" s="133">
        <f>K15-K83</f>
        <v>0</v>
      </c>
      <c r="L16" s="114"/>
      <c r="M16" s="37"/>
      <c r="N16" s="37"/>
      <c r="O16" s="37"/>
      <c r="P16" s="37"/>
      <c r="Q16" s="39"/>
      <c r="R16" s="39"/>
      <c r="S16" s="39"/>
    </row>
    <row r="17" spans="1:22" x14ac:dyDescent="0.2">
      <c r="A17" s="37"/>
      <c r="B17" s="57"/>
      <c r="C17" s="57"/>
      <c r="D17" s="139"/>
      <c r="E17" s="139"/>
      <c r="F17" s="139"/>
      <c r="G17" s="139"/>
      <c r="H17" s="139"/>
      <c r="I17" s="139"/>
      <c r="J17" s="139"/>
      <c r="K17" s="139"/>
      <c r="L17" s="114"/>
      <c r="M17" s="43"/>
      <c r="N17" s="43"/>
      <c r="O17" s="43"/>
      <c r="P17" s="43"/>
      <c r="Q17" s="43"/>
      <c r="R17" s="39"/>
      <c r="S17" s="39"/>
    </row>
    <row r="18" spans="1:22" x14ac:dyDescent="0.2">
      <c r="A18" s="37"/>
      <c r="B18" s="57"/>
      <c r="C18" s="57"/>
      <c r="D18" s="139"/>
      <c r="E18" s="139"/>
      <c r="F18" s="139"/>
      <c r="G18" s="139"/>
      <c r="H18" s="139"/>
      <c r="I18" s="139"/>
      <c r="J18" s="139"/>
      <c r="K18" s="139"/>
      <c r="L18" s="114"/>
      <c r="M18" s="43"/>
      <c r="N18" s="43"/>
      <c r="O18" s="43"/>
      <c r="P18" s="43"/>
      <c r="Q18" s="43"/>
      <c r="R18" s="39"/>
      <c r="S18" s="39"/>
    </row>
    <row r="19" spans="1:22" x14ac:dyDescent="0.2">
      <c r="A19" s="37"/>
      <c r="B19" s="62" t="s">
        <v>242</v>
      </c>
      <c r="C19" s="57"/>
      <c r="D19" s="139"/>
      <c r="E19" s="139"/>
      <c r="F19" s="139"/>
      <c r="G19" s="139"/>
      <c r="H19" s="139"/>
      <c r="I19" s="139"/>
      <c r="J19" s="139"/>
      <c r="K19" s="139"/>
      <c r="L19" s="114"/>
      <c r="M19" s="43"/>
      <c r="N19" s="43"/>
      <c r="O19" s="43"/>
      <c r="P19" s="43"/>
      <c r="Q19" s="43"/>
      <c r="R19" s="39"/>
      <c r="S19" s="39"/>
    </row>
    <row r="20" spans="1:22" x14ac:dyDescent="0.2">
      <c r="A20" s="37"/>
      <c r="B20" s="64"/>
      <c r="C20" s="57"/>
      <c r="D20" s="139"/>
      <c r="E20" s="139"/>
      <c r="F20" s="139"/>
      <c r="G20" s="139"/>
      <c r="H20" s="139"/>
      <c r="I20" s="139"/>
      <c r="J20" s="139"/>
      <c r="K20" s="139"/>
      <c r="L20" s="114"/>
      <c r="M20" s="43"/>
      <c r="N20" s="43"/>
      <c r="O20" s="43"/>
      <c r="P20" s="43"/>
      <c r="Q20" s="43"/>
      <c r="R20" s="39"/>
      <c r="S20" s="39"/>
    </row>
    <row r="21" spans="1:22" x14ac:dyDescent="0.2">
      <c r="A21" s="37"/>
      <c r="B21" s="57"/>
      <c r="C21" s="57"/>
      <c r="D21" s="93"/>
      <c r="E21" s="93"/>
      <c r="F21" s="57"/>
      <c r="G21" s="57"/>
      <c r="H21" s="57"/>
      <c r="I21" s="57"/>
      <c r="J21" s="113"/>
      <c r="K21" s="67"/>
      <c r="L21" s="114"/>
      <c r="M21" s="43"/>
      <c r="N21" s="43"/>
      <c r="O21" s="43"/>
      <c r="P21" s="43"/>
      <c r="Q21" s="43"/>
      <c r="R21" s="39"/>
      <c r="S21" s="39"/>
    </row>
    <row r="22" spans="1:22" x14ac:dyDescent="0.2">
      <c r="A22" s="37"/>
      <c r="B22" s="66"/>
      <c r="C22" s="66"/>
      <c r="D22" s="257" t="s">
        <v>384</v>
      </c>
      <c r="E22" s="258"/>
      <c r="F22" s="258"/>
      <c r="G22" s="258"/>
      <c r="H22" s="258"/>
      <c r="I22" s="258"/>
      <c r="J22" s="258"/>
      <c r="K22" s="259"/>
      <c r="L22" s="43"/>
      <c r="M22" s="43"/>
      <c r="N22" s="43"/>
      <c r="O22" s="43"/>
      <c r="P22" s="43"/>
      <c r="Q22" s="43"/>
      <c r="R22" s="39"/>
      <c r="S22" s="39"/>
    </row>
    <row r="23" spans="1:22" x14ac:dyDescent="0.2">
      <c r="A23" s="37"/>
      <c r="B23" s="73" t="s">
        <v>175</v>
      </c>
      <c r="C23" s="65" t="s">
        <v>176</v>
      </c>
      <c r="D23" s="90" t="s">
        <v>373</v>
      </c>
      <c r="E23" s="90" t="s">
        <v>374</v>
      </c>
      <c r="F23" s="90" t="s">
        <v>375</v>
      </c>
      <c r="G23" s="90" t="s">
        <v>376</v>
      </c>
      <c r="H23" s="90" t="s">
        <v>377</v>
      </c>
      <c r="I23" s="90" t="s">
        <v>378</v>
      </c>
      <c r="J23" s="90" t="s">
        <v>379</v>
      </c>
      <c r="K23" s="90" t="s">
        <v>380</v>
      </c>
      <c r="L23" s="43"/>
      <c r="M23" s="43"/>
      <c r="N23" s="139"/>
      <c r="O23" s="43"/>
      <c r="P23" s="43"/>
      <c r="Q23" s="43"/>
      <c r="R23" s="39"/>
      <c r="S23" s="39"/>
    </row>
    <row r="24" spans="1:22" x14ac:dyDescent="0.2">
      <c r="A24" s="37"/>
      <c r="B24" s="74" t="s">
        <v>177</v>
      </c>
      <c r="C24" s="72" t="s">
        <v>178</v>
      </c>
      <c r="D24" s="140"/>
      <c r="E24" s="140"/>
      <c r="F24" s="140"/>
      <c r="G24" s="142">
        <v>304578</v>
      </c>
      <c r="H24" s="70">
        <v>118569.245</v>
      </c>
      <c r="I24" s="70">
        <v>69203.915000000008</v>
      </c>
      <c r="J24" s="70">
        <v>115006.92829091732</v>
      </c>
      <c r="K24" s="70">
        <v>224987.2437725272</v>
      </c>
      <c r="L24" s="43"/>
      <c r="M24" s="43"/>
      <c r="N24" s="139"/>
      <c r="O24" s="139"/>
      <c r="P24" s="43"/>
      <c r="Q24" s="43"/>
      <c r="R24" s="116"/>
      <c r="S24" s="116"/>
      <c r="T24" s="116"/>
      <c r="U24" s="116"/>
      <c r="V24" s="116"/>
    </row>
    <row r="25" spans="1:22" x14ac:dyDescent="0.2">
      <c r="A25" s="37"/>
      <c r="B25" s="75" t="s">
        <v>179</v>
      </c>
      <c r="C25" s="72" t="s">
        <v>180</v>
      </c>
      <c r="D25" s="140"/>
      <c r="E25" s="140"/>
      <c r="F25" s="140"/>
      <c r="G25" s="142">
        <v>0</v>
      </c>
      <c r="H25" s="70">
        <v>0</v>
      </c>
      <c r="I25" s="70">
        <v>0</v>
      </c>
      <c r="J25" s="70">
        <v>0</v>
      </c>
      <c r="K25" s="70">
        <v>0</v>
      </c>
      <c r="L25" s="67"/>
      <c r="M25" s="37"/>
      <c r="N25" s="37"/>
      <c r="O25" s="139"/>
      <c r="P25" s="37"/>
      <c r="Q25" s="39"/>
      <c r="R25" s="116"/>
      <c r="S25" s="116"/>
      <c r="T25" s="116"/>
      <c r="U25" s="116"/>
      <c r="V25" s="116"/>
    </row>
    <row r="26" spans="1:22" x14ac:dyDescent="0.2">
      <c r="A26" s="37"/>
      <c r="B26" s="75"/>
      <c r="C26" s="72" t="s">
        <v>181</v>
      </c>
      <c r="D26" s="140"/>
      <c r="E26" s="140"/>
      <c r="F26" s="140"/>
      <c r="G26" s="142">
        <v>273514</v>
      </c>
      <c r="H26" s="70">
        <v>338331.83999999997</v>
      </c>
      <c r="I26" s="70">
        <v>172681.82</v>
      </c>
      <c r="J26" s="70">
        <v>266087.2360085235</v>
      </c>
      <c r="K26" s="70">
        <v>701838.0555931495</v>
      </c>
      <c r="L26" s="67"/>
      <c r="M26" s="39"/>
      <c r="N26" s="39"/>
      <c r="O26" s="139"/>
      <c r="P26" s="39"/>
      <c r="Q26" s="39"/>
      <c r="R26" s="116"/>
      <c r="S26" s="116"/>
      <c r="T26" s="116"/>
      <c r="U26" s="116"/>
      <c r="V26" s="116"/>
    </row>
    <row r="27" spans="1:22" x14ac:dyDescent="0.2">
      <c r="A27" s="37"/>
      <c r="B27" s="75"/>
      <c r="C27" s="72" t="s">
        <v>182</v>
      </c>
      <c r="D27" s="140"/>
      <c r="E27" s="140"/>
      <c r="F27" s="140"/>
      <c r="G27" s="142">
        <v>0</v>
      </c>
      <c r="H27" s="70">
        <v>0</v>
      </c>
      <c r="I27" s="70">
        <v>0</v>
      </c>
      <c r="J27" s="70">
        <v>0</v>
      </c>
      <c r="K27" s="70">
        <v>0</v>
      </c>
      <c r="L27" s="67"/>
      <c r="M27" s="39"/>
      <c r="N27" s="39"/>
      <c r="O27" s="139"/>
      <c r="P27" s="39"/>
      <c r="Q27" s="39"/>
      <c r="R27" s="116"/>
      <c r="S27" s="116"/>
      <c r="T27" s="116"/>
      <c r="U27" s="116"/>
      <c r="V27" s="116"/>
    </row>
    <row r="28" spans="1:22" x14ac:dyDescent="0.2">
      <c r="A28" s="39"/>
      <c r="B28" s="75"/>
      <c r="C28" s="72" t="s">
        <v>183</v>
      </c>
      <c r="D28" s="140"/>
      <c r="E28" s="140"/>
      <c r="F28" s="140"/>
      <c r="G28" s="142">
        <v>55587</v>
      </c>
      <c r="H28" s="70">
        <v>55587</v>
      </c>
      <c r="I28" s="70">
        <v>0</v>
      </c>
      <c r="J28" s="70">
        <v>0</v>
      </c>
      <c r="K28" s="70">
        <v>460837.1</v>
      </c>
      <c r="L28" s="67"/>
      <c r="M28" s="39"/>
      <c r="N28" s="39"/>
      <c r="O28" s="139"/>
      <c r="P28" s="39"/>
      <c r="Q28" s="39"/>
      <c r="R28" s="116"/>
      <c r="S28" s="116"/>
      <c r="T28" s="116"/>
      <c r="U28" s="116"/>
      <c r="V28" s="116"/>
    </row>
    <row r="29" spans="1:22" x14ac:dyDescent="0.2">
      <c r="A29" s="39"/>
      <c r="B29" s="75"/>
      <c r="C29" s="72" t="s">
        <v>184</v>
      </c>
      <c r="D29" s="140"/>
      <c r="E29" s="140"/>
      <c r="F29" s="140"/>
      <c r="G29" s="142">
        <v>0</v>
      </c>
      <c r="H29" s="70">
        <v>0</v>
      </c>
      <c r="I29" s="70">
        <v>0</v>
      </c>
      <c r="J29" s="70">
        <v>0</v>
      </c>
      <c r="K29" s="70">
        <v>0</v>
      </c>
      <c r="L29" s="67"/>
      <c r="M29" s="39"/>
      <c r="N29" s="39"/>
      <c r="O29" s="139"/>
      <c r="P29" s="39"/>
      <c r="Q29" s="39"/>
      <c r="R29" s="116"/>
      <c r="S29" s="116"/>
      <c r="T29" s="116"/>
      <c r="U29" s="116"/>
      <c r="V29" s="116"/>
    </row>
    <row r="30" spans="1:22" x14ac:dyDescent="0.2">
      <c r="A30" s="39"/>
      <c r="B30" s="75"/>
      <c r="C30" s="72" t="s">
        <v>185</v>
      </c>
      <c r="D30" s="140"/>
      <c r="E30" s="140"/>
      <c r="F30" s="140"/>
      <c r="G30" s="142">
        <v>0</v>
      </c>
      <c r="H30" s="70">
        <v>0</v>
      </c>
      <c r="I30" s="70">
        <v>0</v>
      </c>
      <c r="J30" s="70">
        <v>0</v>
      </c>
      <c r="K30" s="70">
        <v>0</v>
      </c>
      <c r="L30" s="67"/>
      <c r="M30" s="39"/>
      <c r="N30" s="39"/>
      <c r="O30" s="139"/>
      <c r="P30" s="39"/>
      <c r="Q30" s="39"/>
      <c r="R30" s="116"/>
      <c r="S30" s="116"/>
      <c r="T30" s="116"/>
      <c r="U30" s="116"/>
      <c r="V30" s="116"/>
    </row>
    <row r="31" spans="1:22" x14ac:dyDescent="0.2">
      <c r="A31" s="39"/>
      <c r="B31" s="75"/>
      <c r="C31" s="72" t="s">
        <v>148</v>
      </c>
      <c r="D31" s="140"/>
      <c r="E31" s="140"/>
      <c r="F31" s="140"/>
      <c r="G31" s="142">
        <v>0</v>
      </c>
      <c r="H31" s="70">
        <v>0</v>
      </c>
      <c r="I31" s="70">
        <v>0</v>
      </c>
      <c r="J31" s="70">
        <v>0</v>
      </c>
      <c r="K31" s="70">
        <v>117.45</v>
      </c>
      <c r="L31" s="67"/>
      <c r="M31" s="39"/>
      <c r="N31" s="39"/>
      <c r="O31" s="139"/>
      <c r="P31" s="39"/>
      <c r="Q31" s="39"/>
      <c r="R31" s="116"/>
      <c r="S31" s="116"/>
      <c r="T31" s="116"/>
      <c r="U31" s="116"/>
      <c r="V31" s="116"/>
    </row>
    <row r="32" spans="1:22" x14ac:dyDescent="0.2">
      <c r="A32" s="39"/>
      <c r="B32" s="78" t="s">
        <v>186</v>
      </c>
      <c r="C32" s="72" t="s">
        <v>187</v>
      </c>
      <c r="D32" s="140"/>
      <c r="E32" s="140"/>
      <c r="F32" s="140"/>
      <c r="G32" s="142">
        <v>222468</v>
      </c>
      <c r="H32" s="70">
        <v>66124.42</v>
      </c>
      <c r="I32" s="70">
        <v>69805.324999999997</v>
      </c>
      <c r="J32" s="70">
        <v>99867.372762090992</v>
      </c>
      <c r="K32" s="70">
        <v>175337.442093499</v>
      </c>
      <c r="L32" s="67"/>
      <c r="M32" s="39"/>
      <c r="N32" s="39"/>
      <c r="O32" s="139"/>
      <c r="P32" s="39"/>
      <c r="Q32" s="39"/>
      <c r="R32" s="116"/>
      <c r="S32" s="116"/>
      <c r="T32" s="116"/>
      <c r="U32" s="116"/>
      <c r="V32" s="116"/>
    </row>
    <row r="33" spans="1:22" x14ac:dyDescent="0.2">
      <c r="A33" s="63"/>
      <c r="B33" s="255" t="s">
        <v>188</v>
      </c>
      <c r="C33" s="72" t="s">
        <v>189</v>
      </c>
      <c r="D33" s="140"/>
      <c r="E33" s="140"/>
      <c r="F33" s="140"/>
      <c r="G33" s="142">
        <v>140407.5</v>
      </c>
      <c r="H33" s="70">
        <v>131506.5</v>
      </c>
      <c r="I33" s="70">
        <v>6962.9250000000002</v>
      </c>
      <c r="J33" s="70">
        <v>12023.169972603868</v>
      </c>
      <c r="K33" s="70">
        <v>20076.960294803419</v>
      </c>
      <c r="L33" s="67"/>
      <c r="M33" s="63"/>
      <c r="N33" s="39"/>
      <c r="O33" s="139"/>
      <c r="P33" s="39"/>
      <c r="Q33" s="39"/>
      <c r="R33" s="116"/>
      <c r="S33" s="116"/>
      <c r="T33" s="116"/>
      <c r="U33" s="116"/>
      <c r="V33" s="116"/>
    </row>
    <row r="34" spans="1:22" x14ac:dyDescent="0.2">
      <c r="A34" s="63"/>
      <c r="B34" s="255"/>
      <c r="C34" s="77" t="s">
        <v>190</v>
      </c>
      <c r="D34" s="140"/>
      <c r="E34" s="140"/>
      <c r="F34" s="140"/>
      <c r="G34" s="142">
        <v>0</v>
      </c>
      <c r="H34" s="70">
        <v>0</v>
      </c>
      <c r="I34" s="70">
        <v>0</v>
      </c>
      <c r="J34" s="70"/>
      <c r="K34" s="70"/>
      <c r="L34" s="67"/>
      <c r="M34" s="63"/>
      <c r="O34" s="139"/>
      <c r="R34" s="116"/>
      <c r="S34" s="116"/>
      <c r="T34" s="116"/>
      <c r="U34" s="116"/>
      <c r="V34" s="116"/>
    </row>
    <row r="35" spans="1:22" x14ac:dyDescent="0.2">
      <c r="A35" s="63"/>
      <c r="B35" s="255"/>
      <c r="C35" s="77" t="s">
        <v>191</v>
      </c>
      <c r="D35" s="140"/>
      <c r="E35" s="140"/>
      <c r="F35" s="140"/>
      <c r="G35" s="142">
        <v>0</v>
      </c>
      <c r="H35" s="70">
        <v>0</v>
      </c>
      <c r="I35" s="70">
        <v>0</v>
      </c>
      <c r="J35" s="70">
        <v>0</v>
      </c>
      <c r="K35" s="70">
        <v>0</v>
      </c>
      <c r="L35" s="67"/>
      <c r="M35" s="63"/>
      <c r="O35" s="139"/>
      <c r="R35" s="116"/>
      <c r="S35" s="116"/>
      <c r="T35" s="116"/>
      <c r="U35" s="116"/>
      <c r="V35" s="116"/>
    </row>
    <row r="36" spans="1:22" x14ac:dyDescent="0.2">
      <c r="A36" s="63"/>
      <c r="B36" s="255"/>
      <c r="C36" s="72" t="s">
        <v>192</v>
      </c>
      <c r="D36" s="140"/>
      <c r="E36" s="140"/>
      <c r="F36" s="140"/>
      <c r="G36" s="142">
        <v>93963.5</v>
      </c>
      <c r="H36" s="70">
        <v>38853.86</v>
      </c>
      <c r="I36" s="70">
        <v>119998.28</v>
      </c>
      <c r="J36" s="70">
        <v>256896.2903145919</v>
      </c>
      <c r="K36" s="70">
        <v>348756.99462434941</v>
      </c>
      <c r="L36" s="67"/>
      <c r="M36" s="63"/>
      <c r="O36" s="139"/>
      <c r="R36" s="116"/>
      <c r="S36" s="116"/>
      <c r="T36" s="116"/>
      <c r="U36" s="116"/>
      <c r="V36" s="116"/>
    </row>
    <row r="37" spans="1:22" x14ac:dyDescent="0.2">
      <c r="A37" s="63"/>
      <c r="B37" s="255"/>
      <c r="C37" s="72" t="s">
        <v>193</v>
      </c>
      <c r="D37" s="140"/>
      <c r="E37" s="140"/>
      <c r="F37" s="140"/>
      <c r="G37" s="142">
        <v>0</v>
      </c>
      <c r="H37" s="70">
        <v>0</v>
      </c>
      <c r="I37" s="70">
        <v>211850.46</v>
      </c>
      <c r="J37" s="70">
        <v>212046.32190442341</v>
      </c>
      <c r="K37" s="70">
        <v>195.86175456255268</v>
      </c>
      <c r="L37" s="67"/>
      <c r="M37" s="63"/>
      <c r="O37" s="139"/>
      <c r="R37" s="116"/>
      <c r="S37" s="116"/>
      <c r="T37" s="116"/>
      <c r="U37" s="116"/>
      <c r="V37" s="116"/>
    </row>
    <row r="38" spans="1:22" x14ac:dyDescent="0.2">
      <c r="A38" s="63"/>
      <c r="B38" s="79"/>
      <c r="C38" s="72" t="s">
        <v>194</v>
      </c>
      <c r="D38" s="140"/>
      <c r="E38" s="140"/>
      <c r="F38" s="140"/>
      <c r="G38" s="142">
        <v>24525.5</v>
      </c>
      <c r="H38" s="70">
        <v>0</v>
      </c>
      <c r="I38" s="70">
        <v>0</v>
      </c>
      <c r="J38" s="70">
        <v>0</v>
      </c>
      <c r="K38" s="70">
        <v>0</v>
      </c>
      <c r="L38" s="67"/>
      <c r="M38" s="63"/>
      <c r="O38" s="139"/>
      <c r="R38" s="116"/>
      <c r="S38" s="116"/>
      <c r="T38" s="116"/>
      <c r="U38" s="116"/>
      <c r="V38" s="116"/>
    </row>
    <row r="39" spans="1:22" x14ac:dyDescent="0.2">
      <c r="A39" s="63"/>
      <c r="B39" s="79"/>
      <c r="C39" s="72" t="s">
        <v>195</v>
      </c>
      <c r="D39" s="140"/>
      <c r="E39" s="140"/>
      <c r="F39" s="140"/>
      <c r="G39" s="142">
        <v>0</v>
      </c>
      <c r="H39" s="70">
        <v>0</v>
      </c>
      <c r="I39" s="70">
        <v>0</v>
      </c>
      <c r="J39" s="70">
        <v>0</v>
      </c>
      <c r="K39" s="70">
        <v>0</v>
      </c>
      <c r="L39" s="67"/>
      <c r="M39" s="63"/>
      <c r="O39" s="139"/>
      <c r="R39" s="116"/>
      <c r="S39" s="116"/>
      <c r="T39" s="116"/>
      <c r="U39" s="116"/>
      <c r="V39" s="116"/>
    </row>
    <row r="40" spans="1:22" x14ac:dyDescent="0.2">
      <c r="A40" s="63"/>
      <c r="B40" s="79"/>
      <c r="C40" s="72" t="s">
        <v>196</v>
      </c>
      <c r="D40" s="140"/>
      <c r="E40" s="140"/>
      <c r="F40" s="140"/>
      <c r="G40" s="142">
        <v>0</v>
      </c>
      <c r="H40" s="70">
        <v>0</v>
      </c>
      <c r="I40" s="70">
        <v>0</v>
      </c>
      <c r="J40" s="70">
        <v>0</v>
      </c>
      <c r="K40" s="70">
        <v>0</v>
      </c>
      <c r="L40" s="67"/>
      <c r="M40" s="63"/>
      <c r="O40" s="139"/>
      <c r="R40" s="116"/>
      <c r="S40" s="116"/>
      <c r="T40" s="116"/>
      <c r="U40" s="116"/>
      <c r="V40" s="116"/>
    </row>
    <row r="41" spans="1:22" x14ac:dyDescent="0.2">
      <c r="A41" s="63"/>
      <c r="B41" s="79"/>
      <c r="C41" s="72" t="s">
        <v>197</v>
      </c>
      <c r="D41" s="140"/>
      <c r="E41" s="140"/>
      <c r="F41" s="140"/>
      <c r="G41" s="142">
        <v>0</v>
      </c>
      <c r="H41" s="70">
        <v>0</v>
      </c>
      <c r="I41" s="70">
        <v>0</v>
      </c>
      <c r="J41" s="70">
        <v>0</v>
      </c>
      <c r="K41" s="70">
        <v>0</v>
      </c>
      <c r="L41" s="67"/>
      <c r="M41" s="63"/>
      <c r="O41" s="139"/>
      <c r="R41" s="116"/>
      <c r="S41" s="116"/>
      <c r="T41" s="116"/>
      <c r="U41" s="116"/>
      <c r="V41" s="116"/>
    </row>
    <row r="42" spans="1:22" x14ac:dyDescent="0.2">
      <c r="A42" s="63"/>
      <c r="B42" s="79"/>
      <c r="C42" s="72" t="s">
        <v>198</v>
      </c>
      <c r="D42" s="140"/>
      <c r="E42" s="140"/>
      <c r="F42" s="140"/>
      <c r="G42" s="142">
        <v>193736</v>
      </c>
      <c r="H42" s="70">
        <v>167617</v>
      </c>
      <c r="I42" s="70">
        <v>167290.57500000001</v>
      </c>
      <c r="J42" s="70">
        <v>452133.02367445547</v>
      </c>
      <c r="K42" s="70">
        <v>820456.03045947698</v>
      </c>
      <c r="L42" s="67"/>
      <c r="M42" s="63"/>
      <c r="O42" s="139"/>
      <c r="R42" s="116"/>
      <c r="S42" s="116"/>
      <c r="T42" s="116"/>
      <c r="U42" s="116"/>
      <c r="V42" s="116"/>
    </row>
    <row r="43" spans="1:22" x14ac:dyDescent="0.2">
      <c r="A43" s="63"/>
      <c r="B43" s="79"/>
      <c r="C43" s="72" t="s">
        <v>199</v>
      </c>
      <c r="D43" s="140"/>
      <c r="E43" s="140"/>
      <c r="F43" s="140"/>
      <c r="G43" s="142">
        <v>44650</v>
      </c>
      <c r="H43" s="70">
        <v>183433.845</v>
      </c>
      <c r="I43" s="70">
        <v>195296.65</v>
      </c>
      <c r="J43" s="70">
        <v>355141.13589000009</v>
      </c>
      <c r="K43" s="70">
        <v>625150.12956275605</v>
      </c>
      <c r="L43" s="67"/>
      <c r="M43" s="63"/>
      <c r="O43" s="139"/>
      <c r="R43" s="116"/>
      <c r="S43" s="116"/>
      <c r="T43" s="116"/>
      <c r="U43" s="116"/>
      <c r="V43" s="116"/>
    </row>
    <row r="44" spans="1:22" x14ac:dyDescent="0.2">
      <c r="A44" s="63"/>
      <c r="B44" s="79"/>
      <c r="C44" s="72" t="s">
        <v>200</v>
      </c>
      <c r="D44" s="140"/>
      <c r="E44" s="140"/>
      <c r="F44" s="140"/>
      <c r="G44" s="142">
        <v>0</v>
      </c>
      <c r="H44" s="70">
        <v>0</v>
      </c>
      <c r="I44" s="70">
        <v>0</v>
      </c>
      <c r="J44" s="70">
        <v>0</v>
      </c>
      <c r="K44" s="70">
        <v>0</v>
      </c>
      <c r="L44" s="67"/>
      <c r="M44" s="63"/>
      <c r="O44" s="139"/>
      <c r="R44" s="116"/>
      <c r="S44" s="116"/>
      <c r="T44" s="116"/>
      <c r="U44" s="116"/>
      <c r="V44" s="116"/>
    </row>
    <row r="45" spans="1:22" x14ac:dyDescent="0.2">
      <c r="A45" s="63"/>
      <c r="B45" s="79"/>
      <c r="C45" s="72" t="s">
        <v>201</v>
      </c>
      <c r="D45" s="140"/>
      <c r="E45" s="140"/>
      <c r="F45" s="140"/>
      <c r="G45" s="142">
        <v>0</v>
      </c>
      <c r="H45" s="70">
        <v>0</v>
      </c>
      <c r="I45" s="70">
        <v>0</v>
      </c>
      <c r="J45" s="70">
        <v>0</v>
      </c>
      <c r="K45" s="70">
        <v>0</v>
      </c>
      <c r="L45" s="67"/>
      <c r="M45" s="63"/>
      <c r="O45" s="139"/>
      <c r="R45" s="116"/>
      <c r="S45" s="116"/>
      <c r="T45" s="116"/>
      <c r="U45" s="116"/>
      <c r="V45" s="116"/>
    </row>
    <row r="46" spans="1:22" x14ac:dyDescent="0.2">
      <c r="A46" s="63"/>
      <c r="B46" s="79"/>
      <c r="C46" s="72" t="s">
        <v>202</v>
      </c>
      <c r="D46" s="140"/>
      <c r="E46" s="140"/>
      <c r="F46" s="140"/>
      <c r="G46" s="142">
        <v>0</v>
      </c>
      <c r="H46" s="70">
        <v>2255.2950000000001</v>
      </c>
      <c r="I46" s="70">
        <v>2255.2950000000001</v>
      </c>
      <c r="J46" s="70">
        <v>0</v>
      </c>
      <c r="K46" s="70">
        <v>0</v>
      </c>
      <c r="L46" s="67"/>
      <c r="M46" s="63"/>
      <c r="O46" s="139"/>
      <c r="R46" s="116"/>
      <c r="S46" s="116"/>
      <c r="T46" s="116"/>
      <c r="U46" s="116"/>
      <c r="V46" s="116"/>
    </row>
    <row r="47" spans="1:22" x14ac:dyDescent="0.2">
      <c r="A47" s="63"/>
      <c r="B47" s="79"/>
      <c r="C47" s="72" t="s">
        <v>203</v>
      </c>
      <c r="D47" s="140"/>
      <c r="E47" s="140"/>
      <c r="F47" s="140"/>
      <c r="G47" s="142">
        <v>0</v>
      </c>
      <c r="H47" s="70">
        <v>0</v>
      </c>
      <c r="I47" s="70">
        <v>0</v>
      </c>
      <c r="J47" s="70">
        <v>0</v>
      </c>
      <c r="K47" s="70">
        <v>0</v>
      </c>
      <c r="L47" s="67"/>
      <c r="M47" s="63"/>
      <c r="O47" s="139"/>
      <c r="R47" s="116"/>
      <c r="S47" s="116"/>
      <c r="T47" s="116"/>
      <c r="U47" s="116"/>
      <c r="V47" s="116"/>
    </row>
    <row r="48" spans="1:22" x14ac:dyDescent="0.2">
      <c r="A48" s="63"/>
      <c r="B48" s="79"/>
      <c r="C48" s="72" t="s">
        <v>204</v>
      </c>
      <c r="D48" s="140"/>
      <c r="E48" s="140"/>
      <c r="F48" s="140"/>
      <c r="G48" s="142">
        <v>24891.5</v>
      </c>
      <c r="H48" s="70">
        <v>26546.95</v>
      </c>
      <c r="I48" s="70">
        <v>3523.3450000000003</v>
      </c>
      <c r="J48" s="70">
        <v>11730.140460935105</v>
      </c>
      <c r="K48" s="70">
        <v>13711.545616784264</v>
      </c>
      <c r="L48" s="67"/>
      <c r="M48" s="63"/>
      <c r="O48" s="139"/>
      <c r="R48" s="116"/>
      <c r="S48" s="116"/>
      <c r="T48" s="116"/>
      <c r="U48" s="116"/>
      <c r="V48" s="116"/>
    </row>
    <row r="49" spans="1:22" x14ac:dyDescent="0.2">
      <c r="A49" s="63"/>
      <c r="B49" s="79"/>
      <c r="C49" s="72" t="s">
        <v>205</v>
      </c>
      <c r="D49" s="140"/>
      <c r="E49" s="140"/>
      <c r="F49" s="140"/>
      <c r="G49" s="142">
        <v>62765</v>
      </c>
      <c r="H49" s="70">
        <v>109056.78</v>
      </c>
      <c r="I49" s="70">
        <v>140516.625</v>
      </c>
      <c r="J49" s="70">
        <v>100824.16924339838</v>
      </c>
      <c r="K49" s="70">
        <v>104164.52492190838</v>
      </c>
      <c r="L49" s="67"/>
      <c r="M49" s="63"/>
      <c r="O49" s="139"/>
      <c r="R49" s="116"/>
      <c r="S49" s="116"/>
      <c r="T49" s="116"/>
      <c r="U49" s="116"/>
      <c r="V49" s="116"/>
    </row>
    <row r="50" spans="1:22" x14ac:dyDescent="0.2">
      <c r="A50" s="63"/>
      <c r="B50" s="79"/>
      <c r="C50" s="72" t="s">
        <v>206</v>
      </c>
      <c r="D50" s="140"/>
      <c r="E50" s="140"/>
      <c r="F50" s="140"/>
      <c r="G50" s="142">
        <v>0</v>
      </c>
      <c r="H50" s="70">
        <v>0</v>
      </c>
      <c r="I50" s="70">
        <v>0</v>
      </c>
      <c r="J50" s="70">
        <v>0</v>
      </c>
      <c r="K50" s="70">
        <v>0</v>
      </c>
      <c r="L50" s="67"/>
      <c r="M50" s="63"/>
      <c r="O50" s="139"/>
      <c r="R50" s="116"/>
      <c r="S50" s="116"/>
      <c r="T50" s="116"/>
      <c r="U50" s="116"/>
      <c r="V50" s="116"/>
    </row>
    <row r="51" spans="1:22" x14ac:dyDescent="0.2">
      <c r="A51" s="63"/>
      <c r="B51" s="79"/>
      <c r="C51" s="72" t="s">
        <v>207</v>
      </c>
      <c r="D51" s="140"/>
      <c r="E51" s="140"/>
      <c r="F51" s="140"/>
      <c r="G51" s="142">
        <v>0</v>
      </c>
      <c r="H51" s="70">
        <v>0</v>
      </c>
      <c r="I51" s="70">
        <v>0</v>
      </c>
      <c r="J51" s="70">
        <v>0</v>
      </c>
      <c r="K51" s="70">
        <v>0</v>
      </c>
      <c r="L51" s="67"/>
      <c r="M51" s="63"/>
      <c r="O51" s="139"/>
      <c r="R51" s="116"/>
      <c r="S51" s="116"/>
      <c r="T51" s="116"/>
      <c r="U51" s="116"/>
      <c r="V51" s="116"/>
    </row>
    <row r="52" spans="1:22" x14ac:dyDescent="0.2">
      <c r="A52" s="63"/>
      <c r="B52" s="79"/>
      <c r="C52" s="72" t="s">
        <v>208</v>
      </c>
      <c r="D52" s="140"/>
      <c r="E52" s="140"/>
      <c r="F52" s="140"/>
      <c r="G52" s="142">
        <v>0</v>
      </c>
      <c r="H52" s="70">
        <v>0</v>
      </c>
      <c r="I52" s="70">
        <v>0</v>
      </c>
      <c r="J52" s="70">
        <v>0</v>
      </c>
      <c r="K52" s="70">
        <v>0</v>
      </c>
      <c r="L52" s="67"/>
      <c r="M52" s="63"/>
      <c r="O52" s="139"/>
      <c r="R52" s="116"/>
      <c r="S52" s="116"/>
      <c r="T52" s="116"/>
      <c r="U52" s="116"/>
      <c r="V52" s="116"/>
    </row>
    <row r="53" spans="1:22" x14ac:dyDescent="0.2">
      <c r="A53" s="63"/>
      <c r="B53" s="79"/>
      <c r="C53" s="72" t="s">
        <v>209</v>
      </c>
      <c r="D53" s="140"/>
      <c r="E53" s="140"/>
      <c r="F53" s="140"/>
      <c r="G53" s="142">
        <v>498817</v>
      </c>
      <c r="H53" s="70">
        <v>502768.82</v>
      </c>
      <c r="I53" s="70">
        <v>27677.47</v>
      </c>
      <c r="J53" s="70">
        <v>21757.031924932024</v>
      </c>
      <c r="K53" s="70">
        <v>955158.18024512089</v>
      </c>
      <c r="L53" s="67"/>
      <c r="M53" s="63"/>
      <c r="O53" s="139"/>
      <c r="R53" s="116"/>
      <c r="S53" s="116"/>
      <c r="T53" s="116"/>
      <c r="U53" s="116"/>
      <c r="V53" s="116"/>
    </row>
    <row r="54" spans="1:22" x14ac:dyDescent="0.2">
      <c r="A54" s="63"/>
      <c r="B54" s="79"/>
      <c r="C54" s="72" t="s">
        <v>210</v>
      </c>
      <c r="D54" s="140"/>
      <c r="E54" s="140"/>
      <c r="F54" s="140"/>
      <c r="G54" s="142">
        <v>743340.5</v>
      </c>
      <c r="H54" s="70">
        <v>78067.925000000003</v>
      </c>
      <c r="I54" s="70">
        <v>244288.815</v>
      </c>
      <c r="J54" s="70">
        <v>252681.35087038041</v>
      </c>
      <c r="K54" s="70">
        <v>-114898.93889669709</v>
      </c>
      <c r="L54" s="67"/>
      <c r="M54" s="63"/>
      <c r="O54" s="139"/>
      <c r="R54" s="116"/>
      <c r="S54" s="116"/>
      <c r="T54" s="116"/>
      <c r="U54" s="116"/>
      <c r="V54" s="116"/>
    </row>
    <row r="55" spans="1:22" x14ac:dyDescent="0.2">
      <c r="A55" s="63"/>
      <c r="B55" s="79"/>
      <c r="C55" s="72" t="s">
        <v>211</v>
      </c>
      <c r="D55" s="140"/>
      <c r="E55" s="140"/>
      <c r="F55" s="140"/>
      <c r="G55" s="142">
        <v>0</v>
      </c>
      <c r="H55" s="70">
        <v>0</v>
      </c>
      <c r="I55" s="70">
        <v>0</v>
      </c>
      <c r="J55" s="70">
        <v>0</v>
      </c>
      <c r="K55" s="70">
        <v>0</v>
      </c>
      <c r="L55" s="67"/>
      <c r="M55" s="63"/>
      <c r="O55" s="139"/>
      <c r="R55" s="116"/>
      <c r="S55" s="116"/>
      <c r="T55" s="116"/>
      <c r="U55" s="116"/>
      <c r="V55" s="116"/>
    </row>
    <row r="56" spans="1:22" x14ac:dyDescent="0.2">
      <c r="A56" s="63"/>
      <c r="B56" s="79"/>
      <c r="C56" s="72" t="s">
        <v>212</v>
      </c>
      <c r="D56" s="140"/>
      <c r="E56" s="140"/>
      <c r="F56" s="140"/>
      <c r="G56" s="142">
        <v>0</v>
      </c>
      <c r="H56" s="70">
        <v>0</v>
      </c>
      <c r="I56" s="70">
        <v>0</v>
      </c>
      <c r="J56" s="70">
        <v>0</v>
      </c>
      <c r="K56" s="70">
        <v>0</v>
      </c>
      <c r="L56" s="67"/>
      <c r="M56" s="63"/>
      <c r="O56" s="139"/>
      <c r="R56" s="116"/>
      <c r="S56" s="116"/>
      <c r="T56" s="116"/>
      <c r="U56" s="116"/>
      <c r="V56" s="116"/>
    </row>
    <row r="57" spans="1:22" x14ac:dyDescent="0.2">
      <c r="A57" s="63"/>
      <c r="B57" s="79"/>
      <c r="C57" s="72" t="s">
        <v>213</v>
      </c>
      <c r="D57" s="140"/>
      <c r="E57" s="140"/>
      <c r="F57" s="140"/>
      <c r="G57" s="142">
        <v>0</v>
      </c>
      <c r="H57" s="70">
        <v>0</v>
      </c>
      <c r="I57" s="70">
        <v>0</v>
      </c>
      <c r="J57" s="70">
        <v>0</v>
      </c>
      <c r="K57" s="70">
        <v>0</v>
      </c>
      <c r="L57" s="67"/>
      <c r="M57" s="63"/>
      <c r="O57" s="139"/>
      <c r="R57" s="116"/>
      <c r="S57" s="116"/>
      <c r="T57" s="116"/>
      <c r="U57" s="116"/>
      <c r="V57" s="116"/>
    </row>
    <row r="58" spans="1:22" x14ac:dyDescent="0.2">
      <c r="A58" s="63"/>
      <c r="B58" s="79"/>
      <c r="C58" s="72" t="s">
        <v>214</v>
      </c>
      <c r="D58" s="140"/>
      <c r="E58" s="140"/>
      <c r="F58" s="140"/>
      <c r="G58" s="142">
        <v>0</v>
      </c>
      <c r="H58" s="70">
        <v>0</v>
      </c>
      <c r="I58" s="70">
        <v>0</v>
      </c>
      <c r="J58" s="70">
        <v>0</v>
      </c>
      <c r="K58" s="70">
        <v>0</v>
      </c>
      <c r="L58" s="67"/>
      <c r="M58" s="63"/>
      <c r="O58" s="139"/>
      <c r="R58" s="116"/>
      <c r="S58" s="116"/>
      <c r="T58" s="116"/>
      <c r="U58" s="116"/>
      <c r="V58" s="116"/>
    </row>
    <row r="59" spans="1:22" x14ac:dyDescent="0.2">
      <c r="A59" s="63"/>
      <c r="B59" s="79"/>
      <c r="C59" s="72" t="s">
        <v>215</v>
      </c>
      <c r="D59" s="140"/>
      <c r="E59" s="140"/>
      <c r="F59" s="140"/>
      <c r="G59" s="142">
        <v>0</v>
      </c>
      <c r="H59" s="70">
        <v>0</v>
      </c>
      <c r="I59" s="70">
        <v>0</v>
      </c>
      <c r="J59" s="70">
        <v>0</v>
      </c>
      <c r="K59" s="70">
        <v>0</v>
      </c>
      <c r="L59" s="67"/>
      <c r="M59" s="63"/>
      <c r="O59" s="139"/>
      <c r="R59" s="116"/>
      <c r="S59" s="116"/>
      <c r="T59" s="116"/>
      <c r="U59" s="116"/>
      <c r="V59" s="116"/>
    </row>
    <row r="60" spans="1:22" x14ac:dyDescent="0.2">
      <c r="A60" s="63"/>
      <c r="B60" s="80"/>
      <c r="C60" s="72" t="s">
        <v>148</v>
      </c>
      <c r="D60" s="140"/>
      <c r="E60" s="140"/>
      <c r="F60" s="140"/>
      <c r="G60" s="142">
        <v>611481</v>
      </c>
      <c r="H60" s="70">
        <v>339688.89500000002</v>
      </c>
      <c r="I60" s="70">
        <v>113505.395</v>
      </c>
      <c r="J60" s="70">
        <v>287653.03049523541</v>
      </c>
      <c r="K60" s="70">
        <v>601379.65549523546</v>
      </c>
      <c r="L60" s="67"/>
      <c r="M60" s="63"/>
      <c r="O60" s="139"/>
      <c r="R60" s="116"/>
      <c r="S60" s="116"/>
      <c r="T60" s="116"/>
      <c r="U60" s="116"/>
      <c r="V60" s="116"/>
    </row>
    <row r="61" spans="1:22" x14ac:dyDescent="0.2">
      <c r="A61" s="63"/>
      <c r="B61" s="81" t="s">
        <v>216</v>
      </c>
      <c r="C61" s="71" t="s">
        <v>217</v>
      </c>
      <c r="D61" s="140"/>
      <c r="E61" s="140"/>
      <c r="F61" s="140"/>
      <c r="G61" s="142">
        <v>0</v>
      </c>
      <c r="H61" s="70">
        <v>0</v>
      </c>
      <c r="I61" s="70">
        <v>0</v>
      </c>
      <c r="J61" s="70">
        <v>0</v>
      </c>
      <c r="K61" s="70">
        <v>0</v>
      </c>
      <c r="L61" s="67"/>
      <c r="M61" s="63"/>
      <c r="O61" s="139"/>
      <c r="R61" s="116"/>
      <c r="S61" s="116"/>
      <c r="T61" s="116"/>
      <c r="U61" s="116"/>
      <c r="V61" s="116"/>
    </row>
    <row r="62" spans="1:22" x14ac:dyDescent="0.2">
      <c r="A62" s="63"/>
      <c r="B62" s="254" t="s">
        <v>218</v>
      </c>
      <c r="C62" s="71" t="s">
        <v>219</v>
      </c>
      <c r="D62" s="140"/>
      <c r="E62" s="140"/>
      <c r="F62" s="140"/>
      <c r="G62" s="142">
        <v>0</v>
      </c>
      <c r="H62" s="70">
        <v>19337.145</v>
      </c>
      <c r="I62" s="70">
        <v>85833.89</v>
      </c>
      <c r="J62" s="70">
        <v>73810.804999472981</v>
      </c>
      <c r="K62" s="70">
        <v>33638.512297468973</v>
      </c>
      <c r="L62" s="67"/>
      <c r="M62" s="63"/>
      <c r="O62" s="139"/>
      <c r="R62" s="116"/>
      <c r="S62" s="116"/>
      <c r="T62" s="116"/>
      <c r="U62" s="116"/>
      <c r="V62" s="116"/>
    </row>
    <row r="63" spans="1:22" x14ac:dyDescent="0.2">
      <c r="A63" s="63"/>
      <c r="B63" s="254"/>
      <c r="C63" s="71" t="s">
        <v>220</v>
      </c>
      <c r="D63" s="140"/>
      <c r="E63" s="140"/>
      <c r="F63" s="140"/>
      <c r="G63" s="142">
        <v>0</v>
      </c>
      <c r="H63" s="70">
        <v>0</v>
      </c>
      <c r="I63" s="70">
        <v>0</v>
      </c>
      <c r="J63" s="70">
        <v>0</v>
      </c>
      <c r="K63" s="70">
        <v>0</v>
      </c>
      <c r="L63" s="67"/>
      <c r="M63" s="63"/>
      <c r="O63" s="139"/>
      <c r="R63" s="116"/>
      <c r="S63" s="116"/>
      <c r="T63" s="116"/>
      <c r="U63" s="116"/>
      <c r="V63" s="116"/>
    </row>
    <row r="64" spans="1:22" x14ac:dyDescent="0.2">
      <c r="A64" s="63"/>
      <c r="B64" s="254"/>
      <c r="C64" s="71" t="s">
        <v>221</v>
      </c>
      <c r="D64" s="140"/>
      <c r="E64" s="140"/>
      <c r="F64" s="140"/>
      <c r="G64" s="142">
        <v>491897.5</v>
      </c>
      <c r="H64" s="70">
        <v>452233.23499999999</v>
      </c>
      <c r="I64" s="70">
        <v>455211.65499999997</v>
      </c>
      <c r="J64" s="70">
        <v>1640785.4239580506</v>
      </c>
      <c r="K64" s="70">
        <v>2970544.4357391084</v>
      </c>
      <c r="L64" s="67"/>
      <c r="M64" s="63"/>
      <c r="O64" s="139"/>
      <c r="R64" s="116"/>
      <c r="S64" s="116"/>
      <c r="T64" s="116"/>
      <c r="U64" s="116"/>
      <c r="V64" s="116"/>
    </row>
    <row r="65" spans="1:22" x14ac:dyDescent="0.2">
      <c r="A65" s="63"/>
      <c r="B65" s="254"/>
      <c r="C65" s="71" t="s">
        <v>222</v>
      </c>
      <c r="D65" s="140"/>
      <c r="E65" s="140"/>
      <c r="F65" s="140"/>
      <c r="G65" s="142">
        <v>354111.5</v>
      </c>
      <c r="H65" s="70">
        <v>30508.2</v>
      </c>
      <c r="I65" s="70">
        <v>5695.2</v>
      </c>
      <c r="J65" s="70">
        <v>6022.5783442813972</v>
      </c>
      <c r="K65" s="70">
        <v>76202.727096815754</v>
      </c>
      <c r="L65" s="67"/>
      <c r="M65" s="63"/>
      <c r="O65" s="139"/>
      <c r="R65" s="116"/>
      <c r="S65" s="116"/>
      <c r="T65" s="116"/>
      <c r="U65" s="116"/>
      <c r="V65" s="116"/>
    </row>
    <row r="66" spans="1:22" x14ac:dyDescent="0.2">
      <c r="A66" s="63"/>
      <c r="B66" s="254"/>
      <c r="C66" s="71" t="s">
        <v>223</v>
      </c>
      <c r="D66" s="140"/>
      <c r="E66" s="140"/>
      <c r="F66" s="140"/>
      <c r="G66" s="142">
        <v>0</v>
      </c>
      <c r="H66" s="70">
        <v>0</v>
      </c>
      <c r="I66" s="70">
        <v>0</v>
      </c>
      <c r="J66" s="70">
        <v>12232.064361387047</v>
      </c>
      <c r="K66" s="70">
        <v>12232.064361387047</v>
      </c>
      <c r="L66" s="67"/>
      <c r="M66" s="63"/>
      <c r="O66" s="139"/>
      <c r="R66" s="116"/>
      <c r="S66" s="116"/>
      <c r="T66" s="116"/>
      <c r="U66" s="116"/>
      <c r="V66" s="116"/>
    </row>
    <row r="67" spans="1:22" x14ac:dyDescent="0.2">
      <c r="A67" s="63"/>
      <c r="B67" s="254"/>
      <c r="C67" s="71" t="s">
        <v>224</v>
      </c>
      <c r="D67" s="140"/>
      <c r="E67" s="140"/>
      <c r="F67" s="140"/>
      <c r="G67" s="142">
        <v>0</v>
      </c>
      <c r="H67" s="70">
        <v>0</v>
      </c>
      <c r="I67" s="70">
        <v>0</v>
      </c>
      <c r="J67" s="70">
        <v>0</v>
      </c>
      <c r="K67" s="70">
        <v>0</v>
      </c>
      <c r="L67" s="67"/>
      <c r="M67" s="63"/>
      <c r="O67" s="139"/>
      <c r="R67" s="116"/>
      <c r="S67" s="116"/>
      <c r="T67" s="116"/>
      <c r="U67" s="116"/>
      <c r="V67" s="116"/>
    </row>
    <row r="68" spans="1:22" x14ac:dyDescent="0.2">
      <c r="A68" s="63"/>
      <c r="B68" s="254"/>
      <c r="C68" s="71" t="s">
        <v>225</v>
      </c>
      <c r="D68" s="140"/>
      <c r="E68" s="140"/>
      <c r="F68" s="140"/>
      <c r="G68" s="142">
        <v>0</v>
      </c>
      <c r="H68" s="70">
        <v>0</v>
      </c>
      <c r="I68" s="70">
        <v>15505.995000000001</v>
      </c>
      <c r="J68" s="70">
        <v>15505.995086168052</v>
      </c>
      <c r="K68" s="70">
        <v>0</v>
      </c>
      <c r="L68" s="67"/>
      <c r="M68" s="63"/>
      <c r="O68" s="139"/>
      <c r="R68" s="116"/>
      <c r="S68" s="116"/>
      <c r="T68" s="116"/>
      <c r="U68" s="116"/>
      <c r="V68" s="116"/>
    </row>
    <row r="69" spans="1:22" x14ac:dyDescent="0.2">
      <c r="A69" s="63"/>
      <c r="B69" s="254"/>
      <c r="C69" s="71" t="s">
        <v>226</v>
      </c>
      <c r="D69" s="140"/>
      <c r="E69" s="140"/>
      <c r="F69" s="140"/>
      <c r="G69" s="142">
        <v>1226278.5</v>
      </c>
      <c r="H69" s="70">
        <v>185138.91999999998</v>
      </c>
      <c r="I69" s="70">
        <v>164764.81</v>
      </c>
      <c r="J69" s="70">
        <v>412390.14241650223</v>
      </c>
      <c r="K69" s="70">
        <v>346102.20281829074</v>
      </c>
      <c r="L69" s="67"/>
      <c r="M69" s="63"/>
      <c r="O69" s="139"/>
      <c r="R69" s="116"/>
      <c r="S69" s="116"/>
      <c r="T69" s="116"/>
      <c r="U69" s="116"/>
      <c r="V69" s="116"/>
    </row>
    <row r="70" spans="1:22" x14ac:dyDescent="0.2">
      <c r="A70" s="63"/>
      <c r="B70" s="254"/>
      <c r="C70" s="71" t="s">
        <v>227</v>
      </c>
      <c r="D70" s="140"/>
      <c r="E70" s="140"/>
      <c r="F70" s="140"/>
      <c r="G70" s="142">
        <v>0</v>
      </c>
      <c r="H70" s="70">
        <v>0</v>
      </c>
      <c r="I70" s="70">
        <v>0</v>
      </c>
      <c r="J70" s="70">
        <v>0</v>
      </c>
      <c r="K70" s="70">
        <v>0</v>
      </c>
      <c r="L70" s="67"/>
      <c r="M70" s="63"/>
      <c r="O70" s="139"/>
      <c r="R70" s="116"/>
      <c r="S70" s="116"/>
      <c r="T70" s="116"/>
      <c r="U70" s="116"/>
      <c r="V70" s="116"/>
    </row>
    <row r="71" spans="1:22" x14ac:dyDescent="0.2">
      <c r="A71" s="63"/>
      <c r="B71" s="254"/>
      <c r="C71" s="71" t="s">
        <v>228</v>
      </c>
      <c r="D71" s="140"/>
      <c r="E71" s="140"/>
      <c r="F71" s="140"/>
      <c r="G71" s="142">
        <v>0</v>
      </c>
      <c r="H71" s="70">
        <v>0</v>
      </c>
      <c r="I71" s="70">
        <v>0</v>
      </c>
      <c r="J71" s="70">
        <v>0</v>
      </c>
      <c r="K71" s="70">
        <v>0</v>
      </c>
      <c r="L71" s="67"/>
      <c r="M71" s="63"/>
      <c r="O71" s="139"/>
      <c r="R71" s="116"/>
      <c r="S71" s="116"/>
      <c r="T71" s="116"/>
      <c r="U71" s="116"/>
      <c r="V71" s="116"/>
    </row>
    <row r="72" spans="1:22" x14ac:dyDescent="0.2">
      <c r="A72" s="63"/>
      <c r="B72" s="254"/>
      <c r="C72" s="71" t="s">
        <v>229</v>
      </c>
      <c r="D72" s="140"/>
      <c r="E72" s="140"/>
      <c r="F72" s="140"/>
      <c r="G72" s="142">
        <v>0</v>
      </c>
      <c r="H72" s="70">
        <v>0</v>
      </c>
      <c r="I72" s="70">
        <v>0</v>
      </c>
      <c r="J72" s="70">
        <v>0</v>
      </c>
      <c r="K72" s="70">
        <v>0</v>
      </c>
      <c r="L72" s="67"/>
      <c r="M72" s="63"/>
      <c r="O72" s="139"/>
      <c r="R72" s="116"/>
      <c r="S72" s="116"/>
      <c r="T72" s="116"/>
      <c r="U72" s="116"/>
      <c r="V72" s="116"/>
    </row>
    <row r="73" spans="1:22" x14ac:dyDescent="0.2">
      <c r="A73" s="63"/>
      <c r="B73" s="254"/>
      <c r="C73" s="71" t="s">
        <v>230</v>
      </c>
      <c r="D73" s="140"/>
      <c r="E73" s="140"/>
      <c r="F73" s="140"/>
      <c r="G73" s="142">
        <v>0</v>
      </c>
      <c r="H73" s="70">
        <v>0</v>
      </c>
      <c r="I73" s="70">
        <v>0</v>
      </c>
      <c r="J73" s="70">
        <v>0</v>
      </c>
      <c r="K73" s="70">
        <v>0</v>
      </c>
      <c r="L73" s="67"/>
      <c r="M73" s="63"/>
      <c r="O73" s="139"/>
      <c r="R73" s="116"/>
      <c r="S73" s="116"/>
      <c r="T73" s="116"/>
      <c r="U73" s="116"/>
      <c r="V73" s="116"/>
    </row>
    <row r="74" spans="1:22" x14ac:dyDescent="0.2">
      <c r="A74" s="63"/>
      <c r="B74" s="254"/>
      <c r="C74" s="71" t="s">
        <v>231</v>
      </c>
      <c r="D74" s="140"/>
      <c r="E74" s="140"/>
      <c r="F74" s="140"/>
      <c r="G74" s="142">
        <v>0</v>
      </c>
      <c r="H74" s="70">
        <v>0</v>
      </c>
      <c r="I74" s="70">
        <v>0</v>
      </c>
      <c r="J74" s="70">
        <v>0</v>
      </c>
      <c r="K74" s="70">
        <v>0</v>
      </c>
      <c r="L74" s="67"/>
      <c r="M74" s="63"/>
      <c r="O74" s="139"/>
      <c r="R74" s="116"/>
      <c r="S74" s="116"/>
      <c r="T74" s="116"/>
      <c r="U74" s="116"/>
      <c r="V74" s="116"/>
    </row>
    <row r="75" spans="1:22" x14ac:dyDescent="0.2">
      <c r="A75" s="63"/>
      <c r="B75" s="254"/>
      <c r="C75" s="71" t="s">
        <v>232</v>
      </c>
      <c r="D75" s="140"/>
      <c r="E75" s="140"/>
      <c r="F75" s="140"/>
      <c r="G75" s="142">
        <v>0</v>
      </c>
      <c r="H75" s="70">
        <v>0</v>
      </c>
      <c r="I75" s="70">
        <v>0</v>
      </c>
      <c r="J75" s="70">
        <v>0</v>
      </c>
      <c r="K75" s="70">
        <v>0</v>
      </c>
      <c r="L75" s="67"/>
      <c r="M75" s="63"/>
      <c r="O75" s="139"/>
      <c r="R75" s="116"/>
      <c r="S75" s="116"/>
      <c r="T75" s="116"/>
      <c r="U75" s="116"/>
      <c r="V75" s="116"/>
    </row>
    <row r="76" spans="1:22" x14ac:dyDescent="0.2">
      <c r="A76" s="63"/>
      <c r="B76" s="254"/>
      <c r="C76" s="71" t="s">
        <v>233</v>
      </c>
      <c r="D76" s="140"/>
      <c r="E76" s="140"/>
      <c r="F76" s="140"/>
      <c r="G76" s="142">
        <v>233701</v>
      </c>
      <c r="H76" s="70">
        <v>94927.5</v>
      </c>
      <c r="I76" s="70">
        <v>0</v>
      </c>
      <c r="J76" s="70">
        <v>0</v>
      </c>
      <c r="K76" s="70">
        <v>0</v>
      </c>
      <c r="L76" s="67"/>
      <c r="M76" s="63"/>
      <c r="O76" s="139"/>
      <c r="R76" s="116"/>
      <c r="S76" s="116"/>
      <c r="T76" s="116"/>
      <c r="U76" s="116"/>
      <c r="V76" s="116"/>
    </row>
    <row r="77" spans="1:22" x14ac:dyDescent="0.2">
      <c r="A77" s="63"/>
      <c r="B77" s="254"/>
      <c r="C77" s="71" t="s">
        <v>234</v>
      </c>
      <c r="D77" s="140"/>
      <c r="E77" s="140"/>
      <c r="F77" s="140"/>
      <c r="G77" s="142">
        <v>113346</v>
      </c>
      <c r="H77" s="70">
        <v>14556</v>
      </c>
      <c r="I77" s="70">
        <v>0</v>
      </c>
      <c r="J77" s="70">
        <v>0</v>
      </c>
      <c r="K77" s="70">
        <v>0</v>
      </c>
      <c r="L77" s="67"/>
      <c r="M77" s="63"/>
      <c r="O77" s="139"/>
      <c r="R77" s="116"/>
      <c r="S77" s="116"/>
      <c r="T77" s="116"/>
      <c r="U77" s="116"/>
      <c r="V77" s="116"/>
    </row>
    <row r="78" spans="1:22" x14ac:dyDescent="0.2">
      <c r="A78" s="63"/>
      <c r="B78" s="254"/>
      <c r="C78" s="71" t="s">
        <v>235</v>
      </c>
      <c r="D78" s="140"/>
      <c r="E78" s="140"/>
      <c r="F78" s="140"/>
      <c r="G78" s="142">
        <v>0</v>
      </c>
      <c r="H78" s="70">
        <v>93108.84</v>
      </c>
      <c r="I78" s="70">
        <v>93108.84</v>
      </c>
      <c r="J78" s="70">
        <v>0</v>
      </c>
      <c r="K78" s="70">
        <v>0</v>
      </c>
      <c r="L78" s="67"/>
      <c r="M78" s="63"/>
      <c r="O78" s="139"/>
      <c r="R78" s="116"/>
      <c r="S78" s="116"/>
      <c r="T78" s="116"/>
      <c r="U78" s="116"/>
      <c r="V78" s="116"/>
    </row>
    <row r="79" spans="1:22" x14ac:dyDescent="0.2">
      <c r="A79" s="63"/>
      <c r="B79" s="254"/>
      <c r="C79" s="71" t="s">
        <v>148</v>
      </c>
      <c r="D79" s="140"/>
      <c r="E79" s="140"/>
      <c r="F79" s="140"/>
      <c r="G79" s="142">
        <v>0</v>
      </c>
      <c r="H79" s="70">
        <v>472.79500000000002</v>
      </c>
      <c r="I79" s="70">
        <v>225742.43500000003</v>
      </c>
      <c r="J79" s="70">
        <v>417331.2822016587</v>
      </c>
      <c r="K79" s="70">
        <v>439823.89422033494</v>
      </c>
      <c r="L79" s="63"/>
      <c r="M79" s="63"/>
      <c r="O79" s="139"/>
      <c r="R79" s="116"/>
      <c r="S79" s="116"/>
      <c r="T79" s="116"/>
      <c r="U79" s="116"/>
      <c r="V79" s="116"/>
    </row>
    <row r="80" spans="1:22" x14ac:dyDescent="0.2">
      <c r="A80" s="63"/>
      <c r="B80" s="78" t="s">
        <v>236</v>
      </c>
      <c r="C80" s="71" t="s">
        <v>237</v>
      </c>
      <c r="D80" s="140"/>
      <c r="E80" s="140"/>
      <c r="F80" s="140"/>
      <c r="G80" s="142">
        <v>0</v>
      </c>
      <c r="H80" s="70">
        <v>0</v>
      </c>
      <c r="I80" s="70">
        <v>0</v>
      </c>
      <c r="J80" s="70">
        <v>0</v>
      </c>
      <c r="K80" s="70">
        <v>0</v>
      </c>
      <c r="L80" s="63"/>
      <c r="M80" s="63"/>
      <c r="O80" s="139"/>
      <c r="R80" s="116"/>
      <c r="S80" s="116"/>
      <c r="T80" s="116"/>
      <c r="U80" s="116"/>
      <c r="V80" s="116"/>
    </row>
    <row r="81" spans="1:22" x14ac:dyDescent="0.2">
      <c r="A81" s="63"/>
      <c r="B81" s="75" t="s">
        <v>238</v>
      </c>
      <c r="C81" s="71" t="s">
        <v>239</v>
      </c>
      <c r="D81" s="140"/>
      <c r="E81" s="140"/>
      <c r="F81" s="140"/>
      <c r="G81" s="142">
        <v>4021790.5</v>
      </c>
      <c r="H81" s="70">
        <v>2262801.4</v>
      </c>
      <c r="I81" s="70">
        <v>671749.27500000002</v>
      </c>
      <c r="J81" s="70">
        <v>334787.97234007716</v>
      </c>
      <c r="K81" s="70">
        <v>412609.09793659294</v>
      </c>
      <c r="L81" s="66"/>
      <c r="M81" s="66"/>
      <c r="O81" s="139"/>
      <c r="R81" s="116"/>
      <c r="S81" s="116"/>
      <c r="T81" s="116"/>
      <c r="U81" s="116"/>
      <c r="V81" s="116"/>
    </row>
    <row r="82" spans="1:22" x14ac:dyDescent="0.2">
      <c r="A82" s="63"/>
      <c r="B82" s="76"/>
      <c r="C82" s="71" t="s">
        <v>240</v>
      </c>
      <c r="D82" s="140"/>
      <c r="E82" s="140"/>
      <c r="F82" s="140"/>
      <c r="G82" s="142">
        <v>2043013.5</v>
      </c>
      <c r="H82" s="70">
        <v>2775753.5549999997</v>
      </c>
      <c r="I82" s="70">
        <v>2610333.4249999998</v>
      </c>
      <c r="J82" s="70">
        <v>2035675.9847069131</v>
      </c>
      <c r="K82" s="70">
        <v>2550681.0799925248</v>
      </c>
      <c r="L82" s="66"/>
      <c r="M82" s="66"/>
      <c r="O82" s="139"/>
      <c r="R82" s="116"/>
      <c r="S82" s="116"/>
      <c r="T82" s="116"/>
      <c r="U82" s="116"/>
      <c r="V82" s="116"/>
    </row>
    <row r="83" spans="1:22" x14ac:dyDescent="0.2">
      <c r="A83" s="66"/>
      <c r="B83" s="66"/>
      <c r="C83" s="68" t="s">
        <v>47</v>
      </c>
      <c r="D83" s="95">
        <f t="shared" ref="D83:E83" si="2">SUM(D24:D82)</f>
        <v>0</v>
      </c>
      <c r="E83" s="95">
        <f t="shared" si="2"/>
        <v>0</v>
      </c>
      <c r="F83" s="69">
        <f>SUM(F24:F82)</f>
        <v>0</v>
      </c>
      <c r="G83" s="69">
        <f t="shared" ref="G83:J83" si="3">SUM(G24:G82)</f>
        <v>11778863</v>
      </c>
      <c r="H83" s="69">
        <f t="shared" si="3"/>
        <v>8087245.9649999999</v>
      </c>
      <c r="I83" s="69">
        <f t="shared" si="3"/>
        <v>5872802.4199999999</v>
      </c>
      <c r="J83" s="69">
        <f t="shared" si="3"/>
        <v>7392389.4502269989</v>
      </c>
      <c r="K83" s="95">
        <f t="shared" ref="K83" si="4">SUM(K24:K82)</f>
        <v>11779102.25</v>
      </c>
      <c r="L83" s="66"/>
      <c r="M83" s="66"/>
    </row>
    <row r="84" spans="1:22" x14ac:dyDescent="0.2">
      <c r="A84" s="66"/>
      <c r="B84" s="66"/>
      <c r="C84" s="66"/>
      <c r="D84" s="93"/>
      <c r="E84" s="93"/>
      <c r="F84" s="66"/>
      <c r="G84" s="66"/>
      <c r="H84" s="66"/>
      <c r="I84" s="66"/>
      <c r="J84" s="66"/>
      <c r="K84" s="66"/>
      <c r="L84" s="66"/>
      <c r="M84" s="66"/>
    </row>
    <row r="85" spans="1:22" x14ac:dyDescent="0.2">
      <c r="A85" s="66"/>
      <c r="B85" s="66"/>
      <c r="C85" s="66"/>
      <c r="D85" s="93"/>
      <c r="E85" s="93"/>
      <c r="F85" s="66"/>
      <c r="G85" s="66"/>
      <c r="H85" s="66"/>
      <c r="I85" s="66"/>
      <c r="J85" s="66"/>
      <c r="K85" s="66"/>
      <c r="L85" s="66"/>
      <c r="M85" s="66"/>
    </row>
    <row r="86" spans="1:22" ht="15.75" x14ac:dyDescent="0.25">
      <c r="A86" s="26"/>
      <c r="B86" s="26" t="s">
        <v>258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22" x14ac:dyDescent="0.2">
      <c r="A87" s="66"/>
      <c r="B87" s="66"/>
      <c r="C87" s="66"/>
      <c r="D87" s="93"/>
      <c r="E87" s="93"/>
      <c r="F87" s="66"/>
      <c r="G87" s="66"/>
      <c r="H87" s="66"/>
      <c r="I87" s="66"/>
      <c r="J87" s="66"/>
      <c r="K87" s="66"/>
      <c r="L87" s="66"/>
      <c r="M87" s="66"/>
    </row>
    <row r="88" spans="1:22" hidden="1" x14ac:dyDescent="0.2">
      <c r="A88" s="66"/>
      <c r="B88" s="66"/>
      <c r="C88" s="66"/>
      <c r="D88" s="93"/>
      <c r="E88" s="93"/>
      <c r="F88" s="66"/>
      <c r="G88" s="66"/>
      <c r="H88" s="66"/>
      <c r="I88" s="66"/>
      <c r="J88" s="66"/>
      <c r="K88" s="66"/>
      <c r="L88" s="66"/>
      <c r="M88" s="66"/>
    </row>
    <row r="89" spans="1:22" hidden="1" x14ac:dyDescent="0.2">
      <c r="A89" s="66"/>
      <c r="B89" s="66"/>
      <c r="C89" s="66"/>
      <c r="D89" s="93"/>
      <c r="E89" s="93"/>
      <c r="F89" s="66"/>
      <c r="G89" s="66"/>
      <c r="H89" s="66"/>
      <c r="I89" s="66"/>
      <c r="J89" s="66"/>
      <c r="K89" s="66"/>
      <c r="L89" s="66"/>
      <c r="M89" s="66"/>
    </row>
    <row r="90" spans="1:22" hidden="1" x14ac:dyDescent="0.2">
      <c r="A90" s="66"/>
      <c r="B90" s="66"/>
      <c r="C90" s="66"/>
      <c r="D90" s="93"/>
      <c r="E90" s="93"/>
      <c r="F90" s="66"/>
      <c r="G90" s="66"/>
      <c r="H90" s="66"/>
      <c r="I90" s="66"/>
      <c r="J90" s="66"/>
      <c r="K90" s="66"/>
      <c r="L90" s="66"/>
      <c r="M90" s="66"/>
    </row>
    <row r="91" spans="1:22" hidden="1" x14ac:dyDescent="0.2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</row>
    <row r="92" spans="1:22" hidden="1" x14ac:dyDescent="0.2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</row>
    <row r="93" spans="1:22" hidden="1" x14ac:dyDescent="0.2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</row>
    <row r="94" spans="1:22" hidden="1" x14ac:dyDescent="0.2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</row>
    <row r="95" spans="1:22" hidden="1" x14ac:dyDescent="0.2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</row>
    <row r="96" spans="1:22" hidden="1" x14ac:dyDescent="0.2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</row>
    <row r="97" spans="1:13" hidden="1" x14ac:dyDescent="0.2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</row>
    <row r="98" spans="1:13" hidden="1" x14ac:dyDescent="0.2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</row>
    <row r="99" spans="1:13" hidden="1" x14ac:dyDescent="0.2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</row>
    <row r="100" spans="1:13" hidden="1" x14ac:dyDescent="0.2"/>
    <row r="101" spans="1:13" hidden="1" x14ac:dyDescent="0.2"/>
  </sheetData>
  <sortState xmlns:xlrd2="http://schemas.microsoft.com/office/spreadsheetml/2017/richdata2" ref="B20:E27">
    <sortCondition ref="B20"/>
  </sortState>
  <mergeCells count="4">
    <mergeCell ref="B62:B79"/>
    <mergeCell ref="B33:B37"/>
    <mergeCell ref="D7:K7"/>
    <mergeCell ref="D22:K22"/>
  </mergeCells>
  <conditionalFormatting sqref="K2">
    <cfRule type="expression" dxfId="3" priority="1">
      <formula>K2="Check!"</formula>
    </cfRule>
  </conditionalFormatting>
  <hyperlinks>
    <hyperlink ref="K1" location="Menu!A1" display="Menu" xr:uid="{00000000-0004-0000-0800-000000000000}"/>
  </hyperlinks>
  <pageMargins left="0.7" right="0.7" top="0.75" bottom="0.75" header="0.3" footer="0.3"/>
  <pageSetup orientation="portrait" r:id="rId1"/>
  <ignoredErrors>
    <ignoredError sqref="H15 F15 F83:J8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Legend</vt:lpstr>
      <vt:lpstr>Menu</vt:lpstr>
      <vt:lpstr>Inflation</vt:lpstr>
      <vt:lpstr>Project List - RP</vt:lpstr>
      <vt:lpstr>Project List - AER DD</vt:lpstr>
      <vt:lpstr>AER DD percentage reductor</vt:lpstr>
      <vt:lpstr>Project List - RRP</vt:lpstr>
      <vt:lpstr>Project List Volumes</vt:lpstr>
      <vt:lpstr>Historical Expenditure</vt:lpstr>
      <vt:lpstr>Historical Volumes</vt:lpstr>
      <vt:lpstr>Forecast Expenditure</vt:lpstr>
      <vt:lpstr>Forecast Volumes</vt:lpstr>
      <vt:lpstr>Direct Capex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2020-11-28T03:33:16Z</dcterms:modified>
</cp:coreProperties>
</file>