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codeName="ThisWorkbook" defaultThemeVersion="124226"/>
  <xr:revisionPtr revIDLastSave="0" documentId="13_ncr:1_{9051A8B7-EDF4-4F9A-8A3F-EE55FC0AE764}" xr6:coauthVersionLast="45" xr6:coauthVersionMax="45" xr10:uidLastSave="{00000000-0000-0000-0000-000000000000}"/>
  <bookViews>
    <workbookView xWindow="840" yWindow="-120" windowWidth="28080" windowHeight="16440" tabRatio="901" activeTab="1" xr2:uid="{00000000-000D-0000-FFFF-FFFF00000000}"/>
  </bookViews>
  <sheets>
    <sheet name="Year_Summary" sheetId="66" r:id="rId1"/>
    <sheet name="Cost_Summary" sheetId="75" r:id="rId2"/>
    <sheet name="Project_inputs" sheetId="2" r:id="rId3"/>
    <sheet name="Asset_groups" sheetId="45" r:id="rId4"/>
    <sheet name="CLC_volumes" sheetId="53" r:id="rId5"/>
    <sheet name="CMN_volumes" sheetId="54" r:id="rId6"/>
    <sheet name="EHK_volumes" sheetId="57" r:id="rId7"/>
    <sheet name="GSB_volumes" sheetId="59" r:id="rId8"/>
    <sheet name="BETS_volumes" sheetId="82" r:id="rId9"/>
    <sheet name="BGO_volumes" sheetId="95" r:id="rId10"/>
    <sheet name="WIN_volumes" sheetId="97" r:id="rId11"/>
    <sheet name="WPD_volumes" sheetId="99" r:id="rId12"/>
    <sheet name="TQY_volumes" sheetId="101" r:id="rId13"/>
    <sheet name="GHP_volumes" sheetId="104" r:id="rId14"/>
    <sheet name="CLC_cost" sheetId="52" r:id="rId15"/>
    <sheet name="CMN_cost" sheetId="56" r:id="rId16"/>
    <sheet name="EHK_cost" sheetId="58" r:id="rId17"/>
    <sheet name="GSB_cost" sheetId="60" r:id="rId18"/>
    <sheet name="BETS_cost" sheetId="83" r:id="rId19"/>
    <sheet name="BGO_cost" sheetId="96" r:id="rId20"/>
    <sheet name="WIN_cost" sheetId="98" r:id="rId21"/>
    <sheet name="WPD_cost" sheetId="100" r:id="rId22"/>
    <sheet name="TQY_cost" sheetId="102" r:id="rId23"/>
    <sheet name="GHP_cost" sheetId="105" r:id="rId24"/>
    <sheet name="Tot_cost" sheetId="67" r:id="rId25"/>
    <sheet name="Total_CY" sheetId="93" r:id="rId26"/>
    <sheet name="Total_FY" sheetId="94" r:id="rId27"/>
    <sheet name="Labour_rates_CY" sheetId="62" r:id="rId28"/>
    <sheet name="Labour_rates_FY" sheetId="107" r:id="rId29"/>
  </sheets>
  <definedNames>
    <definedName name="ballarat_rates">Labour_rates_CY!$F$17:$O$20</definedName>
    <definedName name="ballarat_roles">Labour_rates_CY!$B$17:$B$20</definedName>
    <definedName name="ballarat_years">Labour_rates_CY!$F$16:$O$16</definedName>
    <definedName name="BAW_feeders">Project_inputs!$I$63</definedName>
    <definedName name="BETS_feeders">Project_inputs!$I$69</definedName>
    <definedName name="BGO_feeders">Project_inputs!$I$70</definedName>
    <definedName name="check_limit">0.01</definedName>
    <definedName name="CLC_feeders">Project_inputs!$I$64</definedName>
    <definedName name="CMN_feeders">Project_inputs!$I$65</definedName>
    <definedName name="design_rates">Labour_rates_CY!$F$11:$O$11</definedName>
    <definedName name="design_years">Labour_rates_CY!$F$10:$O$10</definedName>
    <definedName name="EHK_feeders">Project_inputs!$I$66</definedName>
    <definedName name="ESC_comp">Project_inputs!$I$86</definedName>
    <definedName name="FY_design_rates">Labour_rates_FY!$F$11:$O$11</definedName>
    <definedName name="FY_design_years">Labour_rates_FY!$F$10:$O$10</definedName>
    <definedName name="Geelong_rates">Labour_rates_CY!$F$26:$O$29</definedName>
    <definedName name="geelong_roles">Labour_rates_CY!$B$26:$B$29</definedName>
    <definedName name="geelong_years">Labour_rates_CY!$F$25:$O$25</definedName>
    <definedName name="GHP_feeders">Project_inputs!$I$74</definedName>
    <definedName name="GHP_rates">Labour_rates_FY!$F$17:$O$20</definedName>
    <definedName name="GHP_roles">Labour_rates_FY!$B$17:$B$20</definedName>
    <definedName name="GHP_years">Labour_rates_FY!$F$16:$O$16</definedName>
    <definedName name="GSB_feeders">Project_inputs!$I$67</definedName>
    <definedName name="horsham_rates">Labour_rates_CY!$F$35:$O$38</definedName>
    <definedName name="horsham_roles">Labour_rates_CY!$B$35:$B$38</definedName>
    <definedName name="horsham_years">Labour_rates_CY!$F$34:$O$34</definedName>
    <definedName name="mildura_rates">Labour_rates_CY!$F$44:$O$47</definedName>
    <definedName name="mildura_roles">Labour_rates_CY!$B$44:$B$47</definedName>
    <definedName name="mildura_years">Labour_rates_CY!$F$43:$O$43</definedName>
    <definedName name="_xlnm.Print_Area" localSheetId="3">Asset_groups!$A$1:$H$75</definedName>
    <definedName name="_xlnm.Print_Area" localSheetId="18">BETS_cost!$A$1:$AL$76</definedName>
    <definedName name="_xlnm.Print_Area" localSheetId="8">BETS_volumes!$A$1:$U$71</definedName>
    <definedName name="_xlnm.Print_Area" localSheetId="19">BGO_cost!$A$1:$AL$76</definedName>
    <definedName name="_xlnm.Print_Area" localSheetId="9">BGO_volumes!$A$1:$U$71</definedName>
    <definedName name="_xlnm.Print_Area" localSheetId="14">CLC_cost!$A$1:$AL$76</definedName>
    <definedName name="_xlnm.Print_Area" localSheetId="4">CLC_volumes!$A$1:$U$71</definedName>
    <definedName name="_xlnm.Print_Area" localSheetId="15">CMN_cost!$A$1:$AL$76</definedName>
    <definedName name="_xlnm.Print_Area" localSheetId="5">CMN_volumes!$A$1:$U$71</definedName>
    <definedName name="_xlnm.Print_Area" localSheetId="1">Cost_Summary!$A$1:$T$77</definedName>
    <definedName name="_xlnm.Print_Area" localSheetId="16">EHK_cost!$A$1:$AL$76</definedName>
    <definedName name="_xlnm.Print_Area" localSheetId="6">EHK_volumes!$A$1:$U$71</definedName>
    <definedName name="_xlnm.Print_Area" localSheetId="23">GHP_cost!$A$1:$AL$76</definedName>
    <definedName name="_xlnm.Print_Area" localSheetId="13">GHP_volumes!$A$1:$U$71</definedName>
    <definedName name="_xlnm.Print_Area" localSheetId="17">GSB_cost!$A$1:$AL$76</definedName>
    <definedName name="_xlnm.Print_Area" localSheetId="7">GSB_volumes!$A$1:$U$71</definedName>
    <definedName name="_xlnm.Print_Area" localSheetId="27">Labour_rates_CY!$AN$69:$AZ$102</definedName>
    <definedName name="_xlnm.Print_Area" localSheetId="2">Project_inputs!$A$1:$S$106</definedName>
    <definedName name="_xlnm.Print_Area" localSheetId="24">Tot_cost!$A$1:$AZ$78</definedName>
    <definedName name="_xlnm.Print_Area" localSheetId="25">Total_CY!$A$1:$Q$78</definedName>
    <definedName name="_xlnm.Print_Area" localSheetId="26">Total_FY!$A$1:$Q$78</definedName>
    <definedName name="_xlnm.Print_Area" localSheetId="22">TQY_cost!$A$1:$AL$76</definedName>
    <definedName name="_xlnm.Print_Area" localSheetId="12">TQY_volumes!$A$1:$U$71</definedName>
    <definedName name="_xlnm.Print_Area" localSheetId="20">WIN_cost!$A$1:$AL$76</definedName>
    <definedName name="_xlnm.Print_Area" localSheetId="10">WIN_volumes!$A$1:$U$71</definedName>
    <definedName name="_xlnm.Print_Area" localSheetId="21">WPD_cost!$A$1:$AL$76</definedName>
    <definedName name="_xlnm.Print_Area" localSheetId="11">WPD_volumes!$A$1:$U$71</definedName>
    <definedName name="_xlnm.Print_Area" localSheetId="0">Year_Summary!$A$1:$R$32</definedName>
    <definedName name="TQY_feeders">Project_inputs!$I$73</definedName>
    <definedName name="warrnambool_rates">Labour_rates_CY!$F$53:$O$56</definedName>
    <definedName name="warrnambool_roles">Labour_rates_CY!$B$53:$B$56</definedName>
    <definedName name="warrnambool_years">Labour_rates_CY!$F$52:$O$52</definedName>
    <definedName name="WIN_feeders">Project_inputs!$I$71</definedName>
    <definedName name="WND_feeders">Project_inputs!$I$68</definedName>
    <definedName name="WPD_feeders">Project_inputs!$I$72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9" i="75" l="1"/>
  <c r="AC71" i="67" l="1"/>
  <c r="AC70" i="67"/>
  <c r="AC69" i="67"/>
  <c r="AC68" i="67"/>
  <c r="AC67" i="67"/>
  <c r="AC64" i="67"/>
  <c r="AC63" i="67"/>
  <c r="AC62" i="67"/>
  <c r="AC61" i="67"/>
  <c r="AC60" i="67"/>
  <c r="AC58" i="67"/>
  <c r="AC57" i="67"/>
  <c r="AC56" i="67"/>
  <c r="AC55" i="67"/>
  <c r="AC54" i="67"/>
  <c r="AC53" i="67"/>
  <c r="AC52" i="67"/>
  <c r="AC51" i="67"/>
  <c r="AC50" i="67"/>
  <c r="AC49" i="67"/>
  <c r="AC48" i="67"/>
  <c r="AC47" i="67"/>
  <c r="AC46" i="67"/>
  <c r="AC45" i="67"/>
  <c r="AC44" i="67"/>
  <c r="AC43" i="67"/>
  <c r="AC39" i="67"/>
  <c r="AC38" i="67"/>
  <c r="AC37" i="67"/>
  <c r="AC36" i="67"/>
  <c r="AC35" i="67"/>
  <c r="AC34" i="67"/>
  <c r="AC32" i="67"/>
  <c r="AC31" i="67"/>
  <c r="AC30" i="67"/>
  <c r="AC29" i="67"/>
  <c r="AC28" i="67"/>
  <c r="AC27" i="67"/>
  <c r="AC26" i="67"/>
  <c r="AC25" i="67"/>
  <c r="AC24" i="67"/>
  <c r="AC23" i="67"/>
  <c r="AC22" i="67"/>
  <c r="AC21" i="67"/>
  <c r="AC20" i="67"/>
  <c r="AC19" i="67"/>
  <c r="AC18" i="67"/>
  <c r="AC15" i="67"/>
  <c r="R80" i="75"/>
  <c r="R19" i="104"/>
  <c r="R18" i="104"/>
  <c r="R19" i="99"/>
  <c r="R18" i="99"/>
  <c r="I18" i="107"/>
  <c r="J18" i="107"/>
  <c r="K18" i="107" s="1"/>
  <c r="L18" i="107" s="1"/>
  <c r="M18" i="107" s="1"/>
  <c r="N18" i="107" s="1"/>
  <c r="O18" i="107" s="1"/>
  <c r="I19" i="107"/>
  <c r="J19" i="107" s="1"/>
  <c r="K19" i="107" s="1"/>
  <c r="L19" i="107" s="1"/>
  <c r="M19" i="107" s="1"/>
  <c r="N19" i="107" s="1"/>
  <c r="O19" i="107" s="1"/>
  <c r="I20" i="107"/>
  <c r="J20" i="107" s="1"/>
  <c r="K20" i="107" s="1"/>
  <c r="L20" i="107" s="1"/>
  <c r="M20" i="107" s="1"/>
  <c r="N20" i="107" s="1"/>
  <c r="O20" i="107" s="1"/>
  <c r="I17" i="107"/>
  <c r="J17" i="107"/>
  <c r="K17" i="107" s="1"/>
  <c r="L17" i="107" s="1"/>
  <c r="M17" i="107" s="1"/>
  <c r="N17" i="107" s="1"/>
  <c r="O17" i="107" s="1"/>
  <c r="I11" i="107"/>
  <c r="J11" i="107"/>
  <c r="K11" i="107" s="1"/>
  <c r="L11" i="107" s="1"/>
  <c r="M11" i="107" s="1"/>
  <c r="N11" i="107" s="1"/>
  <c r="O11" i="107" s="1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D30" i="75"/>
  <c r="D34" i="67" s="1"/>
  <c r="E34" i="67" s="1"/>
  <c r="D26" i="45"/>
  <c r="D31" i="75"/>
  <c r="D35" i="67"/>
  <c r="D27" i="45"/>
  <c r="D32" i="75"/>
  <c r="D36" i="67" s="1"/>
  <c r="D28" i="45"/>
  <c r="D33" i="75"/>
  <c r="D37" i="67" s="1"/>
  <c r="D29" i="45"/>
  <c r="D34" i="75"/>
  <c r="D38" i="67"/>
  <c r="D30" i="45"/>
  <c r="D35" i="75"/>
  <c r="D39" i="67" s="1"/>
  <c r="D31" i="45"/>
  <c r="E40" i="67"/>
  <c r="E41" i="67"/>
  <c r="E42" i="67"/>
  <c r="D43" i="67"/>
  <c r="D35" i="45"/>
  <c r="D44" i="67"/>
  <c r="D44" i="93" s="1"/>
  <c r="D36" i="45"/>
  <c r="D45" i="67"/>
  <c r="D37" i="45"/>
  <c r="D46" i="67"/>
  <c r="D38" i="45"/>
  <c r="D47" i="67"/>
  <c r="D39" i="45"/>
  <c r="D48" i="67"/>
  <c r="D40" i="45"/>
  <c r="D49" i="67"/>
  <c r="D41" i="45"/>
  <c r="D50" i="67"/>
  <c r="D42" i="45"/>
  <c r="D51" i="67"/>
  <c r="D51" i="93" s="1"/>
  <c r="D43" i="45"/>
  <c r="D52" i="67"/>
  <c r="D44" i="45"/>
  <c r="D53" i="67"/>
  <c r="D53" i="93" s="1"/>
  <c r="D45" i="45"/>
  <c r="D54" i="67"/>
  <c r="D46" i="45"/>
  <c r="D55" i="67"/>
  <c r="D55" i="93" s="1"/>
  <c r="D47" i="45"/>
  <c r="D56" i="67"/>
  <c r="D48" i="45"/>
  <c r="D57" i="67"/>
  <c r="D57" i="93" s="1"/>
  <c r="D49" i="45"/>
  <c r="D58" i="67"/>
  <c r="D50" i="45"/>
  <c r="E65" i="67"/>
  <c r="E66" i="67"/>
  <c r="E72" i="67"/>
  <c r="D6" i="60"/>
  <c r="K67" i="60" s="1"/>
  <c r="D6" i="58"/>
  <c r="D6" i="56"/>
  <c r="D6" i="52"/>
  <c r="D6" i="83"/>
  <c r="M49" i="83" s="1"/>
  <c r="D6" i="96"/>
  <c r="D6" i="98"/>
  <c r="D6" i="100"/>
  <c r="D6" i="102"/>
  <c r="K62" i="102" s="1"/>
  <c r="D6" i="105"/>
  <c r="W71" i="105" s="1"/>
  <c r="W63" i="105"/>
  <c r="T70" i="105"/>
  <c r="T60" i="105"/>
  <c r="Q69" i="105"/>
  <c r="Q39" i="105"/>
  <c r="N68" i="105"/>
  <c r="N38" i="105"/>
  <c r="M69" i="56"/>
  <c r="K68" i="60"/>
  <c r="M64" i="105"/>
  <c r="K64" i="60"/>
  <c r="K63" i="105"/>
  <c r="K61" i="102"/>
  <c r="M58" i="105"/>
  <c r="M51" i="60"/>
  <c r="M47" i="102"/>
  <c r="M43" i="105"/>
  <c r="K37" i="60"/>
  <c r="M34" i="105"/>
  <c r="M27" i="83"/>
  <c r="M21" i="105"/>
  <c r="T80" i="75"/>
  <c r="BC10" i="105"/>
  <c r="BB10" i="105"/>
  <c r="BA10" i="105"/>
  <c r="AZ10" i="105"/>
  <c r="AY10" i="105"/>
  <c r="AX10" i="105"/>
  <c r="AW10" i="105"/>
  <c r="AV10" i="105"/>
  <c r="AU10" i="105"/>
  <c r="AT10" i="105"/>
  <c r="AS10" i="105"/>
  <c r="AR10" i="105"/>
  <c r="AQ10" i="105"/>
  <c r="AP10" i="105"/>
  <c r="AO9" i="105"/>
  <c r="AO10" i="105"/>
  <c r="AN9" i="105"/>
  <c r="AN12" i="105" s="1"/>
  <c r="AN10" i="105"/>
  <c r="AL11" i="67"/>
  <c r="AM11" i="67"/>
  <c r="AN11" i="67"/>
  <c r="AP11" i="67"/>
  <c r="AQ11" i="67"/>
  <c r="AR11" i="67"/>
  <c r="AT11" i="67"/>
  <c r="AV11" i="67"/>
  <c r="AW11" i="67"/>
  <c r="AX11" i="67"/>
  <c r="AZ11" i="105"/>
  <c r="AX11" i="105"/>
  <c r="AS11" i="67" s="1"/>
  <c r="AT11" i="105"/>
  <c r="AO11" i="67" s="1"/>
  <c r="BC8" i="105"/>
  <c r="BA8" i="105"/>
  <c r="AY8" i="105"/>
  <c r="AW8" i="105"/>
  <c r="AU8" i="105"/>
  <c r="AS8" i="105"/>
  <c r="AS59" i="105" s="1"/>
  <c r="AQ8" i="105"/>
  <c r="AO8" i="105"/>
  <c r="BC69" i="105"/>
  <c r="BC62" i="105"/>
  <c r="BC59" i="105"/>
  <c r="BB59" i="105"/>
  <c r="AX59" i="105"/>
  <c r="AV59" i="105"/>
  <c r="AU59" i="105"/>
  <c r="AT59" i="105"/>
  <c r="AR59" i="105"/>
  <c r="BC58" i="105"/>
  <c r="BC53" i="105"/>
  <c r="BC52" i="105"/>
  <c r="BC47" i="105"/>
  <c r="BC43" i="105"/>
  <c r="BC39" i="105"/>
  <c r="BC35" i="105"/>
  <c r="BB33" i="105"/>
  <c r="AX33" i="105"/>
  <c r="AW33" i="105"/>
  <c r="AV33" i="105"/>
  <c r="AU33" i="105"/>
  <c r="AS33" i="105"/>
  <c r="AR33" i="105"/>
  <c r="BC32" i="105"/>
  <c r="BC29" i="105"/>
  <c r="BC28" i="105"/>
  <c r="BC23" i="105"/>
  <c r="BC19" i="105"/>
  <c r="BC18" i="105"/>
  <c r="BC70" i="105"/>
  <c r="AO11" i="105"/>
  <c r="I11" i="105"/>
  <c r="J11" i="105"/>
  <c r="O11" i="105"/>
  <c r="P11" i="105" s="1"/>
  <c r="R11" i="105"/>
  <c r="S11" i="105"/>
  <c r="U11" i="105"/>
  <c r="V11" i="105" s="1"/>
  <c r="X11" i="105"/>
  <c r="Y11" i="105"/>
  <c r="AA11" i="105"/>
  <c r="AN11" i="105"/>
  <c r="AN59" i="105" s="1"/>
  <c r="AP11" i="105"/>
  <c r="AP59" i="105" s="1"/>
  <c r="AD11" i="102"/>
  <c r="K11" i="102"/>
  <c r="K71" i="102" s="1"/>
  <c r="J11" i="102"/>
  <c r="M11" i="102" s="1"/>
  <c r="P11" i="102"/>
  <c r="P58" i="102" s="1"/>
  <c r="I11" i="102"/>
  <c r="L11" i="102" s="1"/>
  <c r="O11" i="102" s="1"/>
  <c r="R11" i="102" s="1"/>
  <c r="U11" i="102" s="1"/>
  <c r="X11" i="102" s="1"/>
  <c r="AA11" i="102" s="1"/>
  <c r="AQ9" i="102"/>
  <c r="AP9" i="102"/>
  <c r="AR9" i="102" s="1"/>
  <c r="BC8" i="102"/>
  <c r="BA8" i="102"/>
  <c r="AY8" i="102"/>
  <c r="AW8" i="102"/>
  <c r="AU8" i="102"/>
  <c r="AS8" i="102"/>
  <c r="AQ8" i="102"/>
  <c r="AO8" i="102"/>
  <c r="AN11" i="100"/>
  <c r="AD11" i="100"/>
  <c r="AE11" i="100"/>
  <c r="M11" i="100"/>
  <c r="K11" i="100"/>
  <c r="J11" i="100"/>
  <c r="I11" i="100"/>
  <c r="L11" i="100" s="1"/>
  <c r="O11" i="100" s="1"/>
  <c r="R11" i="100" s="1"/>
  <c r="U11" i="100" s="1"/>
  <c r="X11" i="100" s="1"/>
  <c r="AA11" i="100" s="1"/>
  <c r="AQ9" i="100"/>
  <c r="AS9" i="100" s="1"/>
  <c r="AU9" i="100" s="1"/>
  <c r="AW9" i="100" s="1"/>
  <c r="AY9" i="100" s="1"/>
  <c r="BA9" i="100" s="1"/>
  <c r="BC9" i="100" s="1"/>
  <c r="AP9" i="100"/>
  <c r="AR9" i="100" s="1"/>
  <c r="AT9" i="100" s="1"/>
  <c r="AV9" i="100" s="1"/>
  <c r="AX9" i="100" s="1"/>
  <c r="AZ9" i="100" s="1"/>
  <c r="BB9" i="100" s="1"/>
  <c r="BC8" i="100"/>
  <c r="BA8" i="100"/>
  <c r="AY8" i="100"/>
  <c r="AW8" i="100"/>
  <c r="AU8" i="100"/>
  <c r="AS8" i="100"/>
  <c r="AQ8" i="100"/>
  <c r="AO8" i="100"/>
  <c r="AD11" i="96"/>
  <c r="K11" i="96"/>
  <c r="J11" i="96"/>
  <c r="M11" i="96" s="1"/>
  <c r="I11" i="96"/>
  <c r="L11" i="96" s="1"/>
  <c r="O11" i="96"/>
  <c r="AQ9" i="96"/>
  <c r="AS9" i="96" s="1"/>
  <c r="AU9" i="96" s="1"/>
  <c r="AW9" i="96" s="1"/>
  <c r="AY9" i="96" s="1"/>
  <c r="BA9" i="96" s="1"/>
  <c r="BC9" i="96" s="1"/>
  <c r="AP9" i="96"/>
  <c r="AR9" i="96" s="1"/>
  <c r="AT9" i="96" s="1"/>
  <c r="AV9" i="96" s="1"/>
  <c r="AX9" i="96" s="1"/>
  <c r="AZ9" i="96" s="1"/>
  <c r="BB9" i="96" s="1"/>
  <c r="BC8" i="96"/>
  <c r="BA8" i="96"/>
  <c r="AY8" i="96"/>
  <c r="AW8" i="96"/>
  <c r="AU8" i="96"/>
  <c r="AS8" i="96"/>
  <c r="AQ8" i="96"/>
  <c r="AO8" i="96"/>
  <c r="AD11" i="83"/>
  <c r="L11" i="83"/>
  <c r="K11" i="83"/>
  <c r="J11" i="83"/>
  <c r="M11" i="83" s="1"/>
  <c r="I11" i="83"/>
  <c r="AR9" i="83"/>
  <c r="AT9" i="83" s="1"/>
  <c r="AV9" i="83" s="1"/>
  <c r="AX9" i="83" s="1"/>
  <c r="AZ9" i="83" s="1"/>
  <c r="BB9" i="83" s="1"/>
  <c r="AQ9" i="83"/>
  <c r="AS9" i="83" s="1"/>
  <c r="AU9" i="83" s="1"/>
  <c r="AW9" i="83" s="1"/>
  <c r="AY9" i="83" s="1"/>
  <c r="BA9" i="83" s="1"/>
  <c r="BC9" i="83" s="1"/>
  <c r="AP9" i="83"/>
  <c r="BC8" i="83"/>
  <c r="BA8" i="83"/>
  <c r="AY8" i="83"/>
  <c r="AW8" i="83"/>
  <c r="AU8" i="83"/>
  <c r="AS8" i="83"/>
  <c r="AQ8" i="83"/>
  <c r="AO8" i="83"/>
  <c r="AD11" i="60"/>
  <c r="K11" i="60"/>
  <c r="N11" i="60"/>
  <c r="N71" i="60" s="1"/>
  <c r="J11" i="60"/>
  <c r="M11" i="60" s="1"/>
  <c r="I11" i="60"/>
  <c r="L11" i="60" s="1"/>
  <c r="AQ9" i="60"/>
  <c r="AS9" i="60"/>
  <c r="AU9" i="60" s="1"/>
  <c r="AW9" i="60" s="1"/>
  <c r="AY9" i="60" s="1"/>
  <c r="BA9" i="60" s="1"/>
  <c r="BC9" i="60" s="1"/>
  <c r="AP9" i="60"/>
  <c r="AR9" i="60" s="1"/>
  <c r="AT9" i="60" s="1"/>
  <c r="AV9" i="60" s="1"/>
  <c r="AX9" i="60" s="1"/>
  <c r="AZ9" i="60" s="1"/>
  <c r="BB9" i="60" s="1"/>
  <c r="BC8" i="60"/>
  <c r="BA8" i="60"/>
  <c r="AY8" i="60"/>
  <c r="AW8" i="60"/>
  <c r="AU8" i="60"/>
  <c r="AS8" i="60"/>
  <c r="AQ8" i="60"/>
  <c r="AO8" i="60"/>
  <c r="AD11" i="58"/>
  <c r="K11" i="58"/>
  <c r="J11" i="58"/>
  <c r="M11" i="58" s="1"/>
  <c r="I11" i="58"/>
  <c r="L11" i="58" s="1"/>
  <c r="O11" i="58" s="1"/>
  <c r="R11" i="58" s="1"/>
  <c r="U11" i="58" s="1"/>
  <c r="X11" i="58" s="1"/>
  <c r="AA11" i="58" s="1"/>
  <c r="AQ9" i="58"/>
  <c r="AS9" i="58" s="1"/>
  <c r="AU9" i="58"/>
  <c r="AW9" i="58" s="1"/>
  <c r="AY9" i="58" s="1"/>
  <c r="BA9" i="58" s="1"/>
  <c r="BC9" i="58" s="1"/>
  <c r="AP9" i="58"/>
  <c r="AR9" i="58" s="1"/>
  <c r="AT9" i="58" s="1"/>
  <c r="AV9" i="58" s="1"/>
  <c r="AX9" i="58" s="1"/>
  <c r="AZ9" i="58" s="1"/>
  <c r="BB9" i="58" s="1"/>
  <c r="BC8" i="58"/>
  <c r="BA8" i="58"/>
  <c r="AY8" i="58"/>
  <c r="AW8" i="58"/>
  <c r="AU8" i="58"/>
  <c r="AS8" i="58"/>
  <c r="AQ8" i="58"/>
  <c r="AO8" i="58"/>
  <c r="AN11" i="56"/>
  <c r="AD11" i="56"/>
  <c r="AE11" i="56" s="1"/>
  <c r="M11" i="56"/>
  <c r="K11" i="56"/>
  <c r="N11" i="56" s="1"/>
  <c r="J11" i="56"/>
  <c r="I11" i="56"/>
  <c r="AQ9" i="56"/>
  <c r="AS9" i="56" s="1"/>
  <c r="AU9" i="56" s="1"/>
  <c r="AW9" i="56" s="1"/>
  <c r="AY9" i="56" s="1"/>
  <c r="BA9" i="56" s="1"/>
  <c r="BC9" i="56" s="1"/>
  <c r="AP9" i="56"/>
  <c r="AR9" i="56" s="1"/>
  <c r="AT9" i="56" s="1"/>
  <c r="AV9" i="56" s="1"/>
  <c r="AX9" i="56" s="1"/>
  <c r="AZ9" i="56" s="1"/>
  <c r="BB9" i="56" s="1"/>
  <c r="BC8" i="56"/>
  <c r="BA8" i="56"/>
  <c r="AY8" i="56"/>
  <c r="AW8" i="56"/>
  <c r="AU8" i="56"/>
  <c r="AS8" i="56"/>
  <c r="AQ8" i="56"/>
  <c r="AO8" i="56"/>
  <c r="AD11" i="52"/>
  <c r="K11" i="52"/>
  <c r="N11" i="52" s="1"/>
  <c r="Q11" i="52" s="1"/>
  <c r="J11" i="52"/>
  <c r="I11" i="52"/>
  <c r="L11" i="52" s="1"/>
  <c r="AQ9" i="52"/>
  <c r="AS9" i="52" s="1"/>
  <c r="AU9" i="52" s="1"/>
  <c r="AW9" i="52" s="1"/>
  <c r="AY9" i="52" s="1"/>
  <c r="BA9" i="52" s="1"/>
  <c r="BC9" i="52" s="1"/>
  <c r="AP9" i="52"/>
  <c r="AR9" i="52" s="1"/>
  <c r="AT9" i="52" s="1"/>
  <c r="AV9" i="52" s="1"/>
  <c r="AX9" i="52" s="1"/>
  <c r="AZ9" i="52" s="1"/>
  <c r="BB9" i="52" s="1"/>
  <c r="BC8" i="52"/>
  <c r="BA8" i="52"/>
  <c r="AY8" i="52"/>
  <c r="AW8" i="52"/>
  <c r="AU8" i="52"/>
  <c r="AS8" i="52"/>
  <c r="AQ8" i="52"/>
  <c r="AO8" i="52"/>
  <c r="AQ9" i="98"/>
  <c r="AS9" i="98" s="1"/>
  <c r="AU9" i="98" s="1"/>
  <c r="AW9" i="98" s="1"/>
  <c r="AY9" i="98" s="1"/>
  <c r="BA9" i="98" s="1"/>
  <c r="BC9" i="98" s="1"/>
  <c r="AP9" i="98"/>
  <c r="AR9" i="98" s="1"/>
  <c r="AT9" i="98" s="1"/>
  <c r="AV9" i="98" s="1"/>
  <c r="AX9" i="98" s="1"/>
  <c r="AZ9" i="98" s="1"/>
  <c r="BB9" i="98" s="1"/>
  <c r="AP33" i="105"/>
  <c r="AK11" i="67"/>
  <c r="AN33" i="105"/>
  <c r="AI11" i="67"/>
  <c r="AZ33" i="105"/>
  <c r="BC15" i="105"/>
  <c r="BC26" i="105"/>
  <c r="BC27" i="105"/>
  <c r="BC31" i="105"/>
  <c r="BC38" i="105"/>
  <c r="BC50" i="105"/>
  <c r="BC61" i="105"/>
  <c r="BC71" i="105"/>
  <c r="BC25" i="105"/>
  <c r="BC30" i="105"/>
  <c r="BC33" i="105"/>
  <c r="BC34" i="105"/>
  <c r="BC37" i="105"/>
  <c r="BC49" i="105"/>
  <c r="BC54" i="105"/>
  <c r="BC57" i="105"/>
  <c r="BC63" i="105"/>
  <c r="BC68" i="105"/>
  <c r="BC22" i="105"/>
  <c r="BC46" i="105"/>
  <c r="BC51" i="105"/>
  <c r="BC55" i="105"/>
  <c r="BC64" i="105"/>
  <c r="BC20" i="105"/>
  <c r="BC21" i="105"/>
  <c r="BC24" i="105"/>
  <c r="BC36" i="105"/>
  <c r="BC44" i="105"/>
  <c r="BC45" i="105"/>
  <c r="BC48" i="105"/>
  <c r="BC56" i="105"/>
  <c r="BC60" i="105"/>
  <c r="BC67" i="105"/>
  <c r="AO59" i="105"/>
  <c r="AW59" i="105"/>
  <c r="AQ33" i="105"/>
  <c r="AY33" i="105"/>
  <c r="AQ59" i="105"/>
  <c r="AY59" i="105"/>
  <c r="AF11" i="100"/>
  <c r="AG11" i="100" s="1"/>
  <c r="AH11" i="100" s="1"/>
  <c r="AI11" i="100" s="1"/>
  <c r="AJ11" i="100" s="1"/>
  <c r="AP11" i="100"/>
  <c r="AQ11" i="100"/>
  <c r="AQ12" i="100" s="1"/>
  <c r="AP12" i="100"/>
  <c r="AR11" i="100"/>
  <c r="BC8" i="98"/>
  <c r="BA8" i="98"/>
  <c r="AY8" i="98"/>
  <c r="AW8" i="98"/>
  <c r="AU8" i="98"/>
  <c r="AS8" i="98"/>
  <c r="AQ8" i="98"/>
  <c r="AO8" i="98"/>
  <c r="K11" i="67"/>
  <c r="N11" i="67" s="1"/>
  <c r="Q11" i="67" s="1"/>
  <c r="T11" i="67" s="1"/>
  <c r="W11" i="67" s="1"/>
  <c r="Z11" i="67" s="1"/>
  <c r="AC11" i="67" s="1"/>
  <c r="J11" i="67"/>
  <c r="M11" i="67"/>
  <c r="P11" i="67" s="1"/>
  <c r="S11" i="67" s="1"/>
  <c r="V11" i="67" s="1"/>
  <c r="Y11" i="67" s="1"/>
  <c r="AB11" i="67" s="1"/>
  <c r="AE11" i="67" s="1"/>
  <c r="I11" i="67"/>
  <c r="L11" i="67"/>
  <c r="O11" i="67" s="1"/>
  <c r="R11" i="67" s="1"/>
  <c r="U11" i="67" s="1"/>
  <c r="X11" i="67"/>
  <c r="AA11" i="67" s="1"/>
  <c r="AD11" i="67" s="1"/>
  <c r="F7" i="104"/>
  <c r="Q13" i="104" s="1"/>
  <c r="A3" i="107"/>
  <c r="A1" i="107"/>
  <c r="A1" i="66"/>
  <c r="A1" i="75"/>
  <c r="J10" i="66"/>
  <c r="K10" i="66"/>
  <c r="L10" i="66" s="1"/>
  <c r="M10" i="66" s="1"/>
  <c r="I86" i="2"/>
  <c r="D44" i="104"/>
  <c r="J44" i="104"/>
  <c r="D45" i="104"/>
  <c r="D46" i="104"/>
  <c r="J46" i="104"/>
  <c r="D47" i="104"/>
  <c r="J47" i="104" s="1"/>
  <c r="D48" i="104"/>
  <c r="J48" i="104" s="1"/>
  <c r="D49" i="104"/>
  <c r="J49" i="104" s="1"/>
  <c r="D50" i="104"/>
  <c r="D50" i="105" s="1"/>
  <c r="D50" i="94" s="1"/>
  <c r="D51" i="104"/>
  <c r="D52" i="104"/>
  <c r="J52" i="104" s="1"/>
  <c r="D53" i="104"/>
  <c r="D53" i="105" s="1"/>
  <c r="D54" i="104"/>
  <c r="D55" i="104"/>
  <c r="D56" i="104"/>
  <c r="J56" i="104" s="1"/>
  <c r="D57" i="104"/>
  <c r="D57" i="105"/>
  <c r="D58" i="104"/>
  <c r="D43" i="104"/>
  <c r="D58" i="101"/>
  <c r="D58" i="102" s="1"/>
  <c r="D57" i="101"/>
  <c r="D57" i="102" s="1"/>
  <c r="D56" i="101"/>
  <c r="D55" i="101"/>
  <c r="D55" i="102" s="1"/>
  <c r="D54" i="101"/>
  <c r="D54" i="102" s="1"/>
  <c r="D53" i="101"/>
  <c r="D52" i="101"/>
  <c r="D51" i="101"/>
  <c r="D51" i="102" s="1"/>
  <c r="D50" i="101"/>
  <c r="D49" i="101"/>
  <c r="D48" i="101"/>
  <c r="D47" i="101"/>
  <c r="D47" i="102" s="1"/>
  <c r="D46" i="101"/>
  <c r="D45" i="101"/>
  <c r="D44" i="101"/>
  <c r="D43" i="101"/>
  <c r="D53" i="99"/>
  <c r="D53" i="100"/>
  <c r="O53" i="100" s="1"/>
  <c r="D57" i="99"/>
  <c r="J57" i="99" s="1"/>
  <c r="D44" i="99"/>
  <c r="D44" i="100"/>
  <c r="L44" i="100" s="1"/>
  <c r="D45" i="99"/>
  <c r="D46" i="99"/>
  <c r="D47" i="99"/>
  <c r="D47" i="100" s="1"/>
  <c r="D48" i="99"/>
  <c r="D48" i="100"/>
  <c r="D49" i="99"/>
  <c r="D49" i="100" s="1"/>
  <c r="D50" i="99"/>
  <c r="D50" i="100"/>
  <c r="O50" i="100" s="1"/>
  <c r="D51" i="99"/>
  <c r="D52" i="99"/>
  <c r="D52" i="100"/>
  <c r="L52" i="100" s="1"/>
  <c r="D54" i="99"/>
  <c r="D55" i="99"/>
  <c r="D55" i="100" s="1"/>
  <c r="D56" i="99"/>
  <c r="D56" i="100" s="1"/>
  <c r="D57" i="100"/>
  <c r="D58" i="99"/>
  <c r="D43" i="99"/>
  <c r="D52" i="105"/>
  <c r="J57" i="104"/>
  <c r="D49" i="105"/>
  <c r="D49" i="94" s="1"/>
  <c r="J53" i="104"/>
  <c r="D56" i="105"/>
  <c r="D56" i="94" s="1"/>
  <c r="D48" i="105"/>
  <c r="D48" i="94" s="1"/>
  <c r="J50" i="104"/>
  <c r="J58" i="101"/>
  <c r="D47" i="105"/>
  <c r="D47" i="94" s="1"/>
  <c r="D58" i="97"/>
  <c r="D44" i="97"/>
  <c r="D44" i="98"/>
  <c r="I44" i="98" s="1"/>
  <c r="D45" i="97"/>
  <c r="D45" i="98" s="1"/>
  <c r="D46" i="97"/>
  <c r="D46" i="98"/>
  <c r="D47" i="97"/>
  <c r="D48" i="97"/>
  <c r="D49" i="97"/>
  <c r="D49" i="98" s="1"/>
  <c r="D50" i="97"/>
  <c r="D51" i="97"/>
  <c r="D52" i="97"/>
  <c r="D53" i="97"/>
  <c r="D53" i="98" s="1"/>
  <c r="D54" i="97"/>
  <c r="D54" i="98" s="1"/>
  <c r="D55" i="97"/>
  <c r="D56" i="97"/>
  <c r="D57" i="97"/>
  <c r="D57" i="98" s="1"/>
  <c r="D43" i="97"/>
  <c r="D43" i="98" s="1"/>
  <c r="D50" i="95"/>
  <c r="D45" i="95"/>
  <c r="D45" i="96" s="1"/>
  <c r="D58" i="95"/>
  <c r="J58" i="95"/>
  <c r="D44" i="95"/>
  <c r="D46" i="95"/>
  <c r="D46" i="96"/>
  <c r="D47" i="95"/>
  <c r="D48" i="95"/>
  <c r="J48" i="95" s="1"/>
  <c r="D49" i="95"/>
  <c r="D51" i="95"/>
  <c r="J51" i="95"/>
  <c r="D52" i="95"/>
  <c r="D52" i="96" s="1"/>
  <c r="D53" i="95"/>
  <c r="J53" i="95"/>
  <c r="D54" i="95"/>
  <c r="D54" i="96" s="1"/>
  <c r="D55" i="95"/>
  <c r="D55" i="96"/>
  <c r="D56" i="95"/>
  <c r="D57" i="95"/>
  <c r="D57" i="96" s="1"/>
  <c r="D43" i="95"/>
  <c r="D43" i="96" s="1"/>
  <c r="D44" i="82"/>
  <c r="D45" i="82"/>
  <c r="D46" i="82"/>
  <c r="J46" i="82"/>
  <c r="D47" i="82"/>
  <c r="J47" i="82" s="1"/>
  <c r="D48" i="82"/>
  <c r="J48" i="82"/>
  <c r="D49" i="82"/>
  <c r="D50" i="82"/>
  <c r="D51" i="82"/>
  <c r="D52" i="82"/>
  <c r="J52" i="82" s="1"/>
  <c r="D52" i="83"/>
  <c r="L52" i="83" s="1"/>
  <c r="D53" i="82"/>
  <c r="D54" i="82"/>
  <c r="J54" i="82" s="1"/>
  <c r="D55" i="82"/>
  <c r="D55" i="83" s="1"/>
  <c r="D56" i="82"/>
  <c r="D57" i="82"/>
  <c r="D58" i="82"/>
  <c r="D58" i="83" s="1"/>
  <c r="D43" i="82"/>
  <c r="D45" i="93"/>
  <c r="D49" i="93"/>
  <c r="D54" i="93"/>
  <c r="D56" i="93"/>
  <c r="D43" i="93"/>
  <c r="D44" i="59"/>
  <c r="D45" i="59"/>
  <c r="D45" i="60" s="1"/>
  <c r="D46" i="59"/>
  <c r="D46" i="60" s="1"/>
  <c r="I46" i="60" s="1"/>
  <c r="D47" i="59"/>
  <c r="D47" i="60" s="1"/>
  <c r="D48" i="59"/>
  <c r="D49" i="59"/>
  <c r="D49" i="60" s="1"/>
  <c r="D50" i="59"/>
  <c r="D51" i="59"/>
  <c r="D51" i="60" s="1"/>
  <c r="D52" i="59"/>
  <c r="D53" i="59"/>
  <c r="D53" i="60" s="1"/>
  <c r="D54" i="59"/>
  <c r="D54" i="60" s="1"/>
  <c r="I54" i="60" s="1"/>
  <c r="D55" i="59"/>
  <c r="D55" i="60" s="1"/>
  <c r="D56" i="59"/>
  <c r="D57" i="59"/>
  <c r="D58" i="59"/>
  <c r="D58" i="60" s="1"/>
  <c r="I58" i="60" s="1"/>
  <c r="D43" i="59"/>
  <c r="D43" i="60" s="1"/>
  <c r="D44" i="57"/>
  <c r="D45" i="57"/>
  <c r="D46" i="57"/>
  <c r="D47" i="57"/>
  <c r="D47" i="58" s="1"/>
  <c r="D48" i="57"/>
  <c r="D49" i="57"/>
  <c r="D50" i="57"/>
  <c r="D50" i="58" s="1"/>
  <c r="D51" i="57"/>
  <c r="D51" i="58" s="1"/>
  <c r="D52" i="57"/>
  <c r="D53" i="57"/>
  <c r="D53" i="58" s="1"/>
  <c r="D54" i="57"/>
  <c r="D55" i="57"/>
  <c r="D55" i="58" s="1"/>
  <c r="D56" i="57"/>
  <c r="D56" i="58" s="1"/>
  <c r="D57" i="57"/>
  <c r="D58" i="57"/>
  <c r="D43" i="57"/>
  <c r="D43" i="58" s="1"/>
  <c r="D44" i="54"/>
  <c r="D45" i="54"/>
  <c r="D45" i="56" s="1"/>
  <c r="D46" i="54"/>
  <c r="D47" i="54"/>
  <c r="D47" i="56" s="1"/>
  <c r="D48" i="54"/>
  <c r="D49" i="54"/>
  <c r="D50" i="54"/>
  <c r="J50" i="54" s="1"/>
  <c r="D51" i="54"/>
  <c r="D51" i="56" s="1"/>
  <c r="D52" i="54"/>
  <c r="D53" i="54"/>
  <c r="D54" i="54"/>
  <c r="D55" i="54"/>
  <c r="D55" i="56" s="1"/>
  <c r="D56" i="54"/>
  <c r="D57" i="54"/>
  <c r="D58" i="54"/>
  <c r="D58" i="56" s="1"/>
  <c r="D43" i="54"/>
  <c r="D43" i="56" s="1"/>
  <c r="J57" i="95"/>
  <c r="J46" i="97"/>
  <c r="D48" i="83"/>
  <c r="J54" i="95"/>
  <c r="J46" i="95"/>
  <c r="J54" i="97"/>
  <c r="D51" i="96"/>
  <c r="L51" i="96" s="1"/>
  <c r="D46" i="83"/>
  <c r="J52" i="95"/>
  <c r="J57" i="97"/>
  <c r="J53" i="97"/>
  <c r="J49" i="97"/>
  <c r="J45" i="97"/>
  <c r="J44" i="97"/>
  <c r="D58" i="53"/>
  <c r="D58" i="52"/>
  <c r="D56" i="53"/>
  <c r="D57" i="53"/>
  <c r="D49" i="53"/>
  <c r="D49" i="52" s="1"/>
  <c r="D50" i="53"/>
  <c r="J50" i="53" s="1"/>
  <c r="D50" i="52"/>
  <c r="D51" i="53"/>
  <c r="J51" i="53" s="1"/>
  <c r="D52" i="53"/>
  <c r="D52" i="52"/>
  <c r="I52" i="52" s="1"/>
  <c r="D53" i="53"/>
  <c r="D54" i="53"/>
  <c r="D54" i="52"/>
  <c r="D55" i="53"/>
  <c r="J55" i="53" s="1"/>
  <c r="D47" i="53"/>
  <c r="D48" i="53"/>
  <c r="J48" i="53" s="1"/>
  <c r="D46" i="53"/>
  <c r="D46" i="52" s="1"/>
  <c r="D44" i="53"/>
  <c r="J44" i="53" s="1"/>
  <c r="D45" i="53"/>
  <c r="D45" i="52"/>
  <c r="I45" i="52" s="1"/>
  <c r="D43" i="53"/>
  <c r="D43" i="52" s="1"/>
  <c r="D54" i="75"/>
  <c r="D55" i="75"/>
  <c r="D53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T29" i="75"/>
  <c r="D39" i="104"/>
  <c r="D39" i="105" s="1"/>
  <c r="D38" i="104"/>
  <c r="D38" i="105" s="1"/>
  <c r="D37" i="104"/>
  <c r="D37" i="105" s="1"/>
  <c r="D36" i="104"/>
  <c r="D36" i="105" s="1"/>
  <c r="D35" i="104"/>
  <c r="J35" i="104" s="1"/>
  <c r="D34" i="104"/>
  <c r="D34" i="105" s="1"/>
  <c r="D7" i="105"/>
  <c r="D5" i="105"/>
  <c r="J43" i="104"/>
  <c r="F8" i="104"/>
  <c r="I75" i="2"/>
  <c r="J58" i="53"/>
  <c r="D71" i="105"/>
  <c r="D70" i="105"/>
  <c r="D69" i="105"/>
  <c r="D68" i="105"/>
  <c r="D67" i="105"/>
  <c r="D64" i="105"/>
  <c r="D63" i="105"/>
  <c r="D62" i="105"/>
  <c r="D61" i="105"/>
  <c r="D60" i="105"/>
  <c r="D43" i="105"/>
  <c r="D43" i="94"/>
  <c r="D35" i="105"/>
  <c r="D32" i="105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A3" i="105"/>
  <c r="A1" i="105"/>
  <c r="J32" i="104"/>
  <c r="J31" i="104"/>
  <c r="J30" i="104"/>
  <c r="Q30" i="105" s="1"/>
  <c r="J29" i="104"/>
  <c r="J28" i="104"/>
  <c r="J27" i="104"/>
  <c r="J26" i="104"/>
  <c r="Q26" i="105" s="1"/>
  <c r="J25" i="104"/>
  <c r="J24" i="104"/>
  <c r="J23" i="104"/>
  <c r="J22" i="104"/>
  <c r="Q22" i="105" s="1"/>
  <c r="J21" i="104"/>
  <c r="J20" i="104"/>
  <c r="J19" i="104"/>
  <c r="J18" i="104"/>
  <c r="Q18" i="105" s="1"/>
  <c r="A3" i="104"/>
  <c r="A1" i="104"/>
  <c r="D67" i="45"/>
  <c r="E76" i="67"/>
  <c r="D39" i="102"/>
  <c r="D39" i="100"/>
  <c r="D39" i="83"/>
  <c r="D38" i="101"/>
  <c r="D38" i="102" s="1"/>
  <c r="D35" i="101"/>
  <c r="D35" i="102" s="1"/>
  <c r="L35" i="102" s="1"/>
  <c r="D36" i="101"/>
  <c r="D36" i="102" s="1"/>
  <c r="D37" i="101"/>
  <c r="D37" i="102" s="1"/>
  <c r="D34" i="101"/>
  <c r="D38" i="99"/>
  <c r="D38" i="100" s="1"/>
  <c r="D36" i="99"/>
  <c r="D36" i="100" s="1"/>
  <c r="D37" i="99"/>
  <c r="D37" i="100" s="1"/>
  <c r="I37" i="100" s="1"/>
  <c r="D35" i="99"/>
  <c r="D34" i="99"/>
  <c r="D34" i="100" s="1"/>
  <c r="I34" i="100" s="1"/>
  <c r="D35" i="97"/>
  <c r="D36" i="97"/>
  <c r="D36" i="98" s="1"/>
  <c r="D37" i="97"/>
  <c r="D37" i="98" s="1"/>
  <c r="D38" i="97"/>
  <c r="D38" i="98" s="1"/>
  <c r="D39" i="97"/>
  <c r="D34" i="97"/>
  <c r="D35" i="95"/>
  <c r="J35" i="95" s="1"/>
  <c r="D36" i="95"/>
  <c r="D36" i="96" s="1"/>
  <c r="D37" i="95"/>
  <c r="D37" i="96" s="1"/>
  <c r="D38" i="95"/>
  <c r="D38" i="96" s="1"/>
  <c r="D39" i="95"/>
  <c r="D39" i="96" s="1"/>
  <c r="D34" i="95"/>
  <c r="D38" i="82"/>
  <c r="D38" i="83" s="1"/>
  <c r="D35" i="82"/>
  <c r="D36" i="82"/>
  <c r="D36" i="83" s="1"/>
  <c r="D37" i="82"/>
  <c r="D37" i="83" s="1"/>
  <c r="I37" i="83" s="1"/>
  <c r="D34" i="82"/>
  <c r="D35" i="59"/>
  <c r="D36" i="59"/>
  <c r="D36" i="60" s="1"/>
  <c r="D37" i="59"/>
  <c r="D37" i="60" s="1"/>
  <c r="D38" i="59"/>
  <c r="D38" i="60" s="1"/>
  <c r="I38" i="60" s="1"/>
  <c r="D39" i="59"/>
  <c r="D39" i="60" s="1"/>
  <c r="I39" i="60" s="1"/>
  <c r="D34" i="59"/>
  <c r="D34" i="60" s="1"/>
  <c r="D35" i="57"/>
  <c r="D36" i="57"/>
  <c r="D36" i="58" s="1"/>
  <c r="D37" i="57"/>
  <c r="D37" i="58"/>
  <c r="D38" i="57"/>
  <c r="D38" i="58" s="1"/>
  <c r="D39" i="57"/>
  <c r="D39" i="58" s="1"/>
  <c r="I39" i="58" s="1"/>
  <c r="D34" i="57"/>
  <c r="D35" i="54"/>
  <c r="D36" i="54"/>
  <c r="D36" i="56" s="1"/>
  <c r="D37" i="54"/>
  <c r="D37" i="56" s="1"/>
  <c r="D38" i="54"/>
  <c r="D38" i="56" s="1"/>
  <c r="D39" i="54"/>
  <c r="D39" i="56"/>
  <c r="D34" i="54"/>
  <c r="D35" i="53"/>
  <c r="J35" i="53" s="1"/>
  <c r="D36" i="53"/>
  <c r="D36" i="52" s="1"/>
  <c r="I36" i="52" s="1"/>
  <c r="D37" i="53"/>
  <c r="D37" i="52" s="1"/>
  <c r="D38" i="53"/>
  <c r="D38" i="52" s="1"/>
  <c r="I38" i="52" s="1"/>
  <c r="D39" i="53"/>
  <c r="D39" i="52" s="1"/>
  <c r="D34" i="53"/>
  <c r="D34" i="52" s="1"/>
  <c r="I34" i="52" s="1"/>
  <c r="D39" i="93"/>
  <c r="D38" i="94"/>
  <c r="D39" i="98"/>
  <c r="D7" i="102"/>
  <c r="K29" i="102"/>
  <c r="D5" i="102"/>
  <c r="F8" i="101"/>
  <c r="F7" i="101"/>
  <c r="D71" i="102"/>
  <c r="D70" i="102"/>
  <c r="D69" i="102"/>
  <c r="D68" i="102"/>
  <c r="D67" i="102"/>
  <c r="I67" i="102" s="1"/>
  <c r="D64" i="102"/>
  <c r="D63" i="102"/>
  <c r="D62" i="102"/>
  <c r="D61" i="102"/>
  <c r="D60" i="102"/>
  <c r="D43" i="102"/>
  <c r="D32" i="102"/>
  <c r="D31" i="102"/>
  <c r="L31" i="102" s="1"/>
  <c r="D30" i="102"/>
  <c r="D29" i="102"/>
  <c r="I29" i="102" s="1"/>
  <c r="D28" i="102"/>
  <c r="D27" i="102"/>
  <c r="L27" i="102" s="1"/>
  <c r="D26" i="102"/>
  <c r="D25" i="102"/>
  <c r="D24" i="102"/>
  <c r="D23" i="102"/>
  <c r="I23" i="102" s="1"/>
  <c r="D22" i="102"/>
  <c r="D21" i="102"/>
  <c r="I21" i="102" s="1"/>
  <c r="D20" i="102"/>
  <c r="D19" i="102"/>
  <c r="D18" i="102"/>
  <c r="A3" i="102"/>
  <c r="A1" i="102"/>
  <c r="J55" i="101"/>
  <c r="J54" i="101"/>
  <c r="J51" i="101"/>
  <c r="J47" i="101"/>
  <c r="J43" i="101"/>
  <c r="J32" i="101"/>
  <c r="J31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A3" i="101"/>
  <c r="A1" i="101"/>
  <c r="D71" i="100"/>
  <c r="D70" i="100"/>
  <c r="D69" i="100"/>
  <c r="I69" i="100" s="1"/>
  <c r="D68" i="100"/>
  <c r="D67" i="100"/>
  <c r="D64" i="100"/>
  <c r="I64" i="100" s="1"/>
  <c r="D63" i="100"/>
  <c r="L63" i="100" s="1"/>
  <c r="D62" i="100"/>
  <c r="D61" i="100"/>
  <c r="D60" i="100"/>
  <c r="L60" i="100" s="1"/>
  <c r="D43" i="100"/>
  <c r="I43" i="100" s="1"/>
  <c r="D32" i="100"/>
  <c r="D31" i="100"/>
  <c r="D30" i="100"/>
  <c r="D29" i="100"/>
  <c r="L29" i="100" s="1"/>
  <c r="D28" i="100"/>
  <c r="D27" i="100"/>
  <c r="D26" i="100"/>
  <c r="D25" i="100"/>
  <c r="I25" i="100" s="1"/>
  <c r="D24" i="100"/>
  <c r="D23" i="100"/>
  <c r="D22" i="100"/>
  <c r="I22" i="100" s="1"/>
  <c r="D21" i="100"/>
  <c r="D20" i="100"/>
  <c r="D19" i="100"/>
  <c r="D18" i="100"/>
  <c r="I18" i="100" s="1"/>
  <c r="J34" i="99"/>
  <c r="D7" i="100"/>
  <c r="H53" i="100"/>
  <c r="D5" i="100"/>
  <c r="A3" i="100"/>
  <c r="A1" i="100"/>
  <c r="F8" i="99"/>
  <c r="F7" i="99"/>
  <c r="Q11" i="99" s="1"/>
  <c r="J55" i="99"/>
  <c r="J53" i="99"/>
  <c r="J52" i="99"/>
  <c r="J50" i="99"/>
  <c r="J49" i="99"/>
  <c r="J48" i="99"/>
  <c r="J47" i="99"/>
  <c r="J44" i="99"/>
  <c r="J43" i="99"/>
  <c r="J32" i="99"/>
  <c r="J31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A3" i="99"/>
  <c r="A1" i="99"/>
  <c r="O11" i="99"/>
  <c r="D7" i="98"/>
  <c r="H51" i="98"/>
  <c r="D5" i="98"/>
  <c r="D71" i="98"/>
  <c r="D70" i="98"/>
  <c r="D69" i="98"/>
  <c r="D68" i="98"/>
  <c r="D67" i="98"/>
  <c r="D64" i="98"/>
  <c r="I64" i="98" s="1"/>
  <c r="D63" i="98"/>
  <c r="D62" i="98"/>
  <c r="D61" i="98"/>
  <c r="D60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I21" i="98" s="1"/>
  <c r="D20" i="98"/>
  <c r="D19" i="98"/>
  <c r="D18" i="98"/>
  <c r="D15" i="98"/>
  <c r="AD11" i="98"/>
  <c r="AN11" i="98" s="1"/>
  <c r="K11" i="98"/>
  <c r="J11" i="98"/>
  <c r="I11" i="98"/>
  <c r="A3" i="98"/>
  <c r="A1" i="98"/>
  <c r="F8" i="97"/>
  <c r="T11" i="97" s="1"/>
  <c r="F7" i="97"/>
  <c r="Q11" i="97" s="1"/>
  <c r="J43" i="97"/>
  <c r="J32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A3" i="97"/>
  <c r="A1" i="97"/>
  <c r="J34" i="53"/>
  <c r="D71" i="58"/>
  <c r="D70" i="58"/>
  <c r="D69" i="58"/>
  <c r="D68" i="58"/>
  <c r="D67" i="58"/>
  <c r="D64" i="58"/>
  <c r="D63" i="58"/>
  <c r="D62" i="58"/>
  <c r="D61" i="58"/>
  <c r="I61" i="58" s="1"/>
  <c r="D60" i="58"/>
  <c r="D32" i="58"/>
  <c r="D31" i="58"/>
  <c r="D30" i="58"/>
  <c r="L30" i="58" s="1"/>
  <c r="D29" i="58"/>
  <c r="D28" i="58"/>
  <c r="D27" i="58"/>
  <c r="D26" i="58"/>
  <c r="D25" i="58"/>
  <c r="D24" i="58"/>
  <c r="D23" i="58"/>
  <c r="D22" i="58"/>
  <c r="L22" i="58" s="1"/>
  <c r="D21" i="58"/>
  <c r="D20" i="58"/>
  <c r="D19" i="58"/>
  <c r="D18" i="58"/>
  <c r="L18" i="58" s="1"/>
  <c r="D15" i="58"/>
  <c r="D71" i="83"/>
  <c r="D70" i="83"/>
  <c r="D69" i="83"/>
  <c r="I69" i="83" s="1"/>
  <c r="D68" i="83"/>
  <c r="D67" i="83"/>
  <c r="H60" i="98"/>
  <c r="D64" i="83"/>
  <c r="I64" i="83" s="1"/>
  <c r="D63" i="83"/>
  <c r="D62" i="83"/>
  <c r="D61" i="83"/>
  <c r="D60" i="83"/>
  <c r="I60" i="83" s="1"/>
  <c r="D19" i="83"/>
  <c r="D20" i="83"/>
  <c r="D21" i="83"/>
  <c r="D22" i="83"/>
  <c r="I22" i="83" s="1"/>
  <c r="D23" i="83"/>
  <c r="I23" i="83" s="1"/>
  <c r="D24" i="83"/>
  <c r="D25" i="83"/>
  <c r="D26" i="83"/>
  <c r="D27" i="83"/>
  <c r="I27" i="83" s="1"/>
  <c r="D28" i="83"/>
  <c r="D29" i="83"/>
  <c r="D30" i="83"/>
  <c r="I30" i="83" s="1"/>
  <c r="D31" i="83"/>
  <c r="I31" i="83" s="1"/>
  <c r="D32" i="83"/>
  <c r="D18" i="83"/>
  <c r="D15" i="83"/>
  <c r="D7" i="96"/>
  <c r="I62" i="96" s="1"/>
  <c r="D5" i="96"/>
  <c r="A3" i="96"/>
  <c r="A1" i="96"/>
  <c r="F8" i="95"/>
  <c r="F7" i="95"/>
  <c r="Q11" i="95" s="1"/>
  <c r="K30" i="96"/>
  <c r="J4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8" i="95"/>
  <c r="A3" i="95"/>
  <c r="A1" i="95"/>
  <c r="I13" i="94"/>
  <c r="B67" i="94"/>
  <c r="B68" i="94" s="1"/>
  <c r="B69" i="94" s="1"/>
  <c r="B71" i="94" s="1"/>
  <c r="B42" i="94"/>
  <c r="B43" i="94" s="1"/>
  <c r="B44" i="94" s="1"/>
  <c r="B45" i="94" s="1"/>
  <c r="B46" i="94" s="1"/>
  <c r="B47" i="94" s="1"/>
  <c r="B48" i="94" s="1"/>
  <c r="B49" i="94" s="1"/>
  <c r="B50" i="94" s="1"/>
  <c r="B51" i="94" s="1"/>
  <c r="B52" i="94" s="1"/>
  <c r="B53" i="94" s="1"/>
  <c r="B54" i="94" s="1"/>
  <c r="B55" i="94" s="1"/>
  <c r="B56" i="94" s="1"/>
  <c r="B18" i="94"/>
  <c r="B19" i="94" s="1"/>
  <c r="B20" i="94" s="1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B32" i="94" s="1"/>
  <c r="B33" i="94" s="1"/>
  <c r="B34" i="94" s="1"/>
  <c r="B35" i="94" s="1"/>
  <c r="B36" i="94" s="1"/>
  <c r="B37" i="94" s="1"/>
  <c r="B38" i="94" s="1"/>
  <c r="B15" i="94"/>
  <c r="E13" i="94"/>
  <c r="A3" i="94"/>
  <c r="A1" i="94"/>
  <c r="H11" i="93"/>
  <c r="I11" i="93" s="1"/>
  <c r="B67" i="93"/>
  <c r="B68" i="93" s="1"/>
  <c r="B69" i="93" s="1"/>
  <c r="B42" i="93"/>
  <c r="B43" i="93" s="1"/>
  <c r="B44" i="93" s="1"/>
  <c r="B45" i="93" s="1"/>
  <c r="B46" i="93" s="1"/>
  <c r="B47" i="93" s="1"/>
  <c r="B48" i="93" s="1"/>
  <c r="B49" i="93" s="1"/>
  <c r="B50" i="93" s="1"/>
  <c r="B51" i="93" s="1"/>
  <c r="B52" i="93" s="1"/>
  <c r="B53" i="93" s="1"/>
  <c r="B54" i="93" s="1"/>
  <c r="B55" i="93" s="1"/>
  <c r="B56" i="93" s="1"/>
  <c r="B18" i="93"/>
  <c r="B19" i="93"/>
  <c r="B20" i="93" s="1"/>
  <c r="B21" i="93" s="1"/>
  <c r="B22" i="93" s="1"/>
  <c r="B23" i="93" s="1"/>
  <c r="B24" i="93" s="1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15" i="93"/>
  <c r="E13" i="93"/>
  <c r="A3" i="93"/>
  <c r="A1" i="93"/>
  <c r="U84" i="2"/>
  <c r="U83" i="2"/>
  <c r="A3" i="53"/>
  <c r="A3" i="54"/>
  <c r="A3" i="57"/>
  <c r="A3" i="59"/>
  <c r="A3" i="82"/>
  <c r="A3" i="52"/>
  <c r="A3" i="56"/>
  <c r="A3" i="58"/>
  <c r="A3" i="60"/>
  <c r="A3" i="83"/>
  <c r="A3" i="67"/>
  <c r="A3" i="62"/>
  <c r="L79" i="2"/>
  <c r="M79" i="2"/>
  <c r="N79" i="2" s="1"/>
  <c r="O79" i="2" s="1"/>
  <c r="P79" i="2" s="1"/>
  <c r="Q79" i="2" s="1"/>
  <c r="R79" i="2" s="1"/>
  <c r="S79" i="2" s="1"/>
  <c r="D61" i="75"/>
  <c r="D60" i="75"/>
  <c r="D59" i="75"/>
  <c r="D58" i="75"/>
  <c r="D57" i="75"/>
  <c r="J32" i="53"/>
  <c r="J30" i="53"/>
  <c r="K14" i="66"/>
  <c r="D7" i="56"/>
  <c r="D7" i="58"/>
  <c r="D7" i="60"/>
  <c r="I63" i="60" s="1"/>
  <c r="D7" i="83"/>
  <c r="D7" i="52"/>
  <c r="I29" i="66"/>
  <c r="I23" i="66"/>
  <c r="I17" i="66"/>
  <c r="J23" i="66"/>
  <c r="J17" i="66"/>
  <c r="J29" i="66"/>
  <c r="K17" i="66"/>
  <c r="K23" i="66"/>
  <c r="K29" i="66"/>
  <c r="J32" i="59"/>
  <c r="J30" i="59"/>
  <c r="J32" i="57"/>
  <c r="J30" i="57"/>
  <c r="J32" i="54"/>
  <c r="J30" i="54"/>
  <c r="J54" i="53"/>
  <c r="J55" i="54"/>
  <c r="J55" i="57"/>
  <c r="J55" i="59"/>
  <c r="J32" i="82"/>
  <c r="J30" i="82"/>
  <c r="D20" i="75"/>
  <c r="A3" i="45"/>
  <c r="D71" i="75"/>
  <c r="D26" i="75"/>
  <c r="D28" i="75"/>
  <c r="D27" i="75"/>
  <c r="J31" i="83"/>
  <c r="I47" i="62"/>
  <c r="J47" i="62" s="1"/>
  <c r="K47" i="62" s="1"/>
  <c r="L47" i="62" s="1"/>
  <c r="M47" i="62" s="1"/>
  <c r="N47" i="62" s="1"/>
  <c r="O47" i="62" s="1"/>
  <c r="I46" i="62"/>
  <c r="J46" i="62" s="1"/>
  <c r="K46" i="62" s="1"/>
  <c r="L46" i="62" s="1"/>
  <c r="M46" i="62" s="1"/>
  <c r="N46" i="62" s="1"/>
  <c r="O46" i="62" s="1"/>
  <c r="I45" i="62"/>
  <c r="J45" i="62"/>
  <c r="K45" i="62" s="1"/>
  <c r="L45" i="62" s="1"/>
  <c r="M45" i="62" s="1"/>
  <c r="N45" i="62" s="1"/>
  <c r="O45" i="62" s="1"/>
  <c r="I44" i="62"/>
  <c r="J44" i="62" s="1"/>
  <c r="K44" i="62" s="1"/>
  <c r="L44" i="62" s="1"/>
  <c r="M44" i="62" s="1"/>
  <c r="N44" i="62" s="1"/>
  <c r="O44" i="62" s="1"/>
  <c r="J43" i="62"/>
  <c r="K43" i="62"/>
  <c r="L43" i="62" s="1"/>
  <c r="M43" i="62" s="1"/>
  <c r="N43" i="62" s="1"/>
  <c r="O43" i="62" s="1"/>
  <c r="I38" i="62"/>
  <c r="J38" i="62" s="1"/>
  <c r="K38" i="62" s="1"/>
  <c r="L38" i="62" s="1"/>
  <c r="M38" i="62" s="1"/>
  <c r="N38" i="62" s="1"/>
  <c r="O38" i="62" s="1"/>
  <c r="I37" i="62"/>
  <c r="J37" i="62" s="1"/>
  <c r="K37" i="62" s="1"/>
  <c r="L37" i="62" s="1"/>
  <c r="M37" i="62" s="1"/>
  <c r="N37" i="62" s="1"/>
  <c r="O37" i="62" s="1"/>
  <c r="I36" i="62"/>
  <c r="J36" i="62" s="1"/>
  <c r="K36" i="62" s="1"/>
  <c r="L36" i="62" s="1"/>
  <c r="M36" i="62" s="1"/>
  <c r="N36" i="62" s="1"/>
  <c r="O36" i="62" s="1"/>
  <c r="I35" i="62"/>
  <c r="J35" i="62" s="1"/>
  <c r="K35" i="62" s="1"/>
  <c r="L35" i="62" s="1"/>
  <c r="M35" i="62" s="1"/>
  <c r="N35" i="62" s="1"/>
  <c r="O35" i="62" s="1"/>
  <c r="J34" i="62"/>
  <c r="K34" i="62"/>
  <c r="L34" i="62" s="1"/>
  <c r="M34" i="62" s="1"/>
  <c r="N34" i="62" s="1"/>
  <c r="O34" i="62" s="1"/>
  <c r="I56" i="62"/>
  <c r="J56" i="62" s="1"/>
  <c r="K56" i="62" s="1"/>
  <c r="L56" i="62" s="1"/>
  <c r="M56" i="62" s="1"/>
  <c r="N56" i="62" s="1"/>
  <c r="O56" i="62" s="1"/>
  <c r="I55" i="62"/>
  <c r="J55" i="62" s="1"/>
  <c r="K55" i="62" s="1"/>
  <c r="L55" i="62" s="1"/>
  <c r="M55" i="62" s="1"/>
  <c r="N55" i="62" s="1"/>
  <c r="O55" i="62" s="1"/>
  <c r="I54" i="62"/>
  <c r="J54" i="62"/>
  <c r="K54" i="62" s="1"/>
  <c r="L54" i="62" s="1"/>
  <c r="M54" i="62" s="1"/>
  <c r="N54" i="62" s="1"/>
  <c r="O54" i="62" s="1"/>
  <c r="I53" i="62"/>
  <c r="J53" i="62" s="1"/>
  <c r="K53" i="62" s="1"/>
  <c r="L53" i="62" s="1"/>
  <c r="M53" i="62" s="1"/>
  <c r="N53" i="62" s="1"/>
  <c r="O53" i="62" s="1"/>
  <c r="J52" i="62"/>
  <c r="K52" i="62" s="1"/>
  <c r="L52" i="62" s="1"/>
  <c r="M52" i="62" s="1"/>
  <c r="N52" i="62" s="1"/>
  <c r="O52" i="62" s="1"/>
  <c r="I29" i="62"/>
  <c r="J29" i="62"/>
  <c r="K29" i="62" s="1"/>
  <c r="L29" i="62" s="1"/>
  <c r="M29" i="62" s="1"/>
  <c r="N29" i="62" s="1"/>
  <c r="O29" i="62" s="1"/>
  <c r="I28" i="62"/>
  <c r="J28" i="62" s="1"/>
  <c r="K28" i="62" s="1"/>
  <c r="L28" i="62" s="1"/>
  <c r="M28" i="62" s="1"/>
  <c r="N28" i="62" s="1"/>
  <c r="O28" i="62" s="1"/>
  <c r="I27" i="62"/>
  <c r="J27" i="62" s="1"/>
  <c r="K27" i="62" s="1"/>
  <c r="L27" i="62" s="1"/>
  <c r="M27" i="62" s="1"/>
  <c r="N27" i="62" s="1"/>
  <c r="O27" i="62" s="1"/>
  <c r="I26" i="62"/>
  <c r="J26" i="62" s="1"/>
  <c r="K26" i="62"/>
  <c r="L26" i="62" s="1"/>
  <c r="M26" i="62" s="1"/>
  <c r="N26" i="62" s="1"/>
  <c r="O26" i="62" s="1"/>
  <c r="J25" i="62"/>
  <c r="K25" i="62"/>
  <c r="L25" i="62" s="1"/>
  <c r="M25" i="62" s="1"/>
  <c r="N25" i="62" s="1"/>
  <c r="O25" i="62" s="1"/>
  <c r="J16" i="62"/>
  <c r="K16" i="62" s="1"/>
  <c r="L16" i="62" s="1"/>
  <c r="M16" i="62" s="1"/>
  <c r="N16" i="62" s="1"/>
  <c r="O16" i="62" s="1"/>
  <c r="J10" i="62"/>
  <c r="K10" i="62"/>
  <c r="L10" i="62" s="1"/>
  <c r="M10" i="62" s="1"/>
  <c r="H51" i="83"/>
  <c r="D5" i="83"/>
  <c r="J31" i="82"/>
  <c r="J29" i="82"/>
  <c r="J28" i="82"/>
  <c r="J27" i="82"/>
  <c r="J26" i="82"/>
  <c r="J25" i="82"/>
  <c r="J24" i="82"/>
  <c r="J23" i="82"/>
  <c r="J22" i="82"/>
  <c r="J21" i="82"/>
  <c r="J20" i="82"/>
  <c r="J19" i="82"/>
  <c r="J18" i="82"/>
  <c r="H36" i="83"/>
  <c r="H64" i="83"/>
  <c r="H27" i="83"/>
  <c r="K29" i="83"/>
  <c r="K43" i="83"/>
  <c r="I11" i="62"/>
  <c r="J11" i="62" s="1"/>
  <c r="K11" i="62" s="1"/>
  <c r="I20" i="62"/>
  <c r="J20" i="62" s="1"/>
  <c r="K20" i="62" s="1"/>
  <c r="L20" i="62" s="1"/>
  <c r="M20" i="62" s="1"/>
  <c r="N20" i="62" s="1"/>
  <c r="O20" i="62" s="1"/>
  <c r="I19" i="62"/>
  <c r="J19" i="62" s="1"/>
  <c r="K19" i="62" s="1"/>
  <c r="L19" i="62" s="1"/>
  <c r="M19" i="62" s="1"/>
  <c r="N19" i="62" s="1"/>
  <c r="O19" i="62" s="1"/>
  <c r="I18" i="62"/>
  <c r="J18" i="62"/>
  <c r="K18" i="62" s="1"/>
  <c r="L18" i="62" s="1"/>
  <c r="M18" i="62" s="1"/>
  <c r="N18" i="62" s="1"/>
  <c r="O18" i="62" s="1"/>
  <c r="I17" i="62"/>
  <c r="J17" i="62" s="1"/>
  <c r="K17" i="62" s="1"/>
  <c r="L17" i="62" s="1"/>
  <c r="M17" i="62" s="1"/>
  <c r="N17" i="62" s="1"/>
  <c r="O17" i="62" s="1"/>
  <c r="L94" i="2"/>
  <c r="M94" i="2" s="1"/>
  <c r="N94" i="2" s="1"/>
  <c r="O94" i="2" s="1"/>
  <c r="P94" i="2" s="1"/>
  <c r="Q94" i="2" s="1"/>
  <c r="R94" i="2" s="1"/>
  <c r="S94" i="2" s="1"/>
  <c r="E13" i="67"/>
  <c r="J51" i="59"/>
  <c r="J47" i="59"/>
  <c r="J43" i="59"/>
  <c r="J31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51" i="57"/>
  <c r="J47" i="57"/>
  <c r="J43" i="57"/>
  <c r="J31" i="57"/>
  <c r="J29" i="57"/>
  <c r="J28" i="57"/>
  <c r="J27" i="57"/>
  <c r="J26" i="57"/>
  <c r="J25" i="57"/>
  <c r="J24" i="57"/>
  <c r="J23" i="57"/>
  <c r="J22" i="57"/>
  <c r="J21" i="57"/>
  <c r="J20" i="57"/>
  <c r="J19" i="57"/>
  <c r="J18" i="57"/>
  <c r="J51" i="54"/>
  <c r="J47" i="54"/>
  <c r="J45" i="54"/>
  <c r="J43" i="54"/>
  <c r="J31" i="54"/>
  <c r="J29" i="54"/>
  <c r="J28" i="54"/>
  <c r="J27" i="54"/>
  <c r="J26" i="54"/>
  <c r="J25" i="54"/>
  <c r="J24" i="54"/>
  <c r="J23" i="54"/>
  <c r="J22" i="54"/>
  <c r="J21" i="54"/>
  <c r="J20" i="54"/>
  <c r="J19" i="54"/>
  <c r="J18" i="54"/>
  <c r="J45" i="53"/>
  <c r="J46" i="53"/>
  <c r="J49" i="53"/>
  <c r="J52" i="53"/>
  <c r="J19" i="53"/>
  <c r="J20" i="53"/>
  <c r="J21" i="53"/>
  <c r="J22" i="53"/>
  <c r="J23" i="53"/>
  <c r="J24" i="53"/>
  <c r="J25" i="53"/>
  <c r="J26" i="53"/>
  <c r="J27" i="53"/>
  <c r="J28" i="53"/>
  <c r="J29" i="53"/>
  <c r="J31" i="53"/>
  <c r="AZ76" i="67"/>
  <c r="T72" i="75" s="1"/>
  <c r="AZ75" i="67"/>
  <c r="T71" i="75" s="1"/>
  <c r="D25" i="75"/>
  <c r="F8" i="82"/>
  <c r="R11" i="82"/>
  <c r="F7" i="82"/>
  <c r="Q11" i="82"/>
  <c r="S11" i="82"/>
  <c r="T11" i="82"/>
  <c r="B15" i="67"/>
  <c r="B67" i="67"/>
  <c r="B68" i="67" s="1"/>
  <c r="B69" i="67" s="1"/>
  <c r="B70" i="67" s="1"/>
  <c r="B42" i="67"/>
  <c r="B43" i="67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4" i="67" s="1"/>
  <c r="B55" i="67" s="1"/>
  <c r="B56" i="67" s="1"/>
  <c r="B18" i="67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D24" i="75"/>
  <c r="D40" i="75"/>
  <c r="D15" i="75"/>
  <c r="D16" i="75"/>
  <c r="D17" i="75"/>
  <c r="D18" i="75"/>
  <c r="D19" i="75"/>
  <c r="D21" i="75"/>
  <c r="D22" i="75"/>
  <c r="D23" i="75"/>
  <c r="D14" i="75"/>
  <c r="E80" i="67" s="1" a="1"/>
  <c r="E80" i="67" s="1"/>
  <c r="E2" i="67" s="1"/>
  <c r="L92" i="2"/>
  <c r="M92" i="2" s="1"/>
  <c r="N92" i="2" s="1"/>
  <c r="O92" i="2" s="1"/>
  <c r="P92" i="2" s="1"/>
  <c r="Q92" i="2" s="1"/>
  <c r="R92" i="2"/>
  <c r="S92" i="2" s="1"/>
  <c r="J18" i="53"/>
  <c r="H35" i="60"/>
  <c r="D5" i="60"/>
  <c r="I15" i="60" s="1"/>
  <c r="F8" i="59"/>
  <c r="F7" i="59"/>
  <c r="Q11" i="59" s="1"/>
  <c r="D5" i="58"/>
  <c r="F8" i="57"/>
  <c r="F7" i="57"/>
  <c r="Q11" i="57" s="1"/>
  <c r="D5" i="56"/>
  <c r="F8" i="54"/>
  <c r="F7" i="54"/>
  <c r="Q11" i="54" s="1"/>
  <c r="F8" i="53"/>
  <c r="F7" i="53"/>
  <c r="Q11" i="53" s="1"/>
  <c r="H61" i="52"/>
  <c r="D5" i="52"/>
  <c r="I15" i="52" s="1"/>
  <c r="I61" i="60"/>
  <c r="J60" i="60"/>
  <c r="K27" i="60"/>
  <c r="U11" i="54"/>
  <c r="U11" i="57"/>
  <c r="M11" i="54"/>
  <c r="H15" i="52"/>
  <c r="J19" i="60"/>
  <c r="A1" i="62"/>
  <c r="A1" i="58"/>
  <c r="A1" i="59"/>
  <c r="A1" i="52"/>
  <c r="A1" i="53"/>
  <c r="A1" i="57"/>
  <c r="A1" i="67"/>
  <c r="A1" i="54"/>
  <c r="A1" i="56"/>
  <c r="A1" i="82"/>
  <c r="A1" i="45"/>
  <c r="A1" i="83"/>
  <c r="A1" i="60"/>
  <c r="AZ74" i="67"/>
  <c r="J43" i="53"/>
  <c r="J11" i="82"/>
  <c r="J35" i="101"/>
  <c r="D44" i="52"/>
  <c r="D48" i="52"/>
  <c r="D55" i="52"/>
  <c r="I55" i="52" s="1"/>
  <c r="D51" i="52"/>
  <c r="J58" i="59"/>
  <c r="D54" i="83"/>
  <c r="I54" i="83" s="1"/>
  <c r="D50" i="56"/>
  <c r="J58" i="82"/>
  <c r="D58" i="96"/>
  <c r="D48" i="96"/>
  <c r="J34" i="104"/>
  <c r="J49" i="59"/>
  <c r="J53" i="57"/>
  <c r="J45" i="59"/>
  <c r="J53" i="59"/>
  <c r="D44" i="105"/>
  <c r="J44" i="102"/>
  <c r="H43" i="83"/>
  <c r="H25" i="83"/>
  <c r="J54" i="59"/>
  <c r="H63" i="98"/>
  <c r="Q11" i="101"/>
  <c r="D35" i="52"/>
  <c r="I35" i="52"/>
  <c r="J55" i="95"/>
  <c r="J55" i="82"/>
  <c r="D53" i="96"/>
  <c r="I53" i="96" s="1"/>
  <c r="J45" i="95"/>
  <c r="D46" i="105"/>
  <c r="D46" i="94"/>
  <c r="H20" i="52"/>
  <c r="J46" i="59"/>
  <c r="I20" i="98"/>
  <c r="J56" i="57"/>
  <c r="J11" i="57"/>
  <c r="H38" i="52"/>
  <c r="K27" i="56"/>
  <c r="J50" i="57"/>
  <c r="K18" i="83"/>
  <c r="H24" i="83"/>
  <c r="H69" i="83"/>
  <c r="H22" i="98"/>
  <c r="H50" i="98"/>
  <c r="I19" i="98"/>
  <c r="K19" i="60"/>
  <c r="J15" i="56"/>
  <c r="H32" i="60"/>
  <c r="H71" i="60"/>
  <c r="H56" i="60"/>
  <c r="H15" i="83"/>
  <c r="J27" i="83"/>
  <c r="H39" i="83"/>
  <c r="H57" i="83"/>
  <c r="H50" i="83"/>
  <c r="J30" i="60"/>
  <c r="K22" i="83"/>
  <c r="H20" i="83"/>
  <c r="H22" i="83"/>
  <c r="H67" i="83"/>
  <c r="K30" i="83"/>
  <c r="H61" i="83"/>
  <c r="H62" i="83"/>
  <c r="H29" i="83"/>
  <c r="H60" i="83"/>
  <c r="H63" i="83"/>
  <c r="H38" i="83"/>
  <c r="H49" i="83"/>
  <c r="J52" i="83"/>
  <c r="J49" i="83"/>
  <c r="J48" i="83"/>
  <c r="J27" i="60"/>
  <c r="N34" i="56"/>
  <c r="H56" i="83"/>
  <c r="H58" i="83"/>
  <c r="H53" i="83"/>
  <c r="H55" i="83"/>
  <c r="H44" i="83"/>
  <c r="H19" i="60"/>
  <c r="K24" i="60"/>
  <c r="H23" i="83"/>
  <c r="K25" i="83"/>
  <c r="H32" i="83"/>
  <c r="H34" i="83"/>
  <c r="H68" i="83"/>
  <c r="K58" i="83"/>
  <c r="H52" i="83"/>
  <c r="K23" i="60"/>
  <c r="H21" i="60"/>
  <c r="K25" i="60"/>
  <c r="K20" i="60"/>
  <c r="K21" i="60"/>
  <c r="H21" i="52"/>
  <c r="K34" i="60"/>
  <c r="H62" i="60"/>
  <c r="K26" i="52"/>
  <c r="I28" i="60"/>
  <c r="J20" i="83"/>
  <c r="J22" i="83"/>
  <c r="J15" i="83"/>
  <c r="H18" i="83"/>
  <c r="J28" i="83"/>
  <c r="H26" i="83"/>
  <c r="H28" i="83"/>
  <c r="H71" i="83"/>
  <c r="H37" i="83"/>
  <c r="H46" i="83"/>
  <c r="H48" i="83"/>
  <c r="H45" i="83"/>
  <c r="H47" i="83"/>
  <c r="K54" i="83"/>
  <c r="I20" i="102"/>
  <c r="I24" i="102"/>
  <c r="I28" i="102"/>
  <c r="H22" i="100"/>
  <c r="K50" i="56"/>
  <c r="H18" i="56"/>
  <c r="K18" i="56"/>
  <c r="H67" i="56"/>
  <c r="J25" i="60"/>
  <c r="J24" i="52"/>
  <c r="H69" i="52"/>
  <c r="H27" i="56"/>
  <c r="H45" i="52"/>
  <c r="K32" i="83"/>
  <c r="K34" i="83"/>
  <c r="K26" i="83"/>
  <c r="K47" i="83"/>
  <c r="J71" i="83"/>
  <c r="K56" i="58"/>
  <c r="I15" i="83"/>
  <c r="H24" i="98"/>
  <c r="H61" i="98"/>
  <c r="H19" i="98"/>
  <c r="H37" i="98"/>
  <c r="H53" i="98"/>
  <c r="H46" i="98"/>
  <c r="H48" i="98"/>
  <c r="I27" i="98"/>
  <c r="H29" i="100"/>
  <c r="H46" i="100"/>
  <c r="I43" i="98"/>
  <c r="K57" i="52"/>
  <c r="H20" i="98"/>
  <c r="H62" i="98"/>
  <c r="H71" i="98"/>
  <c r="H55" i="98"/>
  <c r="H61" i="100"/>
  <c r="D38" i="93"/>
  <c r="K23" i="56"/>
  <c r="K18" i="52"/>
  <c r="K20" i="56"/>
  <c r="J64" i="60"/>
  <c r="J24" i="60"/>
  <c r="K32" i="52"/>
  <c r="H29" i="52"/>
  <c r="J37" i="56"/>
  <c r="K58" i="52"/>
  <c r="K46" i="56"/>
  <c r="K20" i="83"/>
  <c r="K28" i="83"/>
  <c r="K27" i="83"/>
  <c r="K35" i="83"/>
  <c r="K57" i="83"/>
  <c r="H31" i="98"/>
  <c r="H27" i="98"/>
  <c r="K28" i="98"/>
  <c r="H36" i="98"/>
  <c r="H49" i="98"/>
  <c r="J70" i="98"/>
  <c r="H70" i="100"/>
  <c r="H56" i="100"/>
  <c r="I18" i="96"/>
  <c r="I32" i="96"/>
  <c r="H68" i="102"/>
  <c r="J57" i="102"/>
  <c r="J23" i="60"/>
  <c r="K22" i="60"/>
  <c r="H22" i="60"/>
  <c r="K22" i="52"/>
  <c r="K29" i="60"/>
  <c r="K30" i="60"/>
  <c r="K31" i="60"/>
  <c r="J23" i="83"/>
  <c r="J30" i="83"/>
  <c r="J52" i="56"/>
  <c r="J21" i="56"/>
  <c r="K28" i="60"/>
  <c r="K43" i="60"/>
  <c r="J54" i="96"/>
  <c r="J15" i="96"/>
  <c r="J22" i="96"/>
  <c r="K19" i="52"/>
  <c r="K21" i="52"/>
  <c r="K43" i="52"/>
  <c r="H57" i="60"/>
  <c r="I69" i="60"/>
  <c r="I24" i="60"/>
  <c r="H63" i="60"/>
  <c r="H69" i="60"/>
  <c r="H60" i="60"/>
  <c r="H43" i="60"/>
  <c r="H51" i="60"/>
  <c r="I25" i="60"/>
  <c r="H68" i="60"/>
  <c r="H64" i="60"/>
  <c r="H26" i="60"/>
  <c r="H34" i="60"/>
  <c r="H28" i="60"/>
  <c r="H24" i="60"/>
  <c r="H29" i="60"/>
  <c r="H67" i="60"/>
  <c r="H18" i="60"/>
  <c r="J70" i="83"/>
  <c r="J62" i="83"/>
  <c r="J25" i="83"/>
  <c r="J61" i="83"/>
  <c r="J55" i="83"/>
  <c r="J63" i="83"/>
  <c r="J60" i="83"/>
  <c r="J29" i="83"/>
  <c r="J34" i="83"/>
  <c r="J18" i="83"/>
  <c r="J21" i="83"/>
  <c r="J53" i="83"/>
  <c r="J68" i="83"/>
  <c r="J64" i="83"/>
  <c r="J18" i="60"/>
  <c r="K55" i="96"/>
  <c r="K51" i="98"/>
  <c r="I15" i="98"/>
  <c r="I62" i="98"/>
  <c r="J36" i="60"/>
  <c r="J21" i="60"/>
  <c r="J22" i="60"/>
  <c r="J43" i="60"/>
  <c r="J32" i="60"/>
  <c r="J28" i="60"/>
  <c r="J31" i="60"/>
  <c r="J61" i="60"/>
  <c r="J29" i="60"/>
  <c r="K45" i="83"/>
  <c r="K24" i="98"/>
  <c r="I24" i="98"/>
  <c r="I69" i="98"/>
  <c r="I62" i="100"/>
  <c r="H46" i="102"/>
  <c r="H51" i="102"/>
  <c r="H58" i="102"/>
  <c r="K58" i="102"/>
  <c r="J58" i="102"/>
  <c r="H36" i="102"/>
  <c r="J35" i="102"/>
  <c r="H31" i="102"/>
  <c r="J34" i="102"/>
  <c r="H15" i="102"/>
  <c r="K51" i="102"/>
  <c r="H52" i="102"/>
  <c r="K50" i="102"/>
  <c r="H54" i="102"/>
  <c r="K26" i="102"/>
  <c r="K21" i="102"/>
  <c r="H67" i="102"/>
  <c r="K43" i="102"/>
  <c r="H27" i="102"/>
  <c r="K25" i="102"/>
  <c r="K30" i="102"/>
  <c r="K24" i="102"/>
  <c r="K55" i="102"/>
  <c r="K54" i="102"/>
  <c r="K35" i="102"/>
  <c r="J67" i="102"/>
  <c r="J43" i="102"/>
  <c r="J32" i="102"/>
  <c r="K19" i="102"/>
  <c r="H55" i="102"/>
  <c r="H35" i="102"/>
  <c r="H70" i="102"/>
  <c r="K20" i="102"/>
  <c r="K56" i="102"/>
  <c r="K57" i="102"/>
  <c r="J20" i="102"/>
  <c r="J63" i="102"/>
  <c r="K23" i="102"/>
  <c r="J21" i="102"/>
  <c r="K48" i="102"/>
  <c r="H43" i="102"/>
  <c r="J36" i="102"/>
  <c r="H48" i="52"/>
  <c r="H56" i="52"/>
  <c r="H44" i="52"/>
  <c r="H51" i="52"/>
  <c r="K53" i="52"/>
  <c r="H39" i="52"/>
  <c r="H71" i="52"/>
  <c r="H60" i="52"/>
  <c r="H64" i="52"/>
  <c r="H35" i="52"/>
  <c r="H28" i="52"/>
  <c r="H32" i="52"/>
  <c r="H50" i="52"/>
  <c r="H58" i="52"/>
  <c r="H52" i="52"/>
  <c r="H63" i="52"/>
  <c r="H68" i="52"/>
  <c r="H62" i="52"/>
  <c r="H24" i="52"/>
  <c r="H36" i="52"/>
  <c r="K30" i="52"/>
  <c r="H46" i="52"/>
  <c r="H70" i="52"/>
  <c r="H31" i="52"/>
  <c r="H27" i="52"/>
  <c r="H37" i="52"/>
  <c r="H67" i="52"/>
  <c r="K20" i="52"/>
  <c r="H23" i="52"/>
  <c r="H19" i="52"/>
  <c r="K49" i="52"/>
  <c r="H26" i="52"/>
  <c r="H53" i="52"/>
  <c r="K34" i="52"/>
  <c r="H30" i="52"/>
  <c r="K25" i="52"/>
  <c r="K24" i="52"/>
  <c r="K31" i="52"/>
  <c r="K35" i="52"/>
  <c r="J31" i="52"/>
  <c r="H43" i="52"/>
  <c r="K23" i="52"/>
  <c r="H22" i="52"/>
  <c r="H18" i="52"/>
  <c r="H54" i="52"/>
  <c r="K27" i="52"/>
  <c r="H34" i="52"/>
  <c r="H25" i="52"/>
  <c r="K28" i="52"/>
  <c r="H49" i="56"/>
  <c r="J51" i="56"/>
  <c r="H46" i="56"/>
  <c r="H56" i="56"/>
  <c r="H51" i="56"/>
  <c r="K58" i="56"/>
  <c r="J69" i="56"/>
  <c r="J63" i="56"/>
  <c r="H69" i="56"/>
  <c r="J61" i="56"/>
  <c r="J35" i="56"/>
  <c r="H26" i="56"/>
  <c r="H36" i="56"/>
  <c r="K34" i="56"/>
  <c r="J29" i="56"/>
  <c r="J31" i="56"/>
  <c r="J26" i="56"/>
  <c r="J27" i="56"/>
  <c r="K30" i="56"/>
  <c r="K31" i="56"/>
  <c r="H55" i="56"/>
  <c r="H47" i="56"/>
  <c r="K48" i="56"/>
  <c r="K52" i="56"/>
  <c r="H39" i="56"/>
  <c r="J71" i="56"/>
  <c r="J68" i="56"/>
  <c r="H71" i="56"/>
  <c r="J64" i="56"/>
  <c r="H28" i="56"/>
  <c r="H24" i="56"/>
  <c r="H29" i="56"/>
  <c r="J38" i="56"/>
  <c r="H31" i="56"/>
  <c r="H30" i="56"/>
  <c r="H25" i="56"/>
  <c r="J36" i="56"/>
  <c r="K24" i="56"/>
  <c r="K28" i="56"/>
  <c r="K56" i="56"/>
  <c r="K55" i="56"/>
  <c r="H61" i="56"/>
  <c r="J28" i="56"/>
  <c r="H60" i="56"/>
  <c r="H38" i="56"/>
  <c r="K26" i="56"/>
  <c r="H43" i="56"/>
  <c r="J19" i="56"/>
  <c r="K22" i="56"/>
  <c r="J20" i="56"/>
  <c r="H22" i="56"/>
  <c r="J18" i="56"/>
  <c r="H44" i="56"/>
  <c r="K44" i="56"/>
  <c r="H68" i="56"/>
  <c r="K35" i="56"/>
  <c r="J32" i="56"/>
  <c r="H37" i="56"/>
  <c r="K43" i="56"/>
  <c r="J43" i="56"/>
  <c r="H45" i="56"/>
  <c r="J44" i="56"/>
  <c r="H63" i="56"/>
  <c r="H64" i="56"/>
  <c r="N29" i="56"/>
  <c r="J34" i="56"/>
  <c r="N30" i="56"/>
  <c r="H32" i="56"/>
  <c r="K29" i="56"/>
  <c r="J23" i="56"/>
  <c r="H15" i="56"/>
  <c r="K21" i="56"/>
  <c r="K19" i="56"/>
  <c r="H23" i="56"/>
  <c r="H20" i="56"/>
  <c r="K51" i="56"/>
  <c r="J60" i="56"/>
  <c r="H35" i="56"/>
  <c r="K32" i="56"/>
  <c r="K25" i="56"/>
  <c r="H21" i="56"/>
  <c r="J68" i="102"/>
  <c r="J52" i="102"/>
  <c r="J50" i="58"/>
  <c r="J64" i="58"/>
  <c r="J63" i="58"/>
  <c r="H36" i="58"/>
  <c r="D47" i="93"/>
  <c r="H62" i="58"/>
  <c r="J71" i="58"/>
  <c r="J52" i="58"/>
  <c r="H71" i="100"/>
  <c r="J36" i="100"/>
  <c r="I23" i="100"/>
  <c r="I27" i="100"/>
  <c r="I31" i="100"/>
  <c r="I61" i="100"/>
  <c r="H51" i="100"/>
  <c r="H57" i="100"/>
  <c r="H55" i="100"/>
  <c r="H58" i="100"/>
  <c r="H39" i="100"/>
  <c r="H18" i="100"/>
  <c r="H19" i="100"/>
  <c r="H68" i="100"/>
  <c r="H44" i="100"/>
  <c r="H48" i="100"/>
  <c r="I49" i="100"/>
  <c r="H38" i="100"/>
  <c r="H34" i="100"/>
  <c r="H62" i="100"/>
  <c r="D39" i="94"/>
  <c r="H67" i="58"/>
  <c r="J29" i="58"/>
  <c r="I20" i="58"/>
  <c r="I24" i="58"/>
  <c r="I71" i="100"/>
  <c r="H23" i="100"/>
  <c r="H37" i="100"/>
  <c r="H47" i="100"/>
  <c r="N23" i="56"/>
  <c r="J44" i="58"/>
  <c r="H51" i="58"/>
  <c r="H57" i="58"/>
  <c r="H49" i="58"/>
  <c r="J57" i="58"/>
  <c r="J70" i="58"/>
  <c r="H60" i="58"/>
  <c r="H26" i="58"/>
  <c r="H27" i="58"/>
  <c r="H35" i="58"/>
  <c r="J36" i="58"/>
  <c r="D52" i="93"/>
  <c r="H22" i="58"/>
  <c r="H15" i="58"/>
  <c r="K22" i="58"/>
  <c r="N19" i="56"/>
  <c r="H25" i="58"/>
  <c r="J34" i="58"/>
  <c r="J35" i="58"/>
  <c r="H70" i="58"/>
  <c r="L69" i="58"/>
  <c r="I37" i="58"/>
  <c r="I28" i="52"/>
  <c r="J48" i="58"/>
  <c r="H58" i="58"/>
  <c r="J47" i="58"/>
  <c r="K48" i="58"/>
  <c r="I64" i="60"/>
  <c r="I29" i="60"/>
  <c r="I21" i="60"/>
  <c r="J31" i="100"/>
  <c r="J63" i="100"/>
  <c r="I57" i="100"/>
  <c r="J15" i="60"/>
  <c r="K18" i="60"/>
  <c r="H15" i="60"/>
  <c r="H23" i="60"/>
  <c r="H20" i="60"/>
  <c r="J20" i="60"/>
  <c r="H20" i="58"/>
  <c r="K23" i="58"/>
  <c r="K19" i="58"/>
  <c r="J15" i="58"/>
  <c r="J34" i="60"/>
  <c r="H31" i="60"/>
  <c r="H25" i="60"/>
  <c r="J26" i="60"/>
  <c r="K32" i="60"/>
  <c r="K26" i="60"/>
  <c r="H30" i="60"/>
  <c r="H27" i="60"/>
  <c r="J62" i="60"/>
  <c r="H61" i="60"/>
  <c r="H70" i="60"/>
  <c r="K29" i="58"/>
  <c r="K24" i="58"/>
  <c r="J30" i="58"/>
  <c r="K34" i="58"/>
  <c r="J67" i="60"/>
  <c r="L61" i="58"/>
  <c r="I32" i="58"/>
  <c r="I22" i="52"/>
  <c r="I20" i="60"/>
  <c r="I32" i="60"/>
  <c r="I70" i="60"/>
  <c r="I69" i="56"/>
  <c r="H55" i="60"/>
  <c r="J45" i="58"/>
  <c r="H56" i="58"/>
  <c r="H46" i="58"/>
  <c r="H47" i="58"/>
  <c r="L37" i="58"/>
  <c r="L28" i="58"/>
  <c r="L20" i="58"/>
  <c r="J51" i="83"/>
  <c r="J46" i="83"/>
  <c r="J58" i="83"/>
  <c r="J67" i="83"/>
  <c r="J24" i="83"/>
  <c r="J26" i="83"/>
  <c r="J43" i="83"/>
  <c r="J50" i="56"/>
  <c r="J30" i="56"/>
  <c r="K50" i="52"/>
  <c r="K29" i="52"/>
  <c r="H27" i="96"/>
  <c r="H67" i="96"/>
  <c r="I21" i="96"/>
  <c r="H32" i="96"/>
  <c r="H44" i="98"/>
  <c r="H45" i="98"/>
  <c r="H38" i="98"/>
  <c r="H30" i="98"/>
  <c r="H23" i="98"/>
  <c r="H67" i="98"/>
  <c r="H70" i="98"/>
  <c r="H18" i="98"/>
  <c r="H26" i="98"/>
  <c r="H32" i="98"/>
  <c r="H29" i="98"/>
  <c r="H54" i="98"/>
  <c r="H47" i="98"/>
  <c r="H39" i="98"/>
  <c r="H35" i="98"/>
  <c r="I23" i="98"/>
  <c r="H34" i="98"/>
  <c r="H15" i="98"/>
  <c r="H64" i="98"/>
  <c r="K30" i="98"/>
  <c r="H28" i="98"/>
  <c r="I31" i="98"/>
  <c r="J27" i="100"/>
  <c r="H64" i="100"/>
  <c r="I15" i="100"/>
  <c r="H25" i="100"/>
  <c r="H26" i="100"/>
  <c r="I32" i="100"/>
  <c r="I24" i="100"/>
  <c r="I44" i="100"/>
  <c r="I36" i="102"/>
  <c r="I27" i="102"/>
  <c r="D36" i="94"/>
  <c r="I38" i="98"/>
  <c r="I39" i="100"/>
  <c r="D50" i="93"/>
  <c r="N45" i="56"/>
  <c r="N26" i="56"/>
  <c r="J45" i="100"/>
  <c r="J46" i="100"/>
  <c r="J54" i="100"/>
  <c r="J69" i="100"/>
  <c r="J19" i="100"/>
  <c r="J60" i="100"/>
  <c r="J55" i="100"/>
  <c r="J43" i="58"/>
  <c r="N22" i="56"/>
  <c r="K31" i="58"/>
  <c r="H30" i="58"/>
  <c r="H29" i="58"/>
  <c r="K30" i="58"/>
  <c r="J61" i="58"/>
  <c r="H68" i="58"/>
  <c r="I19" i="58"/>
  <c r="L36" i="58"/>
  <c r="I28" i="58"/>
  <c r="I68" i="52"/>
  <c r="L39" i="58"/>
  <c r="H55" i="58"/>
  <c r="H53" i="58"/>
  <c r="J46" i="58"/>
  <c r="I19" i="56"/>
  <c r="J48" i="60"/>
  <c r="J52" i="60"/>
  <c r="J68" i="60"/>
  <c r="J49" i="52"/>
  <c r="K45" i="58"/>
  <c r="K32" i="58"/>
  <c r="J23" i="100"/>
  <c r="I52" i="100"/>
  <c r="I28" i="100"/>
  <c r="I67" i="100"/>
  <c r="H54" i="100"/>
  <c r="H52" i="100"/>
  <c r="H36" i="100"/>
  <c r="H43" i="100"/>
  <c r="H32" i="100"/>
  <c r="H28" i="100"/>
  <c r="H21" i="100"/>
  <c r="H24" i="100"/>
  <c r="H20" i="100"/>
  <c r="H69" i="100"/>
  <c r="H63" i="100"/>
  <c r="H49" i="100"/>
  <c r="H45" i="100"/>
  <c r="H50" i="100"/>
  <c r="H35" i="100"/>
  <c r="H27" i="100"/>
  <c r="H30" i="100"/>
  <c r="H15" i="100"/>
  <c r="H31" i="100"/>
  <c r="H67" i="100"/>
  <c r="H60" i="100"/>
  <c r="D37" i="93"/>
  <c r="K47" i="98"/>
  <c r="N11" i="98"/>
  <c r="I68" i="98"/>
  <c r="J26" i="102"/>
  <c r="I56" i="100"/>
  <c r="I47" i="100"/>
  <c r="I48" i="83"/>
  <c r="I67" i="83"/>
  <c r="I26" i="83"/>
  <c r="I32" i="83"/>
  <c r="I24" i="83"/>
  <c r="N20" i="56"/>
  <c r="N24" i="56"/>
  <c r="N27" i="56"/>
  <c r="I69" i="52"/>
  <c r="N18" i="56"/>
  <c r="N43" i="56"/>
  <c r="N35" i="56"/>
  <c r="N32" i="56"/>
  <c r="N25" i="56"/>
  <c r="I18" i="52"/>
  <c r="I26" i="52"/>
  <c r="I60" i="52"/>
  <c r="H46" i="60"/>
  <c r="H52" i="60"/>
  <c r="H47" i="60"/>
  <c r="H45" i="60"/>
  <c r="H38" i="60"/>
  <c r="H44" i="60"/>
  <c r="H54" i="60"/>
  <c r="K50" i="60"/>
  <c r="H48" i="60"/>
  <c r="H50" i="60"/>
  <c r="I45" i="60"/>
  <c r="H36" i="60"/>
  <c r="H39" i="60"/>
  <c r="I37" i="60"/>
  <c r="H49" i="60"/>
  <c r="K58" i="60"/>
  <c r="H58" i="60"/>
  <c r="J37" i="60"/>
  <c r="I68" i="60"/>
  <c r="I60" i="60"/>
  <c r="I31" i="60"/>
  <c r="I27" i="60"/>
  <c r="I23" i="60"/>
  <c r="I19" i="60"/>
  <c r="J47" i="60"/>
  <c r="J56" i="60"/>
  <c r="H53" i="60"/>
  <c r="H37" i="60"/>
  <c r="I71" i="60"/>
  <c r="I67" i="60"/>
  <c r="I30" i="60"/>
  <c r="I26" i="60"/>
  <c r="I22" i="60"/>
  <c r="I18" i="60"/>
  <c r="J70" i="60"/>
  <c r="J63" i="60"/>
  <c r="I51" i="52"/>
  <c r="I63" i="52"/>
  <c r="I48" i="52"/>
  <c r="I71" i="52"/>
  <c r="I67" i="52"/>
  <c r="I43" i="52"/>
  <c r="I31" i="52"/>
  <c r="I25" i="52"/>
  <c r="I21" i="52"/>
  <c r="I49" i="52"/>
  <c r="I39" i="52"/>
  <c r="I70" i="52"/>
  <c r="I64" i="52"/>
  <c r="I32" i="52"/>
  <c r="I37" i="52"/>
  <c r="I24" i="52"/>
  <c r="I20" i="52"/>
  <c r="I29" i="52"/>
  <c r="N55" i="56"/>
  <c r="N54" i="56"/>
  <c r="N49" i="56"/>
  <c r="N58" i="56"/>
  <c r="N21" i="56"/>
  <c r="N31" i="56"/>
  <c r="I23" i="52"/>
  <c r="I27" i="52"/>
  <c r="N28" i="56"/>
  <c r="I19" i="52"/>
  <c r="I30" i="52"/>
  <c r="I61" i="52"/>
  <c r="I71" i="83"/>
  <c r="L15" i="58"/>
  <c r="J46" i="98"/>
  <c r="J24" i="98"/>
  <c r="J52" i="98"/>
  <c r="J55" i="60"/>
  <c r="J44" i="60"/>
  <c r="K57" i="58"/>
  <c r="K58" i="58"/>
  <c r="K53" i="58"/>
  <c r="K52" i="58"/>
  <c r="K50" i="58"/>
  <c r="K55" i="58"/>
  <c r="L19" i="96"/>
  <c r="L67" i="96"/>
  <c r="L24" i="96"/>
  <c r="H19" i="96"/>
  <c r="K31" i="96"/>
  <c r="K27" i="96"/>
  <c r="I23" i="96"/>
  <c r="K29" i="96"/>
  <c r="I28" i="96"/>
  <c r="I58" i="96"/>
  <c r="J35" i="96"/>
  <c r="H18" i="96"/>
  <c r="H64" i="96"/>
  <c r="J29" i="96"/>
  <c r="J43" i="96"/>
  <c r="H63" i="96"/>
  <c r="H20" i="96"/>
  <c r="J19" i="96"/>
  <c r="I60" i="100"/>
  <c r="L70" i="96"/>
  <c r="H15" i="96"/>
  <c r="I71" i="96"/>
  <c r="I70" i="96"/>
  <c r="H23" i="96"/>
  <c r="J25" i="96"/>
  <c r="J34" i="96"/>
  <c r="J46" i="96"/>
  <c r="K45" i="102"/>
  <c r="K53" i="102"/>
  <c r="K28" i="102"/>
  <c r="K52" i="102"/>
  <c r="K44" i="102"/>
  <c r="K46" i="102"/>
  <c r="K47" i="102"/>
  <c r="K18" i="102"/>
  <c r="K22" i="102"/>
  <c r="K34" i="102"/>
  <c r="K32" i="102"/>
  <c r="K31" i="102"/>
  <c r="K27" i="102"/>
  <c r="H48" i="102"/>
  <c r="J53" i="102"/>
  <c r="J45" i="102"/>
  <c r="J50" i="102"/>
  <c r="H56" i="102"/>
  <c r="J47" i="102"/>
  <c r="H53" i="102"/>
  <c r="H50" i="102"/>
  <c r="H45" i="102"/>
  <c r="H57" i="102"/>
  <c r="J38" i="102"/>
  <c r="J25" i="102"/>
  <c r="J19" i="102"/>
  <c r="J23" i="102"/>
  <c r="H63" i="102"/>
  <c r="J71" i="102"/>
  <c r="H60" i="102"/>
  <c r="H62" i="102"/>
  <c r="H69" i="102"/>
  <c r="H32" i="102"/>
  <c r="J24" i="102"/>
  <c r="J61" i="102"/>
  <c r="H34" i="102"/>
  <c r="H30" i="102"/>
  <c r="H26" i="102"/>
  <c r="J22" i="102"/>
  <c r="J18" i="102"/>
  <c r="J31" i="102"/>
  <c r="J27" i="102"/>
  <c r="H18" i="102"/>
  <c r="H44" i="102"/>
  <c r="H47" i="102"/>
  <c r="H49" i="102"/>
  <c r="J51" i="102"/>
  <c r="J55" i="102"/>
  <c r="J37" i="102"/>
  <c r="H37" i="102"/>
  <c r="H38" i="102"/>
  <c r="J15" i="102"/>
  <c r="H21" i="102"/>
  <c r="J70" i="102"/>
  <c r="H64" i="102"/>
  <c r="J64" i="102"/>
  <c r="J69" i="102"/>
  <c r="H61" i="102"/>
  <c r="J29" i="102"/>
  <c r="H25" i="102"/>
  <c r="J28" i="102"/>
  <c r="H23" i="102"/>
  <c r="H19" i="102"/>
  <c r="H28" i="102"/>
  <c r="J70" i="96"/>
  <c r="J69" i="96"/>
  <c r="J38" i="96"/>
  <c r="I25" i="98"/>
  <c r="L11" i="98"/>
  <c r="H20" i="102"/>
  <c r="H24" i="102"/>
  <c r="H29" i="102"/>
  <c r="H22" i="102"/>
  <c r="J30" i="102"/>
  <c r="J60" i="102"/>
  <c r="J62" i="102"/>
  <c r="I61" i="102"/>
  <c r="H71" i="102"/>
  <c r="H39" i="102"/>
  <c r="J39" i="102"/>
  <c r="I54" i="102"/>
  <c r="J49" i="102"/>
  <c r="J56" i="102"/>
  <c r="J48" i="102"/>
  <c r="J54" i="102"/>
  <c r="J46" i="102"/>
  <c r="K49" i="102"/>
  <c r="I35" i="102"/>
  <c r="I31" i="102"/>
  <c r="I19" i="102"/>
  <c r="I39" i="102"/>
  <c r="I71" i="102"/>
  <c r="I32" i="102"/>
  <c r="I15" i="102"/>
  <c r="I68" i="102"/>
  <c r="I25" i="102"/>
  <c r="I69" i="102"/>
  <c r="I62" i="102"/>
  <c r="D58" i="93"/>
  <c r="D46" i="93"/>
  <c r="U64" i="105"/>
  <c r="L20" i="83"/>
  <c r="B71" i="67"/>
  <c r="J48" i="56"/>
  <c r="J54" i="56"/>
  <c r="J57" i="56"/>
  <c r="J56" i="56"/>
  <c r="J53" i="56"/>
  <c r="J49" i="56"/>
  <c r="J46" i="56"/>
  <c r="J55" i="56"/>
  <c r="J39" i="56"/>
  <c r="J45" i="56"/>
  <c r="J47" i="56"/>
  <c r="J58" i="56"/>
  <c r="J67" i="56"/>
  <c r="J70" i="56"/>
  <c r="J62" i="56"/>
  <c r="J24" i="56"/>
  <c r="J25" i="56"/>
  <c r="K44" i="60"/>
  <c r="K52" i="60"/>
  <c r="K45" i="60"/>
  <c r="K53" i="60"/>
  <c r="K51" i="60"/>
  <c r="K49" i="60"/>
  <c r="K57" i="60"/>
  <c r="K35" i="60"/>
  <c r="K46" i="60"/>
  <c r="K54" i="60"/>
  <c r="K47" i="60"/>
  <c r="K55" i="60"/>
  <c r="K48" i="60"/>
  <c r="K56" i="60"/>
  <c r="K44" i="52"/>
  <c r="K52" i="52"/>
  <c r="K51" i="52"/>
  <c r="K56" i="52"/>
  <c r="K46" i="52"/>
  <c r="K54" i="52"/>
  <c r="K45" i="52"/>
  <c r="K48" i="52"/>
  <c r="K55" i="52"/>
  <c r="K47" i="52"/>
  <c r="D34" i="94"/>
  <c r="D34" i="93"/>
  <c r="I62" i="60"/>
  <c r="J45" i="60"/>
  <c r="J53" i="60"/>
  <c r="J54" i="60"/>
  <c r="J49" i="60"/>
  <c r="J35" i="60"/>
  <c r="J50" i="60"/>
  <c r="J58" i="60"/>
  <c r="J51" i="60"/>
  <c r="J46" i="60"/>
  <c r="J38" i="60"/>
  <c r="J57" i="60"/>
  <c r="J39" i="60"/>
  <c r="J69" i="60"/>
  <c r="J71" i="60"/>
  <c r="I50" i="52"/>
  <c r="I44" i="52"/>
  <c r="H57" i="52"/>
  <c r="H49" i="52"/>
  <c r="H55" i="52"/>
  <c r="H47" i="52"/>
  <c r="K57" i="56"/>
  <c r="N50" i="56"/>
  <c r="N47" i="56"/>
  <c r="H57" i="56"/>
  <c r="N52" i="56"/>
  <c r="H50" i="56"/>
  <c r="N46" i="56"/>
  <c r="N44" i="56"/>
  <c r="H58" i="56"/>
  <c r="N51" i="56"/>
  <c r="N48" i="56"/>
  <c r="I20" i="83"/>
  <c r="I28" i="83"/>
  <c r="I61" i="83"/>
  <c r="J44" i="83"/>
  <c r="J45" i="83"/>
  <c r="J56" i="83"/>
  <c r="J57" i="83"/>
  <c r="J36" i="83"/>
  <c r="J39" i="83"/>
  <c r="J69" i="83"/>
  <c r="J32" i="83"/>
  <c r="J19" i="83"/>
  <c r="J54" i="83"/>
  <c r="J47" i="83"/>
  <c r="J50" i="83"/>
  <c r="J37" i="83"/>
  <c r="J35" i="83"/>
  <c r="J38" i="83"/>
  <c r="K46" i="83"/>
  <c r="K49" i="83"/>
  <c r="K52" i="83"/>
  <c r="K55" i="83"/>
  <c r="K44" i="83"/>
  <c r="K31" i="83"/>
  <c r="K24" i="83"/>
  <c r="K23" i="83"/>
  <c r="K19" i="83"/>
  <c r="K21" i="83"/>
  <c r="K50" i="83"/>
  <c r="K53" i="83"/>
  <c r="K48" i="83"/>
  <c r="K51" i="83"/>
  <c r="K56" i="83"/>
  <c r="N53" i="56"/>
  <c r="H52" i="56"/>
  <c r="K45" i="56"/>
  <c r="H54" i="56"/>
  <c r="N56" i="56"/>
  <c r="N57" i="56"/>
  <c r="K54" i="56"/>
  <c r="H53" i="56"/>
  <c r="H48" i="56"/>
  <c r="I62" i="83"/>
  <c r="I36" i="83"/>
  <c r="I70" i="83"/>
  <c r="I46" i="83"/>
  <c r="I39" i="83"/>
  <c r="I68" i="83"/>
  <c r="I19" i="83"/>
  <c r="I62" i="52"/>
  <c r="B70" i="94"/>
  <c r="K47" i="56"/>
  <c r="K49" i="56"/>
  <c r="K53" i="56"/>
  <c r="L19" i="102"/>
  <c r="L32" i="102"/>
  <c r="L28" i="102"/>
  <c r="L69" i="102"/>
  <c r="H21" i="83"/>
  <c r="H19" i="83"/>
  <c r="H31" i="83"/>
  <c r="H30" i="83"/>
  <c r="H70" i="83"/>
  <c r="H35" i="83"/>
  <c r="H54" i="83"/>
  <c r="J13" i="94"/>
  <c r="K58" i="96"/>
  <c r="K47" i="96"/>
  <c r="I51" i="96"/>
  <c r="I36" i="96"/>
  <c r="K28" i="96"/>
  <c r="K20" i="96"/>
  <c r="I26" i="96"/>
  <c r="I25" i="96"/>
  <c r="I64" i="96"/>
  <c r="H62" i="96"/>
  <c r="H60" i="96"/>
  <c r="K43" i="96"/>
  <c r="H24" i="96"/>
  <c r="I31" i="96"/>
  <c r="K18" i="96"/>
  <c r="H25" i="96"/>
  <c r="H44" i="96"/>
  <c r="H47" i="96"/>
  <c r="K53" i="96"/>
  <c r="K56" i="96"/>
  <c r="H45" i="96"/>
  <c r="H53" i="96"/>
  <c r="H56" i="96"/>
  <c r="J44" i="96"/>
  <c r="H51" i="96"/>
  <c r="H54" i="96"/>
  <c r="K57" i="96"/>
  <c r="J45" i="96"/>
  <c r="K50" i="96"/>
  <c r="I52" i="96"/>
  <c r="I54" i="96"/>
  <c r="L45" i="96"/>
  <c r="K45" i="96"/>
  <c r="H55" i="96"/>
  <c r="H58" i="96"/>
  <c r="K46" i="96"/>
  <c r="K54" i="96"/>
  <c r="H46" i="96"/>
  <c r="K49" i="96"/>
  <c r="H49" i="96"/>
  <c r="H57" i="96"/>
  <c r="K44" i="96"/>
  <c r="L54" i="96"/>
  <c r="I48" i="96"/>
  <c r="H39" i="96"/>
  <c r="H35" i="96"/>
  <c r="L23" i="96"/>
  <c r="H26" i="96"/>
  <c r="L31" i="96"/>
  <c r="K19" i="96"/>
  <c r="K24" i="96"/>
  <c r="H71" i="96"/>
  <c r="I60" i="96"/>
  <c r="H43" i="96"/>
  <c r="K25" i="96"/>
  <c r="H28" i="96"/>
  <c r="L32" i="96"/>
  <c r="K26" i="96"/>
  <c r="H29" i="96"/>
  <c r="H34" i="96"/>
  <c r="J31" i="96"/>
  <c r="J67" i="96"/>
  <c r="J30" i="96"/>
  <c r="J60" i="96"/>
  <c r="J28" i="96"/>
  <c r="J20" i="96"/>
  <c r="J56" i="96"/>
  <c r="J55" i="96"/>
  <c r="J57" i="96"/>
  <c r="J51" i="96"/>
  <c r="J58" i="98"/>
  <c r="J54" i="98"/>
  <c r="J43" i="98"/>
  <c r="J68" i="98"/>
  <c r="J50" i="98"/>
  <c r="J56" i="98"/>
  <c r="J39" i="98"/>
  <c r="J35" i="98"/>
  <c r="J22" i="98"/>
  <c r="J44" i="98"/>
  <c r="J38" i="98"/>
  <c r="J32" i="98"/>
  <c r="J18" i="98"/>
  <c r="J63" i="98"/>
  <c r="J19" i="98"/>
  <c r="J23" i="98"/>
  <c r="J27" i="98"/>
  <c r="L67" i="100"/>
  <c r="L56" i="100"/>
  <c r="L32" i="100"/>
  <c r="L20" i="100"/>
  <c r="L64" i="100"/>
  <c r="L47" i="100"/>
  <c r="L39" i="100"/>
  <c r="L19" i="100"/>
  <c r="L15" i="100"/>
  <c r="J71" i="105"/>
  <c r="W27" i="105"/>
  <c r="Z26" i="105"/>
  <c r="U32" i="105"/>
  <c r="X64" i="105"/>
  <c r="AA46" i="105"/>
  <c r="J27" i="96"/>
  <c r="I63" i="96"/>
  <c r="J26" i="96"/>
  <c r="J71" i="96"/>
  <c r="J68" i="96"/>
  <c r="L61" i="96"/>
  <c r="J21" i="96"/>
  <c r="J32" i="96"/>
  <c r="L30" i="96"/>
  <c r="J24" i="96"/>
  <c r="L22" i="96"/>
  <c r="J37" i="96"/>
  <c r="L46" i="96"/>
  <c r="J50" i="96"/>
  <c r="J52" i="96"/>
  <c r="J57" i="98"/>
  <c r="L24" i="100"/>
  <c r="J53" i="100"/>
  <c r="J47" i="100"/>
  <c r="J49" i="100"/>
  <c r="J38" i="100"/>
  <c r="J71" i="100"/>
  <c r="J67" i="100"/>
  <c r="J15" i="100"/>
  <c r="J21" i="100"/>
  <c r="J25" i="100"/>
  <c r="J29" i="100"/>
  <c r="J34" i="100"/>
  <c r="J48" i="100"/>
  <c r="J44" i="100"/>
  <c r="J52" i="100"/>
  <c r="J58" i="100"/>
  <c r="J35" i="100"/>
  <c r="J39" i="100"/>
  <c r="J61" i="100"/>
  <c r="J70" i="100"/>
  <c r="J64" i="100"/>
  <c r="J18" i="100"/>
  <c r="J22" i="100"/>
  <c r="J26" i="100"/>
  <c r="J30" i="100"/>
  <c r="J56" i="100"/>
  <c r="J50" i="100"/>
  <c r="J57" i="100"/>
  <c r="J51" i="100"/>
  <c r="J37" i="100"/>
  <c r="J43" i="100"/>
  <c r="J68" i="100"/>
  <c r="J20" i="100"/>
  <c r="J24" i="100"/>
  <c r="J28" i="100"/>
  <c r="J32" i="100"/>
  <c r="J62" i="100"/>
  <c r="X20" i="105"/>
  <c r="H27" i="105"/>
  <c r="AE11" i="98"/>
  <c r="I70" i="98"/>
  <c r="I28" i="98"/>
  <c r="K19" i="98"/>
  <c r="I60" i="98"/>
  <c r="H68" i="98"/>
  <c r="H69" i="98"/>
  <c r="H43" i="98"/>
  <c r="I29" i="98"/>
  <c r="H21" i="98"/>
  <c r="K18" i="98"/>
  <c r="I63" i="98"/>
  <c r="I32" i="98"/>
  <c r="I46" i="98"/>
  <c r="H58" i="98"/>
  <c r="H56" i="98"/>
  <c r="H52" i="98"/>
  <c r="I68" i="100"/>
  <c r="I63" i="100"/>
  <c r="I19" i="100"/>
  <c r="I26" i="100"/>
  <c r="I29" i="100"/>
  <c r="I20" i="100"/>
  <c r="L15" i="105"/>
  <c r="D37" i="94"/>
  <c r="D36" i="93"/>
  <c r="J11" i="93"/>
  <c r="K11" i="93" s="1"/>
  <c r="L11" i="93" s="1"/>
  <c r="X43" i="105"/>
  <c r="U22" i="105"/>
  <c r="L24" i="105"/>
  <c r="J56" i="105"/>
  <c r="AA32" i="105"/>
  <c r="X37" i="105"/>
  <c r="U34" i="105"/>
  <c r="T26" i="105"/>
  <c r="J27" i="105"/>
  <c r="K34" i="105"/>
  <c r="J57" i="105"/>
  <c r="N30" i="105"/>
  <c r="K30" i="105"/>
  <c r="N24" i="105"/>
  <c r="K22" i="105"/>
  <c r="N31" i="105"/>
  <c r="H23" i="105"/>
  <c r="N18" i="105"/>
  <c r="N25" i="105"/>
  <c r="J69" i="105"/>
  <c r="I20" i="105"/>
  <c r="I37" i="105"/>
  <c r="H63" i="105"/>
  <c r="J60" i="105"/>
  <c r="H62" i="105"/>
  <c r="H37" i="105"/>
  <c r="K29" i="105"/>
  <c r="J19" i="105"/>
  <c r="J24" i="105"/>
  <c r="I30" i="105"/>
  <c r="I71" i="105"/>
  <c r="Q29" i="105"/>
  <c r="Q25" i="105"/>
  <c r="L47" i="105"/>
  <c r="L53" i="105"/>
  <c r="L48" i="105"/>
  <c r="L43" i="105"/>
  <c r="L19" i="105"/>
  <c r="L39" i="105"/>
  <c r="L71" i="105"/>
  <c r="L22" i="105"/>
  <c r="L28" i="105"/>
  <c r="N54" i="105"/>
  <c r="N20" i="105"/>
  <c r="T51" i="105"/>
  <c r="T19" i="105"/>
  <c r="T28" i="105"/>
  <c r="T29" i="105"/>
  <c r="H51" i="105"/>
  <c r="J46" i="105"/>
  <c r="I56" i="105"/>
  <c r="J49" i="105"/>
  <c r="K51" i="105"/>
  <c r="I47" i="105"/>
  <c r="K32" i="105"/>
  <c r="J25" i="105"/>
  <c r="H32" i="105"/>
  <c r="H68" i="105"/>
  <c r="K24" i="105"/>
  <c r="I64" i="105"/>
  <c r="J26" i="105"/>
  <c r="H18" i="105"/>
  <c r="H28" i="105"/>
  <c r="N27" i="105"/>
  <c r="K26" i="105"/>
  <c r="I67" i="105"/>
  <c r="J70" i="105"/>
  <c r="J64" i="105"/>
  <c r="H64" i="105"/>
  <c r="K31" i="105"/>
  <c r="K21" i="105"/>
  <c r="I18" i="105"/>
  <c r="J23" i="105"/>
  <c r="J28" i="105"/>
  <c r="J37" i="105"/>
  <c r="Q24" i="105"/>
  <c r="Q27" i="105"/>
  <c r="L56" i="105"/>
  <c r="L31" i="105"/>
  <c r="L37" i="105"/>
  <c r="Q20" i="105"/>
  <c r="L26" i="105"/>
  <c r="N50" i="105"/>
  <c r="N49" i="105"/>
  <c r="T50" i="105"/>
  <c r="T22" i="105"/>
  <c r="J51" i="105"/>
  <c r="J53" i="105"/>
  <c r="I29" i="105"/>
  <c r="N29" i="105"/>
  <c r="H30" i="105"/>
  <c r="J30" i="105"/>
  <c r="J63" i="105"/>
  <c r="K18" i="105"/>
  <c r="H71" i="105"/>
  <c r="I70" i="105"/>
  <c r="J43" i="105"/>
  <c r="J39" i="105"/>
  <c r="I26" i="105"/>
  <c r="I39" i="105"/>
  <c r="L23" i="105"/>
  <c r="L64" i="105"/>
  <c r="L69" i="105"/>
  <c r="Q28" i="105"/>
  <c r="L30" i="105"/>
  <c r="Q21" i="105"/>
  <c r="T49" i="105"/>
  <c r="T27" i="105"/>
  <c r="T18" i="105"/>
  <c r="T21" i="105"/>
  <c r="W51" i="105"/>
  <c r="W32" i="105"/>
  <c r="W26" i="105"/>
  <c r="W28" i="105"/>
  <c r="W25" i="105"/>
  <c r="W29" i="105"/>
  <c r="U56" i="105"/>
  <c r="U48" i="105"/>
  <c r="U46" i="105"/>
  <c r="U37" i="105"/>
  <c r="U67" i="105"/>
  <c r="U27" i="105"/>
  <c r="U71" i="105"/>
  <c r="U61" i="105"/>
  <c r="U35" i="105"/>
  <c r="U30" i="105"/>
  <c r="Z25" i="105"/>
  <c r="Z28" i="105"/>
  <c r="X48" i="105"/>
  <c r="X47" i="105"/>
  <c r="X18" i="105"/>
  <c r="X39" i="105"/>
  <c r="X60" i="105"/>
  <c r="X71" i="105"/>
  <c r="AA43" i="105"/>
  <c r="J44" i="105"/>
  <c r="K54" i="105"/>
  <c r="J35" i="105"/>
  <c r="N19" i="105"/>
  <c r="J22" i="105"/>
  <c r="H20" i="105"/>
  <c r="I19" i="105"/>
  <c r="I32" i="105"/>
  <c r="H67" i="105"/>
  <c r="K23" i="105"/>
  <c r="I22" i="105"/>
  <c r="J32" i="105"/>
  <c r="I69" i="105"/>
  <c r="L50" i="105"/>
  <c r="L32" i="105"/>
  <c r="L60" i="105"/>
  <c r="L68" i="105"/>
  <c r="L61" i="105"/>
  <c r="Q32" i="105"/>
  <c r="L20" i="105"/>
  <c r="T54" i="105"/>
  <c r="T30" i="105"/>
  <c r="T25" i="105"/>
  <c r="T32" i="105"/>
  <c r="W22" i="105"/>
  <c r="W20" i="105"/>
  <c r="U57" i="105"/>
  <c r="U50" i="105"/>
  <c r="U24" i="105"/>
  <c r="U38" i="105"/>
  <c r="U23" i="105"/>
  <c r="U70" i="105"/>
  <c r="U43" i="105"/>
  <c r="U25" i="105"/>
  <c r="U26" i="105"/>
  <c r="Z50" i="105"/>
  <c r="Z30" i="105"/>
  <c r="Z21" i="105"/>
  <c r="Z24" i="105"/>
  <c r="X26" i="105"/>
  <c r="AA28" i="105"/>
  <c r="X31" i="105"/>
  <c r="X22" i="105"/>
  <c r="X46" i="105"/>
  <c r="Z29" i="105"/>
  <c r="U60" i="105"/>
  <c r="U31" i="105"/>
  <c r="U53" i="105"/>
  <c r="W23" i="105"/>
  <c r="T24" i="105"/>
  <c r="N32" i="105"/>
  <c r="L46" i="105"/>
  <c r="I61" i="105"/>
  <c r="J20" i="105"/>
  <c r="J36" i="105"/>
  <c r="H22" i="105"/>
  <c r="J50" i="105"/>
  <c r="AA67" i="105"/>
  <c r="AA50" i="105"/>
  <c r="X32" i="105"/>
  <c r="X30" i="105"/>
  <c r="Z23" i="105"/>
  <c r="Z51" i="105"/>
  <c r="U69" i="105"/>
  <c r="U20" i="105"/>
  <c r="U68" i="105"/>
  <c r="U47" i="105"/>
  <c r="W31" i="105"/>
  <c r="W54" i="105"/>
  <c r="T23" i="105"/>
  <c r="L27" i="105"/>
  <c r="J31" i="105"/>
  <c r="K25" i="105"/>
  <c r="J61" i="105"/>
  <c r="J68" i="105"/>
  <c r="H24" i="105"/>
  <c r="I34" i="105"/>
  <c r="H38" i="105"/>
  <c r="K50" i="105"/>
  <c r="H49" i="105"/>
  <c r="Q11" i="104"/>
  <c r="X34" i="105"/>
  <c r="X50" i="105"/>
  <c r="U28" i="105"/>
  <c r="W21" i="105"/>
  <c r="W48" i="105"/>
  <c r="L18" i="105"/>
  <c r="Q49" i="105"/>
  <c r="I24" i="105"/>
  <c r="J55" i="105"/>
  <c r="AA18" i="105"/>
  <c r="X69" i="105"/>
  <c r="X19" i="105"/>
  <c r="X67" i="105"/>
  <c r="X56" i="105"/>
  <c r="Z31" i="105"/>
  <c r="Z49" i="105"/>
  <c r="U18" i="105"/>
  <c r="U39" i="105"/>
  <c r="U19" i="105"/>
  <c r="U36" i="105"/>
  <c r="U49" i="105"/>
  <c r="W18" i="105"/>
  <c r="W50" i="105"/>
  <c r="T20" i="105"/>
  <c r="T31" i="105"/>
  <c r="Q19" i="105"/>
  <c r="L70" i="105"/>
  <c r="L67" i="105"/>
  <c r="J67" i="105"/>
  <c r="H39" i="105"/>
  <c r="H61" i="105"/>
  <c r="I23" i="105"/>
  <c r="I27" i="105"/>
  <c r="K28" i="105"/>
  <c r="I46" i="105"/>
  <c r="J58" i="105"/>
  <c r="R15" i="105"/>
  <c r="H58" i="105"/>
  <c r="N46" i="105"/>
  <c r="H44" i="105"/>
  <c r="N52" i="105"/>
  <c r="W55" i="105"/>
  <c r="I49" i="105"/>
  <c r="J45" i="105"/>
  <c r="H56" i="105"/>
  <c r="T52" i="105"/>
  <c r="H47" i="105"/>
  <c r="T57" i="105"/>
  <c r="H55" i="105"/>
  <c r="H48" i="105"/>
  <c r="T45" i="105"/>
  <c r="T43" i="105"/>
  <c r="N35" i="105"/>
  <c r="K57" i="105"/>
  <c r="H53" i="105"/>
  <c r="T47" i="105"/>
  <c r="N45" i="105"/>
  <c r="N43" i="105"/>
  <c r="Q34" i="105"/>
  <c r="AA61" i="105"/>
  <c r="AA26" i="105"/>
  <c r="AA47" i="105"/>
  <c r="Z22" i="105"/>
  <c r="Z18" i="105"/>
  <c r="Z27" i="105"/>
  <c r="Z32" i="105"/>
  <c r="AA56" i="105"/>
  <c r="AA22" i="105"/>
  <c r="AA31" i="105"/>
  <c r="AA23" i="105"/>
  <c r="AA71" i="105"/>
  <c r="AA36" i="105"/>
  <c r="AA49" i="105"/>
  <c r="X49" i="105"/>
  <c r="X53" i="105"/>
  <c r="X28" i="105"/>
  <c r="X70" i="105"/>
  <c r="X27" i="105"/>
  <c r="X24" i="105"/>
  <c r="X23" i="105"/>
  <c r="X61" i="105"/>
  <c r="Z20" i="105"/>
  <c r="Z19" i="105"/>
  <c r="Z54" i="105"/>
  <c r="W30" i="105"/>
  <c r="W24" i="105"/>
  <c r="W49" i="105"/>
  <c r="W58" i="105"/>
  <c r="W56" i="105"/>
  <c r="T53" i="105"/>
  <c r="T46" i="105"/>
  <c r="U15" i="105"/>
  <c r="X15" i="105"/>
  <c r="I15" i="105"/>
  <c r="J54" i="105"/>
  <c r="H54" i="105"/>
  <c r="N58" i="105"/>
  <c r="Z56" i="105"/>
  <c r="Z55" i="105"/>
  <c r="N55" i="105"/>
  <c r="Z52" i="105"/>
  <c r="Z48" i="105"/>
  <c r="Z47" i="105"/>
  <c r="W46" i="105"/>
  <c r="Z45" i="105"/>
  <c r="Z44" i="105"/>
  <c r="W43" i="105"/>
  <c r="Z35" i="105"/>
  <c r="W34" i="105"/>
  <c r="Q57" i="105"/>
  <c r="Q56" i="105"/>
  <c r="K55" i="105"/>
  <c r="Q53" i="105"/>
  <c r="K48" i="105"/>
  <c r="K47" i="105"/>
  <c r="Q46" i="105"/>
  <c r="K45" i="105"/>
  <c r="K44" i="105"/>
  <c r="K43" i="105"/>
  <c r="H36" i="105"/>
  <c r="K35" i="105"/>
  <c r="O11" i="104"/>
  <c r="K11" i="104"/>
  <c r="T11" i="104"/>
  <c r="J11" i="104"/>
  <c r="L63" i="105"/>
  <c r="U63" i="105"/>
  <c r="O62" i="105"/>
  <c r="X63" i="105"/>
  <c r="AA62" i="105"/>
  <c r="N34" i="105"/>
  <c r="T34" i="105"/>
  <c r="H35" i="105"/>
  <c r="W35" i="105"/>
  <c r="Q43" i="105"/>
  <c r="N44" i="105"/>
  <c r="T44" i="105"/>
  <c r="H45" i="105"/>
  <c r="W45" i="105"/>
  <c r="K46" i="105"/>
  <c r="Z46" i="105"/>
  <c r="N48" i="105"/>
  <c r="T48" i="105"/>
  <c r="H52" i="105"/>
  <c r="W52" i="105"/>
  <c r="K53" i="105"/>
  <c r="Z53" i="105"/>
  <c r="N56" i="105"/>
  <c r="T56" i="105"/>
  <c r="H57" i="105"/>
  <c r="W57" i="105"/>
  <c r="K58" i="105"/>
  <c r="Z58" i="105"/>
  <c r="H50" i="105"/>
  <c r="J47" i="105"/>
  <c r="H19" i="105"/>
  <c r="J52" i="105"/>
  <c r="I50" i="105"/>
  <c r="J48" i="105"/>
  <c r="K49" i="105"/>
  <c r="I48" i="105"/>
  <c r="N28" i="105"/>
  <c r="I60" i="105"/>
  <c r="I31" i="105"/>
  <c r="N26" i="105"/>
  <c r="J21" i="105"/>
  <c r="J34" i="105"/>
  <c r="N23" i="105"/>
  <c r="N21" i="105"/>
  <c r="J29" i="105"/>
  <c r="N22" i="105"/>
  <c r="H31" i="105"/>
  <c r="J18" i="105"/>
  <c r="J15" i="105"/>
  <c r="K20" i="105"/>
  <c r="I28" i="105"/>
  <c r="I43" i="105"/>
  <c r="H69" i="105"/>
  <c r="J62" i="105"/>
  <c r="H70" i="105"/>
  <c r="H60" i="105"/>
  <c r="J38" i="105"/>
  <c r="K27" i="105"/>
  <c r="K19" i="105"/>
  <c r="H15" i="105"/>
  <c r="H21" i="105"/>
  <c r="H25" i="105"/>
  <c r="H29" i="105"/>
  <c r="Q50" i="105"/>
  <c r="Q23" i="105"/>
  <c r="Q31" i="105"/>
  <c r="L49" i="105"/>
  <c r="T58" i="105"/>
  <c r="Z57" i="105"/>
  <c r="N57" i="105"/>
  <c r="K56" i="105"/>
  <c r="T55" i="105"/>
  <c r="W53" i="105"/>
  <c r="N53" i="105"/>
  <c r="K52" i="105"/>
  <c r="Q48" i="105"/>
  <c r="W47" i="105"/>
  <c r="N47" i="105"/>
  <c r="H46" i="105"/>
  <c r="W44" i="105"/>
  <c r="Z43" i="105"/>
  <c r="H43" i="105"/>
  <c r="T35" i="105"/>
  <c r="Z34" i="105"/>
  <c r="H34" i="105"/>
  <c r="L53" i="96"/>
  <c r="L27" i="100"/>
  <c r="L52" i="96"/>
  <c r="L26" i="96"/>
  <c r="L29" i="96"/>
  <c r="L22" i="100"/>
  <c r="L57" i="100"/>
  <c r="L26" i="100"/>
  <c r="L68" i="100"/>
  <c r="L25" i="100"/>
  <c r="L62" i="100"/>
  <c r="L62" i="96"/>
  <c r="L47" i="102"/>
  <c r="L20" i="102"/>
  <c r="L24" i="102"/>
  <c r="L63" i="102"/>
  <c r="L23" i="102"/>
  <c r="L49" i="100"/>
  <c r="L18" i="100"/>
  <c r="L68" i="96"/>
  <c r="L63" i="96"/>
  <c r="L21" i="96"/>
  <c r="L69" i="100"/>
  <c r="L37" i="100"/>
  <c r="L61" i="100"/>
  <c r="L28" i="100"/>
  <c r="L34" i="100"/>
  <c r="L60" i="96"/>
  <c r="L48" i="96"/>
  <c r="L21" i="102"/>
  <c r="L61" i="102"/>
  <c r="L29" i="102"/>
  <c r="L25" i="102"/>
  <c r="L22" i="102"/>
  <c r="L19" i="83"/>
  <c r="L25" i="96"/>
  <c r="L27" i="96"/>
  <c r="L64" i="96"/>
  <c r="L19" i="52"/>
  <c r="L69" i="96"/>
  <c r="L62" i="98"/>
  <c r="L58" i="102"/>
  <c r="L71" i="102"/>
  <c r="L62" i="102"/>
  <c r="L67" i="102"/>
  <c r="L68" i="102"/>
  <c r="L39" i="102"/>
  <c r="L18" i="52"/>
  <c r="L28" i="98"/>
  <c r="L63" i="98"/>
  <c r="N24" i="98"/>
  <c r="L71" i="96"/>
  <c r="L20" i="96"/>
  <c r="L18" i="96"/>
  <c r="L60" i="98"/>
  <c r="L29" i="98"/>
  <c r="L23" i="98"/>
  <c r="L32" i="98"/>
  <c r="N48" i="98"/>
  <c r="N50" i="98"/>
  <c r="N20" i="98"/>
  <c r="N35" i="98"/>
  <c r="N58" i="98"/>
  <c r="N49" i="98"/>
  <c r="N31" i="98"/>
  <c r="L31" i="100"/>
  <c r="L71" i="100"/>
  <c r="L23" i="100"/>
  <c r="L43" i="100"/>
  <c r="L31" i="98"/>
  <c r="L18" i="98"/>
  <c r="L24" i="98"/>
  <c r="L68" i="98"/>
  <c r="L70" i="98"/>
  <c r="L26" i="98"/>
  <c r="L69" i="98"/>
  <c r="L36" i="98"/>
  <c r="L30" i="98"/>
  <c r="L15" i="98"/>
  <c r="L27" i="98"/>
  <c r="L71" i="98"/>
  <c r="L25" i="98"/>
  <c r="L46" i="98"/>
  <c r="L49" i="98"/>
  <c r="L21" i="98"/>
  <c r="L38" i="98"/>
  <c r="L22" i="98"/>
  <c r="L63" i="83"/>
  <c r="L60" i="83"/>
  <c r="L38" i="83"/>
  <c r="L48" i="83"/>
  <c r="L22" i="83"/>
  <c r="L39" i="83"/>
  <c r="L15" i="102"/>
  <c r="L67" i="98"/>
  <c r="L64" i="98"/>
  <c r="L53" i="98"/>
  <c r="L19" i="98"/>
  <c r="L39" i="98"/>
  <c r="O48" i="96"/>
  <c r="O64" i="96"/>
  <c r="O38" i="96"/>
  <c r="O39" i="96"/>
  <c r="O63" i="96"/>
  <c r="O62" i="96"/>
  <c r="O23" i="96"/>
  <c r="O54" i="96"/>
  <c r="L62" i="83"/>
  <c r="L27" i="83"/>
  <c r="L71" i="83"/>
  <c r="L55" i="83"/>
  <c r="L15" i="83"/>
  <c r="L64" i="83"/>
  <c r="L23" i="83"/>
  <c r="L20" i="98"/>
  <c r="O69" i="96"/>
  <c r="L61" i="98"/>
  <c r="L57" i="98"/>
  <c r="O11" i="98"/>
  <c r="L44" i="98"/>
  <c r="L43" i="98"/>
  <c r="O51" i="96"/>
  <c r="L61" i="83"/>
  <c r="L31" i="83"/>
  <c r="L37" i="83"/>
  <c r="L36" i="83"/>
  <c r="L68" i="83"/>
  <c r="L54" i="83"/>
  <c r="AP11" i="98"/>
  <c r="AF11" i="98"/>
  <c r="O61" i="100"/>
  <c r="O62" i="100"/>
  <c r="O63" i="100"/>
  <c r="O39" i="100"/>
  <c r="O20" i="100"/>
  <c r="O19" i="100"/>
  <c r="O56" i="100"/>
  <c r="O64" i="100"/>
  <c r="O24" i="100"/>
  <c r="O38" i="100"/>
  <c r="O22" i="100"/>
  <c r="O31" i="100"/>
  <c r="O69" i="100"/>
  <c r="O34" i="100"/>
  <c r="O48" i="100"/>
  <c r="O70" i="100"/>
  <c r="O57" i="100"/>
  <c r="O37" i="100"/>
  <c r="O29" i="100"/>
  <c r="O21" i="100"/>
  <c r="O26" i="100"/>
  <c r="O60" i="100"/>
  <c r="O49" i="100"/>
  <c r="O25" i="100"/>
  <c r="O36" i="100"/>
  <c r="O71" i="100"/>
  <c r="O27" i="100"/>
  <c r="O32" i="100"/>
  <c r="O55" i="100"/>
  <c r="O52" i="100"/>
  <c r="O47" i="100"/>
  <c r="O28" i="100"/>
  <c r="O23" i="100"/>
  <c r="O18" i="100"/>
  <c r="O30" i="100"/>
  <c r="O67" i="100"/>
  <c r="O68" i="100"/>
  <c r="O43" i="100"/>
  <c r="O44" i="100"/>
  <c r="O15" i="100"/>
  <c r="N54" i="60"/>
  <c r="N45" i="60"/>
  <c r="N53" i="60"/>
  <c r="N44" i="60"/>
  <c r="N47" i="60"/>
  <c r="N55" i="60"/>
  <c r="N48" i="60"/>
  <c r="N56" i="60"/>
  <c r="N57" i="60"/>
  <c r="N58" i="60"/>
  <c r="N51" i="60"/>
  <c r="N31" i="60"/>
  <c r="N26" i="60"/>
  <c r="N28" i="60"/>
  <c r="N50" i="60"/>
  <c r="N29" i="60"/>
  <c r="N27" i="60"/>
  <c r="N46" i="60"/>
  <c r="N49" i="60"/>
  <c r="N35" i="60"/>
  <c r="N24" i="60"/>
  <c r="N25" i="60"/>
  <c r="N22" i="60"/>
  <c r="N18" i="60"/>
  <c r="N52" i="60"/>
  <c r="N21" i="60"/>
  <c r="N19" i="60"/>
  <c r="N20" i="60"/>
  <c r="N43" i="60"/>
  <c r="N32" i="60"/>
  <c r="N34" i="60"/>
  <c r="N30" i="60"/>
  <c r="N23" i="60"/>
  <c r="N46" i="52"/>
  <c r="N54" i="52"/>
  <c r="N47" i="52"/>
  <c r="N48" i="52"/>
  <c r="N55" i="52"/>
  <c r="N56" i="52"/>
  <c r="N44" i="52"/>
  <c r="N51" i="52"/>
  <c r="N52" i="52"/>
  <c r="N45" i="52"/>
  <c r="N53" i="52"/>
  <c r="N50" i="52"/>
  <c r="N58" i="52"/>
  <c r="N57" i="52"/>
  <c r="N34" i="52"/>
  <c r="N35" i="52"/>
  <c r="N30" i="52"/>
  <c r="N27" i="52"/>
  <c r="N43" i="52"/>
  <c r="N20" i="52"/>
  <c r="N19" i="52"/>
  <c r="N23" i="52"/>
  <c r="N49" i="52"/>
  <c r="N32" i="52"/>
  <c r="N31" i="52"/>
  <c r="N24" i="52"/>
  <c r="N18" i="52"/>
  <c r="N22" i="52"/>
  <c r="N25" i="52"/>
  <c r="N28" i="52"/>
  <c r="N26" i="52"/>
  <c r="N21" i="52"/>
  <c r="N29" i="52"/>
  <c r="O69" i="102"/>
  <c r="O61" i="102"/>
  <c r="O20" i="102"/>
  <c r="O27" i="102"/>
  <c r="O32" i="102"/>
  <c r="O21" i="102"/>
  <c r="O58" i="102"/>
  <c r="O36" i="102"/>
  <c r="O37" i="102"/>
  <c r="O63" i="102"/>
  <c r="O55" i="102"/>
  <c r="O43" i="102"/>
  <c r="O35" i="102"/>
  <c r="O29" i="102"/>
  <c r="O67" i="102"/>
  <c r="O24" i="102"/>
  <c r="O64" i="102"/>
  <c r="O54" i="102"/>
  <c r="O25" i="102"/>
  <c r="O39" i="102"/>
  <c r="O51" i="102"/>
  <c r="O31" i="102"/>
  <c r="O15" i="102"/>
  <c r="O28" i="102"/>
  <c r="O68" i="102"/>
  <c r="O23" i="102"/>
  <c r="O18" i="102"/>
  <c r="O47" i="102"/>
  <c r="O62" i="102"/>
  <c r="O71" i="102"/>
  <c r="O19" i="102"/>
  <c r="K13" i="94"/>
  <c r="O56" i="58"/>
  <c r="O53" i="58"/>
  <c r="O39" i="58"/>
  <c r="O67" i="58"/>
  <c r="O32" i="58"/>
  <c r="O25" i="58"/>
  <c r="O68" i="58"/>
  <c r="O69" i="58"/>
  <c r="O31" i="58"/>
  <c r="O38" i="58"/>
  <c r="O24" i="58"/>
  <c r="O36" i="58"/>
  <c r="O29" i="58"/>
  <c r="O30" i="58"/>
  <c r="O21" i="58"/>
  <c r="O64" i="58"/>
  <c r="O19" i="58"/>
  <c r="O50" i="58"/>
  <c r="O15" i="58"/>
  <c r="O61" i="58"/>
  <c r="O20" i="58"/>
  <c r="O22" i="58"/>
  <c r="O26" i="58"/>
  <c r="O27" i="58"/>
  <c r="O70" i="58"/>
  <c r="O71" i="58"/>
  <c r="O28" i="58"/>
  <c r="O37" i="58"/>
  <c r="O60" i="58"/>
  <c r="O23" i="58"/>
  <c r="O18" i="58"/>
  <c r="O23" i="105"/>
  <c r="O69" i="105"/>
  <c r="O36" i="105"/>
  <c r="O37" i="105"/>
  <c r="O71" i="105"/>
  <c r="O60" i="105"/>
  <c r="O43" i="105"/>
  <c r="O64" i="105"/>
  <c r="O70" i="105"/>
  <c r="O30" i="105"/>
  <c r="O61" i="105"/>
  <c r="O47" i="105"/>
  <c r="O27" i="105"/>
  <c r="O53" i="105"/>
  <c r="O18" i="105"/>
  <c r="O50" i="105"/>
  <c r="O44" i="105"/>
  <c r="O22" i="105"/>
  <c r="O46" i="105"/>
  <c r="O26" i="105"/>
  <c r="O68" i="105"/>
  <c r="O20" i="105"/>
  <c r="O39" i="105"/>
  <c r="O38" i="105"/>
  <c r="O31" i="105"/>
  <c r="O67" i="105"/>
  <c r="O48" i="105"/>
  <c r="O24" i="105"/>
  <c r="O28" i="105"/>
  <c r="O56" i="105"/>
  <c r="O34" i="105"/>
  <c r="O19" i="105"/>
  <c r="O32" i="105"/>
  <c r="O49" i="105"/>
  <c r="O31" i="98"/>
  <c r="O38" i="98"/>
  <c r="O30" i="98"/>
  <c r="O44" i="98"/>
  <c r="O29" i="98"/>
  <c r="O37" i="98"/>
  <c r="R50" i="58"/>
  <c r="R37" i="58"/>
  <c r="R56" i="58"/>
  <c r="R53" i="58"/>
  <c r="R39" i="58"/>
  <c r="R38" i="58"/>
  <c r="R36" i="58"/>
  <c r="R69" i="58"/>
  <c r="R61" i="58"/>
  <c r="R32" i="58"/>
  <c r="R28" i="58"/>
  <c r="R24" i="58"/>
  <c r="R21" i="58"/>
  <c r="R15" i="58"/>
  <c r="R70" i="58"/>
  <c r="R60" i="58"/>
  <c r="R30" i="58"/>
  <c r="R25" i="58"/>
  <c r="R20" i="58"/>
  <c r="R67" i="58"/>
  <c r="R18" i="58"/>
  <c r="R68" i="58"/>
  <c r="R29" i="58"/>
  <c r="R23" i="58"/>
  <c r="R19" i="58"/>
  <c r="R27" i="58"/>
  <c r="R71" i="58"/>
  <c r="R64" i="58"/>
  <c r="R31" i="58"/>
  <c r="R26" i="58"/>
  <c r="R22" i="58"/>
  <c r="L13" i="94"/>
  <c r="AG11" i="98"/>
  <c r="AH11" i="98" s="1"/>
  <c r="AI11" i="98" s="1"/>
  <c r="AJ11" i="98" s="1"/>
  <c r="Q51" i="52"/>
  <c r="Q35" i="52"/>
  <c r="Q31" i="52"/>
  <c r="Q44" i="52"/>
  <c r="Q21" i="52"/>
  <c r="Q58" i="52"/>
  <c r="Q18" i="52"/>
  <c r="AQ11" i="98"/>
  <c r="AR11" i="98"/>
  <c r="M13" i="94"/>
  <c r="U15" i="102"/>
  <c r="U24" i="102"/>
  <c r="U62" i="102"/>
  <c r="U30" i="102"/>
  <c r="U69" i="102"/>
  <c r="U68" i="102"/>
  <c r="U19" i="102"/>
  <c r="U57" i="102"/>
  <c r="U36" i="102"/>
  <c r="U58" i="102"/>
  <c r="U20" i="102"/>
  <c r="U25" i="102"/>
  <c r="U23" i="102"/>
  <c r="U61" i="102"/>
  <c r="U70" i="102"/>
  <c r="U35" i="102"/>
  <c r="U47" i="102"/>
  <c r="U67" i="102"/>
  <c r="U39" i="102"/>
  <c r="U28" i="102"/>
  <c r="U21" i="102"/>
  <c r="U32" i="102"/>
  <c r="U31" i="102"/>
  <c r="U43" i="102"/>
  <c r="U54" i="102"/>
  <c r="U51" i="102"/>
  <c r="U29" i="102"/>
  <c r="U37" i="102"/>
  <c r="U71" i="102"/>
  <c r="U27" i="102"/>
  <c r="U63" i="102"/>
  <c r="U55" i="102"/>
  <c r="U36" i="58"/>
  <c r="U39" i="58"/>
  <c r="U56" i="58"/>
  <c r="U71" i="58"/>
  <c r="U67" i="58"/>
  <c r="U30" i="58"/>
  <c r="U26" i="58"/>
  <c r="U22" i="58"/>
  <c r="U18" i="58"/>
  <c r="U38" i="58"/>
  <c r="U68" i="58"/>
  <c r="U28" i="58"/>
  <c r="U23" i="58"/>
  <c r="U19" i="58"/>
  <c r="U37" i="58"/>
  <c r="U70" i="58"/>
  <c r="U61" i="58"/>
  <c r="U25" i="58"/>
  <c r="U24" i="58"/>
  <c r="U64" i="58"/>
  <c r="U32" i="58"/>
  <c r="U27" i="58"/>
  <c r="U53" i="58"/>
  <c r="U31" i="58"/>
  <c r="U21" i="58"/>
  <c r="U50" i="58"/>
  <c r="U15" i="58"/>
  <c r="U69" i="58"/>
  <c r="U60" i="58"/>
  <c r="U29" i="58"/>
  <c r="U20" i="58"/>
  <c r="AS11" i="98"/>
  <c r="AT11" i="98"/>
  <c r="AU11" i="98" s="1"/>
  <c r="U50" i="100"/>
  <c r="U52" i="100"/>
  <c r="U39" i="100"/>
  <c r="U15" i="100"/>
  <c r="U56" i="100"/>
  <c r="U37" i="100"/>
  <c r="U57" i="100"/>
  <c r="U36" i="100"/>
  <c r="U53" i="100"/>
  <c r="U44" i="100"/>
  <c r="U55" i="100"/>
  <c r="U48" i="100"/>
  <c r="U49" i="100"/>
  <c r="U47" i="100"/>
  <c r="U32" i="100"/>
  <c r="U29" i="100"/>
  <c r="U24" i="100"/>
  <c r="U28" i="100"/>
  <c r="U68" i="100"/>
  <c r="U25" i="100"/>
  <c r="U22" i="100"/>
  <c r="U38" i="100"/>
  <c r="U63" i="100"/>
  <c r="U20" i="100"/>
  <c r="U70" i="100"/>
  <c r="U18" i="100"/>
  <c r="U64" i="100"/>
  <c r="U21" i="100"/>
  <c r="U71" i="100"/>
  <c r="U60" i="100"/>
  <c r="U34" i="100"/>
  <c r="U31" i="100"/>
  <c r="U30" i="100"/>
  <c r="U62" i="100"/>
  <c r="U19" i="100"/>
  <c r="U27" i="100"/>
  <c r="U67" i="100"/>
  <c r="U69" i="100"/>
  <c r="U43" i="100"/>
  <c r="U26" i="100"/>
  <c r="U23" i="100"/>
  <c r="U61" i="100"/>
  <c r="AV11" i="98"/>
  <c r="AW11" i="98" s="1"/>
  <c r="X55" i="102"/>
  <c r="X58" i="102"/>
  <c r="X36" i="102"/>
  <c r="X15" i="102"/>
  <c r="X69" i="102"/>
  <c r="X28" i="102"/>
  <c r="X29" i="102"/>
  <c r="X23" i="102"/>
  <c r="X37" i="102"/>
  <c r="X51" i="102"/>
  <c r="X19" i="102"/>
  <c r="X24" i="102"/>
  <c r="X62" i="102"/>
  <c r="X63" i="102"/>
  <c r="X60" i="102"/>
  <c r="X43" i="102"/>
  <c r="X20" i="102"/>
  <c r="X54" i="102"/>
  <c r="X35" i="102"/>
  <c r="X70" i="102"/>
  <c r="X67" i="102"/>
  <c r="X31" i="102"/>
  <c r="X27" i="102"/>
  <c r="X21" i="102"/>
  <c r="X47" i="102"/>
  <c r="X32" i="102"/>
  <c r="X61" i="102"/>
  <c r="X57" i="102"/>
  <c r="X18" i="102"/>
  <c r="X71" i="102"/>
  <c r="X39" i="102"/>
  <c r="X68" i="102"/>
  <c r="X25" i="102"/>
  <c r="X50" i="100"/>
  <c r="X37" i="100"/>
  <c r="X61" i="100"/>
  <c r="X67" i="100"/>
  <c r="X29" i="100"/>
  <c r="X53" i="100"/>
  <c r="X69" i="100"/>
  <c r="X63" i="100"/>
  <c r="X43" i="100"/>
  <c r="X23" i="100"/>
  <c r="X47" i="100"/>
  <c r="X64" i="100"/>
  <c r="X28" i="100"/>
  <c r="X55" i="100"/>
  <c r="X44" i="100"/>
  <c r="X22" i="100"/>
  <c r="X19" i="100"/>
  <c r="X57" i="100"/>
  <c r="X48" i="100"/>
  <c r="X30" i="100"/>
  <c r="X32" i="100"/>
  <c r="X49" i="100"/>
  <c r="X39" i="100"/>
  <c r="X26" i="100"/>
  <c r="X71" i="100"/>
  <c r="X21" i="100"/>
  <c r="X68" i="100"/>
  <c r="X56" i="100"/>
  <c r="X27" i="100"/>
  <c r="X18" i="100"/>
  <c r="X52" i="100"/>
  <c r="X62" i="100"/>
  <c r="X36" i="100"/>
  <c r="X34" i="100"/>
  <c r="X25" i="100"/>
  <c r="X31" i="100"/>
  <c r="X15" i="100"/>
  <c r="X70" i="100"/>
  <c r="X20" i="100"/>
  <c r="X60" i="100"/>
  <c r="X38" i="100"/>
  <c r="X24" i="100"/>
  <c r="N13" i="94"/>
  <c r="AA51" i="102"/>
  <c r="AA37" i="102"/>
  <c r="AA32" i="102"/>
  <c r="AA22" i="102"/>
  <c r="AA39" i="102"/>
  <c r="AA31" i="102"/>
  <c r="AA43" i="102"/>
  <c r="AA70" i="102"/>
  <c r="AA68" i="102"/>
  <c r="AA28" i="102"/>
  <c r="AA54" i="102"/>
  <c r="AA60" i="102"/>
  <c r="AA36" i="102"/>
  <c r="AA71" i="102"/>
  <c r="AA30" i="102"/>
  <c r="AA38" i="102"/>
  <c r="AA69" i="102"/>
  <c r="AA27" i="102"/>
  <c r="AA19" i="102"/>
  <c r="AA61" i="102"/>
  <c r="AA15" i="102"/>
  <c r="AA35" i="102"/>
  <c r="AA20" i="102"/>
  <c r="AA64" i="102"/>
  <c r="AA57" i="102"/>
  <c r="AA23" i="102"/>
  <c r="AA26" i="102"/>
  <c r="AA58" i="102"/>
  <c r="AA62" i="102"/>
  <c r="AA24" i="102"/>
  <c r="AA55" i="102"/>
  <c r="AA18" i="102"/>
  <c r="AA67" i="102"/>
  <c r="AA47" i="102"/>
  <c r="AA25" i="102"/>
  <c r="AA21" i="102"/>
  <c r="AA63" i="102"/>
  <c r="AA29" i="102"/>
  <c r="AX11" i="98"/>
  <c r="AZ11" i="98" s="1"/>
  <c r="AA47" i="100"/>
  <c r="AA39" i="100"/>
  <c r="AA15" i="100"/>
  <c r="AA68" i="100"/>
  <c r="AA48" i="100"/>
  <c r="AA34" i="100"/>
  <c r="AA26" i="100"/>
  <c r="AA44" i="100"/>
  <c r="AA63" i="100"/>
  <c r="AA19" i="100"/>
  <c r="AA28" i="100"/>
  <c r="AA38" i="100"/>
  <c r="AA70" i="100"/>
  <c r="AA60" i="100"/>
  <c r="AA18" i="100"/>
  <c r="AA27" i="100"/>
  <c r="AA21" i="100"/>
  <c r="AA20" i="100"/>
  <c r="AA56" i="100"/>
  <c r="AA37" i="100"/>
  <c r="AA69" i="100"/>
  <c r="AA55" i="100"/>
  <c r="AA52" i="100"/>
  <c r="AA22" i="100"/>
  <c r="AA57" i="100"/>
  <c r="AA25" i="100"/>
  <c r="AA24" i="100"/>
  <c r="AA53" i="100"/>
  <c r="AA71" i="100"/>
  <c r="AA64" i="100"/>
  <c r="AA62" i="100"/>
  <c r="AA23" i="100"/>
  <c r="AA36" i="100"/>
  <c r="AA31" i="100"/>
  <c r="AA43" i="100"/>
  <c r="AA49" i="100"/>
  <c r="AA32" i="100"/>
  <c r="AA61" i="100"/>
  <c r="AA30" i="100"/>
  <c r="AA67" i="100"/>
  <c r="AA50" i="100"/>
  <c r="AA29" i="100"/>
  <c r="AA63" i="58"/>
  <c r="AA53" i="58"/>
  <c r="AA50" i="58"/>
  <c r="AA71" i="58"/>
  <c r="AA26" i="58"/>
  <c r="AA60" i="58"/>
  <c r="AA64" i="58"/>
  <c r="AA62" i="58"/>
  <c r="AA23" i="58"/>
  <c r="AA61" i="58"/>
  <c r="AY11" i="98"/>
  <c r="O63" i="54"/>
  <c r="R13" i="54"/>
  <c r="U13" i="95"/>
  <c r="O63" i="99"/>
  <c r="S13" i="59"/>
  <c r="O63" i="59"/>
  <c r="T13" i="82"/>
  <c r="T13" i="59"/>
  <c r="R13" i="104"/>
  <c r="U13" i="101"/>
  <c r="T13" i="57"/>
  <c r="R13" i="59"/>
  <c r="R13" i="57"/>
  <c r="R13" i="53"/>
  <c r="U13" i="104"/>
  <c r="S13" i="101"/>
  <c r="T13" i="101"/>
  <c r="T13" i="99"/>
  <c r="O63" i="101"/>
  <c r="O63" i="82"/>
  <c r="O63" i="53"/>
  <c r="U13" i="59"/>
  <c r="S13" i="97"/>
  <c r="S13" i="54"/>
  <c r="U13" i="57"/>
  <c r="T13" i="97"/>
  <c r="O63" i="57"/>
  <c r="S13" i="82"/>
  <c r="U13" i="54"/>
  <c r="U13" i="99"/>
  <c r="U13" i="82"/>
  <c r="S13" i="53"/>
  <c r="T13" i="104"/>
  <c r="T13" i="53"/>
  <c r="U13" i="53"/>
  <c r="S13" i="104"/>
  <c r="S13" i="95"/>
  <c r="R13" i="101"/>
  <c r="U13" i="97"/>
  <c r="T13" i="54"/>
  <c r="R13" i="99"/>
  <c r="S13" i="57"/>
  <c r="O63" i="104"/>
  <c r="O63" i="97"/>
  <c r="R13" i="82"/>
  <c r="T13" i="95"/>
  <c r="R13" i="95"/>
  <c r="R13" i="97"/>
  <c r="S13" i="99"/>
  <c r="O63" i="95"/>
  <c r="J35" i="54" l="1"/>
  <c r="D35" i="56"/>
  <c r="D44" i="83"/>
  <c r="J44" i="82"/>
  <c r="E48" i="67"/>
  <c r="D48" i="93"/>
  <c r="I18" i="58"/>
  <c r="I30" i="58"/>
  <c r="R11" i="54"/>
  <c r="O11" i="54"/>
  <c r="T11" i="54"/>
  <c r="K11" i="54"/>
  <c r="S11" i="54"/>
  <c r="J11" i="54"/>
  <c r="D56" i="83"/>
  <c r="J56" i="82"/>
  <c r="D50" i="96"/>
  <c r="J50" i="95"/>
  <c r="D51" i="100"/>
  <c r="J51" i="99"/>
  <c r="D45" i="100"/>
  <c r="J45" i="99"/>
  <c r="J54" i="104"/>
  <c r="Q54" i="105" s="1"/>
  <c r="D54" i="105"/>
  <c r="M15" i="105"/>
  <c r="M29" i="105"/>
  <c r="K38" i="105"/>
  <c r="M50" i="105"/>
  <c r="N62" i="105"/>
  <c r="Q63" i="105"/>
  <c r="T64" i="105"/>
  <c r="I22" i="58"/>
  <c r="J34" i="82"/>
  <c r="D34" i="83"/>
  <c r="L57" i="96"/>
  <c r="I57" i="96"/>
  <c r="Z37" i="105"/>
  <c r="Z36" i="105"/>
  <c r="W68" i="105"/>
  <c r="W61" i="105"/>
  <c r="W15" i="105"/>
  <c r="T68" i="105"/>
  <c r="T62" i="105"/>
  <c r="T38" i="105"/>
  <c r="Q71" i="105"/>
  <c r="Q67" i="105"/>
  <c r="Q61" i="105"/>
  <c r="Q37" i="105"/>
  <c r="N70" i="105"/>
  <c r="N64" i="105"/>
  <c r="N60" i="105"/>
  <c r="N36" i="105"/>
  <c r="M70" i="105"/>
  <c r="K69" i="105"/>
  <c r="M67" i="105"/>
  <c r="K64" i="105"/>
  <c r="K62" i="105"/>
  <c r="M60" i="105"/>
  <c r="M56" i="105"/>
  <c r="M52" i="105"/>
  <c r="M49" i="105"/>
  <c r="M46" i="105"/>
  <c r="M39" i="105"/>
  <c r="M37" i="105"/>
  <c r="K36" i="105"/>
  <c r="M31" i="105"/>
  <c r="M24" i="105"/>
  <c r="M20" i="105"/>
  <c r="K15" i="105"/>
  <c r="Z15" i="105"/>
  <c r="W67" i="105"/>
  <c r="W39" i="105"/>
  <c r="T71" i="105"/>
  <c r="T67" i="105"/>
  <c r="T61" i="105"/>
  <c r="T37" i="105"/>
  <c r="Q70" i="105"/>
  <c r="Q64" i="105"/>
  <c r="Q60" i="105"/>
  <c r="Q36" i="105"/>
  <c r="N69" i="105"/>
  <c r="N63" i="105"/>
  <c r="N39" i="105"/>
  <c r="N15" i="105"/>
  <c r="K70" i="105"/>
  <c r="M68" i="105"/>
  <c r="K67" i="105"/>
  <c r="M63" i="105"/>
  <c r="M61" i="105"/>
  <c r="K60" i="105"/>
  <c r="M55" i="105"/>
  <c r="M48" i="105"/>
  <c r="M45" i="105"/>
  <c r="K39" i="105"/>
  <c r="M35" i="105"/>
  <c r="M30" i="105"/>
  <c r="M27" i="105"/>
  <c r="M23" i="105"/>
  <c r="M19" i="105"/>
  <c r="W69" i="105"/>
  <c r="W37" i="105"/>
  <c r="T63" i="105"/>
  <c r="T15" i="105"/>
  <c r="Q62" i="105"/>
  <c r="N71" i="105"/>
  <c r="N61" i="105"/>
  <c r="K71" i="105"/>
  <c r="K68" i="105"/>
  <c r="M62" i="105"/>
  <c r="M57" i="105"/>
  <c r="M51" i="105"/>
  <c r="M44" i="105"/>
  <c r="M32" i="105"/>
  <c r="M26" i="105"/>
  <c r="M18" i="105"/>
  <c r="H26" i="105"/>
  <c r="W19" i="105"/>
  <c r="Z39" i="105"/>
  <c r="W62" i="105"/>
  <c r="T69" i="105"/>
  <c r="T39" i="105"/>
  <c r="Q68" i="105"/>
  <c r="Q38" i="105"/>
  <c r="N67" i="105"/>
  <c r="N37" i="105"/>
  <c r="M69" i="105"/>
  <c r="K61" i="105"/>
  <c r="M53" i="105"/>
  <c r="M38" i="105"/>
  <c r="M36" i="105"/>
  <c r="M28" i="105"/>
  <c r="M22" i="105"/>
  <c r="N51" i="105"/>
  <c r="K32" i="96"/>
  <c r="H38" i="96"/>
  <c r="H21" i="96"/>
  <c r="H31" i="96"/>
  <c r="H68" i="96"/>
  <c r="I61" i="96"/>
  <c r="I43" i="96"/>
  <c r="J53" i="96"/>
  <c r="K34" i="96"/>
  <c r="I22" i="96"/>
  <c r="I30" i="96"/>
  <c r="L58" i="96"/>
  <c r="H36" i="96"/>
  <c r="I68" i="96"/>
  <c r="J58" i="96"/>
  <c r="I29" i="96"/>
  <c r="H61" i="96"/>
  <c r="J23" i="96"/>
  <c r="H70" i="96"/>
  <c r="H22" i="96"/>
  <c r="J18" i="96"/>
  <c r="J48" i="96"/>
  <c r="K35" i="96"/>
  <c r="H69" i="96"/>
  <c r="I67" i="96"/>
  <c r="K21" i="96"/>
  <c r="K22" i="96"/>
  <c r="H50" i="96"/>
  <c r="H48" i="96"/>
  <c r="J47" i="96"/>
  <c r="H52" i="96"/>
  <c r="K48" i="96"/>
  <c r="K51" i="96"/>
  <c r="K52" i="96"/>
  <c r="I45" i="96"/>
  <c r="H37" i="96"/>
  <c r="I69" i="96"/>
  <c r="H30" i="96"/>
  <c r="I19" i="96"/>
  <c r="I20" i="96"/>
  <c r="J62" i="96"/>
  <c r="J61" i="96"/>
  <c r="J36" i="96"/>
  <c r="J49" i="96"/>
  <c r="L28" i="96"/>
  <c r="J39" i="96"/>
  <c r="I27" i="96"/>
  <c r="J63" i="96"/>
  <c r="L43" i="96"/>
  <c r="J64" i="96"/>
  <c r="I24" i="96"/>
  <c r="K23" i="96"/>
  <c r="H23" i="58"/>
  <c r="K47" i="58"/>
  <c r="J56" i="58"/>
  <c r="J20" i="58"/>
  <c r="J38" i="58"/>
  <c r="K43" i="58"/>
  <c r="J53" i="58"/>
  <c r="J26" i="58"/>
  <c r="J60" i="58"/>
  <c r="H18" i="58"/>
  <c r="L68" i="58"/>
  <c r="H69" i="58"/>
  <c r="H44" i="58"/>
  <c r="H52" i="58"/>
  <c r="H71" i="58"/>
  <c r="J37" i="58"/>
  <c r="H37" i="58"/>
  <c r="J19" i="58"/>
  <c r="K18" i="58"/>
  <c r="H24" i="58"/>
  <c r="J62" i="58"/>
  <c r="L27" i="58"/>
  <c r="I68" i="58"/>
  <c r="I50" i="58"/>
  <c r="J58" i="58"/>
  <c r="H43" i="58"/>
  <c r="J23" i="58"/>
  <c r="H32" i="58"/>
  <c r="K26" i="58"/>
  <c r="J68" i="58"/>
  <c r="I27" i="58"/>
  <c r="J55" i="58"/>
  <c r="L70" i="58"/>
  <c r="L24" i="58"/>
  <c r="J22" i="58"/>
  <c r="H31" i="58"/>
  <c r="J25" i="58"/>
  <c r="H61" i="58"/>
  <c r="L19" i="58"/>
  <c r="K54" i="58"/>
  <c r="K46" i="58"/>
  <c r="K44" i="58"/>
  <c r="K49" i="58"/>
  <c r="H19" i="58"/>
  <c r="J31" i="58"/>
  <c r="L25" i="58"/>
  <c r="L31" i="58"/>
  <c r="H39" i="58"/>
  <c r="H39" i="67" s="1"/>
  <c r="J27" i="58"/>
  <c r="J24" i="58"/>
  <c r="K21" i="58"/>
  <c r="H45" i="58"/>
  <c r="J49" i="58"/>
  <c r="H50" i="58"/>
  <c r="J69" i="58"/>
  <c r="H64" i="58"/>
  <c r="J32" i="58"/>
  <c r="K20" i="58"/>
  <c r="H34" i="58"/>
  <c r="K28" i="58"/>
  <c r="H63" i="58"/>
  <c r="I31" i="58"/>
  <c r="J39" i="58"/>
  <c r="J54" i="58"/>
  <c r="K51" i="58"/>
  <c r="J18" i="58"/>
  <c r="J21" i="58"/>
  <c r="H38" i="58"/>
  <c r="H28" i="58"/>
  <c r="L23" i="58"/>
  <c r="I69" i="58"/>
  <c r="J51" i="58"/>
  <c r="H48" i="58"/>
  <c r="L32" i="58"/>
  <c r="H21" i="58"/>
  <c r="J28" i="58"/>
  <c r="K27" i="58"/>
  <c r="K25" i="58"/>
  <c r="J67" i="58"/>
  <c r="I23" i="58"/>
  <c r="H54" i="58"/>
  <c r="K35" i="58"/>
  <c r="U11" i="59"/>
  <c r="S11" i="59"/>
  <c r="K11" i="59"/>
  <c r="R11" i="59"/>
  <c r="J11" i="59"/>
  <c r="D35" i="58"/>
  <c r="J35" i="57"/>
  <c r="D47" i="52"/>
  <c r="I47" i="52" s="1"/>
  <c r="J47" i="53"/>
  <c r="Q47" i="52" s="1"/>
  <c r="D53" i="52"/>
  <c r="I53" i="52" s="1"/>
  <c r="J53" i="53"/>
  <c r="D56" i="52"/>
  <c r="I56" i="52" s="1"/>
  <c r="J56" i="53"/>
  <c r="L56" i="58"/>
  <c r="I56" i="58"/>
  <c r="D52" i="58"/>
  <c r="J52" i="57"/>
  <c r="D52" i="60"/>
  <c r="J52" i="59"/>
  <c r="D44" i="60"/>
  <c r="I44" i="60" s="1"/>
  <c r="J44" i="59"/>
  <c r="D45" i="105"/>
  <c r="J45" i="104"/>
  <c r="Q45" i="105" s="1"/>
  <c r="P32" i="105"/>
  <c r="M25" i="105"/>
  <c r="K37" i="105"/>
  <c r="M47" i="105"/>
  <c r="M54" i="105"/>
  <c r="M71" i="105"/>
  <c r="Q15" i="105"/>
  <c r="T36" i="105"/>
  <c r="W38" i="105"/>
  <c r="T11" i="57"/>
  <c r="M11" i="57"/>
  <c r="R11" i="57"/>
  <c r="O11" i="57"/>
  <c r="D34" i="58"/>
  <c r="J34" i="57"/>
  <c r="J57" i="54"/>
  <c r="D57" i="56"/>
  <c r="D53" i="56"/>
  <c r="J53" i="54"/>
  <c r="D49" i="56"/>
  <c r="J49" i="54"/>
  <c r="J57" i="57"/>
  <c r="D57" i="58"/>
  <c r="D49" i="58"/>
  <c r="J49" i="57"/>
  <c r="D45" i="58"/>
  <c r="J45" i="57"/>
  <c r="J57" i="59"/>
  <c r="D57" i="60"/>
  <c r="I57" i="60" s="1"/>
  <c r="J50" i="82"/>
  <c r="D50" i="83"/>
  <c r="D46" i="100"/>
  <c r="J46" i="99"/>
  <c r="Q47" i="105"/>
  <c r="Q44" i="105"/>
  <c r="M52" i="96"/>
  <c r="H25" i="98"/>
  <c r="H57" i="98"/>
  <c r="H62" i="56"/>
  <c r="J22" i="56"/>
  <c r="H70" i="56"/>
  <c r="H34" i="56"/>
  <c r="H19" i="56"/>
  <c r="E75" i="67"/>
  <c r="O11" i="82"/>
  <c r="U11" i="82"/>
  <c r="K11" i="82"/>
  <c r="M11" i="82"/>
  <c r="I15" i="58"/>
  <c r="I25" i="58"/>
  <c r="I70" i="58"/>
  <c r="D57" i="52"/>
  <c r="I57" i="52" s="1"/>
  <c r="J57" i="53"/>
  <c r="D47" i="83"/>
  <c r="I47" i="83" s="1"/>
  <c r="J44" i="95"/>
  <c r="D44" i="96"/>
  <c r="D54" i="100"/>
  <c r="J54" i="99"/>
  <c r="I18" i="98"/>
  <c r="I22" i="98"/>
  <c r="I26" i="98"/>
  <c r="I30" i="98"/>
  <c r="I61" i="98"/>
  <c r="I67" i="98"/>
  <c r="I71" i="98"/>
  <c r="I63" i="102"/>
  <c r="I39" i="98"/>
  <c r="I46" i="96"/>
  <c r="K15" i="96"/>
  <c r="S56" i="105"/>
  <c r="I63" i="83"/>
  <c r="I36" i="58"/>
  <c r="L36" i="96"/>
  <c r="Q35" i="105"/>
  <c r="L50" i="58"/>
  <c r="Q52" i="105"/>
  <c r="M68" i="56"/>
  <c r="J73" i="100"/>
  <c r="BA11" i="98"/>
  <c r="BA12" i="98" s="1"/>
  <c r="BB11" i="98"/>
  <c r="BB71" i="98" s="1"/>
  <c r="AE11" i="60"/>
  <c r="AN11" i="60"/>
  <c r="K15" i="100"/>
  <c r="N11" i="100"/>
  <c r="K39" i="100"/>
  <c r="K49" i="100"/>
  <c r="K54" i="100"/>
  <c r="K31" i="100"/>
  <c r="K56" i="100"/>
  <c r="K22" i="100"/>
  <c r="K48" i="100"/>
  <c r="K21" i="100"/>
  <c r="K24" i="100"/>
  <c r="K55" i="100"/>
  <c r="K34" i="100"/>
  <c r="K20" i="100"/>
  <c r="K19" i="100"/>
  <c r="K43" i="100"/>
  <c r="K47" i="100"/>
  <c r="K25" i="100"/>
  <c r="K45" i="100"/>
  <c r="K50" i="100"/>
  <c r="K29" i="100"/>
  <c r="K32" i="100"/>
  <c r="K30" i="100"/>
  <c r="K44" i="100"/>
  <c r="K27" i="100"/>
  <c r="K51" i="100"/>
  <c r="K58" i="100"/>
  <c r="K57" i="100"/>
  <c r="K52" i="100"/>
  <c r="K23" i="100"/>
  <c r="K18" i="100"/>
  <c r="K46" i="100"/>
  <c r="K35" i="100"/>
  <c r="AO11" i="100"/>
  <c r="AO12" i="100" s="1"/>
  <c r="AN12" i="100"/>
  <c r="H73" i="96"/>
  <c r="K28" i="100"/>
  <c r="D35" i="83"/>
  <c r="I35" i="83" s="1"/>
  <c r="J35" i="82"/>
  <c r="D49" i="83"/>
  <c r="J49" i="82"/>
  <c r="D56" i="96"/>
  <c r="J56" i="95"/>
  <c r="D47" i="96"/>
  <c r="J47" i="95"/>
  <c r="J55" i="97"/>
  <c r="D55" i="98"/>
  <c r="J51" i="97"/>
  <c r="D51" i="98"/>
  <c r="J47" i="97"/>
  <c r="D47" i="98"/>
  <c r="D52" i="94"/>
  <c r="U52" i="105"/>
  <c r="I52" i="105"/>
  <c r="X52" i="105"/>
  <c r="L52" i="105"/>
  <c r="AA52" i="105"/>
  <c r="O52" i="105"/>
  <c r="L54" i="100"/>
  <c r="O54" i="100"/>
  <c r="D45" i="102"/>
  <c r="J45" i="101"/>
  <c r="D49" i="102"/>
  <c r="J49" i="101"/>
  <c r="D53" i="102"/>
  <c r="J53" i="101"/>
  <c r="L57" i="102"/>
  <c r="I57" i="102"/>
  <c r="O57" i="102"/>
  <c r="D57" i="94"/>
  <c r="L57" i="105"/>
  <c r="X57" i="105"/>
  <c r="I57" i="105"/>
  <c r="O57" i="105"/>
  <c r="L67" i="60"/>
  <c r="L54" i="60"/>
  <c r="L60" i="60"/>
  <c r="L26" i="60"/>
  <c r="L29" i="60"/>
  <c r="L49" i="60"/>
  <c r="L57" i="60"/>
  <c r="L28" i="60"/>
  <c r="L19" i="60"/>
  <c r="L63" i="60"/>
  <c r="L37" i="60"/>
  <c r="E35" i="67"/>
  <c r="D35" i="94"/>
  <c r="K26" i="100"/>
  <c r="J73" i="102"/>
  <c r="K53" i="100"/>
  <c r="H73" i="58"/>
  <c r="D35" i="93"/>
  <c r="H73" i="105"/>
  <c r="L21" i="58"/>
  <c r="I21" i="58"/>
  <c r="L29" i="58"/>
  <c r="I29" i="58"/>
  <c r="I60" i="58"/>
  <c r="L60" i="58"/>
  <c r="L64" i="58"/>
  <c r="I64" i="58"/>
  <c r="L43" i="102"/>
  <c r="I43" i="102"/>
  <c r="L30" i="100"/>
  <c r="I30" i="100"/>
  <c r="L70" i="100"/>
  <c r="I70" i="100"/>
  <c r="D35" i="60"/>
  <c r="I35" i="60" s="1"/>
  <c r="J35" i="59"/>
  <c r="AB11" i="105"/>
  <c r="AA39" i="105"/>
  <c r="AA30" i="105"/>
  <c r="AA57" i="105"/>
  <c r="AA27" i="105"/>
  <c r="AA15" i="105"/>
  <c r="AA48" i="105"/>
  <c r="AA38" i="105"/>
  <c r="AA37" i="105"/>
  <c r="AA45" i="105"/>
  <c r="AA64" i="105"/>
  <c r="AA70" i="105"/>
  <c r="AA69" i="105"/>
  <c r="AA24" i="105"/>
  <c r="AA54" i="105"/>
  <c r="AA19" i="105"/>
  <c r="AA60" i="105"/>
  <c r="AA20" i="105"/>
  <c r="AD49" i="105"/>
  <c r="AN49" i="105" s="1"/>
  <c r="J11" i="97"/>
  <c r="U11" i="97"/>
  <c r="K11" i="97"/>
  <c r="M11" i="97"/>
  <c r="R11" i="97"/>
  <c r="O11" i="97"/>
  <c r="S11" i="97"/>
  <c r="J71" i="98"/>
  <c r="J62" i="98"/>
  <c r="J69" i="98"/>
  <c r="J47" i="98"/>
  <c r="J67" i="98"/>
  <c r="J48" i="98"/>
  <c r="J28" i="98"/>
  <c r="J45" i="98"/>
  <c r="J26" i="98"/>
  <c r="J15" i="98"/>
  <c r="J25" i="98"/>
  <c r="J30" i="98"/>
  <c r="J61" i="98"/>
  <c r="J49" i="98"/>
  <c r="J60" i="98"/>
  <c r="J55" i="98"/>
  <c r="J31" i="98"/>
  <c r="J34" i="98"/>
  <c r="J51" i="98"/>
  <c r="J20" i="98"/>
  <c r="J53" i="98"/>
  <c r="J37" i="98"/>
  <c r="M11" i="98"/>
  <c r="J36" i="98"/>
  <c r="J64" i="98"/>
  <c r="J21" i="98"/>
  <c r="J29" i="98"/>
  <c r="U11" i="99"/>
  <c r="K11" i="99"/>
  <c r="D34" i="56"/>
  <c r="J34" i="54"/>
  <c r="L35" i="58"/>
  <c r="I35" i="58"/>
  <c r="AE11" i="102"/>
  <c r="AN11" i="102"/>
  <c r="J73" i="56"/>
  <c r="M11" i="59"/>
  <c r="T11" i="59"/>
  <c r="I54" i="52"/>
  <c r="I58" i="52"/>
  <c r="J51" i="82"/>
  <c r="D51" i="83"/>
  <c r="D49" i="96"/>
  <c r="J49" i="95"/>
  <c r="AN12" i="56"/>
  <c r="AO11" i="56"/>
  <c r="AO12" i="56" s="1"/>
  <c r="M55" i="102"/>
  <c r="M29" i="60"/>
  <c r="K38" i="60"/>
  <c r="K60" i="102"/>
  <c r="K69" i="102"/>
  <c r="N68" i="60"/>
  <c r="E46" i="67"/>
  <c r="E43" i="67"/>
  <c r="H24" i="67"/>
  <c r="D53" i="83"/>
  <c r="I53" i="83" s="1"/>
  <c r="J53" i="82"/>
  <c r="D45" i="83"/>
  <c r="I45" i="83" s="1"/>
  <c r="J45" i="82"/>
  <c r="J58" i="97"/>
  <c r="D58" i="98"/>
  <c r="Q11" i="56"/>
  <c r="N67" i="56"/>
  <c r="K63" i="83"/>
  <c r="K36" i="83"/>
  <c r="K69" i="83"/>
  <c r="P24" i="105"/>
  <c r="AF24" i="105" s="1"/>
  <c r="P43" i="105"/>
  <c r="AF43" i="105" s="1"/>
  <c r="BA33" i="105"/>
  <c r="BA59" i="105"/>
  <c r="AU11" i="67"/>
  <c r="AZ59" i="105"/>
  <c r="E63" i="67"/>
  <c r="I19" i="67"/>
  <c r="H30" i="67"/>
  <c r="O11" i="59"/>
  <c r="I46" i="52"/>
  <c r="AN11" i="96"/>
  <c r="AE11" i="96"/>
  <c r="M25" i="102"/>
  <c r="I53" i="60"/>
  <c r="I49" i="60"/>
  <c r="I56" i="83"/>
  <c r="I52" i="83"/>
  <c r="L54" i="102"/>
  <c r="I58" i="102"/>
  <c r="K39" i="60"/>
  <c r="M20" i="56"/>
  <c r="M34" i="102"/>
  <c r="K36" i="102"/>
  <c r="M36" i="56"/>
  <c r="K60" i="60"/>
  <c r="K61" i="60"/>
  <c r="K62" i="60"/>
  <c r="K63" i="102"/>
  <c r="M63" i="56"/>
  <c r="W36" i="105"/>
  <c r="W60" i="105"/>
  <c r="W64" i="105"/>
  <c r="W70" i="105"/>
  <c r="I38" i="83"/>
  <c r="I36" i="98"/>
  <c r="I52" i="60"/>
  <c r="I55" i="83"/>
  <c r="I57" i="98"/>
  <c r="I53" i="98"/>
  <c r="I49" i="98"/>
  <c r="J56" i="99"/>
  <c r="I47" i="102"/>
  <c r="M51" i="102"/>
  <c r="AP9" i="105"/>
  <c r="AP12" i="105" s="1"/>
  <c r="M28" i="56"/>
  <c r="M39" i="56"/>
  <c r="M50" i="56"/>
  <c r="K69" i="60"/>
  <c r="K70" i="102"/>
  <c r="P69" i="102"/>
  <c r="S24" i="105"/>
  <c r="E39" i="67"/>
  <c r="I34" i="60"/>
  <c r="I36" i="60"/>
  <c r="L36" i="102"/>
  <c r="I55" i="60"/>
  <c r="I51" i="60"/>
  <c r="I47" i="60"/>
  <c r="M55" i="60"/>
  <c r="M55" i="83"/>
  <c r="K39" i="102"/>
  <c r="N11" i="102"/>
  <c r="AO12" i="105"/>
  <c r="M15" i="102"/>
  <c r="M19" i="83"/>
  <c r="M21" i="60"/>
  <c r="K36" i="60"/>
  <c r="K37" i="102"/>
  <c r="K38" i="102"/>
  <c r="K39" i="52"/>
  <c r="K63" i="60"/>
  <c r="K64" i="102"/>
  <c r="K67" i="102"/>
  <c r="K68" i="102"/>
  <c r="K70" i="60"/>
  <c r="K71" i="60"/>
  <c r="N37" i="52"/>
  <c r="H73" i="56"/>
  <c r="H21" i="67"/>
  <c r="H73" i="60"/>
  <c r="BB69" i="98"/>
  <c r="BB67" i="98"/>
  <c r="BB63" i="98"/>
  <c r="BB59" i="98"/>
  <c r="BB58" i="98"/>
  <c r="BB56" i="98"/>
  <c r="BB52" i="98"/>
  <c r="BB50" i="98"/>
  <c r="BB48" i="98"/>
  <c r="BB44" i="98"/>
  <c r="BB39" i="98"/>
  <c r="BB37" i="98"/>
  <c r="BB33" i="98"/>
  <c r="BB32" i="98"/>
  <c r="BB30" i="98"/>
  <c r="BB26" i="98"/>
  <c r="BB24" i="98"/>
  <c r="BB22" i="98"/>
  <c r="BB18" i="98"/>
  <c r="BB62" i="98"/>
  <c r="BB53" i="98"/>
  <c r="BB34" i="98"/>
  <c r="BB25" i="98"/>
  <c r="BB15" i="98"/>
  <c r="BB60" i="98"/>
  <c r="BB51" i="98"/>
  <c r="BB43" i="98"/>
  <c r="BB23" i="98"/>
  <c r="BB68" i="98"/>
  <c r="BB57" i="98"/>
  <c r="BB38" i="98"/>
  <c r="BB29" i="98"/>
  <c r="BB21" i="98"/>
  <c r="BB36" i="98"/>
  <c r="BB12" i="98"/>
  <c r="BB55" i="98"/>
  <c r="BB19" i="98"/>
  <c r="BC11" i="98"/>
  <c r="BB47" i="98"/>
  <c r="H73" i="52"/>
  <c r="H73" i="83"/>
  <c r="BA59" i="98"/>
  <c r="BA33" i="98"/>
  <c r="AW59" i="98"/>
  <c r="AW33" i="98"/>
  <c r="AW12" i="98"/>
  <c r="I63" i="58"/>
  <c r="L62" i="58"/>
  <c r="L63" i="58"/>
  <c r="I62" i="58"/>
  <c r="R62" i="58"/>
  <c r="R63" i="58"/>
  <c r="U62" i="58"/>
  <c r="O62" i="58"/>
  <c r="O63" i="58"/>
  <c r="U63" i="58"/>
  <c r="AA51" i="58"/>
  <c r="AA36" i="58"/>
  <c r="AA67" i="58"/>
  <c r="AA21" i="58"/>
  <c r="AA29" i="58"/>
  <c r="AA32" i="58"/>
  <c r="AA68" i="58"/>
  <c r="AA18" i="58"/>
  <c r="AA31" i="58"/>
  <c r="AA35" i="58"/>
  <c r="AA52" i="58"/>
  <c r="AA37" i="58"/>
  <c r="AA39" i="58"/>
  <c r="AA43" i="58"/>
  <c r="AA57" i="58"/>
  <c r="AA24" i="58"/>
  <c r="AA27" i="58"/>
  <c r="AA34" i="58"/>
  <c r="AA55" i="58"/>
  <c r="AA25" i="58"/>
  <c r="AA47" i="58"/>
  <c r="AA38" i="58"/>
  <c r="AA49" i="58"/>
  <c r="AA56" i="58"/>
  <c r="AA15" i="58"/>
  <c r="AA30" i="58"/>
  <c r="AA69" i="58"/>
  <c r="AA19" i="58"/>
  <c r="AA22" i="58"/>
  <c r="AA28" i="58"/>
  <c r="AA70" i="58"/>
  <c r="AA20" i="58"/>
  <c r="O11" i="52"/>
  <c r="L57" i="52"/>
  <c r="L39" i="52"/>
  <c r="L26" i="52"/>
  <c r="L64" i="52"/>
  <c r="L69" i="52"/>
  <c r="L48" i="52"/>
  <c r="L61" i="52"/>
  <c r="L58" i="52"/>
  <c r="L35" i="52"/>
  <c r="L32" i="52"/>
  <c r="L52" i="52"/>
  <c r="L30" i="52"/>
  <c r="L24" i="52"/>
  <c r="L34" i="52"/>
  <c r="L22" i="52"/>
  <c r="L28" i="52"/>
  <c r="L31" i="52"/>
  <c r="L44" i="52"/>
  <c r="L20" i="52"/>
  <c r="L27" i="52"/>
  <c r="L38" i="52"/>
  <c r="L15" i="52"/>
  <c r="L29" i="52"/>
  <c r="L67" i="52"/>
  <c r="L37" i="52"/>
  <c r="L51" i="52"/>
  <c r="L62" i="52"/>
  <c r="L36" i="52"/>
  <c r="L49" i="52"/>
  <c r="L23" i="52"/>
  <c r="L45" i="52"/>
  <c r="L43" i="52"/>
  <c r="L56" i="52"/>
  <c r="L71" i="52"/>
  <c r="L50" i="52"/>
  <c r="L68" i="52"/>
  <c r="L21" i="52"/>
  <c r="L54" i="52"/>
  <c r="L25" i="52"/>
  <c r="L47" i="52"/>
  <c r="L55" i="52"/>
  <c r="L63" i="52"/>
  <c r="L46" i="52"/>
  <c r="L60" i="52"/>
  <c r="L53" i="52"/>
  <c r="L70" i="52"/>
  <c r="Q13" i="53"/>
  <c r="L11" i="62"/>
  <c r="O43" i="58"/>
  <c r="U43" i="58"/>
  <c r="R43" i="58"/>
  <c r="I43" i="58"/>
  <c r="L43" i="58"/>
  <c r="L55" i="58"/>
  <c r="I55" i="58"/>
  <c r="O55" i="58"/>
  <c r="U55" i="58"/>
  <c r="R55" i="58"/>
  <c r="I51" i="58"/>
  <c r="L51" i="58"/>
  <c r="O51" i="58"/>
  <c r="R51" i="58"/>
  <c r="U51" i="58"/>
  <c r="L47" i="58"/>
  <c r="I47" i="58"/>
  <c r="O47" i="58"/>
  <c r="R47" i="58"/>
  <c r="U47" i="58"/>
  <c r="I43" i="60"/>
  <c r="L43" i="60"/>
  <c r="I58" i="83"/>
  <c r="L58" i="83"/>
  <c r="D56" i="98"/>
  <c r="J56" i="97"/>
  <c r="D52" i="98"/>
  <c r="J52" i="97"/>
  <c r="D48" i="98"/>
  <c r="J48" i="97"/>
  <c r="L45" i="98"/>
  <c r="I45" i="98"/>
  <c r="J44" i="101"/>
  <c r="D44" i="102"/>
  <c r="J48" i="101"/>
  <c r="D48" i="102"/>
  <c r="J52" i="101"/>
  <c r="D52" i="102"/>
  <c r="J56" i="101"/>
  <c r="D56" i="102"/>
  <c r="D58" i="105"/>
  <c r="J58" i="104"/>
  <c r="Q58" i="105" s="1"/>
  <c r="N10" i="66"/>
  <c r="M23" i="66"/>
  <c r="M17" i="66"/>
  <c r="M29" i="66"/>
  <c r="BC73" i="105"/>
  <c r="AS59" i="98"/>
  <c r="AS33" i="98"/>
  <c r="AS12" i="98"/>
  <c r="M11" i="93"/>
  <c r="O64" i="98"/>
  <c r="O26" i="98"/>
  <c r="O23" i="98"/>
  <c r="O63" i="98"/>
  <c r="O27" i="98"/>
  <c r="O49" i="98"/>
  <c r="O54" i="98"/>
  <c r="O62" i="98"/>
  <c r="O32" i="98"/>
  <c r="O15" i="98"/>
  <c r="O46" i="98"/>
  <c r="O18" i="98"/>
  <c r="O19" i="98"/>
  <c r="O28" i="98"/>
  <c r="O24" i="98"/>
  <c r="O51" i="98"/>
  <c r="O60" i="98"/>
  <c r="O21" i="98"/>
  <c r="O68" i="98"/>
  <c r="O45" i="98"/>
  <c r="O36" i="98"/>
  <c r="O55" i="98"/>
  <c r="O22" i="98"/>
  <c r="O57" i="98"/>
  <c r="O43" i="98"/>
  <c r="O53" i="98"/>
  <c r="O69" i="98"/>
  <c r="O39" i="98"/>
  <c r="O25" i="98"/>
  <c r="O48" i="98"/>
  <c r="O71" i="98"/>
  <c r="O70" i="98"/>
  <c r="O20" i="98"/>
  <c r="R11" i="98"/>
  <c r="O67" i="98"/>
  <c r="O61" i="98"/>
  <c r="N71" i="98"/>
  <c r="N70" i="98"/>
  <c r="N64" i="98"/>
  <c r="N60" i="98"/>
  <c r="N67" i="98"/>
  <c r="N61" i="98"/>
  <c r="N15" i="98"/>
  <c r="N68" i="98"/>
  <c r="N62" i="98"/>
  <c r="N38" i="98"/>
  <c r="N37" i="98"/>
  <c r="N36" i="98"/>
  <c r="N69" i="98"/>
  <c r="N28" i="98"/>
  <c r="N22" i="98"/>
  <c r="N39" i="98"/>
  <c r="N63" i="98"/>
  <c r="N43" i="98"/>
  <c r="N45" i="98"/>
  <c r="N21" i="98"/>
  <c r="N25" i="98"/>
  <c r="N52" i="98"/>
  <c r="N26" i="98"/>
  <c r="N32" i="98"/>
  <c r="N30" i="98"/>
  <c r="N55" i="98"/>
  <c r="Q11" i="98"/>
  <c r="N18" i="98"/>
  <c r="N57" i="98"/>
  <c r="N56" i="98"/>
  <c r="N54" i="98"/>
  <c r="N53" i="98"/>
  <c r="N44" i="98"/>
  <c r="N19" i="98"/>
  <c r="N47" i="98"/>
  <c r="N34" i="98"/>
  <c r="N23" i="98"/>
  <c r="N46" i="98"/>
  <c r="N51" i="98"/>
  <c r="N29" i="98"/>
  <c r="N27" i="98"/>
  <c r="J24" i="67"/>
  <c r="J73" i="60"/>
  <c r="B57" i="67"/>
  <c r="B58" i="67" s="1"/>
  <c r="B60" i="67"/>
  <c r="B61" i="67" s="1"/>
  <c r="B62" i="67" s="1"/>
  <c r="B63" i="67" s="1"/>
  <c r="B64" i="67" s="1"/>
  <c r="N10" i="62"/>
  <c r="O10" i="62" s="1"/>
  <c r="B71" i="93"/>
  <c r="B70" i="93"/>
  <c r="R11" i="96"/>
  <c r="O37" i="96"/>
  <c r="O46" i="96"/>
  <c r="O21" i="96"/>
  <c r="O68" i="96"/>
  <c r="O44" i="96"/>
  <c r="O49" i="96"/>
  <c r="O67" i="96"/>
  <c r="O47" i="96"/>
  <c r="O50" i="96"/>
  <c r="O52" i="96"/>
  <c r="O22" i="96"/>
  <c r="O55" i="96"/>
  <c r="O36" i="96"/>
  <c r="O70" i="96"/>
  <c r="O26" i="96"/>
  <c r="O32" i="96"/>
  <c r="O20" i="96"/>
  <c r="O60" i="96"/>
  <c r="O45" i="96"/>
  <c r="O57" i="96"/>
  <c r="O28" i="96"/>
  <c r="O19" i="96"/>
  <c r="O27" i="96"/>
  <c r="O30" i="96"/>
  <c r="O29" i="96"/>
  <c r="O25" i="96"/>
  <c r="O31" i="96"/>
  <c r="O61" i="96"/>
  <c r="O53" i="96"/>
  <c r="O24" i="96"/>
  <c r="O43" i="96"/>
  <c r="O15" i="96"/>
  <c r="O71" i="96"/>
  <c r="O18" i="96"/>
  <c r="O58" i="96"/>
  <c r="AY59" i="98"/>
  <c r="AY33" i="98"/>
  <c r="AY12" i="98"/>
  <c r="AU59" i="98"/>
  <c r="AU33" i="98"/>
  <c r="AU12" i="98"/>
  <c r="J73" i="105"/>
  <c r="AD31" i="105"/>
  <c r="AN31" i="105" s="1"/>
  <c r="K73" i="105"/>
  <c r="I73" i="52"/>
  <c r="B60" i="93"/>
  <c r="B61" i="93" s="1"/>
  <c r="B62" i="93" s="1"/>
  <c r="B63" i="93" s="1"/>
  <c r="B64" i="93" s="1"/>
  <c r="B57" i="93"/>
  <c r="B58" i="93" s="1"/>
  <c r="B60" i="94"/>
  <c r="B61" i="94" s="1"/>
  <c r="B62" i="94" s="1"/>
  <c r="B63" i="94" s="1"/>
  <c r="B64" i="94" s="1"/>
  <c r="B57" i="94"/>
  <c r="B58" i="94" s="1"/>
  <c r="L38" i="96"/>
  <c r="I38" i="96"/>
  <c r="J34" i="97"/>
  <c r="D34" i="98"/>
  <c r="I37" i="98"/>
  <c r="L37" i="98"/>
  <c r="D35" i="100"/>
  <c r="J35" i="99"/>
  <c r="D34" i="102"/>
  <c r="J34" i="101"/>
  <c r="I38" i="102"/>
  <c r="L38" i="102"/>
  <c r="O38" i="102"/>
  <c r="U38" i="102"/>
  <c r="X38" i="102"/>
  <c r="X21" i="105"/>
  <c r="L21" i="105"/>
  <c r="AA21" i="105"/>
  <c r="I21" i="105"/>
  <c r="U21" i="105"/>
  <c r="O21" i="105"/>
  <c r="AA25" i="105"/>
  <c r="I25" i="105"/>
  <c r="L25" i="105"/>
  <c r="AD25" i="105" s="1"/>
  <c r="AN25" i="105" s="1"/>
  <c r="O25" i="105"/>
  <c r="X25" i="105"/>
  <c r="X29" i="105"/>
  <c r="U29" i="105"/>
  <c r="L29" i="105"/>
  <c r="AA29" i="105"/>
  <c r="O29" i="105"/>
  <c r="I35" i="105"/>
  <c r="L35" i="105"/>
  <c r="AA35" i="105"/>
  <c r="O35" i="105"/>
  <c r="X35" i="105"/>
  <c r="AR59" i="100"/>
  <c r="AR12" i="100"/>
  <c r="AT11" i="100"/>
  <c r="AR33" i="100"/>
  <c r="AS11" i="100"/>
  <c r="J18" i="52"/>
  <c r="J23" i="52"/>
  <c r="J25" i="52"/>
  <c r="J38" i="52"/>
  <c r="J26" i="52"/>
  <c r="J43" i="52"/>
  <c r="J36" i="52"/>
  <c r="J67" i="52"/>
  <c r="J30" i="52"/>
  <c r="J53" i="52"/>
  <c r="J56" i="52"/>
  <c r="J47" i="52"/>
  <c r="J39" i="52"/>
  <c r="J71" i="52"/>
  <c r="J32" i="52"/>
  <c r="J19" i="52"/>
  <c r="J64" i="52"/>
  <c r="J70" i="52"/>
  <c r="J58" i="52"/>
  <c r="J46" i="52"/>
  <c r="J55" i="52"/>
  <c r="M11" i="52"/>
  <c r="J20" i="52"/>
  <c r="J20" i="67" s="1"/>
  <c r="J69" i="52"/>
  <c r="J27" i="52"/>
  <c r="J34" i="52"/>
  <c r="J22" i="52"/>
  <c r="J61" i="52"/>
  <c r="J50" i="52"/>
  <c r="J50" i="67" s="1"/>
  <c r="J44" i="52"/>
  <c r="J60" i="52"/>
  <c r="J68" i="52"/>
  <c r="J35" i="52"/>
  <c r="J52" i="52"/>
  <c r="J54" i="52"/>
  <c r="J28" i="52"/>
  <c r="J37" i="52"/>
  <c r="J62" i="52"/>
  <c r="J29" i="52"/>
  <c r="J57" i="52"/>
  <c r="J48" i="52"/>
  <c r="J45" i="52"/>
  <c r="J51" i="52"/>
  <c r="J21" i="52"/>
  <c r="J15" i="52"/>
  <c r="J63" i="52"/>
  <c r="I25" i="56"/>
  <c r="I30" i="56"/>
  <c r="I20" i="56"/>
  <c r="I32" i="56"/>
  <c r="I64" i="56"/>
  <c r="I55" i="56"/>
  <c r="I28" i="56"/>
  <c r="I31" i="56"/>
  <c r="I51" i="56"/>
  <c r="I47" i="56"/>
  <c r="I63" i="56"/>
  <c r="I39" i="56"/>
  <c r="I62" i="56"/>
  <c r="I24" i="56"/>
  <c r="I67" i="56"/>
  <c r="I18" i="56"/>
  <c r="I49" i="56"/>
  <c r="I34" i="56"/>
  <c r="I68" i="56"/>
  <c r="I27" i="56"/>
  <c r="I58" i="56"/>
  <c r="L11" i="56"/>
  <c r="I61" i="56"/>
  <c r="I70" i="56"/>
  <c r="I29" i="56"/>
  <c r="I26" i="56"/>
  <c r="I37" i="56"/>
  <c r="I43" i="56"/>
  <c r="I60" i="56"/>
  <c r="I23" i="56"/>
  <c r="I53" i="56"/>
  <c r="I15" i="56"/>
  <c r="I35" i="56"/>
  <c r="I38" i="56"/>
  <c r="I21" i="56"/>
  <c r="I50" i="56"/>
  <c r="I45" i="56"/>
  <c r="I57" i="56"/>
  <c r="I71" i="56"/>
  <c r="I22" i="56"/>
  <c r="I36" i="56"/>
  <c r="AZ12" i="98"/>
  <c r="AZ33" i="98"/>
  <c r="AZ59" i="98"/>
  <c r="AX59" i="98"/>
  <c r="AX33" i="98"/>
  <c r="AX12" i="98"/>
  <c r="N73" i="105"/>
  <c r="T73" i="105"/>
  <c r="J73" i="83"/>
  <c r="J71" i="67"/>
  <c r="J38" i="67"/>
  <c r="H73" i="102"/>
  <c r="S11" i="53"/>
  <c r="T11" i="53"/>
  <c r="U11" i="53"/>
  <c r="K11" i="53"/>
  <c r="M11" i="53"/>
  <c r="J11" i="53"/>
  <c r="R11" i="53"/>
  <c r="O11" i="53"/>
  <c r="U11" i="95"/>
  <c r="J11" i="95"/>
  <c r="O11" i="95"/>
  <c r="S11" i="95"/>
  <c r="M11" i="95"/>
  <c r="K11" i="95"/>
  <c r="R11" i="95"/>
  <c r="T11" i="95"/>
  <c r="L15" i="96"/>
  <c r="I15" i="96"/>
  <c r="I18" i="83"/>
  <c r="L18" i="83"/>
  <c r="L29" i="83"/>
  <c r="I29" i="83"/>
  <c r="I25" i="83"/>
  <c r="L25" i="83"/>
  <c r="I21" i="83"/>
  <c r="L21" i="83"/>
  <c r="AN33" i="98"/>
  <c r="AN12" i="98"/>
  <c r="AN59" i="98"/>
  <c r="AO11" i="98"/>
  <c r="I18" i="102"/>
  <c r="L18" i="102"/>
  <c r="U18" i="102"/>
  <c r="X22" i="102"/>
  <c r="I22" i="102"/>
  <c r="O22" i="102"/>
  <c r="U22" i="102"/>
  <c r="I26" i="102"/>
  <c r="L26" i="102"/>
  <c r="U26" i="102"/>
  <c r="X26" i="102"/>
  <c r="O26" i="102"/>
  <c r="I30" i="102"/>
  <c r="L30" i="102"/>
  <c r="O30" i="102"/>
  <c r="X30" i="102"/>
  <c r="I60" i="102"/>
  <c r="L60" i="102"/>
  <c r="U60" i="102"/>
  <c r="O60" i="102"/>
  <c r="I64" i="102"/>
  <c r="L64" i="102"/>
  <c r="U64" i="102"/>
  <c r="X64" i="102"/>
  <c r="L70" i="102"/>
  <c r="I70" i="102"/>
  <c r="I70" i="67" s="1"/>
  <c r="O70" i="102"/>
  <c r="Q39" i="52"/>
  <c r="Q15" i="52"/>
  <c r="Q70" i="52"/>
  <c r="Q68" i="52"/>
  <c r="Q64" i="52"/>
  <c r="Q62" i="52"/>
  <c r="Q60" i="52"/>
  <c r="Q38" i="52"/>
  <c r="Q36" i="52"/>
  <c r="Q71" i="52"/>
  <c r="Q69" i="52"/>
  <c r="Q67" i="52"/>
  <c r="Q63" i="52"/>
  <c r="Q61" i="52"/>
  <c r="T11" i="52"/>
  <c r="Q37" i="52"/>
  <c r="Q46" i="52"/>
  <c r="Q57" i="52"/>
  <c r="Q48" i="52"/>
  <c r="Q50" i="52"/>
  <c r="Q23" i="52"/>
  <c r="Q30" i="52"/>
  <c r="Q54" i="52"/>
  <c r="Q32" i="52"/>
  <c r="Q29" i="52"/>
  <c r="Q45" i="52"/>
  <c r="Q49" i="52"/>
  <c r="Q55" i="52"/>
  <c r="Q34" i="52"/>
  <c r="Q25" i="52"/>
  <c r="Q19" i="52"/>
  <c r="Q27" i="52"/>
  <c r="Q26" i="52"/>
  <c r="Q53" i="52"/>
  <c r="Q52" i="52"/>
  <c r="Q56" i="52"/>
  <c r="Q24" i="52"/>
  <c r="Q20" i="52"/>
  <c r="Q22" i="52"/>
  <c r="Q43" i="52"/>
  <c r="Q28" i="52"/>
  <c r="AV12" i="98"/>
  <c r="AV33" i="98"/>
  <c r="AT59" i="98"/>
  <c r="AT33" i="98"/>
  <c r="AT12" i="98"/>
  <c r="AP59" i="98"/>
  <c r="AP33" i="98"/>
  <c r="AP12" i="98"/>
  <c r="H46" i="67"/>
  <c r="K47" i="67"/>
  <c r="H15" i="67"/>
  <c r="Q13" i="101"/>
  <c r="J73" i="58"/>
  <c r="I37" i="96"/>
  <c r="L37" i="96"/>
  <c r="I37" i="102"/>
  <c r="L37" i="102"/>
  <c r="I36" i="105"/>
  <c r="L36" i="105"/>
  <c r="AD36" i="105" s="1"/>
  <c r="AN36" i="105" s="1"/>
  <c r="X36" i="105"/>
  <c r="D54" i="56"/>
  <c r="I54" i="56" s="1"/>
  <c r="J54" i="54"/>
  <c r="J46" i="54"/>
  <c r="D46" i="56"/>
  <c r="I46" i="56" s="1"/>
  <c r="D58" i="58"/>
  <c r="J58" i="57"/>
  <c r="D54" i="58"/>
  <c r="J54" i="57"/>
  <c r="D46" i="58"/>
  <c r="J46" i="57"/>
  <c r="D50" i="60"/>
  <c r="I50" i="60" s="1"/>
  <c r="J50" i="59"/>
  <c r="D57" i="83"/>
  <c r="I57" i="83" s="1"/>
  <c r="J57" i="82"/>
  <c r="D58" i="100"/>
  <c r="J58" i="99"/>
  <c r="I55" i="100"/>
  <c r="L55" i="100"/>
  <c r="I50" i="100"/>
  <c r="L50" i="100"/>
  <c r="L48" i="100"/>
  <c r="I48" i="100"/>
  <c r="I46" i="100"/>
  <c r="L46" i="100"/>
  <c r="L53" i="100"/>
  <c r="I53" i="100"/>
  <c r="L49" i="102"/>
  <c r="I49" i="102"/>
  <c r="L53" i="102"/>
  <c r="I53" i="102"/>
  <c r="D55" i="105"/>
  <c r="J55" i="104"/>
  <c r="Q55" i="105" s="1"/>
  <c r="Q73" i="105" s="1"/>
  <c r="J51" i="104"/>
  <c r="Q51" i="105" s="1"/>
  <c r="D51" i="105"/>
  <c r="L29" i="66"/>
  <c r="L23" i="66"/>
  <c r="L17" i="66"/>
  <c r="AF11" i="96"/>
  <c r="AP11" i="96"/>
  <c r="AF11" i="56"/>
  <c r="AP11" i="56"/>
  <c r="O11" i="60"/>
  <c r="L53" i="60"/>
  <c r="L71" i="60"/>
  <c r="L64" i="60"/>
  <c r="L30" i="60"/>
  <c r="L47" i="60"/>
  <c r="L39" i="60"/>
  <c r="L51" i="60"/>
  <c r="L38" i="60"/>
  <c r="L69" i="60"/>
  <c r="L24" i="60"/>
  <c r="L31" i="60"/>
  <c r="L62" i="60"/>
  <c r="L70" i="60"/>
  <c r="L15" i="60"/>
  <c r="L18" i="60"/>
  <c r="L34" i="60"/>
  <c r="L22" i="60"/>
  <c r="L36" i="60"/>
  <c r="L58" i="60"/>
  <c r="L52" i="60"/>
  <c r="L61" i="60"/>
  <c r="L20" i="60"/>
  <c r="L27" i="60"/>
  <c r="L21" i="60"/>
  <c r="L44" i="60"/>
  <c r="L55" i="60"/>
  <c r="L25" i="60"/>
  <c r="L45" i="60"/>
  <c r="L46" i="60"/>
  <c r="L32" i="60"/>
  <c r="L68" i="60"/>
  <c r="L23" i="60"/>
  <c r="AN12" i="60"/>
  <c r="AO11" i="60"/>
  <c r="AR59" i="98"/>
  <c r="AR12" i="98"/>
  <c r="J37" i="67"/>
  <c r="H70" i="67"/>
  <c r="H25" i="67"/>
  <c r="J31" i="67"/>
  <c r="J22" i="67"/>
  <c r="H19" i="67"/>
  <c r="K19" i="67"/>
  <c r="D44" i="94"/>
  <c r="X44" i="105"/>
  <c r="AA44" i="105"/>
  <c r="I44" i="105"/>
  <c r="L44" i="105"/>
  <c r="AD44" i="105" s="1"/>
  <c r="AN44" i="105" s="1"/>
  <c r="U44" i="105"/>
  <c r="Q13" i="97"/>
  <c r="R11" i="99"/>
  <c r="T11" i="99"/>
  <c r="S11" i="99"/>
  <c r="J11" i="99"/>
  <c r="M11" i="99"/>
  <c r="L21" i="100"/>
  <c r="I21" i="100"/>
  <c r="L38" i="58"/>
  <c r="I38" i="58"/>
  <c r="J34" i="95"/>
  <c r="D34" i="96"/>
  <c r="D35" i="98"/>
  <c r="J35" i="97"/>
  <c r="I36" i="100"/>
  <c r="L36" i="100"/>
  <c r="M11" i="104"/>
  <c r="U11" i="104"/>
  <c r="S11" i="104"/>
  <c r="R11" i="104"/>
  <c r="O63" i="105"/>
  <c r="I63" i="105"/>
  <c r="AA63" i="105"/>
  <c r="L53" i="58"/>
  <c r="I53" i="58"/>
  <c r="L49" i="58"/>
  <c r="I49" i="58"/>
  <c r="I55" i="96"/>
  <c r="L55" i="96"/>
  <c r="I54" i="98"/>
  <c r="L54" i="98"/>
  <c r="D50" i="98"/>
  <c r="J50" i="97"/>
  <c r="D46" i="102"/>
  <c r="J46" i="101"/>
  <c r="D50" i="102"/>
  <c r="J50" i="101"/>
  <c r="N71" i="52"/>
  <c r="N70" i="52"/>
  <c r="N69" i="52"/>
  <c r="N68" i="52"/>
  <c r="N67" i="52"/>
  <c r="N64" i="52"/>
  <c r="N63" i="52"/>
  <c r="N62" i="52"/>
  <c r="N61" i="52"/>
  <c r="N60" i="52"/>
  <c r="N39" i="52"/>
  <c r="N15" i="52"/>
  <c r="N38" i="52"/>
  <c r="N36" i="52"/>
  <c r="AE11" i="52"/>
  <c r="AN11" i="52"/>
  <c r="M55" i="58"/>
  <c r="M53" i="58"/>
  <c r="M51" i="58"/>
  <c r="M49" i="58"/>
  <c r="M47" i="58"/>
  <c r="M34" i="58"/>
  <c r="M31" i="58"/>
  <c r="M29" i="58"/>
  <c r="M27" i="58"/>
  <c r="M25" i="58"/>
  <c r="M23" i="58"/>
  <c r="M21" i="58"/>
  <c r="M19" i="58"/>
  <c r="M15" i="58"/>
  <c r="M44" i="58"/>
  <c r="M43" i="58"/>
  <c r="M71" i="58"/>
  <c r="M70" i="58"/>
  <c r="M69" i="58"/>
  <c r="M68" i="58"/>
  <c r="M67" i="58"/>
  <c r="M64" i="58"/>
  <c r="M63" i="58"/>
  <c r="M62" i="58"/>
  <c r="M61" i="58"/>
  <c r="M60" i="58"/>
  <c r="M58" i="58"/>
  <c r="M56" i="58"/>
  <c r="M54" i="58"/>
  <c r="M50" i="58"/>
  <c r="M48" i="58"/>
  <c r="M45" i="58"/>
  <c r="M39" i="58"/>
  <c r="M38" i="58"/>
  <c r="M37" i="58"/>
  <c r="M36" i="58"/>
  <c r="M35" i="58"/>
  <c r="M32" i="58"/>
  <c r="M30" i="58"/>
  <c r="M28" i="58"/>
  <c r="M26" i="58"/>
  <c r="M24" i="58"/>
  <c r="M22" i="58"/>
  <c r="M20" i="58"/>
  <c r="M18" i="58"/>
  <c r="M52" i="58"/>
  <c r="M46" i="58"/>
  <c r="P11" i="58"/>
  <c r="O11" i="83"/>
  <c r="L53" i="83"/>
  <c r="L35" i="83"/>
  <c r="L47" i="83"/>
  <c r="L56" i="83"/>
  <c r="L69" i="83"/>
  <c r="L30" i="83"/>
  <c r="L46" i="83"/>
  <c r="L70" i="83"/>
  <c r="L45" i="83"/>
  <c r="L24" i="83"/>
  <c r="L26" i="83"/>
  <c r="L28" i="83"/>
  <c r="L67" i="83"/>
  <c r="L57" i="83"/>
  <c r="L32" i="83"/>
  <c r="M71" i="100"/>
  <c r="M70" i="100"/>
  <c r="M69" i="100"/>
  <c r="M68" i="100"/>
  <c r="M67" i="100"/>
  <c r="M64" i="100"/>
  <c r="M63" i="100"/>
  <c r="M62" i="100"/>
  <c r="M61" i="100"/>
  <c r="M60" i="100"/>
  <c r="M58" i="100"/>
  <c r="M57" i="100"/>
  <c r="M56" i="100"/>
  <c r="M54" i="100"/>
  <c r="M50" i="100"/>
  <c r="M48" i="100"/>
  <c r="M44" i="100"/>
  <c r="M43" i="100"/>
  <c r="M39" i="100"/>
  <c r="M38" i="100"/>
  <c r="M37" i="100"/>
  <c r="M36" i="100"/>
  <c r="M35" i="100"/>
  <c r="M32" i="100"/>
  <c r="M30" i="100"/>
  <c r="M28" i="100"/>
  <c r="M26" i="100"/>
  <c r="M24" i="100"/>
  <c r="M22" i="100"/>
  <c r="M20" i="100"/>
  <c r="M18" i="100"/>
  <c r="M52" i="100"/>
  <c r="M55" i="100"/>
  <c r="M53" i="100"/>
  <c r="M51" i="100"/>
  <c r="M49" i="100"/>
  <c r="M47" i="100"/>
  <c r="M46" i="100"/>
  <c r="M34" i="100"/>
  <c r="M31" i="100"/>
  <c r="M29" i="100"/>
  <c r="M27" i="100"/>
  <c r="M25" i="100"/>
  <c r="M23" i="100"/>
  <c r="M21" i="100"/>
  <c r="M19" i="100"/>
  <c r="M15" i="100"/>
  <c r="P11" i="100"/>
  <c r="AR33" i="98"/>
  <c r="AV59" i="98"/>
  <c r="M45" i="100"/>
  <c r="AQ59" i="98"/>
  <c r="AQ33" i="98"/>
  <c r="AQ12" i="98"/>
  <c r="I37" i="67"/>
  <c r="H73" i="100"/>
  <c r="H73" i="98"/>
  <c r="H64" i="67"/>
  <c r="H43" i="67"/>
  <c r="L26" i="58"/>
  <c r="I26" i="58"/>
  <c r="L67" i="58"/>
  <c r="I67" i="58"/>
  <c r="L71" i="58"/>
  <c r="I71" i="58"/>
  <c r="K15" i="98"/>
  <c r="K71" i="98"/>
  <c r="K70" i="98"/>
  <c r="K69" i="98"/>
  <c r="K68" i="98"/>
  <c r="K67" i="98"/>
  <c r="K64" i="98"/>
  <c r="K63" i="98"/>
  <c r="K62" i="98"/>
  <c r="K61" i="98"/>
  <c r="K60" i="98"/>
  <c r="K38" i="98"/>
  <c r="K37" i="98"/>
  <c r="K36" i="98"/>
  <c r="K39" i="98"/>
  <c r="K54" i="98"/>
  <c r="K43" i="98"/>
  <c r="K43" i="67" s="1"/>
  <c r="K25" i="98"/>
  <c r="K55" i="98"/>
  <c r="K27" i="98"/>
  <c r="K56" i="98"/>
  <c r="K56" i="67" s="1"/>
  <c r="K58" i="98"/>
  <c r="K57" i="98"/>
  <c r="K57" i="67" s="1"/>
  <c r="K52" i="98"/>
  <c r="K20" i="98"/>
  <c r="K22" i="98"/>
  <c r="K32" i="98"/>
  <c r="K32" i="67" s="1"/>
  <c r="K45" i="98"/>
  <c r="K45" i="67" s="1"/>
  <c r="K34" i="98"/>
  <c r="K34" i="67" s="1"/>
  <c r="K48" i="98"/>
  <c r="K46" i="98"/>
  <c r="K44" i="98"/>
  <c r="K23" i="98"/>
  <c r="K23" i="67" s="1"/>
  <c r="K35" i="98"/>
  <c r="K26" i="98"/>
  <c r="K29" i="98"/>
  <c r="K49" i="98"/>
  <c r="K53" i="98"/>
  <c r="K21" i="98"/>
  <c r="K21" i="67" s="1"/>
  <c r="K31" i="98"/>
  <c r="K50" i="98"/>
  <c r="R11" i="101"/>
  <c r="U11" i="101"/>
  <c r="J11" i="101"/>
  <c r="T11" i="101"/>
  <c r="O11" i="101"/>
  <c r="S11" i="101"/>
  <c r="K11" i="101"/>
  <c r="M11" i="101"/>
  <c r="J34" i="59"/>
  <c r="I39" i="96"/>
  <c r="L39" i="96"/>
  <c r="L38" i="100"/>
  <c r="I38" i="100"/>
  <c r="X62" i="105"/>
  <c r="I62" i="105"/>
  <c r="U62" i="105"/>
  <c r="L62" i="105"/>
  <c r="AD62" i="105" s="1"/>
  <c r="AN62" i="105" s="1"/>
  <c r="I68" i="105"/>
  <c r="AA68" i="105"/>
  <c r="X68" i="105"/>
  <c r="AA34" i="105"/>
  <c r="L34" i="105"/>
  <c r="AD34" i="105" s="1"/>
  <c r="AN34" i="105" s="1"/>
  <c r="I38" i="105"/>
  <c r="L38" i="105"/>
  <c r="AD38" i="105" s="1"/>
  <c r="AN38" i="105" s="1"/>
  <c r="X38" i="105"/>
  <c r="J58" i="54"/>
  <c r="J56" i="54"/>
  <c r="D56" i="56"/>
  <c r="I56" i="56" s="1"/>
  <c r="D52" i="56"/>
  <c r="I52" i="56" s="1"/>
  <c r="J52" i="54"/>
  <c r="D48" i="56"/>
  <c r="I48" i="56" s="1"/>
  <c r="J48" i="54"/>
  <c r="D44" i="56"/>
  <c r="I44" i="56" s="1"/>
  <c r="J44" i="54"/>
  <c r="D48" i="58"/>
  <c r="J48" i="57"/>
  <c r="D44" i="58"/>
  <c r="J44" i="57"/>
  <c r="D56" i="60"/>
  <c r="I56" i="60" s="1"/>
  <c r="J56" i="59"/>
  <c r="D48" i="60"/>
  <c r="I48" i="60" s="1"/>
  <c r="J48" i="59"/>
  <c r="D43" i="83"/>
  <c r="J43" i="82"/>
  <c r="D54" i="94"/>
  <c r="L54" i="105"/>
  <c r="AD54" i="105" s="1"/>
  <c r="AN54" i="105" s="1"/>
  <c r="I54" i="105"/>
  <c r="X54" i="105"/>
  <c r="I51" i="102"/>
  <c r="L51" i="102"/>
  <c r="I55" i="102"/>
  <c r="L55" i="102"/>
  <c r="AA53" i="105"/>
  <c r="D53" i="94"/>
  <c r="I53" i="105"/>
  <c r="Q15" i="56"/>
  <c r="Q71" i="56"/>
  <c r="Q70" i="56"/>
  <c r="Q69" i="56"/>
  <c r="Q68" i="56"/>
  <c r="Q67" i="56"/>
  <c r="Q64" i="56"/>
  <c r="Q63" i="56"/>
  <c r="Q62" i="56"/>
  <c r="Q61" i="56"/>
  <c r="Q60" i="56"/>
  <c r="Q38" i="56"/>
  <c r="Q37" i="56"/>
  <c r="Q36" i="56"/>
  <c r="Q39" i="56"/>
  <c r="AN11" i="83"/>
  <c r="AE11" i="83"/>
  <c r="M57" i="58"/>
  <c r="M52" i="98"/>
  <c r="M55" i="98"/>
  <c r="M53" i="98"/>
  <c r="M51" i="98"/>
  <c r="M49" i="98"/>
  <c r="M47" i="98"/>
  <c r="M46" i="98"/>
  <c r="M34" i="98"/>
  <c r="M31" i="98"/>
  <c r="M29" i="98"/>
  <c r="M27" i="98"/>
  <c r="M25" i="98"/>
  <c r="M23" i="98"/>
  <c r="M21" i="98"/>
  <c r="M19" i="98"/>
  <c r="M15" i="98"/>
  <c r="J69" i="67"/>
  <c r="J46" i="67"/>
  <c r="J35" i="67"/>
  <c r="J45" i="67"/>
  <c r="K54" i="67"/>
  <c r="K49" i="67"/>
  <c r="K52" i="67"/>
  <c r="I30" i="67"/>
  <c r="J47" i="67"/>
  <c r="I23" i="67"/>
  <c r="I68" i="67"/>
  <c r="H58" i="67"/>
  <c r="H50" i="67"/>
  <c r="H54" i="67"/>
  <c r="H45" i="67"/>
  <c r="J68" i="67"/>
  <c r="H61" i="67"/>
  <c r="K26" i="67"/>
  <c r="H31" i="67"/>
  <c r="K18" i="67"/>
  <c r="I21" i="67"/>
  <c r="J28" i="67"/>
  <c r="J21" i="67"/>
  <c r="J18" i="67"/>
  <c r="H18" i="67"/>
  <c r="H28" i="67"/>
  <c r="H68" i="67"/>
  <c r="H60" i="67"/>
  <c r="I24" i="67"/>
  <c r="K31" i="67"/>
  <c r="H22" i="67"/>
  <c r="J64" i="67"/>
  <c r="J25" i="67"/>
  <c r="H62" i="67"/>
  <c r="K20" i="67"/>
  <c r="J27" i="67"/>
  <c r="H71" i="67"/>
  <c r="K11" i="57"/>
  <c r="J60" i="67"/>
  <c r="S11" i="57"/>
  <c r="H35" i="67"/>
  <c r="D35" i="96"/>
  <c r="J57" i="101"/>
  <c r="AP59" i="100"/>
  <c r="AP33" i="100"/>
  <c r="AN11" i="58"/>
  <c r="AE11" i="58"/>
  <c r="K39" i="83"/>
  <c r="K15" i="83"/>
  <c r="N11" i="83"/>
  <c r="AB57" i="105"/>
  <c r="AJ57" i="105" s="1"/>
  <c r="AB55" i="105"/>
  <c r="AB53" i="105"/>
  <c r="AB51" i="105"/>
  <c r="AB49" i="105"/>
  <c r="AJ49" i="105" s="1"/>
  <c r="AB47" i="105"/>
  <c r="AJ47" i="105" s="1"/>
  <c r="AB45" i="105"/>
  <c r="AJ45" i="105" s="1"/>
  <c r="AB70" i="105"/>
  <c r="AB64" i="105"/>
  <c r="AB60" i="105"/>
  <c r="AB44" i="105"/>
  <c r="AB36" i="105"/>
  <c r="AJ36" i="105" s="1"/>
  <c r="AB35" i="105"/>
  <c r="AB32" i="105"/>
  <c r="AJ32" i="105" s="1"/>
  <c r="AB30" i="105"/>
  <c r="AJ30" i="105" s="1"/>
  <c r="AB28" i="105"/>
  <c r="AJ28" i="105" s="1"/>
  <c r="AB26" i="105"/>
  <c r="AJ26" i="105" s="1"/>
  <c r="AB24" i="105"/>
  <c r="AJ24" i="105" s="1"/>
  <c r="AB22" i="105"/>
  <c r="AJ22" i="105" s="1"/>
  <c r="AB20" i="105"/>
  <c r="AJ20" i="105" s="1"/>
  <c r="AB18" i="105"/>
  <c r="AJ18" i="105" s="1"/>
  <c r="AB69" i="105"/>
  <c r="AB62" i="105"/>
  <c r="AB54" i="105"/>
  <c r="AJ54" i="105" s="1"/>
  <c r="AB39" i="105"/>
  <c r="AJ39" i="105" s="1"/>
  <c r="AB38" i="105"/>
  <c r="AB34" i="105"/>
  <c r="AB25" i="105"/>
  <c r="AB15" i="105"/>
  <c r="AB71" i="105"/>
  <c r="AB63" i="105"/>
  <c r="AB56" i="105"/>
  <c r="AJ56" i="105" s="1"/>
  <c r="AB46" i="105"/>
  <c r="AJ46" i="105" s="1"/>
  <c r="AB43" i="105"/>
  <c r="AJ43" i="105" s="1"/>
  <c r="AB27" i="105"/>
  <c r="AJ27" i="105" s="1"/>
  <c r="AB19" i="105"/>
  <c r="AJ19" i="105" s="1"/>
  <c r="AB67" i="105"/>
  <c r="AB58" i="105"/>
  <c r="AB52" i="105"/>
  <c r="AJ52" i="105" s="1"/>
  <c r="AB48" i="105"/>
  <c r="AJ48" i="105" s="1"/>
  <c r="AB29" i="105"/>
  <c r="AB21" i="105"/>
  <c r="AJ21" i="105" s="1"/>
  <c r="AB50" i="105"/>
  <c r="AJ50" i="105" s="1"/>
  <c r="AB23" i="105"/>
  <c r="AJ23" i="105" s="1"/>
  <c r="AB68" i="105"/>
  <c r="AB31" i="105"/>
  <c r="AJ31" i="105" s="1"/>
  <c r="AB37" i="105"/>
  <c r="AJ37" i="105" s="1"/>
  <c r="AB61" i="105"/>
  <c r="V52" i="105"/>
  <c r="AH52" i="105" s="1"/>
  <c r="V69" i="105"/>
  <c r="AH69" i="105" s="1"/>
  <c r="V67" i="105"/>
  <c r="AH67" i="105" s="1"/>
  <c r="V63" i="105"/>
  <c r="AH63" i="105" s="1"/>
  <c r="V61" i="105"/>
  <c r="AH61" i="105" s="1"/>
  <c r="V58" i="105"/>
  <c r="V54" i="105"/>
  <c r="V53" i="105"/>
  <c r="AH53" i="105" s="1"/>
  <c r="V46" i="105"/>
  <c r="AH46" i="105" s="1"/>
  <c r="V44" i="105"/>
  <c r="V43" i="105"/>
  <c r="AH43" i="105" s="1"/>
  <c r="V39" i="105"/>
  <c r="AH39" i="105" s="1"/>
  <c r="V38" i="105"/>
  <c r="AH38" i="105" s="1"/>
  <c r="V37" i="105"/>
  <c r="AH37" i="105" s="1"/>
  <c r="V36" i="105"/>
  <c r="AH36" i="105" s="1"/>
  <c r="V35" i="105"/>
  <c r="AH35" i="105" s="1"/>
  <c r="V32" i="105"/>
  <c r="AH32" i="105" s="1"/>
  <c r="V30" i="105"/>
  <c r="AH30" i="105" s="1"/>
  <c r="V28" i="105"/>
  <c r="AH28" i="105" s="1"/>
  <c r="V26" i="105"/>
  <c r="AH26" i="105" s="1"/>
  <c r="V24" i="105"/>
  <c r="AH24" i="105" s="1"/>
  <c r="V22" i="105"/>
  <c r="AH22" i="105" s="1"/>
  <c r="V20" i="105"/>
  <c r="AH20" i="105" s="1"/>
  <c r="V18" i="105"/>
  <c r="AH18" i="105" s="1"/>
  <c r="V57" i="105"/>
  <c r="AH57" i="105" s="1"/>
  <c r="V55" i="105"/>
  <c r="V48" i="105"/>
  <c r="AH48" i="105" s="1"/>
  <c r="V47" i="105"/>
  <c r="AH47" i="105" s="1"/>
  <c r="V71" i="105"/>
  <c r="AH71" i="105" s="1"/>
  <c r="V70" i="105"/>
  <c r="AH70" i="105" s="1"/>
  <c r="V68" i="105"/>
  <c r="AH68" i="105" s="1"/>
  <c r="V64" i="105"/>
  <c r="AH64" i="105" s="1"/>
  <c r="V62" i="105"/>
  <c r="V60" i="105"/>
  <c r="AH60" i="105" s="1"/>
  <c r="V56" i="105"/>
  <c r="AH56" i="105" s="1"/>
  <c r="V50" i="105"/>
  <c r="AH50" i="105" s="1"/>
  <c r="V49" i="105"/>
  <c r="AH49" i="105" s="1"/>
  <c r="V45" i="105"/>
  <c r="V34" i="105"/>
  <c r="AH34" i="105" s="1"/>
  <c r="V31" i="105"/>
  <c r="AH31" i="105" s="1"/>
  <c r="V29" i="105"/>
  <c r="V27" i="105"/>
  <c r="AH27" i="105" s="1"/>
  <c r="V25" i="105"/>
  <c r="AH25" i="105" s="1"/>
  <c r="V23" i="105"/>
  <c r="AH23" i="105" s="1"/>
  <c r="V21" i="105"/>
  <c r="V19" i="105"/>
  <c r="AH19" i="105" s="1"/>
  <c r="V15" i="105"/>
  <c r="P57" i="105"/>
  <c r="AF57" i="105" s="1"/>
  <c r="P55" i="105"/>
  <c r="P53" i="105"/>
  <c r="AF53" i="105" s="1"/>
  <c r="P51" i="105"/>
  <c r="P49" i="105"/>
  <c r="AF49" i="105" s="1"/>
  <c r="P71" i="105"/>
  <c r="AF71" i="105" s="1"/>
  <c r="P70" i="105"/>
  <c r="AF70" i="105" s="1"/>
  <c r="P69" i="105"/>
  <c r="AF69" i="105" s="1"/>
  <c r="P68" i="105"/>
  <c r="AF68" i="105" s="1"/>
  <c r="P67" i="105"/>
  <c r="AF67" i="105" s="1"/>
  <c r="P64" i="105"/>
  <c r="AF64" i="105" s="1"/>
  <c r="P63" i="105"/>
  <c r="P62" i="105"/>
  <c r="AF62" i="105" s="1"/>
  <c r="P61" i="105"/>
  <c r="AF61" i="105" s="1"/>
  <c r="P60" i="105"/>
  <c r="AF60" i="105" s="1"/>
  <c r="P58" i="105"/>
  <c r="P56" i="105"/>
  <c r="AF56" i="105" s="1"/>
  <c r="P54" i="105"/>
  <c r="P50" i="105"/>
  <c r="AF50" i="105" s="1"/>
  <c r="P48" i="105"/>
  <c r="AF48" i="105" s="1"/>
  <c r="P52" i="105"/>
  <c r="AF52" i="105" s="1"/>
  <c r="P47" i="105"/>
  <c r="AF47" i="105" s="1"/>
  <c r="P45" i="105"/>
  <c r="P34" i="105"/>
  <c r="AF34" i="105" s="1"/>
  <c r="P31" i="105"/>
  <c r="AF31" i="105" s="1"/>
  <c r="P29" i="105"/>
  <c r="P27" i="105"/>
  <c r="AF27" i="105" s="1"/>
  <c r="P25" i="105"/>
  <c r="P23" i="105"/>
  <c r="AF23" i="105" s="1"/>
  <c r="P21" i="105"/>
  <c r="P19" i="105"/>
  <c r="AF19" i="105" s="1"/>
  <c r="P15" i="105"/>
  <c r="AJ11" i="67"/>
  <c r="AO33" i="105"/>
  <c r="M15" i="83"/>
  <c r="M18" i="56"/>
  <c r="M19" i="60"/>
  <c r="M23" i="102"/>
  <c r="M24" i="98"/>
  <c r="M25" i="83"/>
  <c r="M26" i="56"/>
  <c r="M27" i="60"/>
  <c r="M31" i="102"/>
  <c r="M32" i="98"/>
  <c r="M34" i="83"/>
  <c r="M35" i="56"/>
  <c r="M38" i="98"/>
  <c r="M43" i="83"/>
  <c r="M45" i="56"/>
  <c r="M46" i="102"/>
  <c r="M47" i="83"/>
  <c r="M48" i="56"/>
  <c r="M49" i="60"/>
  <c r="M53" i="102"/>
  <c r="M54" i="98"/>
  <c r="M56" i="56"/>
  <c r="M57" i="56"/>
  <c r="M61" i="98"/>
  <c r="K62" i="83"/>
  <c r="M62" i="56"/>
  <c r="M67" i="98"/>
  <c r="K68" i="83"/>
  <c r="M71" i="98"/>
  <c r="P18" i="105"/>
  <c r="AF18" i="105" s="1"/>
  <c r="P26" i="105"/>
  <c r="AF26" i="105" s="1"/>
  <c r="P35" i="105"/>
  <c r="N36" i="100"/>
  <c r="P37" i="105"/>
  <c r="AF37" i="105" s="1"/>
  <c r="P39" i="105"/>
  <c r="AF39" i="105" s="1"/>
  <c r="N62" i="102"/>
  <c r="S32" i="105"/>
  <c r="S48" i="105"/>
  <c r="J39" i="67"/>
  <c r="J51" i="67"/>
  <c r="J49" i="67"/>
  <c r="I63" i="67"/>
  <c r="K48" i="67"/>
  <c r="K46" i="67"/>
  <c r="K51" i="67"/>
  <c r="K44" i="67"/>
  <c r="J44" i="67"/>
  <c r="J63" i="67"/>
  <c r="I18" i="67"/>
  <c r="H53" i="67"/>
  <c r="I27" i="67"/>
  <c r="K58" i="67"/>
  <c r="H36" i="67"/>
  <c r="H44" i="67"/>
  <c r="J52" i="67"/>
  <c r="I32" i="67"/>
  <c r="J62" i="67"/>
  <c r="J34" i="67"/>
  <c r="H20" i="67"/>
  <c r="J15" i="67"/>
  <c r="I29" i="67"/>
  <c r="J29" i="67"/>
  <c r="J32" i="67"/>
  <c r="J36" i="67"/>
  <c r="H67" i="67"/>
  <c r="H34" i="67"/>
  <c r="H51" i="67"/>
  <c r="H69" i="67"/>
  <c r="I69" i="67"/>
  <c r="K28" i="67"/>
  <c r="K30" i="67"/>
  <c r="K22" i="67"/>
  <c r="H32" i="67"/>
  <c r="I61" i="67"/>
  <c r="K15" i="52"/>
  <c r="K71" i="52"/>
  <c r="K70" i="52"/>
  <c r="K69" i="52"/>
  <c r="K68" i="52"/>
  <c r="K67" i="52"/>
  <c r="K64" i="52"/>
  <c r="K63" i="52"/>
  <c r="K62" i="52"/>
  <c r="K61" i="52"/>
  <c r="K60" i="52"/>
  <c r="K38" i="52"/>
  <c r="K37" i="52"/>
  <c r="K36" i="52"/>
  <c r="N71" i="56"/>
  <c r="N70" i="56"/>
  <c r="N68" i="56"/>
  <c r="N62" i="56"/>
  <c r="N69" i="56"/>
  <c r="N63" i="56"/>
  <c r="N15" i="56"/>
  <c r="N64" i="56"/>
  <c r="N60" i="56"/>
  <c r="N38" i="56"/>
  <c r="N37" i="56"/>
  <c r="N36" i="56"/>
  <c r="M52" i="56"/>
  <c r="M43" i="56"/>
  <c r="M58" i="56"/>
  <c r="M55" i="56"/>
  <c r="M53" i="56"/>
  <c r="M51" i="56"/>
  <c r="M49" i="56"/>
  <c r="M47" i="56"/>
  <c r="M34" i="56"/>
  <c r="M31" i="56"/>
  <c r="M29" i="56"/>
  <c r="M27" i="56"/>
  <c r="M25" i="56"/>
  <c r="M23" i="56"/>
  <c r="M21" i="56"/>
  <c r="M19" i="56"/>
  <c r="M15" i="56"/>
  <c r="M46" i="56"/>
  <c r="K71" i="58"/>
  <c r="K70" i="58"/>
  <c r="K69" i="58"/>
  <c r="K68" i="58"/>
  <c r="K67" i="58"/>
  <c r="K64" i="58"/>
  <c r="K63" i="58"/>
  <c r="K62" i="58"/>
  <c r="K61" i="58"/>
  <c r="K60" i="58"/>
  <c r="K38" i="58"/>
  <c r="K37" i="58"/>
  <c r="K36" i="58"/>
  <c r="N11" i="58"/>
  <c r="K39" i="58"/>
  <c r="N69" i="60"/>
  <c r="N63" i="60"/>
  <c r="N38" i="60"/>
  <c r="N37" i="60"/>
  <c r="N36" i="60"/>
  <c r="Q11" i="60"/>
  <c r="N70" i="60"/>
  <c r="N64" i="60"/>
  <c r="N60" i="60"/>
  <c r="N39" i="60"/>
  <c r="N67" i="60"/>
  <c r="N61" i="60"/>
  <c r="M46" i="83"/>
  <c r="M71" i="83"/>
  <c r="M70" i="83"/>
  <c r="M69" i="83"/>
  <c r="M68" i="83"/>
  <c r="M67" i="83"/>
  <c r="M64" i="83"/>
  <c r="M63" i="83"/>
  <c r="M62" i="83"/>
  <c r="M61" i="83"/>
  <c r="M60" i="83"/>
  <c r="M57" i="83"/>
  <c r="M56" i="83"/>
  <c r="M54" i="83"/>
  <c r="M50" i="83"/>
  <c r="M48" i="83"/>
  <c r="M45" i="83"/>
  <c r="M44" i="83"/>
  <c r="M39" i="83"/>
  <c r="M38" i="83"/>
  <c r="M37" i="83"/>
  <c r="M36" i="83"/>
  <c r="M35" i="83"/>
  <c r="M32" i="83"/>
  <c r="M30" i="83"/>
  <c r="M28" i="83"/>
  <c r="M26" i="83"/>
  <c r="M24" i="83"/>
  <c r="M22" i="83"/>
  <c r="M20" i="83"/>
  <c r="M18" i="83"/>
  <c r="M58" i="83"/>
  <c r="M52" i="83"/>
  <c r="M55" i="96"/>
  <c r="M53" i="96"/>
  <c r="M51" i="96"/>
  <c r="M49" i="96"/>
  <c r="M47" i="96"/>
  <c r="M43" i="96"/>
  <c r="M34" i="96"/>
  <c r="M31" i="96"/>
  <c r="M29" i="96"/>
  <c r="M27" i="96"/>
  <c r="M25" i="96"/>
  <c r="M23" i="96"/>
  <c r="M21" i="96"/>
  <c r="M19" i="96"/>
  <c r="M15" i="96"/>
  <c r="P11" i="96"/>
  <c r="M46" i="96"/>
  <c r="M71" i="96"/>
  <c r="M70" i="96"/>
  <c r="M69" i="96"/>
  <c r="M68" i="96"/>
  <c r="M67" i="96"/>
  <c r="M64" i="96"/>
  <c r="M63" i="96"/>
  <c r="M62" i="96"/>
  <c r="M61" i="96"/>
  <c r="M60" i="96"/>
  <c r="M57" i="96"/>
  <c r="M56" i="96"/>
  <c r="M54" i="96"/>
  <c r="M50" i="96"/>
  <c r="M48" i="96"/>
  <c r="M45" i="96"/>
  <c r="M44" i="96"/>
  <c r="M39" i="96"/>
  <c r="M38" i="96"/>
  <c r="M37" i="96"/>
  <c r="M36" i="96"/>
  <c r="M35" i="96"/>
  <c r="M32" i="96"/>
  <c r="M30" i="96"/>
  <c r="M28" i="96"/>
  <c r="M26" i="96"/>
  <c r="M24" i="96"/>
  <c r="M22" i="96"/>
  <c r="M20" i="96"/>
  <c r="M18" i="96"/>
  <c r="AO59" i="100"/>
  <c r="AO33" i="100"/>
  <c r="AT9" i="102"/>
  <c r="AR9" i="105"/>
  <c r="AR12" i="105" s="1"/>
  <c r="P71" i="102"/>
  <c r="P70" i="102"/>
  <c r="P52" i="102"/>
  <c r="P64" i="102"/>
  <c r="P60" i="102"/>
  <c r="P53" i="102"/>
  <c r="P49" i="102"/>
  <c r="P47" i="102"/>
  <c r="P46" i="102"/>
  <c r="P34" i="102"/>
  <c r="P31" i="102"/>
  <c r="P29" i="102"/>
  <c r="P27" i="102"/>
  <c r="P25" i="102"/>
  <c r="P23" i="102"/>
  <c r="P21" i="102"/>
  <c r="P19" i="102"/>
  <c r="P15" i="102"/>
  <c r="P67" i="102"/>
  <c r="P61" i="102"/>
  <c r="P57" i="102"/>
  <c r="P56" i="102"/>
  <c r="P48" i="102"/>
  <c r="P45" i="102"/>
  <c r="P68" i="102"/>
  <c r="P62" i="102"/>
  <c r="P55" i="102"/>
  <c r="P51" i="102"/>
  <c r="P44" i="102"/>
  <c r="P43" i="102"/>
  <c r="P39" i="102"/>
  <c r="P38" i="102"/>
  <c r="P37" i="102"/>
  <c r="P36" i="102"/>
  <c r="P35" i="102"/>
  <c r="P32" i="102"/>
  <c r="P30" i="102"/>
  <c r="P28" i="102"/>
  <c r="P26" i="102"/>
  <c r="P24" i="102"/>
  <c r="P22" i="102"/>
  <c r="P20" i="102"/>
  <c r="P18" i="102"/>
  <c r="S11" i="102"/>
  <c r="AI10" i="67"/>
  <c r="AO11" i="102"/>
  <c r="AN59" i="100"/>
  <c r="K15" i="58"/>
  <c r="M15" i="60"/>
  <c r="M21" i="102"/>
  <c r="M22" i="98"/>
  <c r="M23" i="83"/>
  <c r="M24" i="56"/>
  <c r="M25" i="60"/>
  <c r="M29" i="102"/>
  <c r="M30" i="98"/>
  <c r="M31" i="83"/>
  <c r="M32" i="56"/>
  <c r="M34" i="60"/>
  <c r="M37" i="98"/>
  <c r="K38" i="83"/>
  <c r="M38" i="56"/>
  <c r="M44" i="98"/>
  <c r="M47" i="60"/>
  <c r="M53" i="83"/>
  <c r="M54" i="56"/>
  <c r="M60" i="98"/>
  <c r="K61" i="83"/>
  <c r="M61" i="56"/>
  <c r="M64" i="98"/>
  <c r="K67" i="83"/>
  <c r="M67" i="56"/>
  <c r="M70" i="98"/>
  <c r="K71" i="83"/>
  <c r="M71" i="56"/>
  <c r="N15" i="60"/>
  <c r="P20" i="105"/>
  <c r="AF20" i="105" s="1"/>
  <c r="P28" i="105"/>
  <c r="AF28" i="105" s="1"/>
  <c r="P44" i="105"/>
  <c r="AF44" i="105" s="1"/>
  <c r="P50" i="102"/>
  <c r="N61" i="56"/>
  <c r="N62" i="60"/>
  <c r="P63" i="102"/>
  <c r="S43" i="105"/>
  <c r="V51" i="105"/>
  <c r="J57" i="67"/>
  <c r="J58" i="67"/>
  <c r="J54" i="67"/>
  <c r="K55" i="67"/>
  <c r="K35" i="67"/>
  <c r="K53" i="67"/>
  <c r="J55" i="67"/>
  <c r="J70" i="67"/>
  <c r="I22" i="67"/>
  <c r="I67" i="67"/>
  <c r="H37" i="67"/>
  <c r="I31" i="67"/>
  <c r="H49" i="67"/>
  <c r="H48" i="67"/>
  <c r="H38" i="67"/>
  <c r="H52" i="67"/>
  <c r="J48" i="67"/>
  <c r="H55" i="67"/>
  <c r="I20" i="67"/>
  <c r="J67" i="67"/>
  <c r="H27" i="67"/>
  <c r="J26" i="67"/>
  <c r="H23" i="67"/>
  <c r="I64" i="67"/>
  <c r="J61" i="67"/>
  <c r="J43" i="67"/>
  <c r="H29" i="67"/>
  <c r="H26" i="67"/>
  <c r="H63" i="67"/>
  <c r="H57" i="67"/>
  <c r="K29" i="67"/>
  <c r="J23" i="67"/>
  <c r="I28" i="67"/>
  <c r="K25" i="67"/>
  <c r="K24" i="67"/>
  <c r="J30" i="67"/>
  <c r="H56" i="67"/>
  <c r="J19" i="67"/>
  <c r="AQ59" i="100"/>
  <c r="AQ33" i="100"/>
  <c r="K15" i="56"/>
  <c r="K71" i="56"/>
  <c r="K70" i="56"/>
  <c r="K69" i="56"/>
  <c r="K68" i="56"/>
  <c r="K67" i="56"/>
  <c r="K64" i="56"/>
  <c r="K63" i="56"/>
  <c r="K62" i="56"/>
  <c r="K61" i="56"/>
  <c r="K60" i="56"/>
  <c r="K38" i="56"/>
  <c r="K37" i="56"/>
  <c r="K36" i="56"/>
  <c r="K39" i="56"/>
  <c r="P11" i="56"/>
  <c r="M58" i="60"/>
  <c r="M46" i="60"/>
  <c r="M71" i="60"/>
  <c r="M70" i="60"/>
  <c r="M69" i="60"/>
  <c r="M68" i="60"/>
  <c r="M67" i="60"/>
  <c r="M64" i="60"/>
  <c r="M63" i="60"/>
  <c r="M62" i="60"/>
  <c r="M61" i="60"/>
  <c r="M60" i="60"/>
  <c r="M56" i="60"/>
  <c r="M54" i="60"/>
  <c r="M50" i="60"/>
  <c r="M48" i="60"/>
  <c r="M45" i="60"/>
  <c r="M39" i="60"/>
  <c r="M38" i="60"/>
  <c r="M37" i="60"/>
  <c r="M36" i="60"/>
  <c r="M35" i="60"/>
  <c r="M32" i="60"/>
  <c r="M30" i="60"/>
  <c r="M28" i="60"/>
  <c r="M26" i="60"/>
  <c r="M24" i="60"/>
  <c r="M22" i="60"/>
  <c r="M20" i="60"/>
  <c r="M18" i="60"/>
  <c r="M57" i="60"/>
  <c r="M52" i="60"/>
  <c r="M44" i="60"/>
  <c r="M43" i="60"/>
  <c r="P11" i="60"/>
  <c r="K39" i="67"/>
  <c r="P11" i="83"/>
  <c r="K71" i="96"/>
  <c r="K70" i="96"/>
  <c r="K69" i="96"/>
  <c r="K68" i="96"/>
  <c r="K67" i="96"/>
  <c r="K64" i="96"/>
  <c r="K63" i="96"/>
  <c r="K62" i="96"/>
  <c r="K61" i="96"/>
  <c r="K60" i="96"/>
  <c r="K38" i="96"/>
  <c r="K37" i="96"/>
  <c r="K36" i="96"/>
  <c r="K39" i="96"/>
  <c r="N11" i="96"/>
  <c r="N71" i="100"/>
  <c r="N70" i="100"/>
  <c r="N69" i="100"/>
  <c r="N68" i="100"/>
  <c r="N67" i="100"/>
  <c r="N64" i="100"/>
  <c r="N63" i="100"/>
  <c r="N62" i="100"/>
  <c r="N61" i="100"/>
  <c r="N60" i="100"/>
  <c r="N39" i="100"/>
  <c r="Q11" i="100"/>
  <c r="N15" i="100"/>
  <c r="AQ9" i="105"/>
  <c r="AQ12" i="105" s="1"/>
  <c r="AS9" i="102"/>
  <c r="M45" i="102"/>
  <c r="M71" i="102"/>
  <c r="M70" i="102"/>
  <c r="M69" i="102"/>
  <c r="M68" i="102"/>
  <c r="M67" i="102"/>
  <c r="M64" i="102"/>
  <c r="M63" i="102"/>
  <c r="M62" i="102"/>
  <c r="M61" i="102"/>
  <c r="M60" i="102"/>
  <c r="M58" i="102"/>
  <c r="M57" i="102"/>
  <c r="M56" i="102"/>
  <c r="M54" i="102"/>
  <c r="M50" i="102"/>
  <c r="M48" i="102"/>
  <c r="M44" i="102"/>
  <c r="M43" i="102"/>
  <c r="M39" i="102"/>
  <c r="M38" i="102"/>
  <c r="M37" i="102"/>
  <c r="M36" i="102"/>
  <c r="M35" i="102"/>
  <c r="M32" i="102"/>
  <c r="M30" i="102"/>
  <c r="M28" i="102"/>
  <c r="M26" i="102"/>
  <c r="M24" i="102"/>
  <c r="M22" i="102"/>
  <c r="M20" i="102"/>
  <c r="M18" i="102"/>
  <c r="M52" i="102"/>
  <c r="N69" i="102"/>
  <c r="N63" i="102"/>
  <c r="N38" i="102"/>
  <c r="N37" i="102"/>
  <c r="N36" i="102"/>
  <c r="Q11" i="102"/>
  <c r="N71" i="102"/>
  <c r="N64" i="102"/>
  <c r="N60" i="102"/>
  <c r="N39" i="102"/>
  <c r="N67" i="102"/>
  <c r="N61" i="102"/>
  <c r="Y71" i="105"/>
  <c r="AI71" i="105" s="1"/>
  <c r="Y67" i="105"/>
  <c r="AI67" i="105" s="1"/>
  <c r="Y61" i="105"/>
  <c r="AI61" i="105" s="1"/>
  <c r="Y55" i="105"/>
  <c r="Y54" i="105"/>
  <c r="Y52" i="105"/>
  <c r="AI52" i="105" s="1"/>
  <c r="Y47" i="105"/>
  <c r="AI47" i="105" s="1"/>
  <c r="Y46" i="105"/>
  <c r="AI46" i="105" s="1"/>
  <c r="Y36" i="105"/>
  <c r="Y29" i="105"/>
  <c r="Y28" i="105"/>
  <c r="AI28" i="105" s="1"/>
  <c r="Y21" i="105"/>
  <c r="Y20" i="105"/>
  <c r="AI20" i="105" s="1"/>
  <c r="Y68" i="105"/>
  <c r="Y62" i="105"/>
  <c r="Y57" i="105"/>
  <c r="AI57" i="105" s="1"/>
  <c r="Y56" i="105"/>
  <c r="AI56" i="105" s="1"/>
  <c r="Y49" i="105"/>
  <c r="AI49" i="105" s="1"/>
  <c r="Y48" i="105"/>
  <c r="AI48" i="105" s="1"/>
  <c r="Y45" i="105"/>
  <c r="Y43" i="105"/>
  <c r="AI43" i="105" s="1"/>
  <c r="Y37" i="105"/>
  <c r="AI37" i="105" s="1"/>
  <c r="Y31" i="105"/>
  <c r="AI31" i="105" s="1"/>
  <c r="Y69" i="105"/>
  <c r="AI69" i="105" s="1"/>
  <c r="Y63" i="105"/>
  <c r="AI63" i="105" s="1"/>
  <c r="Y58" i="105"/>
  <c r="Y51" i="105"/>
  <c r="Y50" i="105"/>
  <c r="AI50" i="105" s="1"/>
  <c r="Y39" i="105"/>
  <c r="AI39" i="105" s="1"/>
  <c r="Y38" i="105"/>
  <c r="Y34" i="105"/>
  <c r="AI34" i="105" s="1"/>
  <c r="Y32" i="105"/>
  <c r="AI32" i="105" s="1"/>
  <c r="Y25" i="105"/>
  <c r="Y24" i="105"/>
  <c r="AI24" i="105" s="1"/>
  <c r="Y15" i="105"/>
  <c r="Y70" i="105"/>
  <c r="AI70" i="105" s="1"/>
  <c r="Y60" i="105"/>
  <c r="AI60" i="105" s="1"/>
  <c r="Y35" i="105"/>
  <c r="Y27" i="105"/>
  <c r="AI27" i="105" s="1"/>
  <c r="Y26" i="105"/>
  <c r="AI26" i="105" s="1"/>
  <c r="Y30" i="105"/>
  <c r="AI30" i="105" s="1"/>
  <c r="Y64" i="105"/>
  <c r="AI64" i="105" s="1"/>
  <c r="Y53" i="105"/>
  <c r="AI53" i="105" s="1"/>
  <c r="Y19" i="105"/>
  <c r="AI19" i="105" s="1"/>
  <c r="Y18" i="105"/>
  <c r="AI18" i="105" s="1"/>
  <c r="Y44" i="105"/>
  <c r="Y23" i="105"/>
  <c r="AI23" i="105" s="1"/>
  <c r="Y22" i="105"/>
  <c r="AI22" i="105" s="1"/>
  <c r="S57" i="105"/>
  <c r="S55" i="105"/>
  <c r="S53" i="105"/>
  <c r="S51" i="105"/>
  <c r="S49" i="105"/>
  <c r="S47" i="105"/>
  <c r="S45" i="105"/>
  <c r="S34" i="105"/>
  <c r="S31" i="105"/>
  <c r="S29" i="105"/>
  <c r="S27" i="105"/>
  <c r="S25" i="105"/>
  <c r="S23" i="105"/>
  <c r="S21" i="105"/>
  <c r="S19" i="105"/>
  <c r="S15" i="105"/>
  <c r="S52" i="105"/>
  <c r="S70" i="105"/>
  <c r="S68" i="105"/>
  <c r="S64" i="105"/>
  <c r="S62" i="105"/>
  <c r="S60" i="105"/>
  <c r="S54" i="105"/>
  <c r="S46" i="105"/>
  <c r="S38" i="105"/>
  <c r="S36" i="105"/>
  <c r="S30" i="105"/>
  <c r="S22" i="105"/>
  <c r="S44" i="105"/>
  <c r="S28" i="105"/>
  <c r="S20" i="105"/>
  <c r="S71" i="105"/>
  <c r="S69" i="105"/>
  <c r="S67" i="105"/>
  <c r="S63" i="105"/>
  <c r="S61" i="105"/>
  <c r="S58" i="105"/>
  <c r="S50" i="105"/>
  <c r="S39" i="105"/>
  <c r="S37" i="105"/>
  <c r="S35" i="105"/>
  <c r="S26" i="105"/>
  <c r="S18" i="105"/>
  <c r="AN33" i="100"/>
  <c r="M19" i="102"/>
  <c r="M20" i="98"/>
  <c r="M21" i="83"/>
  <c r="M22" i="56"/>
  <c r="M23" i="60"/>
  <c r="M27" i="102"/>
  <c r="M28" i="98"/>
  <c r="M29" i="83"/>
  <c r="M30" i="56"/>
  <c r="M31" i="60"/>
  <c r="M36" i="98"/>
  <c r="K37" i="83"/>
  <c r="M37" i="56"/>
  <c r="M39" i="98"/>
  <c r="M43" i="98"/>
  <c r="M44" i="56"/>
  <c r="M45" i="98"/>
  <c r="M49" i="102"/>
  <c r="M50" i="98"/>
  <c r="M51" i="83"/>
  <c r="M53" i="60"/>
  <c r="M57" i="98"/>
  <c r="M58" i="96"/>
  <c r="K60" i="83"/>
  <c r="M60" i="56"/>
  <c r="M63" i="98"/>
  <c r="K64" i="83"/>
  <c r="M64" i="56"/>
  <c r="M69" i="98"/>
  <c r="K70" i="83"/>
  <c r="M70" i="56"/>
  <c r="P22" i="105"/>
  <c r="AF22" i="105" s="1"/>
  <c r="P30" i="105"/>
  <c r="AF30" i="105" s="1"/>
  <c r="P36" i="105"/>
  <c r="AF36" i="105" s="1"/>
  <c r="N37" i="100"/>
  <c r="P38" i="105"/>
  <c r="AF38" i="105" s="1"/>
  <c r="N39" i="56"/>
  <c r="P46" i="105"/>
  <c r="AF46" i="105" s="1"/>
  <c r="P54" i="102"/>
  <c r="N68" i="102"/>
  <c r="AT33" i="105"/>
  <c r="K15" i="102"/>
  <c r="K15" i="60"/>
  <c r="K36" i="100"/>
  <c r="K37" i="100"/>
  <c r="K38" i="100"/>
  <c r="K60" i="100"/>
  <c r="K61" i="100"/>
  <c r="K62" i="100"/>
  <c r="K63" i="100"/>
  <c r="K64" i="100"/>
  <c r="K67" i="100"/>
  <c r="K68" i="100"/>
  <c r="K69" i="100"/>
  <c r="K70" i="100"/>
  <c r="K71" i="100"/>
  <c r="E70" i="67"/>
  <c r="E56" i="67"/>
  <c r="E52" i="67"/>
  <c r="E55" i="67"/>
  <c r="E58" i="67"/>
  <c r="E61" i="67"/>
  <c r="E69" i="67"/>
  <c r="E74" i="67"/>
  <c r="E54" i="67"/>
  <c r="E53" i="67"/>
  <c r="E51" i="67"/>
  <c r="E50" i="67"/>
  <c r="E45" i="67"/>
  <c r="E37" i="67"/>
  <c r="E47" i="67"/>
  <c r="E62" i="67"/>
  <c r="E67" i="67"/>
  <c r="E57" i="67"/>
  <c r="E38" i="67"/>
  <c r="E71" i="67"/>
  <c r="E44" i="67"/>
  <c r="E36" i="67"/>
  <c r="Z71" i="105"/>
  <c r="AJ71" i="105" s="1"/>
  <c r="Z70" i="105"/>
  <c r="AJ70" i="105" s="1"/>
  <c r="Z69" i="105"/>
  <c r="AJ69" i="105" s="1"/>
  <c r="Z68" i="105"/>
  <c r="AJ68" i="105" s="1"/>
  <c r="Z67" i="105"/>
  <c r="AJ67" i="105" s="1"/>
  <c r="Z64" i="105"/>
  <c r="AJ64" i="105" s="1"/>
  <c r="Z63" i="105"/>
  <c r="AJ63" i="105" s="1"/>
  <c r="Z62" i="105"/>
  <c r="AJ62" i="105" s="1"/>
  <c r="Z61" i="105"/>
  <c r="AJ61" i="105" s="1"/>
  <c r="Z60" i="105"/>
  <c r="AJ60" i="105" s="1"/>
  <c r="Z38" i="105"/>
  <c r="AJ38" i="105" s="1"/>
  <c r="E49" i="67"/>
  <c r="E60" i="67"/>
  <c r="E64" i="67"/>
  <c r="E68" i="67"/>
  <c r="H47" i="67"/>
  <c r="O15" i="105"/>
  <c r="R22" i="105"/>
  <c r="AG22" i="105" s="1"/>
  <c r="R26" i="105"/>
  <c r="AG26" i="105" s="1"/>
  <c r="R30" i="105"/>
  <c r="AG30" i="105" s="1"/>
  <c r="R35" i="105"/>
  <c r="AG35" i="105" s="1"/>
  <c r="R39" i="105"/>
  <c r="AG39" i="105" s="1"/>
  <c r="R46" i="105"/>
  <c r="AG46" i="105" s="1"/>
  <c r="R50" i="105"/>
  <c r="R54" i="105"/>
  <c r="AG54" i="105" s="1"/>
  <c r="R58" i="105"/>
  <c r="AG58" i="105" s="1"/>
  <c r="R64" i="105"/>
  <c r="AG64" i="105" s="1"/>
  <c r="R70" i="105"/>
  <c r="R18" i="105"/>
  <c r="R21" i="105"/>
  <c r="AG21" i="105" s="1"/>
  <c r="R25" i="105"/>
  <c r="AG25" i="105" s="1"/>
  <c r="R29" i="105"/>
  <c r="R34" i="105"/>
  <c r="AG34" i="105" s="1"/>
  <c r="R38" i="105"/>
  <c r="AG38" i="105" s="1"/>
  <c r="R45" i="105"/>
  <c r="AG45" i="105" s="1"/>
  <c r="R49" i="105"/>
  <c r="R53" i="105"/>
  <c r="AG53" i="105" s="1"/>
  <c r="R57" i="105"/>
  <c r="AG57" i="105" s="1"/>
  <c r="R62" i="105"/>
  <c r="AG62" i="105" s="1"/>
  <c r="R63" i="105"/>
  <c r="AG63" i="105" s="1"/>
  <c r="R69" i="105"/>
  <c r="AG69" i="105" s="1"/>
  <c r="R20" i="105"/>
  <c r="AG20" i="105" s="1"/>
  <c r="R24" i="105"/>
  <c r="AG24" i="105" s="1"/>
  <c r="R28" i="105"/>
  <c r="R32" i="105"/>
  <c r="AG32" i="105" s="1"/>
  <c r="R37" i="105"/>
  <c r="AG37" i="105" s="1"/>
  <c r="R44" i="105"/>
  <c r="AG44" i="105" s="1"/>
  <c r="R48" i="105"/>
  <c r="AG48" i="105" s="1"/>
  <c r="R52" i="105"/>
  <c r="AG52" i="105" s="1"/>
  <c r="R56" i="105"/>
  <c r="AG56" i="105" s="1"/>
  <c r="R61" i="105"/>
  <c r="AG61" i="105" s="1"/>
  <c r="R68" i="105"/>
  <c r="AG68" i="105" s="1"/>
  <c r="R19" i="105"/>
  <c r="AG19" i="105" s="1"/>
  <c r="R23" i="105"/>
  <c r="AG23" i="105" s="1"/>
  <c r="R27" i="105"/>
  <c r="AG27" i="105" s="1"/>
  <c r="R31" i="105"/>
  <c r="R36" i="105"/>
  <c r="AG36" i="105" s="1"/>
  <c r="R43" i="105"/>
  <c r="AG43" i="105" s="1"/>
  <c r="R47" i="105"/>
  <c r="AG47" i="105" s="1"/>
  <c r="R51" i="105"/>
  <c r="R55" i="105"/>
  <c r="AG55" i="105" s="1"/>
  <c r="R60" i="105"/>
  <c r="AG60" i="105" s="1"/>
  <c r="R67" i="105"/>
  <c r="AG67" i="105" s="1"/>
  <c r="R71" i="105"/>
  <c r="R15" i="102"/>
  <c r="R21" i="102"/>
  <c r="R25" i="102"/>
  <c r="R29" i="102"/>
  <c r="R34" i="102"/>
  <c r="R38" i="102"/>
  <c r="R45" i="102"/>
  <c r="R49" i="102"/>
  <c r="R20" i="102"/>
  <c r="R24" i="102"/>
  <c r="R28" i="102"/>
  <c r="R32" i="102"/>
  <c r="R37" i="102"/>
  <c r="R44" i="102"/>
  <c r="R48" i="102"/>
  <c r="R52" i="102"/>
  <c r="R19" i="102"/>
  <c r="R23" i="102"/>
  <c r="R27" i="102"/>
  <c r="R31" i="102"/>
  <c r="R36" i="102"/>
  <c r="R43" i="102"/>
  <c r="R47" i="102"/>
  <c r="R51" i="102"/>
  <c r="R55" i="102"/>
  <c r="R60" i="102"/>
  <c r="R67" i="102"/>
  <c r="R71" i="102"/>
  <c r="R18" i="102"/>
  <c r="R22" i="102"/>
  <c r="R26" i="102"/>
  <c r="R30" i="102"/>
  <c r="R35" i="102"/>
  <c r="R39" i="102"/>
  <c r="R46" i="102"/>
  <c r="R50" i="102"/>
  <c r="R54" i="102"/>
  <c r="R58" i="102"/>
  <c r="R64" i="102"/>
  <c r="R70" i="102"/>
  <c r="R53" i="102"/>
  <c r="R62" i="102"/>
  <c r="R69" i="102"/>
  <c r="R56" i="102"/>
  <c r="R57" i="102"/>
  <c r="R63" i="102"/>
  <c r="R61" i="102"/>
  <c r="R68" i="102"/>
  <c r="O15" i="52"/>
  <c r="L35" i="60" l="1"/>
  <c r="I54" i="100"/>
  <c r="U54" i="100"/>
  <c r="AA54" i="100"/>
  <c r="X54" i="100"/>
  <c r="I52" i="58"/>
  <c r="L52" i="58"/>
  <c r="L52" i="67" s="1"/>
  <c r="R52" i="58"/>
  <c r="O52" i="58"/>
  <c r="U52" i="58"/>
  <c r="O51" i="100"/>
  <c r="U51" i="100"/>
  <c r="AA51" i="100"/>
  <c r="I51" i="100"/>
  <c r="X51" i="100"/>
  <c r="L51" i="100"/>
  <c r="L44" i="83"/>
  <c r="I44" i="83"/>
  <c r="I44" i="96"/>
  <c r="L44" i="96"/>
  <c r="AA46" i="100"/>
  <c r="O46" i="100"/>
  <c r="U46" i="100"/>
  <c r="X46" i="100"/>
  <c r="O49" i="58"/>
  <c r="U49" i="58"/>
  <c r="R49" i="58"/>
  <c r="J73" i="96"/>
  <c r="M73" i="105"/>
  <c r="I34" i="83"/>
  <c r="L34" i="83"/>
  <c r="I36" i="67"/>
  <c r="W73" i="105"/>
  <c r="I50" i="83"/>
  <c r="L50" i="83"/>
  <c r="L57" i="58"/>
  <c r="O57" i="58"/>
  <c r="I57" i="58"/>
  <c r="I57" i="67" s="1"/>
  <c r="R57" i="58"/>
  <c r="U57" i="58"/>
  <c r="D45" i="94"/>
  <c r="L45" i="105"/>
  <c r="U45" i="105"/>
  <c r="O45" i="105"/>
  <c r="X45" i="105"/>
  <c r="AI45" i="105" s="1"/>
  <c r="I45" i="105"/>
  <c r="U35" i="58"/>
  <c r="O35" i="58"/>
  <c r="R35" i="58"/>
  <c r="O45" i="100"/>
  <c r="AA45" i="100"/>
  <c r="X45" i="100"/>
  <c r="L45" i="100"/>
  <c r="U45" i="100"/>
  <c r="I45" i="100"/>
  <c r="I50" i="96"/>
  <c r="L50" i="96"/>
  <c r="L73" i="96" s="1"/>
  <c r="AF45" i="105"/>
  <c r="AH45" i="105"/>
  <c r="I45" i="58"/>
  <c r="L45" i="58"/>
  <c r="L45" i="67" s="1"/>
  <c r="R45" i="58"/>
  <c r="U45" i="58"/>
  <c r="O45" i="58"/>
  <c r="AA45" i="58"/>
  <c r="L34" i="58"/>
  <c r="O34" i="58"/>
  <c r="U34" i="58"/>
  <c r="I34" i="58"/>
  <c r="R34" i="58"/>
  <c r="O54" i="105"/>
  <c r="AF54" i="105" s="1"/>
  <c r="U54" i="105"/>
  <c r="AH54" i="105" s="1"/>
  <c r="AT43" i="105"/>
  <c r="AS43" i="105"/>
  <c r="AT24" i="105"/>
  <c r="AS24" i="105"/>
  <c r="K63" i="67"/>
  <c r="K69" i="67"/>
  <c r="N70" i="102"/>
  <c r="N15" i="102"/>
  <c r="N47" i="102"/>
  <c r="N20" i="102"/>
  <c r="N43" i="102"/>
  <c r="N28" i="102"/>
  <c r="N49" i="102"/>
  <c r="N32" i="102"/>
  <c r="N29" i="102"/>
  <c r="N51" i="102"/>
  <c r="N22" i="102"/>
  <c r="N73" i="102" s="1"/>
  <c r="N54" i="102"/>
  <c r="N27" i="102"/>
  <c r="N30" i="102"/>
  <c r="N52" i="102"/>
  <c r="N19" i="102"/>
  <c r="N44" i="102"/>
  <c r="N18" i="102"/>
  <c r="N56" i="102"/>
  <c r="N23" i="102"/>
  <c r="N45" i="102"/>
  <c r="N46" i="102"/>
  <c r="N24" i="102"/>
  <c r="N26" i="102"/>
  <c r="N57" i="102"/>
  <c r="N48" i="102"/>
  <c r="N55" i="102"/>
  <c r="N25" i="102"/>
  <c r="N31" i="102"/>
  <c r="N34" i="102"/>
  <c r="N35" i="102"/>
  <c r="N58" i="102"/>
  <c r="N50" i="102"/>
  <c r="N21" i="102"/>
  <c r="N53" i="102"/>
  <c r="I58" i="98"/>
  <c r="L58" i="98"/>
  <c r="AE45" i="105"/>
  <c r="AE39" i="105"/>
  <c r="R35" i="75" s="1"/>
  <c r="AE51" i="105"/>
  <c r="AD15" i="105"/>
  <c r="AN15" i="105" s="1"/>
  <c r="AE32" i="105"/>
  <c r="AE62" i="105"/>
  <c r="AL62" i="105" s="1"/>
  <c r="AE15" i="105"/>
  <c r="AD18" i="105"/>
  <c r="AN18" i="105" s="1"/>
  <c r="AE36" i="105"/>
  <c r="AE70" i="105"/>
  <c r="AE53" i="105"/>
  <c r="AE28" i="105"/>
  <c r="AE24" i="105"/>
  <c r="AE50" i="105"/>
  <c r="AD39" i="105"/>
  <c r="AN39" i="105" s="1"/>
  <c r="AD23" i="105"/>
  <c r="AN23" i="105" s="1"/>
  <c r="AE19" i="105"/>
  <c r="AD47" i="105"/>
  <c r="AN47" i="105" s="1"/>
  <c r="AD64" i="105"/>
  <c r="AN64" i="105" s="1"/>
  <c r="AD28" i="105"/>
  <c r="AN28" i="105" s="1"/>
  <c r="AE21" i="105"/>
  <c r="AE22" i="105"/>
  <c r="R18" i="75" s="1"/>
  <c r="AD63" i="105"/>
  <c r="AN63" i="105" s="1"/>
  <c r="AE58" i="105"/>
  <c r="AE48" i="105"/>
  <c r="AE38" i="105"/>
  <c r="R34" i="75" s="1"/>
  <c r="AD67" i="105"/>
  <c r="AN67" i="105" s="1"/>
  <c r="AE31" i="105"/>
  <c r="AE34" i="105"/>
  <c r="AE54" i="105"/>
  <c r="AE29" i="105"/>
  <c r="AD37" i="105"/>
  <c r="AN37" i="105" s="1"/>
  <c r="AE67" i="105"/>
  <c r="AE56" i="105"/>
  <c r="R53" i="75" s="1"/>
  <c r="AD61" i="105"/>
  <c r="AN61" i="105" s="1"/>
  <c r="AE27" i="105"/>
  <c r="AE63" i="105"/>
  <c r="AE64" i="105"/>
  <c r="R61" i="75" s="1"/>
  <c r="AE37" i="105"/>
  <c r="AD26" i="105"/>
  <c r="AN26" i="105" s="1"/>
  <c r="AE44" i="105"/>
  <c r="AD46" i="105"/>
  <c r="AN46" i="105" s="1"/>
  <c r="AD70" i="105"/>
  <c r="AN70" i="105" s="1"/>
  <c r="AD50" i="105"/>
  <c r="AN50" i="105" s="1"/>
  <c r="AE49" i="105"/>
  <c r="AE68" i="105"/>
  <c r="R65" i="75" s="1"/>
  <c r="AD30" i="105"/>
  <c r="AN30" i="105" s="1"/>
  <c r="AE47" i="105"/>
  <c r="AE35" i="105"/>
  <c r="AE23" i="105"/>
  <c r="R19" i="75" s="1"/>
  <c r="AE57" i="105"/>
  <c r="AE43" i="105"/>
  <c r="AE30" i="105"/>
  <c r="AE52" i="105"/>
  <c r="R49" i="75" s="1"/>
  <c r="AD43" i="105"/>
  <c r="AN43" i="105" s="1"/>
  <c r="AE71" i="105"/>
  <c r="AE55" i="105"/>
  <c r="AD24" i="105"/>
  <c r="AN24" i="105" s="1"/>
  <c r="AD71" i="105"/>
  <c r="AN71" i="105" s="1"/>
  <c r="AD19" i="105"/>
  <c r="AN19" i="105" s="1"/>
  <c r="AD32" i="105"/>
  <c r="AN32" i="105" s="1"/>
  <c r="AE69" i="105"/>
  <c r="AE61" i="105"/>
  <c r="AE18" i="105"/>
  <c r="AD68" i="105"/>
  <c r="AN68" i="105" s="1"/>
  <c r="AE26" i="105"/>
  <c r="R22" i="75" s="1"/>
  <c r="AE25" i="105"/>
  <c r="AD53" i="105"/>
  <c r="AN53" i="105" s="1"/>
  <c r="AE46" i="105"/>
  <c r="AE20" i="105"/>
  <c r="AD22" i="105"/>
  <c r="AN22" i="105" s="1"/>
  <c r="AE60" i="105"/>
  <c r="AD60" i="105"/>
  <c r="AN60" i="105" s="1"/>
  <c r="AD57" i="105"/>
  <c r="AN57" i="105" s="1"/>
  <c r="AA49" i="102"/>
  <c r="O49" i="102"/>
  <c r="U49" i="102"/>
  <c r="X49" i="102"/>
  <c r="I47" i="98"/>
  <c r="O47" i="98"/>
  <c r="L47" i="98"/>
  <c r="I55" i="98"/>
  <c r="I55" i="67" s="1"/>
  <c r="L55" i="98"/>
  <c r="AP11" i="60"/>
  <c r="AF11" i="60"/>
  <c r="AG71" i="105"/>
  <c r="AU71" i="105" s="1"/>
  <c r="AG51" i="105"/>
  <c r="AV51" i="105" s="1"/>
  <c r="AG31" i="105"/>
  <c r="AV31" i="105" s="1"/>
  <c r="AG28" i="105"/>
  <c r="AV28" i="105" s="1"/>
  <c r="AG49" i="105"/>
  <c r="AL49" i="105" s="1"/>
  <c r="AG29" i="105"/>
  <c r="AU29" i="105" s="1"/>
  <c r="AG70" i="105"/>
  <c r="AG50" i="105"/>
  <c r="K64" i="67"/>
  <c r="I62" i="67"/>
  <c r="I71" i="67"/>
  <c r="L50" i="60"/>
  <c r="AD35" i="105"/>
  <c r="AN35" i="105" s="1"/>
  <c r="AD29" i="105"/>
  <c r="AN29" i="105" s="1"/>
  <c r="O58" i="98"/>
  <c r="BB27" i="98"/>
  <c r="BB64" i="98"/>
  <c r="BB49" i="98"/>
  <c r="BB31" i="98"/>
  <c r="BB70" i="98"/>
  <c r="BB45" i="98"/>
  <c r="BB20" i="98"/>
  <c r="BB28" i="98"/>
  <c r="BB35" i="98"/>
  <c r="BB46" i="98"/>
  <c r="BB54" i="98"/>
  <c r="BB61" i="98"/>
  <c r="AF32" i="105"/>
  <c r="AD20" i="105"/>
  <c r="AN20" i="105" s="1"/>
  <c r="L56" i="96"/>
  <c r="I56" i="96"/>
  <c r="O56" i="96"/>
  <c r="N38" i="100"/>
  <c r="N34" i="100"/>
  <c r="N27" i="100"/>
  <c r="N46" i="100"/>
  <c r="N54" i="100"/>
  <c r="N22" i="100"/>
  <c r="N31" i="100"/>
  <c r="N49" i="100"/>
  <c r="N47" i="100"/>
  <c r="N53" i="100"/>
  <c r="N28" i="100"/>
  <c r="N50" i="100"/>
  <c r="N24" i="100"/>
  <c r="N51" i="100"/>
  <c r="N32" i="100"/>
  <c r="N18" i="100"/>
  <c r="N55" i="100"/>
  <c r="N26" i="100"/>
  <c r="N43" i="100"/>
  <c r="N21" i="100"/>
  <c r="N57" i="100"/>
  <c r="N29" i="100"/>
  <c r="N48" i="100"/>
  <c r="N44" i="100"/>
  <c r="N52" i="100"/>
  <c r="N19" i="100"/>
  <c r="N30" i="100"/>
  <c r="N20" i="100"/>
  <c r="N58" i="100"/>
  <c r="N23" i="100"/>
  <c r="N25" i="100"/>
  <c r="N56" i="100"/>
  <c r="N45" i="100"/>
  <c r="N35" i="100"/>
  <c r="K36" i="67"/>
  <c r="T52" i="56"/>
  <c r="I49" i="96"/>
  <c r="L49" i="96"/>
  <c r="AN12" i="102"/>
  <c r="AI12" i="67" s="1"/>
  <c r="M62" i="98"/>
  <c r="M56" i="98"/>
  <c r="M35" i="98"/>
  <c r="M68" i="98"/>
  <c r="M58" i="98"/>
  <c r="M48" i="98"/>
  <c r="M26" i="98"/>
  <c r="M18" i="98"/>
  <c r="P11" i="98"/>
  <c r="AD69" i="105"/>
  <c r="AN69" i="105" s="1"/>
  <c r="AD45" i="105"/>
  <c r="AN45" i="105" s="1"/>
  <c r="AD27" i="105"/>
  <c r="AN27" i="105" s="1"/>
  <c r="O53" i="102"/>
  <c r="U53" i="102"/>
  <c r="AA53" i="102"/>
  <c r="X53" i="102"/>
  <c r="I45" i="102"/>
  <c r="I45" i="67" s="1"/>
  <c r="L45" i="102"/>
  <c r="O45" i="102"/>
  <c r="U45" i="102"/>
  <c r="AA45" i="102"/>
  <c r="X45" i="102"/>
  <c r="I51" i="98"/>
  <c r="L51" i="98"/>
  <c r="K73" i="58"/>
  <c r="AN12" i="96"/>
  <c r="AO11" i="96"/>
  <c r="AO12" i="96" s="1"/>
  <c r="T11" i="56"/>
  <c r="T48" i="56" s="1"/>
  <c r="Q45" i="56"/>
  <c r="Q48" i="56"/>
  <c r="Q29" i="56"/>
  <c r="Q18" i="56"/>
  <c r="Q21" i="56"/>
  <c r="Q25" i="56"/>
  <c r="Q73" i="56" s="1"/>
  <c r="Q22" i="56"/>
  <c r="Q51" i="56"/>
  <c r="Q57" i="56"/>
  <c r="Q56" i="56"/>
  <c r="Q55" i="56"/>
  <c r="Q46" i="56"/>
  <c r="Q31" i="56"/>
  <c r="Q49" i="56"/>
  <c r="Q30" i="56"/>
  <c r="Q23" i="56"/>
  <c r="Q53" i="56"/>
  <c r="Q47" i="56"/>
  <c r="Q35" i="56"/>
  <c r="Q24" i="56"/>
  <c r="Q34" i="56"/>
  <c r="Q54" i="56"/>
  <c r="Q43" i="56"/>
  <c r="Q20" i="56"/>
  <c r="Q44" i="56"/>
  <c r="Q58" i="56"/>
  <c r="Q26" i="56"/>
  <c r="Q52" i="56"/>
  <c r="Q32" i="56"/>
  <c r="Q28" i="56"/>
  <c r="Q27" i="56"/>
  <c r="Q19" i="56"/>
  <c r="Q50" i="56"/>
  <c r="L51" i="83"/>
  <c r="I51" i="83"/>
  <c r="AF11" i="102"/>
  <c r="AP11" i="102"/>
  <c r="J73" i="98"/>
  <c r="AD56" i="105"/>
  <c r="AN56" i="105" s="1"/>
  <c r="AD48" i="105"/>
  <c r="AN48" i="105" s="1"/>
  <c r="AD52" i="105"/>
  <c r="AN52" i="105" s="1"/>
  <c r="I47" i="96"/>
  <c r="I47" i="67" s="1"/>
  <c r="L47" i="96"/>
  <c r="I49" i="83"/>
  <c r="L49" i="83"/>
  <c r="AS34" i="105"/>
  <c r="AT34" i="105"/>
  <c r="AW25" i="105"/>
  <c r="AX25" i="105"/>
  <c r="AS27" i="105"/>
  <c r="AT27" i="105"/>
  <c r="BA21" i="105"/>
  <c r="BB21" i="105"/>
  <c r="AT44" i="105"/>
  <c r="AS44" i="105"/>
  <c r="BA60" i="105"/>
  <c r="BB60" i="105"/>
  <c r="BB64" i="105"/>
  <c r="BA64" i="105"/>
  <c r="BA70" i="105"/>
  <c r="BB70" i="105"/>
  <c r="K73" i="100"/>
  <c r="AS38" i="105"/>
  <c r="AT38" i="105"/>
  <c r="AS22" i="105"/>
  <c r="AT22" i="105"/>
  <c r="AY18" i="105"/>
  <c r="AZ18" i="105"/>
  <c r="AY30" i="105"/>
  <c r="AZ30" i="105"/>
  <c r="AY60" i="105"/>
  <c r="AZ60" i="105"/>
  <c r="AZ39" i="105"/>
  <c r="AY39" i="105"/>
  <c r="AZ63" i="105"/>
  <c r="AY63" i="105"/>
  <c r="AY43" i="105"/>
  <c r="AZ43" i="105"/>
  <c r="AZ56" i="105"/>
  <c r="AY56" i="105"/>
  <c r="AY20" i="105"/>
  <c r="AZ20" i="105"/>
  <c r="AZ71" i="105"/>
  <c r="AY71" i="105"/>
  <c r="N73" i="100"/>
  <c r="P71" i="83"/>
  <c r="P70" i="83"/>
  <c r="P69" i="83"/>
  <c r="P58" i="83"/>
  <c r="P52" i="83"/>
  <c r="P68" i="83"/>
  <c r="P62" i="83"/>
  <c r="P55" i="83"/>
  <c r="P51" i="83"/>
  <c r="P47" i="83"/>
  <c r="P43" i="83"/>
  <c r="P34" i="83"/>
  <c r="P31" i="83"/>
  <c r="P29" i="83"/>
  <c r="P27" i="83"/>
  <c r="P25" i="83"/>
  <c r="P23" i="83"/>
  <c r="P21" i="83"/>
  <c r="P19" i="83"/>
  <c r="P15" i="83"/>
  <c r="P63" i="83"/>
  <c r="P54" i="83"/>
  <c r="P50" i="83"/>
  <c r="P46" i="83"/>
  <c r="P64" i="83"/>
  <c r="P60" i="83"/>
  <c r="P53" i="83"/>
  <c r="P49" i="83"/>
  <c r="P45" i="83"/>
  <c r="P44" i="83"/>
  <c r="P39" i="83"/>
  <c r="P38" i="83"/>
  <c r="P37" i="83"/>
  <c r="P36" i="83"/>
  <c r="P35" i="83"/>
  <c r="P32" i="83"/>
  <c r="P30" i="83"/>
  <c r="P28" i="83"/>
  <c r="P26" i="83"/>
  <c r="P24" i="83"/>
  <c r="P22" i="83"/>
  <c r="P20" i="83"/>
  <c r="P18" i="83"/>
  <c r="S11" i="83"/>
  <c r="P61" i="83"/>
  <c r="P57" i="83"/>
  <c r="P56" i="83"/>
  <c r="P67" i="83"/>
  <c r="P48" i="83"/>
  <c r="K73" i="56"/>
  <c r="AT28" i="105"/>
  <c r="AS28" i="105"/>
  <c r="AT9" i="105"/>
  <c r="AT12" i="105" s="1"/>
  <c r="AV9" i="102"/>
  <c r="N71" i="58"/>
  <c r="N70" i="58"/>
  <c r="N69" i="58"/>
  <c r="N68" i="58"/>
  <c r="N67" i="58"/>
  <c r="N64" i="58"/>
  <c r="N64" i="67" s="1"/>
  <c r="N63" i="58"/>
  <c r="N62" i="58"/>
  <c r="N61" i="58"/>
  <c r="N60" i="58"/>
  <c r="N60" i="67" s="1"/>
  <c r="N15" i="58"/>
  <c r="N38" i="58"/>
  <c r="N37" i="58"/>
  <c r="N36" i="58"/>
  <c r="N39" i="58"/>
  <c r="Q11" i="58"/>
  <c r="N51" i="58"/>
  <c r="N46" i="58"/>
  <c r="N44" i="58"/>
  <c r="N34" i="58"/>
  <c r="N25" i="58"/>
  <c r="N22" i="58"/>
  <c r="N27" i="58"/>
  <c r="N23" i="58"/>
  <c r="N48" i="58"/>
  <c r="N52" i="58"/>
  <c r="N55" i="58"/>
  <c r="N32" i="58"/>
  <c r="N30" i="58"/>
  <c r="N43" i="58"/>
  <c r="N19" i="58"/>
  <c r="N20" i="58"/>
  <c r="N47" i="58"/>
  <c r="N49" i="58"/>
  <c r="N53" i="58"/>
  <c r="N54" i="58"/>
  <c r="N29" i="58"/>
  <c r="N28" i="58"/>
  <c r="N57" i="58"/>
  <c r="N35" i="58"/>
  <c r="N18" i="58"/>
  <c r="N45" i="58"/>
  <c r="N31" i="58"/>
  <c r="N56" i="58"/>
  <c r="N26" i="58"/>
  <c r="N58" i="58"/>
  <c r="N21" i="58"/>
  <c r="N50" i="58"/>
  <c r="N24" i="58"/>
  <c r="K60" i="67"/>
  <c r="K70" i="67"/>
  <c r="M75" i="94"/>
  <c r="H75" i="94"/>
  <c r="M74" i="94"/>
  <c r="K75" i="94"/>
  <c r="N74" i="94"/>
  <c r="H74" i="94"/>
  <c r="L76" i="94"/>
  <c r="I75" i="94"/>
  <c r="I76" i="94"/>
  <c r="L75" i="94"/>
  <c r="K74" i="94"/>
  <c r="J74" i="94"/>
  <c r="H76" i="94"/>
  <c r="N76" i="94"/>
  <c r="K76" i="94"/>
  <c r="J76" i="94"/>
  <c r="N75" i="94"/>
  <c r="M76" i="94"/>
  <c r="L74" i="94"/>
  <c r="J75" i="94"/>
  <c r="I74" i="94"/>
  <c r="AS23" i="105"/>
  <c r="AT23" i="105"/>
  <c r="AS31" i="105"/>
  <c r="AT31" i="105"/>
  <c r="AS52" i="105"/>
  <c r="AT52" i="105"/>
  <c r="AT56" i="105"/>
  <c r="AS56" i="105"/>
  <c r="AT62" i="105"/>
  <c r="AS62" i="105"/>
  <c r="AT68" i="105"/>
  <c r="AS68" i="105"/>
  <c r="AS49" i="105"/>
  <c r="AT49" i="105"/>
  <c r="AT57" i="105"/>
  <c r="AS57" i="105"/>
  <c r="AX23" i="105"/>
  <c r="AW23" i="105"/>
  <c r="AW31" i="105"/>
  <c r="AX31" i="105"/>
  <c r="AW50" i="105"/>
  <c r="AX50" i="105"/>
  <c r="AW64" i="105"/>
  <c r="AX64" i="105"/>
  <c r="AX47" i="105"/>
  <c r="AW47" i="105"/>
  <c r="AW18" i="105"/>
  <c r="AX18" i="105"/>
  <c r="AW26" i="105"/>
  <c r="AX26" i="105"/>
  <c r="AW35" i="105"/>
  <c r="AX35" i="105"/>
  <c r="AX39" i="105"/>
  <c r="AW39" i="105"/>
  <c r="AW53" i="105"/>
  <c r="AX53" i="105"/>
  <c r="AX63" i="105"/>
  <c r="AW63" i="105"/>
  <c r="BB23" i="105"/>
  <c r="BA23" i="105"/>
  <c r="BB48" i="105"/>
  <c r="BA48" i="105"/>
  <c r="BB19" i="105"/>
  <c r="BA19" i="105"/>
  <c r="BA56" i="105"/>
  <c r="BB56" i="105"/>
  <c r="BB54" i="105"/>
  <c r="BA54" i="105"/>
  <c r="BB20" i="105"/>
  <c r="BA20" i="105"/>
  <c r="BB28" i="105"/>
  <c r="BA28" i="105"/>
  <c r="BA36" i="105"/>
  <c r="BB36" i="105"/>
  <c r="N71" i="83"/>
  <c r="N67" i="83"/>
  <c r="N61" i="83"/>
  <c r="N38" i="83"/>
  <c r="N37" i="83"/>
  <c r="N36" i="83"/>
  <c r="N68" i="83"/>
  <c r="N62" i="83"/>
  <c r="N39" i="83"/>
  <c r="N70" i="83"/>
  <c r="N69" i="83"/>
  <c r="N63" i="83"/>
  <c r="N63" i="67" s="1"/>
  <c r="N60" i="83"/>
  <c r="N64" i="83"/>
  <c r="N15" i="83"/>
  <c r="N44" i="83"/>
  <c r="N48" i="83"/>
  <c r="N52" i="83"/>
  <c r="N55" i="83"/>
  <c r="N18" i="83"/>
  <c r="N29" i="83"/>
  <c r="N43" i="83"/>
  <c r="N32" i="83"/>
  <c r="N50" i="83"/>
  <c r="N46" i="83"/>
  <c r="N57" i="83"/>
  <c r="N53" i="83"/>
  <c r="N54" i="83"/>
  <c r="N27" i="83"/>
  <c r="N21" i="83"/>
  <c r="N22" i="83"/>
  <c r="N51" i="83"/>
  <c r="N19" i="83"/>
  <c r="N47" i="83"/>
  <c r="N45" i="83"/>
  <c r="N28" i="83"/>
  <c r="N35" i="83"/>
  <c r="N25" i="83"/>
  <c r="N34" i="83"/>
  <c r="N20" i="83"/>
  <c r="N23" i="83"/>
  <c r="N26" i="83"/>
  <c r="Q11" i="83"/>
  <c r="N58" i="83"/>
  <c r="N24" i="83"/>
  <c r="N56" i="83"/>
  <c r="N31" i="83"/>
  <c r="N49" i="83"/>
  <c r="N30" i="83"/>
  <c r="AN12" i="58"/>
  <c r="AO11" i="58"/>
  <c r="I35" i="96"/>
  <c r="I73" i="96" s="1"/>
  <c r="L35" i="96"/>
  <c r="O35" i="96"/>
  <c r="AF11" i="83"/>
  <c r="AP11" i="83"/>
  <c r="I48" i="58"/>
  <c r="L48" i="58"/>
  <c r="R48" i="58"/>
  <c r="U48" i="58"/>
  <c r="O48" i="58"/>
  <c r="AA48" i="58"/>
  <c r="K50" i="67"/>
  <c r="M73" i="100"/>
  <c r="AF11" i="52"/>
  <c r="AP11" i="52"/>
  <c r="AF63" i="105"/>
  <c r="I35" i="98"/>
  <c r="L35" i="98"/>
  <c r="O35" i="98"/>
  <c r="L48" i="60"/>
  <c r="AG11" i="56"/>
  <c r="Q73" i="52"/>
  <c r="L63" i="56"/>
  <c r="L53" i="56"/>
  <c r="L53" i="67" s="1"/>
  <c r="L18" i="56"/>
  <c r="L37" i="56"/>
  <c r="L37" i="67" s="1"/>
  <c r="L61" i="56"/>
  <c r="L29" i="56"/>
  <c r="L29" i="67" s="1"/>
  <c r="L67" i="56"/>
  <c r="L67" i="67" s="1"/>
  <c r="L35" i="56"/>
  <c r="L23" i="56"/>
  <c r="L54" i="56"/>
  <c r="L32" i="56"/>
  <c r="L68" i="56"/>
  <c r="L58" i="56"/>
  <c r="L70" i="56"/>
  <c r="L70" i="67" s="1"/>
  <c r="L69" i="56"/>
  <c r="L69" i="67" s="1"/>
  <c r="L71" i="56"/>
  <c r="L27" i="56"/>
  <c r="L27" i="67" s="1"/>
  <c r="L22" i="56"/>
  <c r="L22" i="67" s="1"/>
  <c r="L55" i="56"/>
  <c r="L60" i="56"/>
  <c r="L60" i="67" s="1"/>
  <c r="L44" i="56"/>
  <c r="L57" i="56"/>
  <c r="L57" i="67" s="1"/>
  <c r="O11" i="56"/>
  <c r="L47" i="56"/>
  <c r="L47" i="67" s="1"/>
  <c r="L24" i="56"/>
  <c r="L64" i="56"/>
  <c r="L64" i="67" s="1"/>
  <c r="L31" i="56"/>
  <c r="L45" i="56"/>
  <c r="L19" i="56"/>
  <c r="L19" i="67" s="1"/>
  <c r="L34" i="56"/>
  <c r="L39" i="56"/>
  <c r="L52" i="56"/>
  <c r="L38" i="56"/>
  <c r="L25" i="56"/>
  <c r="L25" i="67" s="1"/>
  <c r="L15" i="56"/>
  <c r="L28" i="56"/>
  <c r="L28" i="67" s="1"/>
  <c r="L43" i="56"/>
  <c r="L30" i="56"/>
  <c r="L30" i="67" s="1"/>
  <c r="L51" i="56"/>
  <c r="L50" i="56"/>
  <c r="L46" i="56"/>
  <c r="L48" i="56"/>
  <c r="L36" i="56"/>
  <c r="L62" i="56"/>
  <c r="L21" i="56"/>
  <c r="L20" i="56"/>
  <c r="L20" i="67" s="1"/>
  <c r="L26" i="56"/>
  <c r="L49" i="56"/>
  <c r="L49" i="67" s="1"/>
  <c r="L56" i="56"/>
  <c r="BB61" i="105"/>
  <c r="BA61" i="105"/>
  <c r="BB67" i="105"/>
  <c r="BA67" i="105"/>
  <c r="BB71" i="105"/>
  <c r="BA71" i="105"/>
  <c r="K15" i="67"/>
  <c r="K73" i="60"/>
  <c r="K71" i="67"/>
  <c r="K67" i="67"/>
  <c r="K61" i="67"/>
  <c r="AG15" i="105"/>
  <c r="S73" i="105"/>
  <c r="AY22" i="105"/>
  <c r="AZ22" i="105"/>
  <c r="AY19" i="105"/>
  <c r="AZ19" i="105"/>
  <c r="AZ26" i="105"/>
  <c r="AY26" i="105"/>
  <c r="AY70" i="105"/>
  <c r="AZ70" i="105"/>
  <c r="AZ32" i="105"/>
  <c r="AY32" i="105"/>
  <c r="AZ50" i="105"/>
  <c r="AY50" i="105"/>
  <c r="AY69" i="105"/>
  <c r="AZ69" i="105"/>
  <c r="AY57" i="105"/>
  <c r="AZ57" i="105"/>
  <c r="AY46" i="105"/>
  <c r="AZ46" i="105"/>
  <c r="Q39" i="100"/>
  <c r="Q15" i="100"/>
  <c r="Q71" i="100"/>
  <c r="Q69" i="100"/>
  <c r="Q67" i="100"/>
  <c r="Q63" i="100"/>
  <c r="Q61" i="100"/>
  <c r="Q37" i="100"/>
  <c r="Q70" i="100"/>
  <c r="Q68" i="100"/>
  <c r="Q64" i="100"/>
  <c r="Q62" i="100"/>
  <c r="Q60" i="100"/>
  <c r="Q38" i="100"/>
  <c r="Q36" i="100"/>
  <c r="T11" i="100"/>
  <c r="Q18" i="100"/>
  <c r="Q56" i="100"/>
  <c r="Q32" i="100"/>
  <c r="Q55" i="100"/>
  <c r="Q35" i="100"/>
  <c r="Q54" i="100"/>
  <c r="Q19" i="100"/>
  <c r="Q46" i="100"/>
  <c r="Q45" i="100"/>
  <c r="Q22" i="100"/>
  <c r="Q31" i="100"/>
  <c r="Q20" i="100"/>
  <c r="Q47" i="100"/>
  <c r="Q24" i="100"/>
  <c r="Q30" i="100"/>
  <c r="Q50" i="100"/>
  <c r="Q53" i="100"/>
  <c r="Q23" i="100"/>
  <c r="Q49" i="100"/>
  <c r="Q44" i="100"/>
  <c r="Q51" i="100"/>
  <c r="Q57" i="100"/>
  <c r="Q52" i="100"/>
  <c r="Q27" i="100"/>
  <c r="Q48" i="100"/>
  <c r="Q34" i="100"/>
  <c r="Q28" i="100"/>
  <c r="Q25" i="100"/>
  <c r="Q43" i="100"/>
  <c r="Q26" i="100"/>
  <c r="Q29" i="100"/>
  <c r="Q58" i="100"/>
  <c r="Q21" i="100"/>
  <c r="N71" i="96"/>
  <c r="N70" i="96"/>
  <c r="N69" i="96"/>
  <c r="N69" i="67" s="1"/>
  <c r="N68" i="96"/>
  <c r="N67" i="96"/>
  <c r="N64" i="96"/>
  <c r="N63" i="96"/>
  <c r="N62" i="96"/>
  <c r="N61" i="96"/>
  <c r="N60" i="96"/>
  <c r="N15" i="96"/>
  <c r="N15" i="67" s="1"/>
  <c r="N38" i="96"/>
  <c r="N37" i="96"/>
  <c r="N36" i="96"/>
  <c r="N39" i="96"/>
  <c r="N39" i="67" s="1"/>
  <c r="Q11" i="96"/>
  <c r="N23" i="96"/>
  <c r="N21" i="96"/>
  <c r="N44" i="96"/>
  <c r="N47" i="96"/>
  <c r="N27" i="96"/>
  <c r="N56" i="96"/>
  <c r="N28" i="96"/>
  <c r="N55" i="96"/>
  <c r="N48" i="96"/>
  <c r="N24" i="96"/>
  <c r="N52" i="96"/>
  <c r="N53" i="96"/>
  <c r="N34" i="96"/>
  <c r="N43" i="96"/>
  <c r="N32" i="96"/>
  <c r="N31" i="96"/>
  <c r="N46" i="96"/>
  <c r="N25" i="96"/>
  <c r="N51" i="96"/>
  <c r="N30" i="96"/>
  <c r="N29" i="96"/>
  <c r="N22" i="96"/>
  <c r="N20" i="96"/>
  <c r="N19" i="96"/>
  <c r="N58" i="96"/>
  <c r="N18" i="96"/>
  <c r="N35" i="96"/>
  <c r="N50" i="96"/>
  <c r="N54" i="96"/>
  <c r="N57" i="96"/>
  <c r="N45" i="96"/>
  <c r="N49" i="96"/>
  <c r="N26" i="96"/>
  <c r="P52" i="56"/>
  <c r="P63" i="56"/>
  <c r="P57" i="56"/>
  <c r="P54" i="56"/>
  <c r="P50" i="56"/>
  <c r="P45" i="56"/>
  <c r="P44" i="56"/>
  <c r="P39" i="56"/>
  <c r="P38" i="56"/>
  <c r="P37" i="56"/>
  <c r="P36" i="56"/>
  <c r="P35" i="56"/>
  <c r="P32" i="56"/>
  <c r="P30" i="56"/>
  <c r="P28" i="56"/>
  <c r="P26" i="56"/>
  <c r="P24" i="56"/>
  <c r="P22" i="56"/>
  <c r="P20" i="56"/>
  <c r="P18" i="56"/>
  <c r="P71" i="56"/>
  <c r="P69" i="56"/>
  <c r="P64" i="56"/>
  <c r="P60" i="56"/>
  <c r="P58" i="56"/>
  <c r="P53" i="56"/>
  <c r="P49" i="56"/>
  <c r="P43" i="56"/>
  <c r="P67" i="56"/>
  <c r="P61" i="56"/>
  <c r="P56" i="56"/>
  <c r="P48" i="56"/>
  <c r="P34" i="56"/>
  <c r="P31" i="56"/>
  <c r="P29" i="56"/>
  <c r="P27" i="56"/>
  <c r="P25" i="56"/>
  <c r="P23" i="56"/>
  <c r="P21" i="56"/>
  <c r="P19" i="56"/>
  <c r="P15" i="56"/>
  <c r="P70" i="56"/>
  <c r="P62" i="56"/>
  <c r="P47" i="56"/>
  <c r="S11" i="56"/>
  <c r="P68" i="56"/>
  <c r="P55" i="56"/>
  <c r="P46" i="56"/>
  <c r="P51" i="56"/>
  <c r="AS20" i="105"/>
  <c r="AT20" i="105"/>
  <c r="AJ10" i="67"/>
  <c r="AO12" i="102"/>
  <c r="AJ12" i="67" s="1"/>
  <c r="P73" i="102"/>
  <c r="Q71" i="60"/>
  <c r="Q70" i="60"/>
  <c r="Q69" i="60"/>
  <c r="Q68" i="60"/>
  <c r="Q67" i="60"/>
  <c r="Q64" i="60"/>
  <c r="Q63" i="60"/>
  <c r="Q62" i="60"/>
  <c r="Q61" i="60"/>
  <c r="Q60" i="60"/>
  <c r="Q38" i="60"/>
  <c r="Q37" i="60"/>
  <c r="Q36" i="60"/>
  <c r="Q39" i="60"/>
  <c r="Q15" i="60"/>
  <c r="T11" i="60"/>
  <c r="Q51" i="60"/>
  <c r="Q47" i="60"/>
  <c r="Q48" i="60"/>
  <c r="Q19" i="60"/>
  <c r="Q34" i="60"/>
  <c r="Q20" i="60"/>
  <c r="Q28" i="60"/>
  <c r="Q45" i="60"/>
  <c r="Q54" i="60"/>
  <c r="Q44" i="60"/>
  <c r="Q49" i="60"/>
  <c r="Q56" i="60"/>
  <c r="Q21" i="60"/>
  <c r="Q24" i="60"/>
  <c r="Q18" i="60"/>
  <c r="Q23" i="60"/>
  <c r="Q53" i="60"/>
  <c r="Q50" i="60"/>
  <c r="Q52" i="60"/>
  <c r="Q57" i="60"/>
  <c r="Q31" i="60"/>
  <c r="Q29" i="60"/>
  <c r="Q26" i="60"/>
  <c r="Q30" i="60"/>
  <c r="Q27" i="60"/>
  <c r="Q46" i="60"/>
  <c r="Q25" i="60"/>
  <c r="Q58" i="60"/>
  <c r="Q43" i="60"/>
  <c r="Q55" i="60"/>
  <c r="Q22" i="60"/>
  <c r="Q32" i="60"/>
  <c r="Q35" i="60"/>
  <c r="N73" i="56"/>
  <c r="K73" i="52"/>
  <c r="AT39" i="105"/>
  <c r="AS39" i="105"/>
  <c r="AT26" i="105"/>
  <c r="AS26" i="105"/>
  <c r="P73" i="105"/>
  <c r="AS48" i="105"/>
  <c r="AT48" i="105"/>
  <c r="AS69" i="105"/>
  <c r="AT69" i="105"/>
  <c r="V73" i="105"/>
  <c r="AH15" i="105"/>
  <c r="AW34" i="105"/>
  <c r="AX34" i="105"/>
  <c r="AW56" i="105"/>
  <c r="AX56" i="105"/>
  <c r="AW68" i="105"/>
  <c r="AX68" i="105"/>
  <c r="AX48" i="105"/>
  <c r="AW48" i="105"/>
  <c r="AW20" i="105"/>
  <c r="AX20" i="105"/>
  <c r="AX28" i="105"/>
  <c r="AW28" i="105"/>
  <c r="AX36" i="105"/>
  <c r="AW36" i="105"/>
  <c r="AX43" i="105"/>
  <c r="AW43" i="105"/>
  <c r="AX67" i="105"/>
  <c r="AW67" i="105"/>
  <c r="BB37" i="105"/>
  <c r="BA37" i="105"/>
  <c r="BA50" i="105"/>
  <c r="BB50" i="105"/>
  <c r="BB52" i="105"/>
  <c r="BA52" i="105"/>
  <c r="BB27" i="105"/>
  <c r="BA27" i="105"/>
  <c r="BB22" i="105"/>
  <c r="BA22" i="105"/>
  <c r="BA30" i="105"/>
  <c r="BB30" i="105"/>
  <c r="BA45" i="105"/>
  <c r="BB45" i="105"/>
  <c r="K73" i="83"/>
  <c r="AO11" i="83"/>
  <c r="AN12" i="83"/>
  <c r="AJ53" i="105"/>
  <c r="AI62" i="105"/>
  <c r="K27" i="67"/>
  <c r="M73" i="58"/>
  <c r="L46" i="102"/>
  <c r="I46" i="102"/>
  <c r="O46" i="102"/>
  <c r="U46" i="102"/>
  <c r="X46" i="102"/>
  <c r="AA46" i="102"/>
  <c r="I53" i="67"/>
  <c r="L34" i="96"/>
  <c r="I34" i="96"/>
  <c r="O34" i="96"/>
  <c r="L56" i="60"/>
  <c r="L73" i="60" s="1"/>
  <c r="L18" i="67"/>
  <c r="L31" i="67"/>
  <c r="L38" i="67"/>
  <c r="R11" i="60"/>
  <c r="O24" i="60"/>
  <c r="O62" i="60"/>
  <c r="O69" i="60"/>
  <c r="O70" i="60"/>
  <c r="O60" i="60"/>
  <c r="O23" i="60"/>
  <c r="O38" i="60"/>
  <c r="O53" i="60"/>
  <c r="O37" i="60"/>
  <c r="O39" i="60"/>
  <c r="O64" i="60"/>
  <c r="O27" i="60"/>
  <c r="O44" i="60"/>
  <c r="O26" i="60"/>
  <c r="O49" i="60"/>
  <c r="O19" i="60"/>
  <c r="O25" i="60"/>
  <c r="O68" i="60"/>
  <c r="O56" i="60"/>
  <c r="O54" i="60"/>
  <c r="O51" i="60"/>
  <c r="O52" i="60"/>
  <c r="O29" i="60"/>
  <c r="O20" i="60"/>
  <c r="O57" i="60"/>
  <c r="O71" i="60"/>
  <c r="O21" i="60"/>
  <c r="O18" i="60"/>
  <c r="O32" i="60"/>
  <c r="O58" i="60"/>
  <c r="O47" i="60"/>
  <c r="O35" i="60"/>
  <c r="O55" i="60"/>
  <c r="O22" i="60"/>
  <c r="O61" i="60"/>
  <c r="O31" i="60"/>
  <c r="O45" i="60"/>
  <c r="O43" i="60"/>
  <c r="O36" i="60"/>
  <c r="O28" i="60"/>
  <c r="O63" i="60"/>
  <c r="O48" i="60"/>
  <c r="O34" i="60"/>
  <c r="O50" i="60"/>
  <c r="O67" i="60"/>
  <c r="O46" i="60"/>
  <c r="O15" i="60"/>
  <c r="O30" i="60"/>
  <c r="AP12" i="96"/>
  <c r="AR11" i="96"/>
  <c r="AQ11" i="96"/>
  <c r="U55" i="105"/>
  <c r="AH55" i="105" s="1"/>
  <c r="I55" i="105"/>
  <c r="AA55" i="105"/>
  <c r="AJ55" i="105" s="1"/>
  <c r="D55" i="94"/>
  <c r="L55" i="105"/>
  <c r="AD55" i="105" s="1"/>
  <c r="AN55" i="105" s="1"/>
  <c r="X55" i="105"/>
  <c r="AI55" i="105" s="1"/>
  <c r="O55" i="105"/>
  <c r="AF55" i="105" s="1"/>
  <c r="AL55" i="105" s="1"/>
  <c r="I58" i="100"/>
  <c r="O58" i="100"/>
  <c r="L58" i="100"/>
  <c r="X58" i="100"/>
  <c r="U58" i="100"/>
  <c r="AA58" i="100"/>
  <c r="I46" i="58"/>
  <c r="L46" i="58"/>
  <c r="L46" i="67" s="1"/>
  <c r="O46" i="58"/>
  <c r="R46" i="58"/>
  <c r="U46" i="58"/>
  <c r="AA46" i="58"/>
  <c r="AA73" i="58" s="1"/>
  <c r="I58" i="58"/>
  <c r="L58" i="58"/>
  <c r="R58" i="58"/>
  <c r="O58" i="58"/>
  <c r="U58" i="58"/>
  <c r="AA58" i="58"/>
  <c r="I38" i="67"/>
  <c r="I60" i="67"/>
  <c r="H78" i="67"/>
  <c r="BB62" i="105"/>
  <c r="BA62" i="105"/>
  <c r="BB68" i="105"/>
  <c r="BA68" i="105"/>
  <c r="AC78" i="67"/>
  <c r="K73" i="102"/>
  <c r="AT46" i="105"/>
  <c r="AS46" i="105"/>
  <c r="AT36" i="105"/>
  <c r="AS36" i="105"/>
  <c r="K38" i="67"/>
  <c r="AZ23" i="105"/>
  <c r="AY23" i="105"/>
  <c r="AY53" i="105"/>
  <c r="AZ53" i="105"/>
  <c r="AZ27" i="105"/>
  <c r="AY27" i="105"/>
  <c r="Y73" i="105"/>
  <c r="AI15" i="105"/>
  <c r="AZ34" i="105"/>
  <c r="AY34" i="105"/>
  <c r="AY31" i="105"/>
  <c r="AZ31" i="105"/>
  <c r="AZ48" i="105"/>
  <c r="AY48" i="105"/>
  <c r="AY28" i="105"/>
  <c r="AZ28" i="105"/>
  <c r="AY47" i="105"/>
  <c r="AZ47" i="105"/>
  <c r="AY61" i="105"/>
  <c r="AZ61" i="105"/>
  <c r="M73" i="102"/>
  <c r="AS9" i="105"/>
  <c r="AS12" i="105" s="1"/>
  <c r="AU9" i="102"/>
  <c r="P58" i="60"/>
  <c r="P71" i="60"/>
  <c r="P70" i="60"/>
  <c r="P69" i="60"/>
  <c r="P57" i="60"/>
  <c r="P52" i="60"/>
  <c r="P64" i="60"/>
  <c r="P60" i="60"/>
  <c r="P53" i="60"/>
  <c r="P49" i="60"/>
  <c r="P34" i="60"/>
  <c r="P31" i="60"/>
  <c r="P29" i="60"/>
  <c r="P27" i="60"/>
  <c r="P25" i="60"/>
  <c r="P23" i="60"/>
  <c r="P21" i="60"/>
  <c r="P19" i="60"/>
  <c r="P15" i="60"/>
  <c r="P67" i="60"/>
  <c r="P61" i="60"/>
  <c r="P56" i="60"/>
  <c r="P48" i="60"/>
  <c r="P46" i="60"/>
  <c r="P68" i="60"/>
  <c r="P62" i="60"/>
  <c r="P55" i="60"/>
  <c r="P51" i="60"/>
  <c r="P47" i="60"/>
  <c r="P45" i="60"/>
  <c r="P39" i="60"/>
  <c r="P38" i="60"/>
  <c r="P37" i="60"/>
  <c r="P36" i="60"/>
  <c r="P35" i="60"/>
  <c r="P32" i="60"/>
  <c r="P30" i="60"/>
  <c r="P28" i="60"/>
  <c r="P26" i="60"/>
  <c r="P24" i="60"/>
  <c r="P22" i="60"/>
  <c r="P20" i="60"/>
  <c r="P18" i="60"/>
  <c r="S11" i="60"/>
  <c r="P63" i="60"/>
  <c r="P50" i="60"/>
  <c r="P43" i="60"/>
  <c r="P54" i="60"/>
  <c r="P44" i="60"/>
  <c r="N73" i="60"/>
  <c r="K68" i="67"/>
  <c r="K78" i="67" s="1"/>
  <c r="K62" i="67"/>
  <c r="P55" i="96"/>
  <c r="P53" i="96"/>
  <c r="P51" i="96"/>
  <c r="P49" i="96"/>
  <c r="P71" i="96"/>
  <c r="P70" i="96"/>
  <c r="P69" i="96"/>
  <c r="P68" i="96"/>
  <c r="P67" i="96"/>
  <c r="P64" i="96"/>
  <c r="P63" i="96"/>
  <c r="P62" i="96"/>
  <c r="P61" i="96"/>
  <c r="P60" i="96"/>
  <c r="P57" i="96"/>
  <c r="P56" i="96"/>
  <c r="P54" i="96"/>
  <c r="P50" i="96"/>
  <c r="P48" i="96"/>
  <c r="P52" i="96"/>
  <c r="P47" i="96"/>
  <c r="P43" i="96"/>
  <c r="P34" i="96"/>
  <c r="P31" i="96"/>
  <c r="P29" i="96"/>
  <c r="P27" i="96"/>
  <c r="P25" i="96"/>
  <c r="P23" i="96"/>
  <c r="P21" i="96"/>
  <c r="P19" i="96"/>
  <c r="P15" i="96"/>
  <c r="P58" i="96"/>
  <c r="P46" i="96"/>
  <c r="P44" i="96"/>
  <c r="P28" i="96"/>
  <c r="P20" i="96"/>
  <c r="P39" i="96"/>
  <c r="P37" i="96"/>
  <c r="P35" i="96"/>
  <c r="P26" i="96"/>
  <c r="P18" i="96"/>
  <c r="P45" i="96"/>
  <c r="P32" i="96"/>
  <c r="P24" i="96"/>
  <c r="S11" i="96"/>
  <c r="P38" i="96"/>
  <c r="P36" i="96"/>
  <c r="P30" i="96"/>
  <c r="P22" i="96"/>
  <c r="N36" i="67"/>
  <c r="K37" i="67"/>
  <c r="AT37" i="105"/>
  <c r="AS37" i="105"/>
  <c r="AT18" i="105"/>
  <c r="AS18" i="105"/>
  <c r="M73" i="83"/>
  <c r="AT19" i="105"/>
  <c r="AS19" i="105"/>
  <c r="AS45" i="105"/>
  <c r="AT45" i="105"/>
  <c r="AS50" i="105"/>
  <c r="AT50" i="105"/>
  <c r="AS60" i="105"/>
  <c r="AT60" i="105"/>
  <c r="AS64" i="105"/>
  <c r="AT64" i="105"/>
  <c r="AS70" i="105"/>
  <c r="AT70" i="105"/>
  <c r="AT53" i="105"/>
  <c r="AS53" i="105"/>
  <c r="AX19" i="105"/>
  <c r="AW19" i="105"/>
  <c r="AW27" i="105"/>
  <c r="AX27" i="105"/>
  <c r="AW45" i="105"/>
  <c r="AX45" i="105"/>
  <c r="AX60" i="105"/>
  <c r="AW60" i="105"/>
  <c r="AX70" i="105"/>
  <c r="AW70" i="105"/>
  <c r="AX22" i="105"/>
  <c r="AW22" i="105"/>
  <c r="AW30" i="105"/>
  <c r="AX30" i="105"/>
  <c r="AX37" i="105"/>
  <c r="AW37" i="105"/>
  <c r="AX69" i="105"/>
  <c r="AW69" i="105"/>
  <c r="BA31" i="105"/>
  <c r="BB31" i="105"/>
  <c r="BA43" i="105"/>
  <c r="BB43" i="105"/>
  <c r="BB24" i="105"/>
  <c r="BA24" i="105"/>
  <c r="BA32" i="105"/>
  <c r="BB32" i="105"/>
  <c r="BB47" i="105"/>
  <c r="BA47" i="105"/>
  <c r="AI54" i="105"/>
  <c r="L44" i="58"/>
  <c r="L73" i="58" s="1"/>
  <c r="I44" i="58"/>
  <c r="O44" i="58"/>
  <c r="R44" i="58"/>
  <c r="U44" i="58"/>
  <c r="AA44" i="58"/>
  <c r="AI38" i="105"/>
  <c r="AJ34" i="105"/>
  <c r="I39" i="67"/>
  <c r="L26" i="67"/>
  <c r="I26" i="67"/>
  <c r="AO12" i="60"/>
  <c r="L23" i="67"/>
  <c r="L61" i="67"/>
  <c r="L36" i="67"/>
  <c r="L15" i="67"/>
  <c r="AG11" i="96"/>
  <c r="X51" i="105"/>
  <c r="AI51" i="105" s="1"/>
  <c r="L51" i="105"/>
  <c r="AD51" i="105" s="1"/>
  <c r="AN51" i="105" s="1"/>
  <c r="U51" i="105"/>
  <c r="AH51" i="105" s="1"/>
  <c r="AA51" i="105"/>
  <c r="AJ51" i="105" s="1"/>
  <c r="O51" i="105"/>
  <c r="AF51" i="105" s="1"/>
  <c r="D51" i="94"/>
  <c r="I51" i="105"/>
  <c r="Z73" i="105"/>
  <c r="I73" i="56"/>
  <c r="I15" i="67"/>
  <c r="L63" i="67"/>
  <c r="BA38" i="105"/>
  <c r="BB38" i="105"/>
  <c r="BB63" i="105"/>
  <c r="BA63" i="105"/>
  <c r="BA69" i="105"/>
  <c r="BB69" i="105"/>
  <c r="AT30" i="105"/>
  <c r="AS30" i="105"/>
  <c r="AY64" i="105"/>
  <c r="AZ64" i="105"/>
  <c r="AZ24" i="105"/>
  <c r="AY24" i="105"/>
  <c r="AZ37" i="105"/>
  <c r="AY37" i="105"/>
  <c r="AY49" i="105"/>
  <c r="AZ49" i="105"/>
  <c r="AZ52" i="105"/>
  <c r="AY52" i="105"/>
  <c r="AZ67" i="105"/>
  <c r="AY67" i="105"/>
  <c r="Q71" i="102"/>
  <c r="Q70" i="102"/>
  <c r="Q69" i="102"/>
  <c r="Q68" i="102"/>
  <c r="Q67" i="102"/>
  <c r="Q64" i="102"/>
  <c r="Q63" i="102"/>
  <c r="Q62" i="102"/>
  <c r="Q61" i="102"/>
  <c r="Q60" i="102"/>
  <c r="Q38" i="102"/>
  <c r="Q37" i="102"/>
  <c r="Q36" i="102"/>
  <c r="Q39" i="102"/>
  <c r="Q15" i="102"/>
  <c r="Q57" i="102"/>
  <c r="Q45" i="102"/>
  <c r="Q49" i="102"/>
  <c r="Q58" i="102"/>
  <c r="Q30" i="102"/>
  <c r="Q28" i="102"/>
  <c r="Q53" i="102"/>
  <c r="Q34" i="102"/>
  <c r="Q50" i="102"/>
  <c r="T11" i="102"/>
  <c r="Q56" i="102"/>
  <c r="Q21" i="102"/>
  <c r="Q52" i="102"/>
  <c r="Q51" i="102"/>
  <c r="Q46" i="102"/>
  <c r="Q27" i="102"/>
  <c r="Q44" i="102"/>
  <c r="Q25" i="102"/>
  <c r="Q29" i="102"/>
  <c r="Q31" i="102"/>
  <c r="Q18" i="102"/>
  <c r="Q55" i="102"/>
  <c r="Q24" i="102"/>
  <c r="Q23" i="102"/>
  <c r="Q43" i="102"/>
  <c r="Q47" i="102"/>
  <c r="Q22" i="102"/>
  <c r="Q54" i="102"/>
  <c r="Q35" i="102"/>
  <c r="Q32" i="102"/>
  <c r="Q19" i="102"/>
  <c r="Q26" i="102"/>
  <c r="Q20" i="102"/>
  <c r="Q48" i="102"/>
  <c r="K73" i="96"/>
  <c r="M73" i="60"/>
  <c r="S55" i="102"/>
  <c r="S53" i="102"/>
  <c r="S51" i="102"/>
  <c r="S49" i="102"/>
  <c r="S47" i="102"/>
  <c r="S46" i="102"/>
  <c r="S34" i="102"/>
  <c r="S31" i="102"/>
  <c r="S29" i="102"/>
  <c r="S27" i="102"/>
  <c r="S25" i="102"/>
  <c r="S23" i="102"/>
  <c r="S21" i="102"/>
  <c r="S19" i="102"/>
  <c r="S15" i="102"/>
  <c r="S45" i="102"/>
  <c r="S71" i="102"/>
  <c r="S70" i="102"/>
  <c r="S69" i="102"/>
  <c r="S68" i="102"/>
  <c r="S67" i="102"/>
  <c r="S64" i="102"/>
  <c r="S63" i="102"/>
  <c r="S62" i="102"/>
  <c r="S61" i="102"/>
  <c r="S60" i="102"/>
  <c r="S58" i="102"/>
  <c r="S57" i="102"/>
  <c r="S56" i="102"/>
  <c r="S54" i="102"/>
  <c r="S50" i="102"/>
  <c r="S48" i="102"/>
  <c r="S44" i="102"/>
  <c r="S43" i="102"/>
  <c r="S39" i="102"/>
  <c r="S38" i="102"/>
  <c r="S37" i="102"/>
  <c r="S36" i="102"/>
  <c r="S35" i="102"/>
  <c r="S32" i="102"/>
  <c r="S30" i="102"/>
  <c r="S28" i="102"/>
  <c r="S26" i="102"/>
  <c r="S24" i="102"/>
  <c r="S22" i="102"/>
  <c r="S20" i="102"/>
  <c r="S18" i="102"/>
  <c r="S52" i="102"/>
  <c r="V11" i="102"/>
  <c r="M73" i="96"/>
  <c r="N61" i="67"/>
  <c r="N37" i="67"/>
  <c r="M73" i="56"/>
  <c r="AS47" i="105"/>
  <c r="AT47" i="105"/>
  <c r="AS61" i="105"/>
  <c r="AT61" i="105"/>
  <c r="AS67" i="105"/>
  <c r="AT67" i="105"/>
  <c r="AS71" i="105"/>
  <c r="AT71" i="105"/>
  <c r="AW49" i="105"/>
  <c r="AX49" i="105"/>
  <c r="AX71" i="105"/>
  <c r="AW71" i="105"/>
  <c r="AX57" i="105"/>
  <c r="AW57" i="105"/>
  <c r="AX24" i="105"/>
  <c r="AW24" i="105"/>
  <c r="AX32" i="105"/>
  <c r="AW32" i="105"/>
  <c r="AX38" i="105"/>
  <c r="AW38" i="105"/>
  <c r="AW46" i="105"/>
  <c r="AX46" i="105"/>
  <c r="AX61" i="105"/>
  <c r="AW61" i="105"/>
  <c r="AW52" i="105"/>
  <c r="AX52" i="105"/>
  <c r="BA46" i="105"/>
  <c r="BB46" i="105"/>
  <c r="AB73" i="105"/>
  <c r="AJ15" i="105"/>
  <c r="BB39" i="105"/>
  <c r="BA39" i="105"/>
  <c r="BB18" i="105"/>
  <c r="BA18" i="105"/>
  <c r="BA26" i="105"/>
  <c r="BB26" i="105"/>
  <c r="BB49" i="105"/>
  <c r="BA49" i="105"/>
  <c r="BA57" i="105"/>
  <c r="BB57" i="105"/>
  <c r="AP11" i="58"/>
  <c r="AF11" i="58"/>
  <c r="I43" i="83"/>
  <c r="I43" i="67" s="1"/>
  <c r="L43" i="83"/>
  <c r="AI68" i="105"/>
  <c r="AH62" i="105"/>
  <c r="P71" i="100"/>
  <c r="P70" i="100"/>
  <c r="P69" i="100"/>
  <c r="P68" i="100"/>
  <c r="P67" i="100"/>
  <c r="P64" i="100"/>
  <c r="P63" i="100"/>
  <c r="P62" i="100"/>
  <c r="P61" i="100"/>
  <c r="P60" i="100"/>
  <c r="P58" i="100"/>
  <c r="P57" i="100"/>
  <c r="P56" i="100"/>
  <c r="P54" i="100"/>
  <c r="P50" i="100"/>
  <c r="P48" i="100"/>
  <c r="P55" i="100"/>
  <c r="P53" i="100"/>
  <c r="P51" i="100"/>
  <c r="P49" i="100"/>
  <c r="P45" i="100"/>
  <c r="P52" i="100"/>
  <c r="P44" i="100"/>
  <c r="P43" i="100"/>
  <c r="P39" i="100"/>
  <c r="P38" i="100"/>
  <c r="P37" i="100"/>
  <c r="P36" i="100"/>
  <c r="P35" i="100"/>
  <c r="P32" i="100"/>
  <c r="P30" i="100"/>
  <c r="P28" i="100"/>
  <c r="P26" i="100"/>
  <c r="P24" i="100"/>
  <c r="P22" i="100"/>
  <c r="P20" i="100"/>
  <c r="P18" i="100"/>
  <c r="P34" i="100"/>
  <c r="P25" i="100"/>
  <c r="P15" i="100"/>
  <c r="P47" i="100"/>
  <c r="P31" i="100"/>
  <c r="P23" i="100"/>
  <c r="S11" i="100"/>
  <c r="P29" i="100"/>
  <c r="P21" i="100"/>
  <c r="P19" i="100"/>
  <c r="P46" i="100"/>
  <c r="P27" i="100"/>
  <c r="P55" i="58"/>
  <c r="P53" i="58"/>
  <c r="P51" i="58"/>
  <c r="P49" i="58"/>
  <c r="P47" i="58"/>
  <c r="P71" i="58"/>
  <c r="P70" i="58"/>
  <c r="P69" i="58"/>
  <c r="P68" i="58"/>
  <c r="P67" i="58"/>
  <c r="P64" i="58"/>
  <c r="P63" i="58"/>
  <c r="P62" i="58"/>
  <c r="P61" i="58"/>
  <c r="P60" i="58"/>
  <c r="P58" i="58"/>
  <c r="P56" i="58"/>
  <c r="P54" i="58"/>
  <c r="P50" i="58"/>
  <c r="P48" i="58"/>
  <c r="P46" i="58"/>
  <c r="P34" i="58"/>
  <c r="P31" i="58"/>
  <c r="P29" i="58"/>
  <c r="P27" i="58"/>
  <c r="P25" i="58"/>
  <c r="P23" i="58"/>
  <c r="P21" i="58"/>
  <c r="P19" i="58"/>
  <c r="P15" i="58"/>
  <c r="P57" i="58"/>
  <c r="P52" i="58"/>
  <c r="P44" i="58"/>
  <c r="P43" i="58"/>
  <c r="P39" i="58"/>
  <c r="P37" i="58"/>
  <c r="P35" i="58"/>
  <c r="P26" i="58"/>
  <c r="P18" i="58"/>
  <c r="P45" i="58"/>
  <c r="P32" i="58"/>
  <c r="P24" i="58"/>
  <c r="P38" i="58"/>
  <c r="P36" i="58"/>
  <c r="P30" i="58"/>
  <c r="P22" i="58"/>
  <c r="S11" i="58"/>
  <c r="P28" i="58"/>
  <c r="P20" i="58"/>
  <c r="AO11" i="52"/>
  <c r="AN12" i="52"/>
  <c r="N73" i="52"/>
  <c r="I50" i="102"/>
  <c r="U50" i="102"/>
  <c r="X50" i="102"/>
  <c r="O50" i="102"/>
  <c r="L50" i="102"/>
  <c r="AA50" i="102"/>
  <c r="I50" i="98"/>
  <c r="L50" i="98"/>
  <c r="O50" i="98"/>
  <c r="AH44" i="105"/>
  <c r="AI44" i="105"/>
  <c r="I54" i="58"/>
  <c r="L54" i="58"/>
  <c r="O54" i="58"/>
  <c r="U54" i="58"/>
  <c r="R54" i="58"/>
  <c r="AA54" i="58"/>
  <c r="T71" i="52"/>
  <c r="T70" i="52"/>
  <c r="T68" i="52"/>
  <c r="T64" i="52"/>
  <c r="T62" i="52"/>
  <c r="T60" i="52"/>
  <c r="T38" i="52"/>
  <c r="T37" i="52"/>
  <c r="T36" i="52"/>
  <c r="T39" i="52"/>
  <c r="T69" i="52"/>
  <c r="T67" i="52"/>
  <c r="T63" i="52"/>
  <c r="T61" i="52"/>
  <c r="T15" i="52"/>
  <c r="W11" i="52"/>
  <c r="T46" i="52"/>
  <c r="T44" i="52"/>
  <c r="T56" i="52"/>
  <c r="T53" i="52"/>
  <c r="T31" i="52"/>
  <c r="T51" i="52"/>
  <c r="T55" i="52"/>
  <c r="T28" i="52"/>
  <c r="T20" i="52"/>
  <c r="T54" i="52"/>
  <c r="T52" i="52"/>
  <c r="T49" i="52"/>
  <c r="T48" i="52"/>
  <c r="T21" i="52"/>
  <c r="T27" i="52"/>
  <c r="T26" i="52"/>
  <c r="T32" i="52"/>
  <c r="T45" i="52"/>
  <c r="T58" i="52"/>
  <c r="T57" i="52"/>
  <c r="T25" i="52"/>
  <c r="T43" i="52"/>
  <c r="T22" i="52"/>
  <c r="T30" i="52"/>
  <c r="T24" i="52"/>
  <c r="T35" i="52"/>
  <c r="T19" i="52"/>
  <c r="T47" i="52"/>
  <c r="T23" i="52"/>
  <c r="T50" i="52"/>
  <c r="T34" i="52"/>
  <c r="T29" i="52"/>
  <c r="T18" i="52"/>
  <c r="I25" i="67"/>
  <c r="AJ35" i="105"/>
  <c r="AT59" i="100"/>
  <c r="AT33" i="100"/>
  <c r="AT12" i="100"/>
  <c r="AV11" i="100"/>
  <c r="AU11" i="100"/>
  <c r="AF35" i="105"/>
  <c r="AF29" i="105"/>
  <c r="AI29" i="105"/>
  <c r="I34" i="98"/>
  <c r="L34" i="98"/>
  <c r="O34" i="98"/>
  <c r="N17" i="66"/>
  <c r="O10" i="66"/>
  <c r="N23" i="66"/>
  <c r="N29" i="66"/>
  <c r="L52" i="98"/>
  <c r="I52" i="98"/>
  <c r="I73" i="60"/>
  <c r="AJ29" i="105"/>
  <c r="AI25" i="105"/>
  <c r="AJ25" i="105"/>
  <c r="I35" i="100"/>
  <c r="L35" i="100"/>
  <c r="O35" i="100"/>
  <c r="U35" i="100"/>
  <c r="AA35" i="100"/>
  <c r="AA73" i="100" s="1"/>
  <c r="X35" i="100"/>
  <c r="O73" i="96"/>
  <c r="R55" i="98"/>
  <c r="R32" i="98"/>
  <c r="R71" i="98"/>
  <c r="R64" i="98"/>
  <c r="R27" i="98"/>
  <c r="R15" i="98"/>
  <c r="R18" i="98"/>
  <c r="R28" i="98"/>
  <c r="R37" i="98"/>
  <c r="R51" i="98"/>
  <c r="R29" i="98"/>
  <c r="R26" i="98"/>
  <c r="U11" i="98"/>
  <c r="R62" i="98"/>
  <c r="R53" i="98"/>
  <c r="R45" i="98"/>
  <c r="R68" i="98"/>
  <c r="R54" i="98"/>
  <c r="R70" i="98"/>
  <c r="R24" i="98"/>
  <c r="R31" i="98"/>
  <c r="R46" i="98"/>
  <c r="R44" i="98"/>
  <c r="R20" i="98"/>
  <c r="R34" i="98"/>
  <c r="R22" i="98"/>
  <c r="R47" i="98"/>
  <c r="R63" i="98"/>
  <c r="R67" i="98"/>
  <c r="R36" i="98"/>
  <c r="R60" i="98"/>
  <c r="R69" i="98"/>
  <c r="R19" i="98"/>
  <c r="R39" i="98"/>
  <c r="R23" i="98"/>
  <c r="R30" i="98"/>
  <c r="R43" i="98"/>
  <c r="R21" i="98"/>
  <c r="R49" i="98"/>
  <c r="R48" i="98"/>
  <c r="R52" i="98"/>
  <c r="R35" i="98"/>
  <c r="R50" i="98"/>
  <c r="R58" i="98"/>
  <c r="R38" i="98"/>
  <c r="R57" i="98"/>
  <c r="R61" i="98"/>
  <c r="R25" i="98"/>
  <c r="R56" i="98"/>
  <c r="I52" i="102"/>
  <c r="L52" i="102"/>
  <c r="O52" i="102"/>
  <c r="U52" i="102"/>
  <c r="X52" i="102"/>
  <c r="AA52" i="102"/>
  <c r="I44" i="102"/>
  <c r="L44" i="102"/>
  <c r="U44" i="102"/>
  <c r="O44" i="102"/>
  <c r="X44" i="102"/>
  <c r="AA44" i="102"/>
  <c r="R11" i="52"/>
  <c r="O36" i="52"/>
  <c r="O68" i="52"/>
  <c r="O31" i="52"/>
  <c r="O25" i="52"/>
  <c r="O57" i="52"/>
  <c r="O54" i="52"/>
  <c r="O70" i="52"/>
  <c r="O24" i="52"/>
  <c r="O51" i="52"/>
  <c r="O26" i="52"/>
  <c r="O19" i="52"/>
  <c r="O48" i="52"/>
  <c r="O45" i="52"/>
  <c r="O55" i="52"/>
  <c r="O34" i="52"/>
  <c r="O61" i="52"/>
  <c r="O27" i="52"/>
  <c r="O60" i="52"/>
  <c r="O56" i="52"/>
  <c r="O23" i="52"/>
  <c r="O73" i="52" s="1"/>
  <c r="O28" i="52"/>
  <c r="O53" i="52"/>
  <c r="O20" i="52"/>
  <c r="O49" i="52"/>
  <c r="O63" i="52"/>
  <c r="O38" i="52"/>
  <c r="O18" i="52"/>
  <c r="O29" i="52"/>
  <c r="O43" i="52"/>
  <c r="O35" i="52"/>
  <c r="O37" i="52"/>
  <c r="O71" i="52"/>
  <c r="O67" i="52"/>
  <c r="O44" i="52"/>
  <c r="O39" i="52"/>
  <c r="O62" i="52"/>
  <c r="O32" i="52"/>
  <c r="O52" i="52"/>
  <c r="O47" i="52"/>
  <c r="O64" i="52"/>
  <c r="O58" i="52"/>
  <c r="O30" i="52"/>
  <c r="O21" i="52"/>
  <c r="O50" i="52"/>
  <c r="O69" i="52"/>
  <c r="O22" i="52"/>
  <c r="O46" i="52"/>
  <c r="BB73" i="98"/>
  <c r="M71" i="52"/>
  <c r="M70" i="52"/>
  <c r="M69" i="52"/>
  <c r="M68" i="52"/>
  <c r="M67" i="52"/>
  <c r="M64" i="52"/>
  <c r="M63" i="52"/>
  <c r="M62" i="52"/>
  <c r="M61" i="52"/>
  <c r="M60" i="52"/>
  <c r="M57" i="52"/>
  <c r="M56" i="52"/>
  <c r="M54" i="52"/>
  <c r="M50" i="52"/>
  <c r="M48" i="52"/>
  <c r="M45" i="52"/>
  <c r="M44" i="52"/>
  <c r="M39" i="52"/>
  <c r="M38" i="52"/>
  <c r="M37" i="52"/>
  <c r="M36" i="52"/>
  <c r="M35" i="52"/>
  <c r="M32" i="52"/>
  <c r="M30" i="52"/>
  <c r="M28" i="52"/>
  <c r="M26" i="52"/>
  <c r="M24" i="52"/>
  <c r="M22" i="52"/>
  <c r="M20" i="52"/>
  <c r="M18" i="52"/>
  <c r="M58" i="52"/>
  <c r="M52" i="52"/>
  <c r="M46" i="52"/>
  <c r="M55" i="52"/>
  <c r="M53" i="52"/>
  <c r="M51" i="52"/>
  <c r="M49" i="52"/>
  <c r="M47" i="52"/>
  <c r="M34" i="52"/>
  <c r="M31" i="52"/>
  <c r="M29" i="52"/>
  <c r="M27" i="52"/>
  <c r="M27" i="67" s="1"/>
  <c r="M25" i="52"/>
  <c r="M23" i="52"/>
  <c r="M23" i="67" s="1"/>
  <c r="M21" i="52"/>
  <c r="M19" i="52"/>
  <c r="M15" i="52"/>
  <c r="M15" i="67" s="1"/>
  <c r="P11" i="52"/>
  <c r="M43" i="52"/>
  <c r="AS59" i="100"/>
  <c r="AS33" i="100"/>
  <c r="AS12" i="100"/>
  <c r="AF25" i="105"/>
  <c r="AF21" i="105"/>
  <c r="AD21" i="105"/>
  <c r="O52" i="98"/>
  <c r="X58" i="105"/>
  <c r="AI58" i="105" s="1"/>
  <c r="L58" i="105"/>
  <c r="D58" i="94"/>
  <c r="AA58" i="105"/>
  <c r="AJ58" i="105" s="1"/>
  <c r="O58" i="105"/>
  <c r="AF58" i="105" s="1"/>
  <c r="I58" i="105"/>
  <c r="U58" i="105"/>
  <c r="AH58" i="105" s="1"/>
  <c r="I48" i="98"/>
  <c r="L48" i="98"/>
  <c r="I56" i="98"/>
  <c r="L56" i="98"/>
  <c r="O56" i="98"/>
  <c r="M11" i="62"/>
  <c r="Q13" i="99"/>
  <c r="BC71" i="98"/>
  <c r="BC69" i="98"/>
  <c r="BC67" i="98"/>
  <c r="BC63" i="98"/>
  <c r="BC61" i="98"/>
  <c r="BC59" i="98"/>
  <c r="BC58" i="98"/>
  <c r="BC56" i="98"/>
  <c r="BC54" i="98"/>
  <c r="BC52" i="98"/>
  <c r="BC50" i="98"/>
  <c r="BC48" i="98"/>
  <c r="BC46" i="98"/>
  <c r="BC44" i="98"/>
  <c r="BC39" i="98"/>
  <c r="BC37" i="98"/>
  <c r="BC35" i="98"/>
  <c r="BC33" i="98"/>
  <c r="BC32" i="98"/>
  <c r="BC30" i="98"/>
  <c r="BC28" i="98"/>
  <c r="BC26" i="98"/>
  <c r="BC24" i="98"/>
  <c r="BC22" i="98"/>
  <c r="BC20" i="98"/>
  <c r="BC18" i="98"/>
  <c r="BC70" i="98"/>
  <c r="BC68" i="98"/>
  <c r="BC64" i="98"/>
  <c r="BC62" i="98"/>
  <c r="BC60" i="98"/>
  <c r="BC57" i="98"/>
  <c r="BC55" i="98"/>
  <c r="BC53" i="98"/>
  <c r="BC51" i="98"/>
  <c r="BC49" i="98"/>
  <c r="BC47" i="98"/>
  <c r="BC45" i="98"/>
  <c r="BC43" i="98"/>
  <c r="BC38" i="98"/>
  <c r="BC36" i="98"/>
  <c r="BC34" i="98"/>
  <c r="BC31" i="98"/>
  <c r="BC29" i="98"/>
  <c r="BC27" i="98"/>
  <c r="BC25" i="98"/>
  <c r="BC23" i="98"/>
  <c r="BC21" i="98"/>
  <c r="BC19" i="98"/>
  <c r="BC15" i="98"/>
  <c r="BC12" i="98"/>
  <c r="K73" i="98"/>
  <c r="R11" i="83"/>
  <c r="O53" i="83"/>
  <c r="O21" i="83"/>
  <c r="O38" i="83"/>
  <c r="O44" i="83"/>
  <c r="O63" i="83"/>
  <c r="O18" i="83"/>
  <c r="O35" i="83"/>
  <c r="O50" i="83"/>
  <c r="O15" i="83"/>
  <c r="O68" i="83"/>
  <c r="O62" i="83"/>
  <c r="O25" i="83"/>
  <c r="O36" i="83"/>
  <c r="O52" i="83"/>
  <c r="O71" i="83"/>
  <c r="O39" i="83"/>
  <c r="O67" i="83"/>
  <c r="O43" i="83"/>
  <c r="O22" i="83"/>
  <c r="O26" i="83"/>
  <c r="O34" i="83"/>
  <c r="O32" i="83"/>
  <c r="O61" i="83"/>
  <c r="O70" i="83"/>
  <c r="O64" i="83"/>
  <c r="O55" i="83"/>
  <c r="O31" i="83"/>
  <c r="O60" i="83"/>
  <c r="O27" i="83"/>
  <c r="O23" i="83"/>
  <c r="O45" i="83"/>
  <c r="O46" i="83"/>
  <c r="O47" i="83"/>
  <c r="O19" i="83"/>
  <c r="O37" i="83"/>
  <c r="O57" i="83"/>
  <c r="O29" i="83"/>
  <c r="O51" i="83"/>
  <c r="O56" i="83"/>
  <c r="O58" i="83"/>
  <c r="O30" i="83"/>
  <c r="O20" i="83"/>
  <c r="O54" i="83"/>
  <c r="O28" i="83"/>
  <c r="O49" i="83"/>
  <c r="O48" i="83"/>
  <c r="O69" i="83"/>
  <c r="O24" i="83"/>
  <c r="AJ44" i="105"/>
  <c r="L68" i="67"/>
  <c r="L21" i="67"/>
  <c r="L24" i="67"/>
  <c r="L39" i="67"/>
  <c r="L71" i="67"/>
  <c r="AQ11" i="56"/>
  <c r="AP12" i="56"/>
  <c r="AR11" i="56"/>
  <c r="AI36" i="105"/>
  <c r="AL36" i="105" s="1"/>
  <c r="J56" i="67"/>
  <c r="AO59" i="98"/>
  <c r="AO33" i="98"/>
  <c r="AO12" i="98"/>
  <c r="J53" i="67"/>
  <c r="J78" i="67" s="1"/>
  <c r="J73" i="52"/>
  <c r="AI35" i="105"/>
  <c r="AH29" i="105"/>
  <c r="U73" i="105"/>
  <c r="AH21" i="105"/>
  <c r="AI21" i="105"/>
  <c r="R17" i="75" s="1"/>
  <c r="I34" i="102"/>
  <c r="L34" i="102"/>
  <c r="U34" i="102"/>
  <c r="O34" i="102"/>
  <c r="X34" i="102"/>
  <c r="AA34" i="102"/>
  <c r="U11" i="96"/>
  <c r="R27" i="96"/>
  <c r="R52" i="96"/>
  <c r="R34" i="96"/>
  <c r="R47" i="96"/>
  <c r="R36" i="96"/>
  <c r="R20" i="96"/>
  <c r="R70" i="96"/>
  <c r="R30" i="96"/>
  <c r="R68" i="96"/>
  <c r="R43" i="96"/>
  <c r="R50" i="96"/>
  <c r="R35" i="96"/>
  <c r="R51" i="96"/>
  <c r="R28" i="96"/>
  <c r="R53" i="96"/>
  <c r="R31" i="96"/>
  <c r="R15" i="96"/>
  <c r="R49" i="96"/>
  <c r="R62" i="96"/>
  <c r="R69" i="96"/>
  <c r="R21" i="96"/>
  <c r="R56" i="96"/>
  <c r="R23" i="96"/>
  <c r="R63" i="96"/>
  <c r="R24" i="96"/>
  <c r="R71" i="96"/>
  <c r="R57" i="96"/>
  <c r="R64" i="96"/>
  <c r="R61" i="96"/>
  <c r="R58" i="96"/>
  <c r="R25" i="96"/>
  <c r="R46" i="96"/>
  <c r="R60" i="96"/>
  <c r="R44" i="96"/>
  <c r="R39" i="96"/>
  <c r="R37" i="96"/>
  <c r="R19" i="96"/>
  <c r="R55" i="96"/>
  <c r="R38" i="96"/>
  <c r="R67" i="96"/>
  <c r="R29" i="96"/>
  <c r="R22" i="96"/>
  <c r="R18" i="96"/>
  <c r="R54" i="96"/>
  <c r="R26" i="96"/>
  <c r="R45" i="96"/>
  <c r="R48" i="96"/>
  <c r="R32" i="96"/>
  <c r="N73" i="98"/>
  <c r="Q15" i="98"/>
  <c r="Q71" i="98"/>
  <c r="Q70" i="98"/>
  <c r="Q69" i="98"/>
  <c r="Q68" i="98"/>
  <c r="Q67" i="98"/>
  <c r="Q64" i="98"/>
  <c r="Q63" i="98"/>
  <c r="Q62" i="98"/>
  <c r="Q61" i="98"/>
  <c r="Q60" i="98"/>
  <c r="Q38" i="98"/>
  <c r="Q37" i="98"/>
  <c r="Q36" i="98"/>
  <c r="Q39" i="98"/>
  <c r="Q52" i="98"/>
  <c r="Q23" i="98"/>
  <c r="Q56" i="98"/>
  <c r="Q57" i="98"/>
  <c r="Q30" i="98"/>
  <c r="Q31" i="98"/>
  <c r="Q20" i="98"/>
  <c r="Q55" i="98"/>
  <c r="Q19" i="98"/>
  <c r="Q34" i="98"/>
  <c r="Q18" i="98"/>
  <c r="Q49" i="98"/>
  <c r="T11" i="98"/>
  <c r="Q27" i="98"/>
  <c r="Q45" i="98"/>
  <c r="Q28" i="98"/>
  <c r="Q46" i="98"/>
  <c r="Q44" i="98"/>
  <c r="Q43" i="98"/>
  <c r="Q54" i="98"/>
  <c r="Q35" i="98"/>
  <c r="Q51" i="98"/>
  <c r="Q29" i="98"/>
  <c r="Q53" i="98"/>
  <c r="Q50" i="98"/>
  <c r="Q22" i="98"/>
  <c r="Q25" i="98"/>
  <c r="Q48" i="98"/>
  <c r="Q24" i="98"/>
  <c r="Q47" i="98"/>
  <c r="Q58" i="98"/>
  <c r="Q26" i="98"/>
  <c r="Q21" i="98"/>
  <c r="Q32" i="98"/>
  <c r="N11" i="93"/>
  <c r="I56" i="102"/>
  <c r="L56" i="102"/>
  <c r="O56" i="102"/>
  <c r="U56" i="102"/>
  <c r="X56" i="102"/>
  <c r="AA56" i="102"/>
  <c r="L48" i="102"/>
  <c r="U48" i="102"/>
  <c r="I48" i="102"/>
  <c r="X48" i="102"/>
  <c r="O48" i="102"/>
  <c r="AA48" i="102"/>
  <c r="L73" i="52"/>
  <c r="AU68" i="105"/>
  <c r="AV68" i="105"/>
  <c r="AL48" i="105"/>
  <c r="AU48" i="105"/>
  <c r="AV48" i="105"/>
  <c r="R45" i="75"/>
  <c r="AL63" i="105"/>
  <c r="AU63" i="105"/>
  <c r="AV63" i="105"/>
  <c r="R60" i="75"/>
  <c r="AL30" i="105"/>
  <c r="AV30" i="105"/>
  <c r="AU30" i="105"/>
  <c r="R26" i="75"/>
  <c r="AL67" i="105"/>
  <c r="AV67" i="105"/>
  <c r="AU67" i="105"/>
  <c r="R64" i="75"/>
  <c r="AV47" i="105"/>
  <c r="AU47" i="105"/>
  <c r="AU27" i="105"/>
  <c r="AL27" i="105"/>
  <c r="AV27" i="105"/>
  <c r="R23" i="75"/>
  <c r="AL61" i="105"/>
  <c r="AV61" i="105"/>
  <c r="AU61" i="105"/>
  <c r="R58" i="75"/>
  <c r="AU44" i="105"/>
  <c r="AV44" i="105"/>
  <c r="AV24" i="105"/>
  <c r="AU24" i="105"/>
  <c r="R20" i="75"/>
  <c r="AU62" i="105"/>
  <c r="AV62" i="105"/>
  <c r="R59" i="75"/>
  <c r="AU45" i="105"/>
  <c r="AV45" i="105"/>
  <c r="AU25" i="105"/>
  <c r="AV25" i="105"/>
  <c r="AU64" i="105"/>
  <c r="AV64" i="105"/>
  <c r="AU46" i="105"/>
  <c r="AV46" i="105"/>
  <c r="AU26" i="105"/>
  <c r="AL26" i="105"/>
  <c r="AV26" i="105"/>
  <c r="AL60" i="105"/>
  <c r="AU60" i="105"/>
  <c r="AV60" i="105"/>
  <c r="R57" i="75"/>
  <c r="AL43" i="105"/>
  <c r="AV43" i="105"/>
  <c r="AU43" i="105"/>
  <c r="R40" i="75"/>
  <c r="AU23" i="105"/>
  <c r="AL23" i="105"/>
  <c r="AV23" i="105"/>
  <c r="AU56" i="105"/>
  <c r="AV56" i="105"/>
  <c r="AL37" i="105"/>
  <c r="AU37" i="105"/>
  <c r="AV37" i="105"/>
  <c r="R33" i="75"/>
  <c r="AV20" i="105"/>
  <c r="AU20" i="105"/>
  <c r="AV57" i="105"/>
  <c r="AU57" i="105"/>
  <c r="AU38" i="105"/>
  <c r="AV38" i="105"/>
  <c r="AU21" i="105"/>
  <c r="AV21" i="105"/>
  <c r="AU58" i="105"/>
  <c r="AV58" i="105"/>
  <c r="AU39" i="105"/>
  <c r="AV39" i="105"/>
  <c r="AU22" i="105"/>
  <c r="AL22" i="105"/>
  <c r="AV22" i="105"/>
  <c r="R73" i="102"/>
  <c r="AU55" i="105"/>
  <c r="AV55" i="105"/>
  <c r="AV36" i="105"/>
  <c r="AU36" i="105"/>
  <c r="R32" i="75"/>
  <c r="AU19" i="105"/>
  <c r="AL19" i="105"/>
  <c r="AV19" i="105"/>
  <c r="R15" i="75"/>
  <c r="AU52" i="105"/>
  <c r="AV52" i="105"/>
  <c r="AL32" i="105"/>
  <c r="AU32" i="105"/>
  <c r="AV32" i="105"/>
  <c r="R28" i="75"/>
  <c r="AU69" i="105"/>
  <c r="AV69" i="105"/>
  <c r="AL53" i="105"/>
  <c r="AU53" i="105"/>
  <c r="AV53" i="105"/>
  <c r="R50" i="75"/>
  <c r="AU34" i="105"/>
  <c r="AL34" i="105"/>
  <c r="AV34" i="105"/>
  <c r="R30" i="75"/>
  <c r="AG18" i="105"/>
  <c r="R73" i="105"/>
  <c r="AU54" i="105"/>
  <c r="AV54" i="105"/>
  <c r="AU35" i="105"/>
  <c r="AV35" i="105"/>
  <c r="AF15" i="105"/>
  <c r="AT54" i="105" l="1"/>
  <c r="AS54" i="105"/>
  <c r="AL54" i="105"/>
  <c r="AW54" i="105"/>
  <c r="AX54" i="105"/>
  <c r="R51" i="75"/>
  <c r="AL45" i="105"/>
  <c r="AY45" i="105"/>
  <c r="R42" i="75"/>
  <c r="AZ45" i="105"/>
  <c r="AL39" i="105"/>
  <c r="AL38" i="105"/>
  <c r="AL57" i="105"/>
  <c r="AL20" i="105"/>
  <c r="AL56" i="105"/>
  <c r="AL46" i="105"/>
  <c r="AL64" i="105"/>
  <c r="AL47" i="105"/>
  <c r="AL68" i="105"/>
  <c r="U73" i="100"/>
  <c r="L54" i="67"/>
  <c r="R47" i="75"/>
  <c r="O73" i="105"/>
  <c r="AL69" i="105"/>
  <c r="AL52" i="105"/>
  <c r="R52" i="75"/>
  <c r="R54" i="75"/>
  <c r="R16" i="75"/>
  <c r="R43" i="75"/>
  <c r="R44" i="75"/>
  <c r="R31" i="75"/>
  <c r="R73" i="58"/>
  <c r="I49" i="67"/>
  <c r="R67" i="75"/>
  <c r="R66" i="75"/>
  <c r="AL24" i="105"/>
  <c r="I50" i="67"/>
  <c r="AL71" i="105"/>
  <c r="M73" i="98"/>
  <c r="R46" i="75"/>
  <c r="AV49" i="105"/>
  <c r="AV71" i="105"/>
  <c r="AU51" i="105"/>
  <c r="AU70" i="105"/>
  <c r="AL31" i="105"/>
  <c r="AV70" i="105"/>
  <c r="R27" i="75"/>
  <c r="AV50" i="105"/>
  <c r="AL28" i="105"/>
  <c r="AU50" i="105"/>
  <c r="R24" i="75"/>
  <c r="AL50" i="105"/>
  <c r="AL70" i="105"/>
  <c r="AU28" i="105"/>
  <c r="AU31" i="105"/>
  <c r="AL51" i="105"/>
  <c r="AV29" i="105"/>
  <c r="AU49" i="105"/>
  <c r="R68" i="75"/>
  <c r="N67" i="67"/>
  <c r="AK10" i="67"/>
  <c r="AQ11" i="102"/>
  <c r="AP12" i="102"/>
  <c r="AK12" i="67" s="1"/>
  <c r="AR11" i="102"/>
  <c r="T46" i="56"/>
  <c r="T44" i="56"/>
  <c r="AT32" i="105"/>
  <c r="AS32" i="105"/>
  <c r="AR20" i="105"/>
  <c r="AP20" i="105"/>
  <c r="AQ20" i="105"/>
  <c r="AO20" i="105"/>
  <c r="AO26" i="105"/>
  <c r="AP26" i="105"/>
  <c r="AQ26" i="105"/>
  <c r="AR26" i="105"/>
  <c r="AR69" i="105"/>
  <c r="AQ69" i="105"/>
  <c r="AP69" i="105"/>
  <c r="AO69" i="105"/>
  <c r="AP52" i="105"/>
  <c r="AQ52" i="105"/>
  <c r="AO52" i="105"/>
  <c r="AR52" i="105"/>
  <c r="AO23" i="105"/>
  <c r="AQ23" i="105"/>
  <c r="AP23" i="105"/>
  <c r="AR23" i="105"/>
  <c r="AQ68" i="105"/>
  <c r="AR68" i="105"/>
  <c r="AP68" i="105"/>
  <c r="AO68" i="105"/>
  <c r="AQ64" i="105"/>
  <c r="AP64" i="105"/>
  <c r="AO64" i="105"/>
  <c r="AR64" i="105"/>
  <c r="AR56" i="105"/>
  <c r="AQ56" i="105"/>
  <c r="AP56" i="105"/>
  <c r="AO56" i="105"/>
  <c r="AR54" i="105"/>
  <c r="AO54" i="105"/>
  <c r="AQ54" i="105"/>
  <c r="AP54" i="105"/>
  <c r="AP38" i="105"/>
  <c r="AQ38" i="105"/>
  <c r="AR38" i="105"/>
  <c r="AO38" i="105"/>
  <c r="AQ22" i="105"/>
  <c r="AO22" i="105"/>
  <c r="AR22" i="105"/>
  <c r="AP22" i="105"/>
  <c r="AR50" i="105"/>
  <c r="AP50" i="105"/>
  <c r="AQ50" i="105"/>
  <c r="AO50" i="105"/>
  <c r="AQ70" i="105"/>
  <c r="AP70" i="105"/>
  <c r="AO70" i="105"/>
  <c r="AR70" i="105"/>
  <c r="AQ62" i="105"/>
  <c r="AP62" i="105"/>
  <c r="AO62" i="105"/>
  <c r="AR62" i="105"/>
  <c r="AR39" i="105"/>
  <c r="AQ39" i="105"/>
  <c r="AO39" i="105"/>
  <c r="AP39" i="105"/>
  <c r="AL35" i="105"/>
  <c r="AL21" i="105"/>
  <c r="U73" i="102"/>
  <c r="N38" i="67"/>
  <c r="N62" i="67"/>
  <c r="AG11" i="102"/>
  <c r="T26" i="56"/>
  <c r="T51" i="56"/>
  <c r="T69" i="56"/>
  <c r="T63" i="56"/>
  <c r="T39" i="56"/>
  <c r="T71" i="56"/>
  <c r="T43" i="56"/>
  <c r="T18" i="56"/>
  <c r="T30" i="56"/>
  <c r="T27" i="56"/>
  <c r="T49" i="56"/>
  <c r="T32" i="56"/>
  <c r="T68" i="56"/>
  <c r="T62" i="56"/>
  <c r="T15" i="56"/>
  <c r="T37" i="56"/>
  <c r="T28" i="56"/>
  <c r="T21" i="56"/>
  <c r="T19" i="56"/>
  <c r="T31" i="56"/>
  <c r="T57" i="56"/>
  <c r="T29" i="56"/>
  <c r="T67" i="56"/>
  <c r="T61" i="56"/>
  <c r="T38" i="56"/>
  <c r="W11" i="56"/>
  <c r="T24" i="56"/>
  <c r="T22" i="56"/>
  <c r="T47" i="56"/>
  <c r="T45" i="56"/>
  <c r="T34" i="56"/>
  <c r="T50" i="56"/>
  <c r="T70" i="56"/>
  <c r="T64" i="56"/>
  <c r="T60" i="56"/>
  <c r="T36" i="56"/>
  <c r="T20" i="56"/>
  <c r="T53" i="56"/>
  <c r="T55" i="56"/>
  <c r="T23" i="56"/>
  <c r="T35" i="56"/>
  <c r="T25" i="56"/>
  <c r="P70" i="98"/>
  <c r="P57" i="98"/>
  <c r="P44" i="98"/>
  <c r="P37" i="98"/>
  <c r="P30" i="98"/>
  <c r="P22" i="98"/>
  <c r="P62" i="98"/>
  <c r="P69" i="98"/>
  <c r="P47" i="98"/>
  <c r="P29" i="98"/>
  <c r="P21" i="98"/>
  <c r="P21" i="67" s="1"/>
  <c r="P53" i="98"/>
  <c r="P60" i="98"/>
  <c r="P67" i="98"/>
  <c r="P56" i="98"/>
  <c r="P43" i="98"/>
  <c r="P36" i="98"/>
  <c r="P28" i="98"/>
  <c r="P20" i="98"/>
  <c r="P55" i="98"/>
  <c r="P63" i="98"/>
  <c r="P46" i="98"/>
  <c r="P27" i="98"/>
  <c r="P19" i="98"/>
  <c r="P49" i="98"/>
  <c r="P61" i="98"/>
  <c r="P48" i="98"/>
  <c r="P39" i="98"/>
  <c r="P35" i="98"/>
  <c r="P26" i="98"/>
  <c r="P18" i="98"/>
  <c r="P51" i="98"/>
  <c r="P54" i="98"/>
  <c r="P34" i="98"/>
  <c r="P25" i="98"/>
  <c r="P15" i="98"/>
  <c r="S11" i="98"/>
  <c r="P52" i="98"/>
  <c r="P58" i="98"/>
  <c r="P45" i="98"/>
  <c r="P38" i="98"/>
  <c r="P32" i="98"/>
  <c r="P24" i="98"/>
  <c r="P24" i="67" s="1"/>
  <c r="P68" i="98"/>
  <c r="P71" i="98"/>
  <c r="P50" i="98"/>
  <c r="P31" i="98"/>
  <c r="P23" i="98"/>
  <c r="P64" i="98"/>
  <c r="AG11" i="60"/>
  <c r="AP46" i="105"/>
  <c r="AR46" i="105"/>
  <c r="AQ46" i="105"/>
  <c r="AO46" i="105"/>
  <c r="AP55" i="105"/>
  <c r="AR55" i="105"/>
  <c r="AQ55" i="105"/>
  <c r="AO55" i="105"/>
  <c r="AP30" i="105"/>
  <c r="AR30" i="105"/>
  <c r="AO30" i="105"/>
  <c r="AQ30" i="105"/>
  <c r="AR35" i="105"/>
  <c r="AQ35" i="105"/>
  <c r="AP35" i="105"/>
  <c r="AO35" i="105"/>
  <c r="AQ49" i="105"/>
  <c r="AP49" i="105"/>
  <c r="AO49" i="105"/>
  <c r="AR49" i="105"/>
  <c r="AR44" i="105"/>
  <c r="AP44" i="105"/>
  <c r="AQ44" i="105"/>
  <c r="AO44" i="105"/>
  <c r="AQ63" i="105"/>
  <c r="AP63" i="105"/>
  <c r="AO63" i="105"/>
  <c r="AR63" i="105"/>
  <c r="AR67" i="105"/>
  <c r="AQ67" i="105"/>
  <c r="AP67" i="105"/>
  <c r="AO67" i="105"/>
  <c r="AP34" i="105"/>
  <c r="AO34" i="105"/>
  <c r="AQ34" i="105"/>
  <c r="AR34" i="105"/>
  <c r="AP48" i="105"/>
  <c r="AO48" i="105"/>
  <c r="AQ48" i="105"/>
  <c r="AR48" i="105"/>
  <c r="AQ21" i="105"/>
  <c r="AR21" i="105"/>
  <c r="AP21" i="105"/>
  <c r="AO21" i="105"/>
  <c r="AO19" i="105"/>
  <c r="AR19" i="105"/>
  <c r="AQ19" i="105"/>
  <c r="AP19" i="105"/>
  <c r="AQ24" i="105"/>
  <c r="AP24" i="105"/>
  <c r="AR24" i="105"/>
  <c r="AO24" i="105"/>
  <c r="AQ36" i="105"/>
  <c r="AP36" i="105"/>
  <c r="AO36" i="105"/>
  <c r="AR36" i="105"/>
  <c r="AQ32" i="105"/>
  <c r="AP32" i="105"/>
  <c r="AR32" i="105"/>
  <c r="AO32" i="105"/>
  <c r="AR45" i="105"/>
  <c r="AO45" i="105"/>
  <c r="AQ45" i="105"/>
  <c r="AP45" i="105"/>
  <c r="I73" i="83"/>
  <c r="T58" i="56"/>
  <c r="AQ11" i="60"/>
  <c r="AP12" i="60"/>
  <c r="AR11" i="60"/>
  <c r="AR60" i="105"/>
  <c r="AQ60" i="105"/>
  <c r="AP60" i="105"/>
  <c r="AO60" i="105"/>
  <c r="AO18" i="105"/>
  <c r="AR18" i="105"/>
  <c r="AQ18" i="105"/>
  <c r="AP18" i="105"/>
  <c r="AR71" i="105"/>
  <c r="AO71" i="105"/>
  <c r="AQ71" i="105"/>
  <c r="AP71" i="105"/>
  <c r="AP43" i="105"/>
  <c r="AQ43" i="105"/>
  <c r="AR43" i="105"/>
  <c r="AO43" i="105"/>
  <c r="AQ47" i="105"/>
  <c r="AO47" i="105"/>
  <c r="AR47" i="105"/>
  <c r="AP47" i="105"/>
  <c r="AO27" i="105"/>
  <c r="AR27" i="105"/>
  <c r="AP27" i="105"/>
  <c r="AQ27" i="105"/>
  <c r="AQ31" i="105"/>
  <c r="AO31" i="105"/>
  <c r="AP31" i="105"/>
  <c r="AR31" i="105"/>
  <c r="AR58" i="105"/>
  <c r="AQ58" i="105"/>
  <c r="AP58" i="105"/>
  <c r="AO58" i="105"/>
  <c r="AR28" i="105"/>
  <c r="AO28" i="105"/>
  <c r="AQ28" i="105"/>
  <c r="AP28" i="105"/>
  <c r="X73" i="100"/>
  <c r="AA73" i="105"/>
  <c r="L51" i="67"/>
  <c r="N70" i="67"/>
  <c r="T56" i="56"/>
  <c r="AR25" i="105"/>
  <c r="AQ25" i="105"/>
  <c r="AP25" i="105"/>
  <c r="AO25" i="105"/>
  <c r="AO61" i="105"/>
  <c r="AR61" i="105"/>
  <c r="AQ61" i="105"/>
  <c r="AP61" i="105"/>
  <c r="AO57" i="105"/>
  <c r="AQ57" i="105"/>
  <c r="AR57" i="105"/>
  <c r="AP57" i="105"/>
  <c r="AR37" i="105"/>
  <c r="AP37" i="105"/>
  <c r="AQ37" i="105"/>
  <c r="AO37" i="105"/>
  <c r="AP29" i="105"/>
  <c r="AO29" i="105"/>
  <c r="AQ29" i="105"/>
  <c r="AR29" i="105"/>
  <c r="AR53" i="105"/>
  <c r="AQ53" i="105"/>
  <c r="AP53" i="105"/>
  <c r="AO53" i="105"/>
  <c r="AR15" i="105"/>
  <c r="AQ15" i="105"/>
  <c r="AP15" i="105"/>
  <c r="AO15" i="105"/>
  <c r="AE73" i="105"/>
  <c r="AR51" i="105"/>
  <c r="AQ51" i="105"/>
  <c r="AO51" i="105"/>
  <c r="AP51" i="105"/>
  <c r="T54" i="56"/>
  <c r="BB44" i="105"/>
  <c r="BA44" i="105"/>
  <c r="M28" i="67"/>
  <c r="M36" i="67"/>
  <c r="M61" i="67"/>
  <c r="M71" i="67"/>
  <c r="U11" i="83"/>
  <c r="R45" i="83"/>
  <c r="R69" i="83"/>
  <c r="R24" i="83"/>
  <c r="R47" i="83"/>
  <c r="R46" i="83"/>
  <c r="R22" i="83"/>
  <c r="R36" i="83"/>
  <c r="R26" i="83"/>
  <c r="R56" i="83"/>
  <c r="R43" i="83"/>
  <c r="R60" i="83"/>
  <c r="R19" i="83"/>
  <c r="R63" i="83"/>
  <c r="R57" i="83"/>
  <c r="R61" i="83"/>
  <c r="R20" i="83"/>
  <c r="R38" i="83"/>
  <c r="R67" i="83"/>
  <c r="R44" i="83"/>
  <c r="R71" i="83"/>
  <c r="R21" i="83"/>
  <c r="R58" i="83"/>
  <c r="R29" i="83"/>
  <c r="R30" i="83"/>
  <c r="R55" i="83"/>
  <c r="R39" i="83"/>
  <c r="R32" i="83"/>
  <c r="R54" i="83"/>
  <c r="R15" i="83"/>
  <c r="R34" i="83"/>
  <c r="R51" i="83"/>
  <c r="R64" i="83"/>
  <c r="R62" i="83"/>
  <c r="R37" i="83"/>
  <c r="R23" i="83"/>
  <c r="R25" i="83"/>
  <c r="R48" i="83"/>
  <c r="R52" i="83"/>
  <c r="R49" i="83"/>
  <c r="R35" i="83"/>
  <c r="R27" i="83"/>
  <c r="R68" i="83"/>
  <c r="R28" i="83"/>
  <c r="R53" i="83"/>
  <c r="R18" i="83"/>
  <c r="R70" i="83"/>
  <c r="R50" i="83"/>
  <c r="R31" i="83"/>
  <c r="BB51" i="105"/>
  <c r="BA51" i="105"/>
  <c r="R48" i="75"/>
  <c r="AH11" i="96"/>
  <c r="I73" i="102"/>
  <c r="M21" i="67"/>
  <c r="M49" i="67"/>
  <c r="M20" i="67"/>
  <c r="M44" i="67"/>
  <c r="X11" i="98"/>
  <c r="U23" i="98"/>
  <c r="U43" i="98"/>
  <c r="U15" i="98"/>
  <c r="U34" i="98"/>
  <c r="U20" i="98"/>
  <c r="U53" i="98"/>
  <c r="U69" i="98"/>
  <c r="U56" i="98"/>
  <c r="U32" i="98"/>
  <c r="U60" i="98"/>
  <c r="U30" i="98"/>
  <c r="U58" i="98"/>
  <c r="U27" i="98"/>
  <c r="U47" i="98"/>
  <c r="U21" i="98"/>
  <c r="U38" i="98"/>
  <c r="U28" i="98"/>
  <c r="U57" i="98"/>
  <c r="U26" i="98"/>
  <c r="U61" i="98"/>
  <c r="U44" i="98"/>
  <c r="U67" i="98"/>
  <c r="U39" i="98"/>
  <c r="U64" i="98"/>
  <c r="U31" i="98"/>
  <c r="U51" i="98"/>
  <c r="U25" i="98"/>
  <c r="U45" i="98"/>
  <c r="U37" i="98"/>
  <c r="U62" i="98"/>
  <c r="U35" i="98"/>
  <c r="U68" i="98"/>
  <c r="U52" i="98"/>
  <c r="U71" i="98"/>
  <c r="U50" i="98"/>
  <c r="U70" i="98"/>
  <c r="U19" i="98"/>
  <c r="U36" i="98"/>
  <c r="U18" i="98"/>
  <c r="U29" i="98"/>
  <c r="U49" i="98"/>
  <c r="U48" i="98"/>
  <c r="U63" i="98"/>
  <c r="U46" i="98"/>
  <c r="U24" i="98"/>
  <c r="U55" i="98"/>
  <c r="U22" i="98"/>
  <c r="U54" i="98"/>
  <c r="Q73" i="98"/>
  <c r="AX21" i="105"/>
  <c r="AW21" i="105"/>
  <c r="I56" i="67"/>
  <c r="AD58" i="105"/>
  <c r="AD73" i="105" s="1"/>
  <c r="L73" i="105"/>
  <c r="BB25" i="105"/>
  <c r="BA25" i="105"/>
  <c r="AT29" i="105"/>
  <c r="AS29" i="105"/>
  <c r="R25" i="75"/>
  <c r="AL29" i="105"/>
  <c r="W39" i="52"/>
  <c r="W68" i="52"/>
  <c r="W62" i="52"/>
  <c r="W37" i="52"/>
  <c r="W69" i="52"/>
  <c r="W63" i="52"/>
  <c r="W38" i="52"/>
  <c r="W70" i="52"/>
  <c r="W64" i="52"/>
  <c r="W60" i="52"/>
  <c r="W15" i="52"/>
  <c r="W71" i="52"/>
  <c r="W61" i="52"/>
  <c r="W36" i="52"/>
  <c r="W67" i="52"/>
  <c r="Z11" i="52"/>
  <c r="W50" i="52"/>
  <c r="W51" i="52"/>
  <c r="W54" i="52"/>
  <c r="W22" i="52"/>
  <c r="W56" i="52"/>
  <c r="W27" i="52"/>
  <c r="W23" i="52"/>
  <c r="W30" i="52"/>
  <c r="W49" i="52"/>
  <c r="W35" i="52"/>
  <c r="W45" i="52"/>
  <c r="W25" i="52"/>
  <c r="W18" i="52"/>
  <c r="W28" i="52"/>
  <c r="W32" i="52"/>
  <c r="W29" i="52"/>
  <c r="W19" i="52"/>
  <c r="W58" i="52"/>
  <c r="W47" i="52"/>
  <c r="W24" i="52"/>
  <c r="W55" i="52"/>
  <c r="W44" i="52"/>
  <c r="W20" i="52"/>
  <c r="W31" i="52"/>
  <c r="W26" i="52"/>
  <c r="W52" i="52"/>
  <c r="W48" i="52"/>
  <c r="W34" i="52"/>
  <c r="W43" i="52"/>
  <c r="W46" i="52"/>
  <c r="W21" i="52"/>
  <c r="W57" i="52"/>
  <c r="W53" i="52"/>
  <c r="AX44" i="105"/>
  <c r="AW44" i="105"/>
  <c r="AL44" i="105"/>
  <c r="R41" i="75"/>
  <c r="AO12" i="52"/>
  <c r="L73" i="83"/>
  <c r="L43" i="67"/>
  <c r="M46" i="67"/>
  <c r="I44" i="67"/>
  <c r="I73" i="58"/>
  <c r="S58" i="96"/>
  <c r="S52" i="96"/>
  <c r="S55" i="96"/>
  <c r="S53" i="96"/>
  <c r="S51" i="96"/>
  <c r="S49" i="96"/>
  <c r="S47" i="96"/>
  <c r="S43" i="96"/>
  <c r="S34" i="96"/>
  <c r="S31" i="96"/>
  <c r="S29" i="96"/>
  <c r="S27" i="96"/>
  <c r="S25" i="96"/>
  <c r="S23" i="96"/>
  <c r="S21" i="96"/>
  <c r="S19" i="96"/>
  <c r="S15" i="96"/>
  <c r="S46" i="96"/>
  <c r="S57" i="96"/>
  <c r="S44" i="96"/>
  <c r="S28" i="96"/>
  <c r="S20" i="96"/>
  <c r="S71" i="96"/>
  <c r="S69" i="96"/>
  <c r="S67" i="96"/>
  <c r="S63" i="96"/>
  <c r="S61" i="96"/>
  <c r="S50" i="96"/>
  <c r="S39" i="96"/>
  <c r="S37" i="96"/>
  <c r="S35" i="96"/>
  <c r="S26" i="96"/>
  <c r="S18" i="96"/>
  <c r="S56" i="96"/>
  <c r="S48" i="96"/>
  <c r="S45" i="96"/>
  <c r="S32" i="96"/>
  <c r="S24" i="96"/>
  <c r="V11" i="96"/>
  <c r="S22" i="96"/>
  <c r="S70" i="96"/>
  <c r="S68" i="96"/>
  <c r="S64" i="96"/>
  <c r="S62" i="96"/>
  <c r="S60" i="96"/>
  <c r="S54" i="96"/>
  <c r="S36" i="96"/>
  <c r="S38" i="96"/>
  <c r="S30" i="96"/>
  <c r="X73" i="102"/>
  <c r="M43" i="67"/>
  <c r="M29" i="67"/>
  <c r="M67" i="67"/>
  <c r="AP12" i="58"/>
  <c r="AR11" i="58"/>
  <c r="AQ11" i="58"/>
  <c r="R23" i="100"/>
  <c r="R43" i="100"/>
  <c r="R60" i="100"/>
  <c r="R22" i="100"/>
  <c r="R39" i="100"/>
  <c r="R58" i="100"/>
  <c r="R21" i="100"/>
  <c r="R38" i="100"/>
  <c r="R57" i="100"/>
  <c r="R20" i="100"/>
  <c r="R37" i="100"/>
  <c r="R56" i="100"/>
  <c r="R27" i="100"/>
  <c r="R47" i="100"/>
  <c r="R67" i="100"/>
  <c r="R26" i="100"/>
  <c r="R46" i="100"/>
  <c r="R64" i="100"/>
  <c r="R25" i="100"/>
  <c r="R45" i="100"/>
  <c r="R62" i="100"/>
  <c r="R24" i="100"/>
  <c r="R44" i="100"/>
  <c r="R61" i="100"/>
  <c r="R31" i="100"/>
  <c r="R51" i="100"/>
  <c r="R71" i="100"/>
  <c r="R30" i="100"/>
  <c r="R50" i="100"/>
  <c r="R70" i="100"/>
  <c r="R29" i="100"/>
  <c r="R49" i="100"/>
  <c r="R63" i="100"/>
  <c r="R28" i="100"/>
  <c r="R48" i="100"/>
  <c r="R68" i="100"/>
  <c r="R19" i="100"/>
  <c r="R36" i="100"/>
  <c r="R55" i="100"/>
  <c r="R18" i="100"/>
  <c r="R35" i="100"/>
  <c r="R54" i="100"/>
  <c r="R15" i="100"/>
  <c r="R34" i="100"/>
  <c r="R53" i="100"/>
  <c r="R69" i="100"/>
  <c r="R32" i="100"/>
  <c r="R52" i="100"/>
  <c r="AT25" i="105"/>
  <c r="AS25" i="105"/>
  <c r="AL25" i="105"/>
  <c r="R21" i="75"/>
  <c r="O73" i="100"/>
  <c r="L73" i="98"/>
  <c r="O73" i="98"/>
  <c r="M54" i="67"/>
  <c r="AY21" i="105"/>
  <c r="AZ21" i="105"/>
  <c r="AY35" i="105"/>
  <c r="AZ35" i="105"/>
  <c r="AY36" i="105"/>
  <c r="AZ36" i="105"/>
  <c r="AS11" i="56"/>
  <c r="AR12" i="56"/>
  <c r="AT11" i="56"/>
  <c r="AQ12" i="56"/>
  <c r="O73" i="83"/>
  <c r="AX58" i="105"/>
  <c r="AW58" i="105"/>
  <c r="X73" i="105"/>
  <c r="AT21" i="105"/>
  <c r="AS21" i="105"/>
  <c r="M19" i="67"/>
  <c r="M47" i="67"/>
  <c r="M55" i="67"/>
  <c r="M60" i="67"/>
  <c r="M64" i="67"/>
  <c r="M70" i="67"/>
  <c r="U11" i="52"/>
  <c r="R15" i="52"/>
  <c r="R21" i="52"/>
  <c r="R38" i="52"/>
  <c r="R57" i="52"/>
  <c r="R20" i="52"/>
  <c r="R37" i="52"/>
  <c r="R56" i="52"/>
  <c r="R23" i="52"/>
  <c r="R43" i="52"/>
  <c r="R60" i="52"/>
  <c r="R22" i="52"/>
  <c r="R39" i="52"/>
  <c r="R58" i="52"/>
  <c r="R45" i="52"/>
  <c r="R24" i="52"/>
  <c r="R44" i="52"/>
  <c r="R27" i="52"/>
  <c r="R47" i="52"/>
  <c r="R26" i="52"/>
  <c r="R46" i="52"/>
  <c r="R52" i="52"/>
  <c r="R36" i="52"/>
  <c r="R35" i="52"/>
  <c r="R25" i="52"/>
  <c r="R62" i="52"/>
  <c r="R61" i="52"/>
  <c r="R67" i="52"/>
  <c r="R64" i="52"/>
  <c r="R18" i="52"/>
  <c r="R29" i="52"/>
  <c r="R49" i="52"/>
  <c r="R63" i="52"/>
  <c r="R28" i="52"/>
  <c r="R48" i="52"/>
  <c r="R68" i="52"/>
  <c r="R31" i="52"/>
  <c r="R51" i="52"/>
  <c r="R71" i="52"/>
  <c r="R30" i="52"/>
  <c r="R50" i="52"/>
  <c r="R70" i="52"/>
  <c r="R34" i="52"/>
  <c r="R53" i="52"/>
  <c r="R69" i="52"/>
  <c r="R32" i="52"/>
  <c r="R19" i="52"/>
  <c r="R55" i="52"/>
  <c r="R54" i="52"/>
  <c r="R73" i="98"/>
  <c r="AZ29" i="105"/>
  <c r="AY29" i="105"/>
  <c r="AV12" i="100"/>
  <c r="AV33" i="100"/>
  <c r="AX11" i="100"/>
  <c r="AV59" i="100"/>
  <c r="AW11" i="100"/>
  <c r="AZ44" i="105"/>
  <c r="AY44" i="105"/>
  <c r="AG11" i="58"/>
  <c r="BB15" i="105"/>
  <c r="BA15" i="105"/>
  <c r="AJ73" i="105"/>
  <c r="S73" i="102"/>
  <c r="M35" i="67"/>
  <c r="Q73" i="102"/>
  <c r="AT51" i="105"/>
  <c r="AS51" i="105"/>
  <c r="AY51" i="105"/>
  <c r="AZ51" i="105"/>
  <c r="O73" i="58"/>
  <c r="L58" i="67"/>
  <c r="T71" i="98"/>
  <c r="T70" i="98"/>
  <c r="T69" i="98"/>
  <c r="T68" i="98"/>
  <c r="T67" i="98"/>
  <c r="T64" i="98"/>
  <c r="T63" i="98"/>
  <c r="T62" i="98"/>
  <c r="T61" i="98"/>
  <c r="T60" i="98"/>
  <c r="T39" i="98"/>
  <c r="T15" i="98"/>
  <c r="T38" i="98"/>
  <c r="T36" i="98"/>
  <c r="T22" i="98"/>
  <c r="W11" i="98"/>
  <c r="T21" i="98"/>
  <c r="T31" i="98"/>
  <c r="T47" i="98"/>
  <c r="T45" i="98"/>
  <c r="T56" i="98"/>
  <c r="T20" i="98"/>
  <c r="T27" i="98"/>
  <c r="T19" i="98"/>
  <c r="T23" i="98"/>
  <c r="T58" i="98"/>
  <c r="T57" i="98"/>
  <c r="T46" i="98"/>
  <c r="T48" i="98"/>
  <c r="T32" i="98"/>
  <c r="T18" i="98"/>
  <c r="T29" i="98"/>
  <c r="T37" i="98"/>
  <c r="T24" i="98"/>
  <c r="T51" i="98"/>
  <c r="T52" i="98"/>
  <c r="T34" i="98"/>
  <c r="T25" i="98"/>
  <c r="T43" i="98"/>
  <c r="T35" i="98"/>
  <c r="T44" i="98"/>
  <c r="T28" i="98"/>
  <c r="T54" i="98"/>
  <c r="T26" i="98"/>
  <c r="T30" i="98"/>
  <c r="T55" i="98"/>
  <c r="T50" i="98"/>
  <c r="T53" i="98"/>
  <c r="T49" i="98"/>
  <c r="R73" i="96"/>
  <c r="AA73" i="102"/>
  <c r="BC73" i="98"/>
  <c r="N11" i="62"/>
  <c r="Q13" i="59"/>
  <c r="Q13" i="54"/>
  <c r="Q13" i="57"/>
  <c r="AT58" i="105"/>
  <c r="AS58" i="105"/>
  <c r="AZ58" i="105"/>
  <c r="AY58" i="105"/>
  <c r="P71" i="52"/>
  <c r="P70" i="52"/>
  <c r="P69" i="52"/>
  <c r="P69" i="67" s="1"/>
  <c r="P68" i="52"/>
  <c r="P68" i="67" s="1"/>
  <c r="P67" i="52"/>
  <c r="P64" i="52"/>
  <c r="P63" i="52"/>
  <c r="P62" i="52"/>
  <c r="P61" i="52"/>
  <c r="P60" i="52"/>
  <c r="P57" i="52"/>
  <c r="P57" i="67" s="1"/>
  <c r="P56" i="52"/>
  <c r="P54" i="52"/>
  <c r="P50" i="52"/>
  <c r="P50" i="67" s="1"/>
  <c r="P48" i="52"/>
  <c r="P55" i="52"/>
  <c r="P55" i="67" s="1"/>
  <c r="P53" i="52"/>
  <c r="P51" i="52"/>
  <c r="P49" i="52"/>
  <c r="P47" i="52"/>
  <c r="P43" i="52"/>
  <c r="P45" i="52"/>
  <c r="P45" i="67" s="1"/>
  <c r="P44" i="52"/>
  <c r="P44" i="67" s="1"/>
  <c r="P39" i="52"/>
  <c r="P39" i="67" s="1"/>
  <c r="P38" i="52"/>
  <c r="P37" i="52"/>
  <c r="P36" i="52"/>
  <c r="P35" i="52"/>
  <c r="P35" i="67" s="1"/>
  <c r="P32" i="52"/>
  <c r="P30" i="52"/>
  <c r="P28" i="52"/>
  <c r="P28" i="67" s="1"/>
  <c r="P26" i="52"/>
  <c r="P24" i="52"/>
  <c r="P22" i="52"/>
  <c r="P20" i="52"/>
  <c r="P20" i="67" s="1"/>
  <c r="P18" i="52"/>
  <c r="P46" i="52"/>
  <c r="P31" i="52"/>
  <c r="P23" i="52"/>
  <c r="P23" i="67" s="1"/>
  <c r="P29" i="52"/>
  <c r="P29" i="67" s="1"/>
  <c r="P21" i="52"/>
  <c r="P58" i="52"/>
  <c r="P52" i="52"/>
  <c r="P27" i="52"/>
  <c r="P19" i="52"/>
  <c r="S11" i="52"/>
  <c r="P25" i="52"/>
  <c r="P25" i="67" s="1"/>
  <c r="P15" i="52"/>
  <c r="P15" i="67" s="1"/>
  <c r="P34" i="52"/>
  <c r="M31" i="67"/>
  <c r="M51" i="67"/>
  <c r="M52" i="67"/>
  <c r="M22" i="67"/>
  <c r="M30" i="67"/>
  <c r="M37" i="67"/>
  <c r="M45" i="67"/>
  <c r="M56" i="67"/>
  <c r="L73" i="100"/>
  <c r="AZ25" i="105"/>
  <c r="AY25" i="105"/>
  <c r="I52" i="67"/>
  <c r="O23" i="66"/>
  <c r="P10" i="66"/>
  <c r="O29" i="66"/>
  <c r="O17" i="66"/>
  <c r="I73" i="98"/>
  <c r="AS35" i="105"/>
  <c r="AT35" i="105"/>
  <c r="BB35" i="105"/>
  <c r="BA35" i="105"/>
  <c r="O73" i="102"/>
  <c r="T73" i="52"/>
  <c r="S57" i="58"/>
  <c r="S52" i="58"/>
  <c r="S46" i="58"/>
  <c r="S55" i="58"/>
  <c r="S53" i="58"/>
  <c r="S51" i="58"/>
  <c r="S49" i="58"/>
  <c r="S47" i="58"/>
  <c r="S34" i="58"/>
  <c r="S31" i="58"/>
  <c r="S29" i="58"/>
  <c r="S27" i="58"/>
  <c r="S25" i="58"/>
  <c r="S23" i="58"/>
  <c r="S21" i="58"/>
  <c r="S19" i="58"/>
  <c r="S15" i="58"/>
  <c r="S44" i="58"/>
  <c r="S43" i="58"/>
  <c r="S71" i="58"/>
  <c r="S69" i="58"/>
  <c r="S67" i="58"/>
  <c r="S63" i="58"/>
  <c r="S61" i="58"/>
  <c r="S58" i="58"/>
  <c r="S50" i="58"/>
  <c r="S39" i="58"/>
  <c r="S37" i="58"/>
  <c r="S35" i="58"/>
  <c r="S26" i="58"/>
  <c r="S18" i="58"/>
  <c r="V11" i="58"/>
  <c r="S56" i="58"/>
  <c r="S48" i="58"/>
  <c r="S45" i="58"/>
  <c r="S32" i="58"/>
  <c r="S24" i="58"/>
  <c r="S70" i="58"/>
  <c r="S68" i="58"/>
  <c r="S64" i="58"/>
  <c r="S62" i="58"/>
  <c r="S60" i="58"/>
  <c r="S54" i="58"/>
  <c r="S38" i="58"/>
  <c r="S36" i="58"/>
  <c r="S30" i="58"/>
  <c r="S22" i="58"/>
  <c r="S28" i="58"/>
  <c r="S20" i="58"/>
  <c r="AW62" i="105"/>
  <c r="AX62" i="105"/>
  <c r="V71" i="102"/>
  <c r="V70" i="102"/>
  <c r="V69" i="102"/>
  <c r="V68" i="102"/>
  <c r="V67" i="102"/>
  <c r="V64" i="102"/>
  <c r="V63" i="102"/>
  <c r="V62" i="102"/>
  <c r="V61" i="102"/>
  <c r="V60" i="102"/>
  <c r="V58" i="102"/>
  <c r="V57" i="102"/>
  <c r="V56" i="102"/>
  <c r="V54" i="102"/>
  <c r="V50" i="102"/>
  <c r="V48" i="102"/>
  <c r="V55" i="102"/>
  <c r="V47" i="102"/>
  <c r="V45" i="102"/>
  <c r="V49" i="102"/>
  <c r="V34" i="102"/>
  <c r="V31" i="102"/>
  <c r="V29" i="102"/>
  <c r="V27" i="102"/>
  <c r="V25" i="102"/>
  <c r="V23" i="102"/>
  <c r="V21" i="102"/>
  <c r="V19" i="102"/>
  <c r="V15" i="102"/>
  <c r="V51" i="102"/>
  <c r="V46" i="102"/>
  <c r="V44" i="102"/>
  <c r="V28" i="102"/>
  <c r="V20" i="102"/>
  <c r="Y11" i="102"/>
  <c r="V52" i="102"/>
  <c r="V39" i="102"/>
  <c r="V37" i="102"/>
  <c r="V35" i="102"/>
  <c r="V26" i="102"/>
  <c r="V18" i="102"/>
  <c r="V43" i="102"/>
  <c r="V32" i="102"/>
  <c r="V24" i="102"/>
  <c r="V53" i="102"/>
  <c r="V38" i="102"/>
  <c r="V36" i="102"/>
  <c r="V30" i="102"/>
  <c r="V22" i="102"/>
  <c r="M68" i="67"/>
  <c r="M39" i="67"/>
  <c r="M26" i="67"/>
  <c r="T70" i="102"/>
  <c r="T69" i="102"/>
  <c r="T68" i="102"/>
  <c r="T67" i="102"/>
  <c r="T64" i="102"/>
  <c r="T63" i="102"/>
  <c r="T62" i="102"/>
  <c r="T61" i="102"/>
  <c r="T60" i="102"/>
  <c r="T71" i="102"/>
  <c r="T15" i="102"/>
  <c r="T38" i="102"/>
  <c r="T37" i="102"/>
  <c r="T36" i="102"/>
  <c r="T39" i="102"/>
  <c r="W11" i="102"/>
  <c r="T48" i="102"/>
  <c r="T53" i="102"/>
  <c r="T43" i="102"/>
  <c r="T19" i="102"/>
  <c r="T30" i="102"/>
  <c r="T25" i="102"/>
  <c r="T24" i="102"/>
  <c r="T47" i="102"/>
  <c r="T55" i="102"/>
  <c r="T23" i="102"/>
  <c r="T54" i="102"/>
  <c r="T58" i="102"/>
  <c r="T45" i="102"/>
  <c r="T34" i="102"/>
  <c r="T29" i="102"/>
  <c r="T50" i="102"/>
  <c r="T18" i="102"/>
  <c r="T52" i="102"/>
  <c r="T32" i="102"/>
  <c r="T44" i="102"/>
  <c r="T31" i="102"/>
  <c r="T21" i="102"/>
  <c r="T46" i="102"/>
  <c r="T49" i="102"/>
  <c r="T56" i="102"/>
  <c r="T22" i="102"/>
  <c r="T20" i="102"/>
  <c r="T51" i="102"/>
  <c r="T28" i="102"/>
  <c r="T27" i="102"/>
  <c r="T26" i="102"/>
  <c r="T57" i="102"/>
  <c r="T35" i="102"/>
  <c r="I73" i="105"/>
  <c r="I51" i="67"/>
  <c r="AX51" i="105"/>
  <c r="AW51" i="105"/>
  <c r="BB34" i="105"/>
  <c r="BA34" i="105"/>
  <c r="U73" i="58"/>
  <c r="AQ12" i="96"/>
  <c r="X11" i="96"/>
  <c r="U24" i="96"/>
  <c r="U43" i="96"/>
  <c r="U47" i="96"/>
  <c r="U15" i="96"/>
  <c r="U48" i="96"/>
  <c r="U71" i="96"/>
  <c r="U64" i="96"/>
  <c r="U69" i="96"/>
  <c r="U70" i="96"/>
  <c r="U55" i="96"/>
  <c r="U20" i="96"/>
  <c r="U67" i="96"/>
  <c r="U46" i="96"/>
  <c r="U37" i="96"/>
  <c r="U21" i="96"/>
  <c r="U18" i="96"/>
  <c r="U32" i="96"/>
  <c r="U58" i="96"/>
  <c r="U45" i="96"/>
  <c r="U38" i="96"/>
  <c r="U22" i="96"/>
  <c r="U44" i="96"/>
  <c r="U51" i="96"/>
  <c r="U57" i="96"/>
  <c r="U36" i="96"/>
  <c r="U50" i="96"/>
  <c r="U27" i="96"/>
  <c r="U56" i="96"/>
  <c r="U23" i="96"/>
  <c r="U61" i="96"/>
  <c r="U35" i="96"/>
  <c r="U54" i="96"/>
  <c r="U39" i="96"/>
  <c r="U29" i="96"/>
  <c r="U25" i="96"/>
  <c r="U30" i="96"/>
  <c r="U19" i="96"/>
  <c r="U62" i="96"/>
  <c r="U49" i="96"/>
  <c r="U28" i="96"/>
  <c r="U63" i="96"/>
  <c r="U52" i="96"/>
  <c r="U26" i="96"/>
  <c r="U68" i="96"/>
  <c r="U34" i="96"/>
  <c r="U53" i="96"/>
  <c r="U31" i="96"/>
  <c r="U60" i="96"/>
  <c r="AX29" i="105"/>
  <c r="AW29" i="105"/>
  <c r="I48" i="67"/>
  <c r="BA58" i="105"/>
  <c r="BB58" i="105"/>
  <c r="AN21" i="105"/>
  <c r="M73" i="52"/>
  <c r="M25" i="67"/>
  <c r="M34" i="67"/>
  <c r="M58" i="67"/>
  <c r="M24" i="67"/>
  <c r="M32" i="67"/>
  <c r="M38" i="67"/>
  <c r="M48" i="67"/>
  <c r="M57" i="67"/>
  <c r="M63" i="67"/>
  <c r="M69" i="67"/>
  <c r="I35" i="67"/>
  <c r="BA29" i="105"/>
  <c r="BB29" i="105"/>
  <c r="AU59" i="100"/>
  <c r="AU33" i="100"/>
  <c r="AU12" i="100"/>
  <c r="L73" i="102"/>
  <c r="I54" i="67"/>
  <c r="I73" i="100"/>
  <c r="P73" i="58"/>
  <c r="S45" i="100"/>
  <c r="S71" i="100"/>
  <c r="S70" i="100"/>
  <c r="S69" i="100"/>
  <c r="S68" i="100"/>
  <c r="S67" i="100"/>
  <c r="S64" i="100"/>
  <c r="S63" i="100"/>
  <c r="S62" i="100"/>
  <c r="S61" i="100"/>
  <c r="S60" i="100"/>
  <c r="S58" i="100"/>
  <c r="S57" i="100"/>
  <c r="S56" i="100"/>
  <c r="S54" i="100"/>
  <c r="S50" i="100"/>
  <c r="S48" i="100"/>
  <c r="S44" i="100"/>
  <c r="S43" i="100"/>
  <c r="S39" i="100"/>
  <c r="S38" i="100"/>
  <c r="S37" i="100"/>
  <c r="S36" i="100"/>
  <c r="S35" i="100"/>
  <c r="S32" i="100"/>
  <c r="S30" i="100"/>
  <c r="S28" i="100"/>
  <c r="S26" i="100"/>
  <c r="S24" i="100"/>
  <c r="S22" i="100"/>
  <c r="S20" i="100"/>
  <c r="S18" i="100"/>
  <c r="S52" i="100"/>
  <c r="S49" i="100"/>
  <c r="S34" i="100"/>
  <c r="S25" i="100"/>
  <c r="S15" i="100"/>
  <c r="V11" i="100"/>
  <c r="S55" i="100"/>
  <c r="S47" i="100"/>
  <c r="S31" i="100"/>
  <c r="S23" i="100"/>
  <c r="S53" i="100"/>
  <c r="S29" i="100"/>
  <c r="S21" i="100"/>
  <c r="S51" i="100"/>
  <c r="S27" i="100"/>
  <c r="S19" i="100"/>
  <c r="S46" i="100"/>
  <c r="P73" i="100"/>
  <c r="AY68" i="105"/>
  <c r="AZ68" i="105"/>
  <c r="M62" i="67"/>
  <c r="M18" i="67"/>
  <c r="L50" i="67"/>
  <c r="L44" i="67"/>
  <c r="AY38" i="105"/>
  <c r="AZ38" i="105"/>
  <c r="AY54" i="105"/>
  <c r="AZ54" i="105"/>
  <c r="P73" i="96"/>
  <c r="M50" i="67"/>
  <c r="P43" i="67"/>
  <c r="P26" i="67"/>
  <c r="P73" i="60"/>
  <c r="P34" i="67"/>
  <c r="M53" i="67"/>
  <c r="P37" i="67"/>
  <c r="P61" i="67"/>
  <c r="P53" i="67"/>
  <c r="P58" i="67"/>
  <c r="AU9" i="105"/>
  <c r="AU12" i="105" s="1"/>
  <c r="AW9" i="102"/>
  <c r="AY55" i="105"/>
  <c r="AZ55" i="105"/>
  <c r="AO12" i="83"/>
  <c r="N73" i="96"/>
  <c r="Q73" i="100"/>
  <c r="AU15" i="105"/>
  <c r="AV15" i="105"/>
  <c r="AH11" i="56"/>
  <c r="L62" i="67"/>
  <c r="AO12" i="58"/>
  <c r="P76" i="94"/>
  <c r="N58" i="67"/>
  <c r="N56" i="67"/>
  <c r="N31" i="67"/>
  <c r="N57" i="67"/>
  <c r="N53" i="67"/>
  <c r="N19" i="67"/>
  <c r="N55" i="67"/>
  <c r="N27" i="67"/>
  <c r="N44" i="67"/>
  <c r="N73" i="58"/>
  <c r="S55" i="83"/>
  <c r="S53" i="83"/>
  <c r="S51" i="83"/>
  <c r="S49" i="83"/>
  <c r="S47" i="83"/>
  <c r="S43" i="83"/>
  <c r="S34" i="83"/>
  <c r="S31" i="83"/>
  <c r="S29" i="83"/>
  <c r="S27" i="83"/>
  <c r="S25" i="83"/>
  <c r="S23" i="83"/>
  <c r="S21" i="83"/>
  <c r="S19" i="83"/>
  <c r="S15" i="83"/>
  <c r="S46" i="83"/>
  <c r="S71" i="83"/>
  <c r="S70" i="83"/>
  <c r="S69" i="83"/>
  <c r="S68" i="83"/>
  <c r="S67" i="83"/>
  <c r="S64" i="83"/>
  <c r="S63" i="83"/>
  <c r="S62" i="83"/>
  <c r="S61" i="83"/>
  <c r="S60" i="83"/>
  <c r="S57" i="83"/>
  <c r="S56" i="83"/>
  <c r="S54" i="83"/>
  <c r="S50" i="83"/>
  <c r="S48" i="83"/>
  <c r="S45" i="83"/>
  <c r="S44" i="83"/>
  <c r="S39" i="83"/>
  <c r="S38" i="83"/>
  <c r="S37" i="83"/>
  <c r="S36" i="83"/>
  <c r="S35" i="83"/>
  <c r="S32" i="83"/>
  <c r="S30" i="83"/>
  <c r="S28" i="83"/>
  <c r="S26" i="83"/>
  <c r="S24" i="83"/>
  <c r="S22" i="83"/>
  <c r="S20" i="83"/>
  <c r="S18" i="83"/>
  <c r="S52" i="83"/>
  <c r="S58" i="83"/>
  <c r="V11" i="83"/>
  <c r="P73" i="83"/>
  <c r="S55" i="60"/>
  <c r="S53" i="60"/>
  <c r="S51" i="60"/>
  <c r="S49" i="60"/>
  <c r="S47" i="60"/>
  <c r="S34" i="60"/>
  <c r="S31" i="60"/>
  <c r="S29" i="60"/>
  <c r="S27" i="60"/>
  <c r="S25" i="60"/>
  <c r="S23" i="60"/>
  <c r="S21" i="60"/>
  <c r="S19" i="60"/>
  <c r="S15" i="60"/>
  <c r="S58" i="60"/>
  <c r="S46" i="60"/>
  <c r="S71" i="60"/>
  <c r="S70" i="60"/>
  <c r="S69" i="60"/>
  <c r="S68" i="60"/>
  <c r="S67" i="60"/>
  <c r="S64" i="60"/>
  <c r="S63" i="60"/>
  <c r="S62" i="60"/>
  <c r="S61" i="60"/>
  <c r="S60" i="60"/>
  <c r="S56" i="60"/>
  <c r="S54" i="60"/>
  <c r="S50" i="60"/>
  <c r="S48" i="60"/>
  <c r="S45" i="60"/>
  <c r="S39" i="60"/>
  <c r="S38" i="60"/>
  <c r="S37" i="60"/>
  <c r="S36" i="60"/>
  <c r="S35" i="60"/>
  <c r="S32" i="60"/>
  <c r="S30" i="60"/>
  <c r="S28" i="60"/>
  <c r="S26" i="60"/>
  <c r="S24" i="60"/>
  <c r="S22" i="60"/>
  <c r="S20" i="60"/>
  <c r="S18" i="60"/>
  <c r="S43" i="60"/>
  <c r="S57" i="60"/>
  <c r="S44" i="60"/>
  <c r="V11" i="60"/>
  <c r="S52" i="60"/>
  <c r="P32" i="67"/>
  <c r="P67" i="67"/>
  <c r="I46" i="67"/>
  <c r="AX55" i="105"/>
  <c r="AW55" i="105"/>
  <c r="O73" i="60"/>
  <c r="O43" i="67"/>
  <c r="L55" i="67"/>
  <c r="I34" i="67"/>
  <c r="AY62" i="105"/>
  <c r="AZ62" i="105"/>
  <c r="L35" i="67"/>
  <c r="L32" i="67"/>
  <c r="AQ11" i="52"/>
  <c r="AR11" i="52"/>
  <c r="AP12" i="52"/>
  <c r="N24" i="67"/>
  <c r="N45" i="67"/>
  <c r="N28" i="67"/>
  <c r="N49" i="67"/>
  <c r="N43" i="67"/>
  <c r="N52" i="67"/>
  <c r="N22" i="67"/>
  <c r="N46" i="67"/>
  <c r="AV9" i="105"/>
  <c r="AV12" i="105" s="1"/>
  <c r="AX9" i="102"/>
  <c r="L56" i="67"/>
  <c r="BB53" i="105"/>
  <c r="BA53" i="105"/>
  <c r="AX15" i="105"/>
  <c r="AW15" i="105"/>
  <c r="AH73" i="105"/>
  <c r="T71" i="60"/>
  <c r="T70" i="60"/>
  <c r="T69" i="60"/>
  <c r="T68" i="60"/>
  <c r="T67" i="60"/>
  <c r="T64" i="60"/>
  <c r="T63" i="60"/>
  <c r="T62" i="60"/>
  <c r="T61" i="60"/>
  <c r="T60" i="60"/>
  <c r="T15" i="60"/>
  <c r="T38" i="60"/>
  <c r="T37" i="60"/>
  <c r="T36" i="60"/>
  <c r="T39" i="60"/>
  <c r="W11" i="60"/>
  <c r="T47" i="60"/>
  <c r="T48" i="60"/>
  <c r="T53" i="60"/>
  <c r="T26" i="60"/>
  <c r="T52" i="60"/>
  <c r="T21" i="60"/>
  <c r="T18" i="60"/>
  <c r="T24" i="60"/>
  <c r="T46" i="60"/>
  <c r="T45" i="60"/>
  <c r="T49" i="60"/>
  <c r="T44" i="60"/>
  <c r="T20" i="60"/>
  <c r="T27" i="60"/>
  <c r="T23" i="60"/>
  <c r="T32" i="60"/>
  <c r="T50" i="60"/>
  <c r="T34" i="60"/>
  <c r="T28" i="60"/>
  <c r="T19" i="60"/>
  <c r="T58" i="60"/>
  <c r="T35" i="60"/>
  <c r="T30" i="60"/>
  <c r="T22" i="60"/>
  <c r="T25" i="60"/>
  <c r="T54" i="60"/>
  <c r="T57" i="60"/>
  <c r="T56" i="60"/>
  <c r="T29" i="60"/>
  <c r="T55" i="60"/>
  <c r="T51" i="60"/>
  <c r="T31" i="60"/>
  <c r="T43" i="60"/>
  <c r="S71" i="56"/>
  <c r="S70" i="56"/>
  <c r="S69" i="56"/>
  <c r="S68" i="56"/>
  <c r="S67" i="56"/>
  <c r="S64" i="56"/>
  <c r="S63" i="56"/>
  <c r="S62" i="56"/>
  <c r="S61" i="56"/>
  <c r="S60" i="56"/>
  <c r="S57" i="56"/>
  <c r="S56" i="56"/>
  <c r="S54" i="56"/>
  <c r="S50" i="56"/>
  <c r="S48" i="56"/>
  <c r="S45" i="56"/>
  <c r="S44" i="56"/>
  <c r="S39" i="56"/>
  <c r="S38" i="56"/>
  <c r="S37" i="56"/>
  <c r="S36" i="56"/>
  <c r="S35" i="56"/>
  <c r="S32" i="56"/>
  <c r="S30" i="56"/>
  <c r="S28" i="56"/>
  <c r="S26" i="56"/>
  <c r="S24" i="56"/>
  <c r="S22" i="56"/>
  <c r="S20" i="56"/>
  <c r="S18" i="56"/>
  <c r="S52" i="56"/>
  <c r="S43" i="56"/>
  <c r="S58" i="56"/>
  <c r="S55" i="56"/>
  <c r="S53" i="56"/>
  <c r="S51" i="56"/>
  <c r="S49" i="56"/>
  <c r="S47" i="56"/>
  <c r="S34" i="56"/>
  <c r="S31" i="56"/>
  <c r="S29" i="56"/>
  <c r="S27" i="56"/>
  <c r="S25" i="56"/>
  <c r="S23" i="56"/>
  <c r="S21" i="56"/>
  <c r="S19" i="56"/>
  <c r="S15" i="56"/>
  <c r="S46" i="56"/>
  <c r="V11" i="56"/>
  <c r="P73" i="56"/>
  <c r="T69" i="100"/>
  <c r="T67" i="100"/>
  <c r="T63" i="100"/>
  <c r="T61" i="100"/>
  <c r="T38" i="100"/>
  <c r="T37" i="100"/>
  <c r="T36" i="100"/>
  <c r="T71" i="100"/>
  <c r="T39" i="100"/>
  <c r="T70" i="100"/>
  <c r="T68" i="100"/>
  <c r="T64" i="100"/>
  <c r="T62" i="100"/>
  <c r="T60" i="100"/>
  <c r="T15" i="100"/>
  <c r="W11" i="100"/>
  <c r="T46" i="100"/>
  <c r="T21" i="100"/>
  <c r="T18" i="100"/>
  <c r="T57" i="100"/>
  <c r="T45" i="100"/>
  <c r="T48" i="100"/>
  <c r="T25" i="100"/>
  <c r="T43" i="100"/>
  <c r="T23" i="100"/>
  <c r="T24" i="100"/>
  <c r="T55" i="100"/>
  <c r="T31" i="100"/>
  <c r="T22" i="100"/>
  <c r="T27" i="100"/>
  <c r="T28" i="100"/>
  <c r="T20" i="100"/>
  <c r="T58" i="100"/>
  <c r="T50" i="100"/>
  <c r="T54" i="100"/>
  <c r="T44" i="100"/>
  <c r="T52" i="100"/>
  <c r="T49" i="100"/>
  <c r="T51" i="100"/>
  <c r="T29" i="100"/>
  <c r="T56" i="100"/>
  <c r="T34" i="100"/>
  <c r="T30" i="100"/>
  <c r="T19" i="100"/>
  <c r="T53" i="100"/>
  <c r="T32" i="100"/>
  <c r="T35" i="100"/>
  <c r="T26" i="100"/>
  <c r="T47" i="100"/>
  <c r="L73" i="56"/>
  <c r="R11" i="56"/>
  <c r="O46" i="56"/>
  <c r="O46" i="67" s="1"/>
  <c r="O24" i="56"/>
  <c r="O27" i="56"/>
  <c r="O18" i="56"/>
  <c r="O18" i="67" s="1"/>
  <c r="O38" i="56"/>
  <c r="O68" i="56"/>
  <c r="O68" i="67" s="1"/>
  <c r="O32" i="56"/>
  <c r="O50" i="56"/>
  <c r="O28" i="56"/>
  <c r="O19" i="56"/>
  <c r="O22" i="56"/>
  <c r="O22" i="67" s="1"/>
  <c r="O29" i="56"/>
  <c r="O29" i="67" s="1"/>
  <c r="O56" i="56"/>
  <c r="O56" i="67" s="1"/>
  <c r="O34" i="56"/>
  <c r="O34" i="67" s="1"/>
  <c r="O30" i="56"/>
  <c r="O30" i="67" s="1"/>
  <c r="O60" i="56"/>
  <c r="O47" i="56"/>
  <c r="O47" i="67" s="1"/>
  <c r="O26" i="56"/>
  <c r="O26" i="67" s="1"/>
  <c r="O39" i="56"/>
  <c r="O39" i="67" s="1"/>
  <c r="O21" i="56"/>
  <c r="O21" i="67" s="1"/>
  <c r="O53" i="56"/>
  <c r="O20" i="56"/>
  <c r="O20" i="67" s="1"/>
  <c r="O70" i="56"/>
  <c r="O57" i="56"/>
  <c r="O57" i="67" s="1"/>
  <c r="O54" i="56"/>
  <c r="O45" i="56"/>
  <c r="O45" i="67" s="1"/>
  <c r="O63" i="56"/>
  <c r="O63" i="67" s="1"/>
  <c r="O67" i="56"/>
  <c r="O43" i="56"/>
  <c r="O15" i="56"/>
  <c r="O25" i="56"/>
  <c r="O25" i="67" s="1"/>
  <c r="O36" i="56"/>
  <c r="O36" i="67" s="1"/>
  <c r="O51" i="56"/>
  <c r="O51" i="67" s="1"/>
  <c r="O37" i="56"/>
  <c r="O37" i="67" s="1"/>
  <c r="O58" i="56"/>
  <c r="O61" i="56"/>
  <c r="O61" i="67" s="1"/>
  <c r="O48" i="56"/>
  <c r="O48" i="67" s="1"/>
  <c r="O49" i="56"/>
  <c r="O49" i="67" s="1"/>
  <c r="O62" i="56"/>
  <c r="O62" i="67" s="1"/>
  <c r="O35" i="56"/>
  <c r="O35" i="67" s="1"/>
  <c r="O23" i="56"/>
  <c r="O23" i="67" s="1"/>
  <c r="O69" i="56"/>
  <c r="O71" i="56"/>
  <c r="O44" i="56"/>
  <c r="O52" i="56"/>
  <c r="O52" i="67" s="1"/>
  <c r="O64" i="56"/>
  <c r="O64" i="67" s="1"/>
  <c r="O55" i="56"/>
  <c r="O55" i="67" s="1"/>
  <c r="O31" i="56"/>
  <c r="O31" i="67" s="1"/>
  <c r="L34" i="67"/>
  <c r="AG11" i="52"/>
  <c r="AR11" i="83"/>
  <c r="AQ11" i="83"/>
  <c r="AP12" i="83"/>
  <c r="Q71" i="83"/>
  <c r="Q70" i="83"/>
  <c r="Q69" i="83"/>
  <c r="Q68" i="83"/>
  <c r="Q67" i="83"/>
  <c r="Q64" i="83"/>
  <c r="Q63" i="83"/>
  <c r="Q62" i="83"/>
  <c r="Q61" i="83"/>
  <c r="Q60" i="83"/>
  <c r="Q38" i="83"/>
  <c r="Q37" i="83"/>
  <c r="Q36" i="83"/>
  <c r="Q39" i="83"/>
  <c r="T11" i="83"/>
  <c r="Q15" i="83"/>
  <c r="Q49" i="83"/>
  <c r="Q55" i="83"/>
  <c r="Q54" i="83"/>
  <c r="Q35" i="83"/>
  <c r="Q21" i="83"/>
  <c r="Q18" i="83"/>
  <c r="Q48" i="83"/>
  <c r="Q20" i="83"/>
  <c r="Q28" i="83"/>
  <c r="Q47" i="83"/>
  <c r="Q27" i="83"/>
  <c r="Q52" i="83"/>
  <c r="Q56" i="83"/>
  <c r="Q25" i="83"/>
  <c r="Q22" i="83"/>
  <c r="Q26" i="83"/>
  <c r="Q46" i="83"/>
  <c r="Q50" i="83"/>
  <c r="Q24" i="83"/>
  <c r="Q45" i="83"/>
  <c r="Q51" i="83"/>
  <c r="Q51" i="67" s="1"/>
  <c r="Q34" i="83"/>
  <c r="Q43" i="83"/>
  <c r="Q32" i="83"/>
  <c r="Q58" i="83"/>
  <c r="Q29" i="83"/>
  <c r="Q30" i="83"/>
  <c r="Q53" i="83"/>
  <c r="Q31" i="83"/>
  <c r="Q19" i="83"/>
  <c r="Q44" i="83"/>
  <c r="Q57" i="83"/>
  <c r="Q23" i="83"/>
  <c r="N18" i="67"/>
  <c r="N29" i="67"/>
  <c r="N47" i="67"/>
  <c r="N30" i="67"/>
  <c r="N48" i="67"/>
  <c r="N25" i="67"/>
  <c r="N51" i="67"/>
  <c r="N71" i="67"/>
  <c r="P19" i="67"/>
  <c r="P52" i="67"/>
  <c r="P71" i="67"/>
  <c r="AY15" i="105"/>
  <c r="AI73" i="105"/>
  <c r="AZ15" i="105"/>
  <c r="I58" i="67"/>
  <c r="AS55" i="105"/>
  <c r="AT55" i="105"/>
  <c r="BB55" i="105"/>
  <c r="BA55" i="105"/>
  <c r="AR12" i="96"/>
  <c r="AT11" i="96"/>
  <c r="AS11" i="96"/>
  <c r="O28" i="67"/>
  <c r="O54" i="67"/>
  <c r="O19" i="67"/>
  <c r="O27" i="67"/>
  <c r="O53" i="67"/>
  <c r="O70" i="67"/>
  <c r="R46" i="60"/>
  <c r="R35" i="60"/>
  <c r="R56" i="60"/>
  <c r="R52" i="60"/>
  <c r="U11" i="60"/>
  <c r="R49" i="60"/>
  <c r="R54" i="60"/>
  <c r="R44" i="60"/>
  <c r="R47" i="60"/>
  <c r="R50" i="60"/>
  <c r="R58" i="60"/>
  <c r="R53" i="60"/>
  <c r="R48" i="60"/>
  <c r="R28" i="60"/>
  <c r="R23" i="60"/>
  <c r="R15" i="60"/>
  <c r="R25" i="60"/>
  <c r="R18" i="60"/>
  <c r="R36" i="60"/>
  <c r="R31" i="60"/>
  <c r="R29" i="60"/>
  <c r="R19" i="60"/>
  <c r="R67" i="60"/>
  <c r="R20" i="60"/>
  <c r="R26" i="60"/>
  <c r="R22" i="60"/>
  <c r="R34" i="60"/>
  <c r="R43" i="60"/>
  <c r="R39" i="60"/>
  <c r="R57" i="60"/>
  <c r="R45" i="60"/>
  <c r="R61" i="60"/>
  <c r="R62" i="60"/>
  <c r="R63" i="60"/>
  <c r="R32" i="60"/>
  <c r="R70" i="60"/>
  <c r="R71" i="60"/>
  <c r="R69" i="60"/>
  <c r="R64" i="60"/>
  <c r="R21" i="60"/>
  <c r="R38" i="60"/>
  <c r="R55" i="60"/>
  <c r="R60" i="60"/>
  <c r="R30" i="60"/>
  <c r="R37" i="60"/>
  <c r="R51" i="60"/>
  <c r="R68" i="60"/>
  <c r="R27" i="60"/>
  <c r="R24" i="60"/>
  <c r="Q73" i="60"/>
  <c r="Q15" i="96"/>
  <c r="Q71" i="96"/>
  <c r="Q70" i="96"/>
  <c r="Q69" i="96"/>
  <c r="Q68" i="96"/>
  <c r="Q67" i="96"/>
  <c r="Q64" i="96"/>
  <c r="Q63" i="96"/>
  <c r="Q62" i="96"/>
  <c r="Q61" i="96"/>
  <c r="Q60" i="96"/>
  <c r="Q38" i="96"/>
  <c r="Q37" i="96"/>
  <c r="Q36" i="96"/>
  <c r="Q39" i="96"/>
  <c r="Q30" i="96"/>
  <c r="Q46" i="96"/>
  <c r="Q52" i="96"/>
  <c r="Q50" i="96"/>
  <c r="Q22" i="96"/>
  <c r="Q29" i="96"/>
  <c r="Q35" i="96"/>
  <c r="Q58" i="96"/>
  <c r="T11" i="96"/>
  <c r="Q27" i="96"/>
  <c r="Q32" i="96"/>
  <c r="Q45" i="96"/>
  <c r="Q53" i="96"/>
  <c r="Q28" i="96"/>
  <c r="Q23" i="96"/>
  <c r="Q44" i="96"/>
  <c r="Q55" i="96"/>
  <c r="Q25" i="96"/>
  <c r="Q51" i="96"/>
  <c r="Q54" i="96"/>
  <c r="Q31" i="96"/>
  <c r="Q43" i="96"/>
  <c r="Q49" i="96"/>
  <c r="Q18" i="96"/>
  <c r="Q26" i="96"/>
  <c r="Q34" i="96"/>
  <c r="Q21" i="96"/>
  <c r="Q24" i="96"/>
  <c r="Q48" i="96"/>
  <c r="Q47" i="96"/>
  <c r="Q20" i="96"/>
  <c r="Q19" i="96"/>
  <c r="Q56" i="96"/>
  <c r="Q57" i="96"/>
  <c r="L48" i="67"/>
  <c r="AS63" i="105"/>
  <c r="AT63" i="105"/>
  <c r="AG11" i="83"/>
  <c r="N73" i="83"/>
  <c r="P74" i="94"/>
  <c r="P75" i="94"/>
  <c r="N50" i="67"/>
  <c r="N21" i="67"/>
  <c r="N26" i="67"/>
  <c r="N35" i="67"/>
  <c r="N54" i="67"/>
  <c r="N20" i="67"/>
  <c r="N32" i="67"/>
  <c r="N23" i="67"/>
  <c r="N34" i="67"/>
  <c r="Q15" i="58"/>
  <c r="Q15" i="67" s="1"/>
  <c r="Q71" i="58"/>
  <c r="Q71" i="67" s="1"/>
  <c r="Q70" i="58"/>
  <c r="Q69" i="58"/>
  <c r="Q68" i="58"/>
  <c r="Q67" i="58"/>
  <c r="Q67" i="67" s="1"/>
  <c r="Q64" i="58"/>
  <c r="Q63" i="58"/>
  <c r="Q62" i="58"/>
  <c r="Q61" i="58"/>
  <c r="Q61" i="67" s="1"/>
  <c r="Q60" i="58"/>
  <c r="Q38" i="58"/>
  <c r="Q37" i="58"/>
  <c r="Q36" i="58"/>
  <c r="Q36" i="67" s="1"/>
  <c r="Q39" i="58"/>
  <c r="T11" i="58"/>
  <c r="Q50" i="58"/>
  <c r="Q53" i="58"/>
  <c r="Q53" i="67" s="1"/>
  <c r="Q51" i="58"/>
  <c r="Q19" i="58"/>
  <c r="Q30" i="58"/>
  <c r="Q55" i="58"/>
  <c r="Q55" i="67" s="1"/>
  <c r="Q34" i="58"/>
  <c r="Q25" i="58"/>
  <c r="Q25" i="67" s="1"/>
  <c r="Q24" i="58"/>
  <c r="Q57" i="58"/>
  <c r="Q57" i="67" s="1"/>
  <c r="Q46" i="58"/>
  <c r="Q35" i="58"/>
  <c r="Q58" i="58"/>
  <c r="Q31" i="58"/>
  <c r="Q31" i="67" s="1"/>
  <c r="Q32" i="58"/>
  <c r="Q27" i="58"/>
  <c r="Q20" i="58"/>
  <c r="Q20" i="67" s="1"/>
  <c r="Q54" i="58"/>
  <c r="Q54" i="67" s="1"/>
  <c r="Q49" i="58"/>
  <c r="Q47" i="58"/>
  <c r="Q47" i="67" s="1"/>
  <c r="Q28" i="58"/>
  <c r="Q48" i="58"/>
  <c r="Q48" i="67" s="1"/>
  <c r="Q26" i="58"/>
  <c r="Q26" i="67" s="1"/>
  <c r="Q23" i="58"/>
  <c r="Q21" i="58"/>
  <c r="Q45" i="58"/>
  <c r="Q45" i="67" s="1"/>
  <c r="Q29" i="58"/>
  <c r="Q18" i="58"/>
  <c r="Q22" i="58"/>
  <c r="Q43" i="58"/>
  <c r="Q43" i="67" s="1"/>
  <c r="Q52" i="58"/>
  <c r="Q52" i="67" s="1"/>
  <c r="Q44" i="58"/>
  <c r="Q56" i="58"/>
  <c r="N68" i="67"/>
  <c r="AL15" i="105"/>
  <c r="AS15" i="105"/>
  <c r="AT15" i="105"/>
  <c r="AF73" i="105"/>
  <c r="R11" i="75"/>
  <c r="AU18" i="105"/>
  <c r="AL18" i="105"/>
  <c r="AV18" i="105"/>
  <c r="R14" i="75"/>
  <c r="AG73" i="105"/>
  <c r="P48" i="67" l="1"/>
  <c r="Q60" i="67"/>
  <c r="P27" i="67"/>
  <c r="P18" i="67"/>
  <c r="P56" i="67"/>
  <c r="P62" i="67"/>
  <c r="AO73" i="105"/>
  <c r="L78" i="67"/>
  <c r="P31" i="67"/>
  <c r="P46" i="67"/>
  <c r="Q38" i="67"/>
  <c r="Q28" i="67"/>
  <c r="Q24" i="67"/>
  <c r="AX73" i="105"/>
  <c r="P38" i="67"/>
  <c r="P54" i="67"/>
  <c r="P49" i="67"/>
  <c r="P63" i="67"/>
  <c r="P36" i="67"/>
  <c r="P60" i="67"/>
  <c r="P47" i="67"/>
  <c r="AV73" i="105"/>
  <c r="I78" i="67"/>
  <c r="S71" i="98"/>
  <c r="S67" i="98"/>
  <c r="S61" i="98"/>
  <c r="S56" i="98"/>
  <c r="S45" i="98"/>
  <c r="S38" i="98"/>
  <c r="S32" i="98"/>
  <c r="S24" i="98"/>
  <c r="S52" i="98"/>
  <c r="S49" i="98"/>
  <c r="S31" i="98"/>
  <c r="S31" i="67" s="1"/>
  <c r="S23" i="98"/>
  <c r="V11" i="98"/>
  <c r="S68" i="98"/>
  <c r="S62" i="98"/>
  <c r="S57" i="98"/>
  <c r="S39" i="98"/>
  <c r="S26" i="98"/>
  <c r="S51" i="98"/>
  <c r="S25" i="98"/>
  <c r="S70" i="98"/>
  <c r="S64" i="98"/>
  <c r="S60" i="98"/>
  <c r="S54" i="98"/>
  <c r="S44" i="98"/>
  <c r="S37" i="98"/>
  <c r="S30" i="98"/>
  <c r="S22" i="98"/>
  <c r="S55" i="98"/>
  <c r="S47" i="98"/>
  <c r="S29" i="98"/>
  <c r="S21" i="98"/>
  <c r="S69" i="98"/>
  <c r="S63" i="98"/>
  <c r="S58" i="98"/>
  <c r="S50" i="98"/>
  <c r="S43" i="98"/>
  <c r="S36" i="98"/>
  <c r="S28" i="98"/>
  <c r="S20" i="98"/>
  <c r="S53" i="98"/>
  <c r="S46" i="98"/>
  <c r="S27" i="98"/>
  <c r="S19" i="98"/>
  <c r="S48" i="98"/>
  <c r="S35" i="98"/>
  <c r="S18" i="98"/>
  <c r="S34" i="98"/>
  <c r="S15" i="98"/>
  <c r="T73" i="56"/>
  <c r="AH11" i="102"/>
  <c r="AI11" i="102" s="1"/>
  <c r="AJ11" i="102" s="1"/>
  <c r="AP33" i="102" s="1"/>
  <c r="AO59" i="102"/>
  <c r="AQ73" i="105"/>
  <c r="Q56" i="67"/>
  <c r="Q21" i="67"/>
  <c r="Q58" i="67"/>
  <c r="Q30" i="67"/>
  <c r="Q50" i="67"/>
  <c r="Q37" i="67"/>
  <c r="Q62" i="67"/>
  <c r="Q68" i="67"/>
  <c r="AP73" i="105"/>
  <c r="AN59" i="102"/>
  <c r="AN59" i="60"/>
  <c r="P73" i="98"/>
  <c r="W63" i="56"/>
  <c r="W60" i="56"/>
  <c r="W39" i="56"/>
  <c r="W68" i="56"/>
  <c r="W58" i="56"/>
  <c r="W54" i="56"/>
  <c r="W35" i="56"/>
  <c r="W48" i="56"/>
  <c r="W43" i="56"/>
  <c r="W25" i="56"/>
  <c r="W45" i="56"/>
  <c r="W31" i="56"/>
  <c r="W69" i="56"/>
  <c r="W64" i="56"/>
  <c r="W61" i="56"/>
  <c r="W37" i="56"/>
  <c r="W21" i="56"/>
  <c r="W52" i="56"/>
  <c r="W47" i="56"/>
  <c r="W23" i="56"/>
  <c r="W49" i="56"/>
  <c r="W38" i="56"/>
  <c r="W71" i="56"/>
  <c r="W36" i="56"/>
  <c r="Z11" i="56"/>
  <c r="W32" i="56"/>
  <c r="W28" i="56"/>
  <c r="W27" i="56"/>
  <c r="W26" i="56"/>
  <c r="W19" i="56"/>
  <c r="W51" i="56"/>
  <c r="W22" i="56"/>
  <c r="W57" i="56"/>
  <c r="W70" i="56"/>
  <c r="W67" i="56"/>
  <c r="W62" i="56"/>
  <c r="W15" i="56"/>
  <c r="W30" i="56"/>
  <c r="W50" i="56"/>
  <c r="W34" i="56"/>
  <c r="W46" i="56"/>
  <c r="W18" i="56"/>
  <c r="W24" i="56"/>
  <c r="W56" i="56"/>
  <c r="W29" i="56"/>
  <c r="W53" i="56"/>
  <c r="W55" i="56"/>
  <c r="W20" i="56"/>
  <c r="W44" i="56"/>
  <c r="AL10" i="67"/>
  <c r="AQ12" i="102"/>
  <c r="AL12" i="67" s="1"/>
  <c r="AQ59" i="102"/>
  <c r="AQ33" i="102"/>
  <c r="AS73" i="105"/>
  <c r="Q18" i="67"/>
  <c r="Q69" i="67"/>
  <c r="P30" i="67"/>
  <c r="P64" i="67"/>
  <c r="P70" i="67"/>
  <c r="AQ12" i="60"/>
  <c r="AP59" i="102"/>
  <c r="AU73" i="105"/>
  <c r="Q44" i="67"/>
  <c r="Q27" i="67"/>
  <c r="Q19" i="67"/>
  <c r="Q63" i="67"/>
  <c r="Q23" i="67"/>
  <c r="Q29" i="67"/>
  <c r="Q49" i="67"/>
  <c r="Q46" i="67"/>
  <c r="Q34" i="67"/>
  <c r="Q39" i="67"/>
  <c r="Q64" i="67"/>
  <c r="Q70" i="67"/>
  <c r="M78" i="67"/>
  <c r="AR73" i="105"/>
  <c r="AT11" i="60"/>
  <c r="AS11" i="60"/>
  <c r="AR12" i="60"/>
  <c r="AH11" i="60"/>
  <c r="AI11" i="60" s="1"/>
  <c r="AJ11" i="60" s="1"/>
  <c r="AO59" i="60"/>
  <c r="AN33" i="102"/>
  <c r="AR59" i="102"/>
  <c r="AS11" i="102"/>
  <c r="AR12" i="102"/>
  <c r="AM12" i="67" s="1"/>
  <c r="AR33" i="102"/>
  <c r="AM10" i="67"/>
  <c r="AT11" i="102"/>
  <c r="AT11" i="83"/>
  <c r="AS11" i="83"/>
  <c r="AR12" i="83"/>
  <c r="V69" i="56"/>
  <c r="V68" i="56"/>
  <c r="V67" i="56"/>
  <c r="V64" i="56"/>
  <c r="V63" i="56"/>
  <c r="V62" i="56"/>
  <c r="V61" i="56"/>
  <c r="V60" i="56"/>
  <c r="V57" i="56"/>
  <c r="V56" i="56"/>
  <c r="V71" i="56"/>
  <c r="V70" i="56"/>
  <c r="V58" i="56"/>
  <c r="V55" i="56"/>
  <c r="V53" i="56"/>
  <c r="V51" i="56"/>
  <c r="V49" i="56"/>
  <c r="V47" i="56"/>
  <c r="V48" i="56"/>
  <c r="V45" i="56"/>
  <c r="V50" i="56"/>
  <c r="V39" i="56"/>
  <c r="V38" i="56"/>
  <c r="V37" i="56"/>
  <c r="V36" i="56"/>
  <c r="V35" i="56"/>
  <c r="V32" i="56"/>
  <c r="V30" i="56"/>
  <c r="V28" i="56"/>
  <c r="V26" i="56"/>
  <c r="V24" i="56"/>
  <c r="V22" i="56"/>
  <c r="V20" i="56"/>
  <c r="V18" i="56"/>
  <c r="V46" i="56"/>
  <c r="V44" i="56"/>
  <c r="V43" i="56"/>
  <c r="V54" i="56"/>
  <c r="V52" i="56"/>
  <c r="V29" i="56"/>
  <c r="V21" i="56"/>
  <c r="V27" i="56"/>
  <c r="V19" i="56"/>
  <c r="V34" i="56"/>
  <c r="V25" i="56"/>
  <c r="V15" i="56"/>
  <c r="V31" i="56"/>
  <c r="V23" i="56"/>
  <c r="Y11" i="56"/>
  <c r="Q32" i="67"/>
  <c r="Q35" i="67"/>
  <c r="Y55" i="102"/>
  <c r="Y53" i="102"/>
  <c r="Y51" i="102"/>
  <c r="Y49" i="102"/>
  <c r="Y47" i="102"/>
  <c r="Y46" i="102"/>
  <c r="Y34" i="102"/>
  <c r="Y31" i="102"/>
  <c r="Y29" i="102"/>
  <c r="Y27" i="102"/>
  <c r="Y25" i="102"/>
  <c r="Y23" i="102"/>
  <c r="Y21" i="102"/>
  <c r="Y19" i="102"/>
  <c r="Y15" i="102"/>
  <c r="Y68" i="102"/>
  <c r="Y62" i="102"/>
  <c r="Y57" i="102"/>
  <c r="Y56" i="102"/>
  <c r="Y48" i="102"/>
  <c r="Y43" i="102"/>
  <c r="Y37" i="102"/>
  <c r="Y30" i="102"/>
  <c r="Y22" i="102"/>
  <c r="Y69" i="102"/>
  <c r="Y63" i="102"/>
  <c r="Y58" i="102"/>
  <c r="Y50" i="102"/>
  <c r="Y39" i="102"/>
  <c r="Y38" i="102"/>
  <c r="Y32" i="102"/>
  <c r="Y70" i="102"/>
  <c r="Y64" i="102"/>
  <c r="Y60" i="102"/>
  <c r="Y44" i="102"/>
  <c r="Y35" i="102"/>
  <c r="Y26" i="102"/>
  <c r="Y18" i="102"/>
  <c r="Y71" i="102"/>
  <c r="Y61" i="102"/>
  <c r="Y54" i="102"/>
  <c r="Y52" i="102"/>
  <c r="Y36" i="102"/>
  <c r="Y28" i="102"/>
  <c r="Y45" i="102"/>
  <c r="Y67" i="102"/>
  <c r="Y20" i="102"/>
  <c r="Y24" i="102"/>
  <c r="AB11" i="102"/>
  <c r="O11" i="62"/>
  <c r="Q13" i="95"/>
  <c r="Q13" i="82"/>
  <c r="BA73" i="105"/>
  <c r="AH11" i="58"/>
  <c r="R73" i="52"/>
  <c r="AV11" i="56"/>
  <c r="AT12" i="56"/>
  <c r="AU11" i="56"/>
  <c r="AR12" i="58"/>
  <c r="AT11" i="58"/>
  <c r="AS11" i="58"/>
  <c r="S73" i="96"/>
  <c r="U73" i="98"/>
  <c r="Q73" i="58"/>
  <c r="Q73" i="96"/>
  <c r="R73" i="60"/>
  <c r="AZ73" i="105"/>
  <c r="Q73" i="83"/>
  <c r="AH11" i="52"/>
  <c r="W71" i="60"/>
  <c r="W70" i="60"/>
  <c r="W69" i="60"/>
  <c r="W68" i="60"/>
  <c r="W67" i="60"/>
  <c r="W64" i="60"/>
  <c r="W63" i="60"/>
  <c r="W62" i="60"/>
  <c r="W61" i="60"/>
  <c r="W60" i="60"/>
  <c r="W38" i="60"/>
  <c r="W37" i="60"/>
  <c r="W36" i="60"/>
  <c r="W39" i="60"/>
  <c r="W15" i="60"/>
  <c r="W47" i="60"/>
  <c r="W54" i="60"/>
  <c r="W51" i="60"/>
  <c r="W30" i="60"/>
  <c r="W49" i="60"/>
  <c r="W22" i="60"/>
  <c r="W53" i="60"/>
  <c r="W27" i="60"/>
  <c r="W25" i="60"/>
  <c r="Z11" i="60"/>
  <c r="W48" i="60"/>
  <c r="W50" i="60"/>
  <c r="W35" i="60"/>
  <c r="W18" i="60"/>
  <c r="W57" i="60"/>
  <c r="W20" i="60"/>
  <c r="W24" i="60"/>
  <c r="W19" i="60"/>
  <c r="W46" i="60"/>
  <c r="W32" i="60"/>
  <c r="W43" i="60"/>
  <c r="W26" i="60"/>
  <c r="W58" i="60"/>
  <c r="W21" i="60"/>
  <c r="W23" i="60"/>
  <c r="W29" i="60"/>
  <c r="W55" i="60"/>
  <c r="W44" i="60"/>
  <c r="W45" i="60"/>
  <c r="W52" i="60"/>
  <c r="W31" i="60"/>
  <c r="W34" i="60"/>
  <c r="W56" i="60"/>
  <c r="W28" i="60"/>
  <c r="O44" i="67"/>
  <c r="O32" i="67"/>
  <c r="O67" i="67"/>
  <c r="AX9" i="105"/>
  <c r="AX12" i="105" s="1"/>
  <c r="AZ9" i="102"/>
  <c r="AS11" i="52"/>
  <c r="AT11" i="52"/>
  <c r="AR12" i="52"/>
  <c r="O71" i="67"/>
  <c r="P51" i="67"/>
  <c r="V69" i="83"/>
  <c r="V68" i="83"/>
  <c r="V67" i="83"/>
  <c r="V64" i="83"/>
  <c r="V63" i="83"/>
  <c r="V62" i="83"/>
  <c r="V61" i="83"/>
  <c r="V60" i="83"/>
  <c r="V57" i="83"/>
  <c r="V56" i="83"/>
  <c r="V54" i="83"/>
  <c r="V50" i="83"/>
  <c r="V48" i="83"/>
  <c r="V45" i="83"/>
  <c r="V44" i="83"/>
  <c r="V71" i="83"/>
  <c r="V70" i="83"/>
  <c r="V53" i="83"/>
  <c r="V52" i="83"/>
  <c r="V55" i="83"/>
  <c r="V47" i="83"/>
  <c r="V43" i="83"/>
  <c r="V34" i="83"/>
  <c r="V31" i="83"/>
  <c r="V29" i="83"/>
  <c r="V27" i="83"/>
  <c r="V25" i="83"/>
  <c r="V23" i="83"/>
  <c r="V21" i="83"/>
  <c r="V19" i="83"/>
  <c r="V15" i="83"/>
  <c r="V58" i="83"/>
  <c r="V49" i="83"/>
  <c r="V46" i="83"/>
  <c r="V39" i="83"/>
  <c r="V37" i="83"/>
  <c r="V35" i="83"/>
  <c r="V26" i="83"/>
  <c r="V18" i="83"/>
  <c r="Y11" i="83"/>
  <c r="V32" i="83"/>
  <c r="V24" i="83"/>
  <c r="V51" i="83"/>
  <c r="V38" i="83"/>
  <c r="V36" i="83"/>
  <c r="V30" i="83"/>
  <c r="V22" i="83"/>
  <c r="V20" i="83"/>
  <c r="V28" i="83"/>
  <c r="O69" i="67"/>
  <c r="V71" i="100"/>
  <c r="V70" i="100"/>
  <c r="V52" i="100"/>
  <c r="V49" i="100"/>
  <c r="V48" i="100"/>
  <c r="V34" i="100"/>
  <c r="V31" i="100"/>
  <c r="V29" i="100"/>
  <c r="V27" i="100"/>
  <c r="V25" i="100"/>
  <c r="V23" i="100"/>
  <c r="V21" i="100"/>
  <c r="V19" i="100"/>
  <c r="V15" i="100"/>
  <c r="V68" i="100"/>
  <c r="V64" i="100"/>
  <c r="V62" i="100"/>
  <c r="V60" i="100"/>
  <c r="V57" i="100"/>
  <c r="V56" i="100"/>
  <c r="V51" i="100"/>
  <c r="V50" i="100"/>
  <c r="V46" i="100"/>
  <c r="V53" i="100"/>
  <c r="V44" i="100"/>
  <c r="V43" i="100"/>
  <c r="V39" i="100"/>
  <c r="V38" i="100"/>
  <c r="V37" i="100"/>
  <c r="V36" i="100"/>
  <c r="V35" i="100"/>
  <c r="V32" i="100"/>
  <c r="V30" i="100"/>
  <c r="V28" i="100"/>
  <c r="V26" i="100"/>
  <c r="V24" i="100"/>
  <c r="V22" i="100"/>
  <c r="V20" i="100"/>
  <c r="V18" i="100"/>
  <c r="V67" i="100"/>
  <c r="V61" i="100"/>
  <c r="V54" i="100"/>
  <c r="V47" i="100"/>
  <c r="V45" i="100"/>
  <c r="V63" i="100"/>
  <c r="V69" i="100"/>
  <c r="V58" i="100"/>
  <c r="Y11" i="100"/>
  <c r="V55" i="100"/>
  <c r="T73" i="102"/>
  <c r="S73" i="58"/>
  <c r="X21" i="58"/>
  <c r="X24" i="58"/>
  <c r="X27" i="58"/>
  <c r="X30" i="58"/>
  <c r="X49" i="58"/>
  <c r="X63" i="58"/>
  <c r="X44" i="58"/>
  <c r="X25" i="58"/>
  <c r="X28" i="58"/>
  <c r="X18" i="58"/>
  <c r="X34" i="58"/>
  <c r="X53" i="58"/>
  <c r="X69" i="58"/>
  <c r="X48" i="58"/>
  <c r="X29" i="58"/>
  <c r="X19" i="58"/>
  <c r="X22" i="58"/>
  <c r="X38" i="58"/>
  <c r="X57" i="58"/>
  <c r="X32" i="58"/>
  <c r="X52" i="58"/>
  <c r="X26" i="58"/>
  <c r="X56" i="58"/>
  <c r="X36" i="58"/>
  <c r="X55" i="58"/>
  <c r="X35" i="58"/>
  <c r="X54" i="58"/>
  <c r="X15" i="58"/>
  <c r="X45" i="58"/>
  <c r="X61" i="58"/>
  <c r="X43" i="58"/>
  <c r="X60" i="58"/>
  <c r="X39" i="58"/>
  <c r="X58" i="58"/>
  <c r="X64" i="58"/>
  <c r="X20" i="58"/>
  <c r="X62" i="58"/>
  <c r="X68" i="58"/>
  <c r="X47" i="58"/>
  <c r="X67" i="58"/>
  <c r="X46" i="58"/>
  <c r="X23" i="58"/>
  <c r="X37" i="58"/>
  <c r="X31" i="58"/>
  <c r="X51" i="58"/>
  <c r="X71" i="58"/>
  <c r="X50" i="58"/>
  <c r="X70" i="58"/>
  <c r="BB73" i="105"/>
  <c r="AW59" i="100"/>
  <c r="AW33" i="100"/>
  <c r="AW12" i="100"/>
  <c r="X11" i="52"/>
  <c r="U46" i="52"/>
  <c r="U36" i="52"/>
  <c r="U37" i="52"/>
  <c r="U51" i="52"/>
  <c r="U68" i="52"/>
  <c r="U20" i="52"/>
  <c r="U28" i="52"/>
  <c r="U70" i="52"/>
  <c r="U32" i="52"/>
  <c r="U44" i="52"/>
  <c r="U43" i="52"/>
  <c r="U62" i="52"/>
  <c r="U49" i="52"/>
  <c r="U35" i="52"/>
  <c r="U38" i="52"/>
  <c r="U45" i="52"/>
  <c r="U60" i="52"/>
  <c r="U56" i="52"/>
  <c r="U25" i="52"/>
  <c r="U22" i="52"/>
  <c r="U23" i="52"/>
  <c r="U30" i="52"/>
  <c r="U29" i="52"/>
  <c r="U61" i="52"/>
  <c r="U48" i="52"/>
  <c r="U55" i="52"/>
  <c r="U53" i="52"/>
  <c r="U39" i="52"/>
  <c r="U31" i="52"/>
  <c r="U67" i="52"/>
  <c r="U19" i="52"/>
  <c r="U71" i="52"/>
  <c r="U18" i="52"/>
  <c r="U57" i="52"/>
  <c r="U27" i="52"/>
  <c r="U26" i="52"/>
  <c r="U50" i="52"/>
  <c r="U34" i="52"/>
  <c r="U69" i="52"/>
  <c r="U52" i="52"/>
  <c r="U63" i="52"/>
  <c r="U21" i="52"/>
  <c r="U47" i="52"/>
  <c r="U15" i="52"/>
  <c r="U64" i="52"/>
  <c r="U58" i="52"/>
  <c r="U54" i="52"/>
  <c r="U24" i="52"/>
  <c r="R73" i="100"/>
  <c r="W73" i="52"/>
  <c r="R73" i="83"/>
  <c r="U11" i="56"/>
  <c r="R49" i="56"/>
  <c r="R49" i="67" s="1"/>
  <c r="R67" i="56"/>
  <c r="R67" i="67" s="1"/>
  <c r="R58" i="56"/>
  <c r="R55" i="56"/>
  <c r="R70" i="56"/>
  <c r="R70" i="67" s="1"/>
  <c r="R18" i="56"/>
  <c r="R18" i="67" s="1"/>
  <c r="R46" i="56"/>
  <c r="R46" i="67" s="1"/>
  <c r="R38" i="56"/>
  <c r="R38" i="67" s="1"/>
  <c r="R50" i="56"/>
  <c r="R28" i="56"/>
  <c r="R28" i="67" s="1"/>
  <c r="R30" i="56"/>
  <c r="R30" i="67" s="1"/>
  <c r="R31" i="56"/>
  <c r="R31" i="67" s="1"/>
  <c r="R48" i="56"/>
  <c r="R48" i="67" s="1"/>
  <c r="R45" i="56"/>
  <c r="R69" i="56"/>
  <c r="R34" i="56"/>
  <c r="R60" i="56"/>
  <c r="R60" i="67" s="1"/>
  <c r="R35" i="56"/>
  <c r="R35" i="67" s="1"/>
  <c r="R54" i="56"/>
  <c r="R64" i="56"/>
  <c r="R32" i="56"/>
  <c r="R32" i="67" s="1"/>
  <c r="R53" i="56"/>
  <c r="R53" i="67" s="1"/>
  <c r="R37" i="56"/>
  <c r="R37" i="67" s="1"/>
  <c r="R43" i="56"/>
  <c r="R43" i="67" s="1"/>
  <c r="R20" i="56"/>
  <c r="R20" i="67" s="1"/>
  <c r="R19" i="56"/>
  <c r="R71" i="56"/>
  <c r="R71" i="67" s="1"/>
  <c r="R21" i="56"/>
  <c r="R21" i="67" s="1"/>
  <c r="R68" i="56"/>
  <c r="R68" i="67" s="1"/>
  <c r="R63" i="56"/>
  <c r="R36" i="56"/>
  <c r="R44" i="56"/>
  <c r="R44" i="67" s="1"/>
  <c r="R29" i="56"/>
  <c r="R29" i="67" s="1"/>
  <c r="R62" i="56"/>
  <c r="R62" i="67" s="1"/>
  <c r="R51" i="56"/>
  <c r="R25" i="56"/>
  <c r="R25" i="67" s="1"/>
  <c r="R61" i="56"/>
  <c r="R61" i="67" s="1"/>
  <c r="R24" i="56"/>
  <c r="R24" i="67" s="1"/>
  <c r="R47" i="56"/>
  <c r="R22" i="56"/>
  <c r="R23" i="56"/>
  <c r="R26" i="56"/>
  <c r="R26" i="67" s="1"/>
  <c r="R27" i="56"/>
  <c r="R27" i="67" s="1"/>
  <c r="R15" i="56"/>
  <c r="R15" i="67" s="1"/>
  <c r="R39" i="56"/>
  <c r="R39" i="67" s="1"/>
  <c r="R57" i="56"/>
  <c r="R57" i="67" s="1"/>
  <c r="R52" i="56"/>
  <c r="R52" i="67" s="1"/>
  <c r="R56" i="56"/>
  <c r="T73" i="100"/>
  <c r="W71" i="102"/>
  <c r="W70" i="102"/>
  <c r="W69" i="102"/>
  <c r="W68" i="102"/>
  <c r="W67" i="102"/>
  <c r="W64" i="102"/>
  <c r="AI64" i="102" s="1"/>
  <c r="W63" i="102"/>
  <c r="W62" i="102"/>
  <c r="AI62" i="102" s="1"/>
  <c r="W61" i="102"/>
  <c r="W60" i="102"/>
  <c r="W38" i="102"/>
  <c r="W37" i="102"/>
  <c r="W36" i="102"/>
  <c r="W39" i="102"/>
  <c r="AI39" i="102" s="1"/>
  <c r="W15" i="102"/>
  <c r="Z11" i="102"/>
  <c r="AH61" i="102" s="1"/>
  <c r="W45" i="102"/>
  <c r="W21" i="102"/>
  <c r="W54" i="102"/>
  <c r="W23" i="102"/>
  <c r="W35" i="102"/>
  <c r="W25" i="102"/>
  <c r="W28" i="102"/>
  <c r="W34" i="102"/>
  <c r="AI34" i="102" s="1"/>
  <c r="W20" i="102"/>
  <c r="W26" i="102"/>
  <c r="W52" i="102"/>
  <c r="W24" i="102"/>
  <c r="W50" i="102"/>
  <c r="W46" i="102"/>
  <c r="AI46" i="102" s="1"/>
  <c r="W44" i="102"/>
  <c r="W55" i="102"/>
  <c r="AI55" i="102" s="1"/>
  <c r="W53" i="102"/>
  <c r="W51" i="102"/>
  <c r="W49" i="102"/>
  <c r="W29" i="102"/>
  <c r="AI29" i="102" s="1"/>
  <c r="W18" i="102"/>
  <c r="AI18" i="102" s="1"/>
  <c r="W19" i="102"/>
  <c r="W22" i="102"/>
  <c r="W43" i="102"/>
  <c r="AI43" i="102" s="1"/>
  <c r="W31" i="102"/>
  <c r="W30" i="102"/>
  <c r="W32" i="102"/>
  <c r="W27" i="102"/>
  <c r="W57" i="102"/>
  <c r="W56" i="102"/>
  <c r="W48" i="102"/>
  <c r="W47" i="102"/>
  <c r="AI47" i="102" s="1"/>
  <c r="W58" i="102"/>
  <c r="AD55" i="102"/>
  <c r="AE30" i="102"/>
  <c r="AI38" i="102"/>
  <c r="AI31" i="102"/>
  <c r="AD18" i="102"/>
  <c r="AG23" i="102"/>
  <c r="AD31" i="102"/>
  <c r="T71" i="58"/>
  <c r="T69" i="58"/>
  <c r="T67" i="58"/>
  <c r="T63" i="58"/>
  <c r="T61" i="58"/>
  <c r="T15" i="58"/>
  <c r="T38" i="58"/>
  <c r="T37" i="58"/>
  <c r="T36" i="58"/>
  <c r="T36" i="67" s="1"/>
  <c r="T70" i="58"/>
  <c r="T64" i="58"/>
  <c r="T60" i="58"/>
  <c r="T68" i="58"/>
  <c r="T62" i="58"/>
  <c r="T39" i="58"/>
  <c r="W11" i="58"/>
  <c r="T51" i="58"/>
  <c r="T52" i="58"/>
  <c r="T57" i="58"/>
  <c r="T28" i="58"/>
  <c r="T19" i="58"/>
  <c r="T35" i="58"/>
  <c r="T32" i="58"/>
  <c r="T21" i="58"/>
  <c r="T22" i="58"/>
  <c r="T49" i="58"/>
  <c r="T56" i="58"/>
  <c r="T48" i="58"/>
  <c r="T27" i="58"/>
  <c r="T27" i="67" s="1"/>
  <c r="T47" i="58"/>
  <c r="T34" i="58"/>
  <c r="T43" i="58"/>
  <c r="T23" i="58"/>
  <c r="T53" i="58"/>
  <c r="T58" i="58"/>
  <c r="T50" i="58"/>
  <c r="T26" i="58"/>
  <c r="T45" i="58"/>
  <c r="T30" i="58"/>
  <c r="T29" i="58"/>
  <c r="T46" i="58"/>
  <c r="T55" i="58"/>
  <c r="T25" i="58"/>
  <c r="T24" i="58"/>
  <c r="T18" i="58"/>
  <c r="T20" i="58"/>
  <c r="T31" i="58"/>
  <c r="T54" i="58"/>
  <c r="T44" i="58"/>
  <c r="T71" i="96"/>
  <c r="T70" i="96"/>
  <c r="T68" i="96"/>
  <c r="T64" i="96"/>
  <c r="T62" i="96"/>
  <c r="T60" i="96"/>
  <c r="T15" i="96"/>
  <c r="T38" i="96"/>
  <c r="T37" i="96"/>
  <c r="T36" i="96"/>
  <c r="T69" i="96"/>
  <c r="T63" i="96"/>
  <c r="T39" i="96"/>
  <c r="W11" i="96"/>
  <c r="T67" i="96"/>
  <c r="T61" i="96"/>
  <c r="T54" i="96"/>
  <c r="T24" i="96"/>
  <c r="T20" i="96"/>
  <c r="T29" i="96"/>
  <c r="T57" i="96"/>
  <c r="T53" i="96"/>
  <c r="T35" i="96"/>
  <c r="T50" i="96"/>
  <c r="T23" i="96"/>
  <c r="T25" i="96"/>
  <c r="T46" i="96"/>
  <c r="T34" i="96"/>
  <c r="T49" i="96"/>
  <c r="T47" i="96"/>
  <c r="T18" i="96"/>
  <c r="T22" i="96"/>
  <c r="T43" i="96"/>
  <c r="T26" i="96"/>
  <c r="T32" i="96"/>
  <c r="T45" i="96"/>
  <c r="T28" i="96"/>
  <c r="T27" i="96"/>
  <c r="T56" i="96"/>
  <c r="T51" i="96"/>
  <c r="T48" i="96"/>
  <c r="T44" i="96"/>
  <c r="T19" i="96"/>
  <c r="T55" i="96"/>
  <c r="T21" i="96"/>
  <c r="T58" i="96"/>
  <c r="T30" i="96"/>
  <c r="T31" i="96"/>
  <c r="T52" i="96"/>
  <c r="Q22" i="67"/>
  <c r="R64" i="67"/>
  <c r="R34" i="67"/>
  <c r="R36" i="67"/>
  <c r="R23" i="67"/>
  <c r="R58" i="67"/>
  <c r="R54" i="67"/>
  <c r="R56" i="67"/>
  <c r="AS12" i="96"/>
  <c r="N78" i="67"/>
  <c r="T70" i="83"/>
  <c r="T69" i="83"/>
  <c r="T68" i="83"/>
  <c r="T67" i="83"/>
  <c r="T64" i="83"/>
  <c r="T63" i="83"/>
  <c r="T62" i="83"/>
  <c r="T61" i="83"/>
  <c r="T60" i="83"/>
  <c r="T60" i="67" s="1"/>
  <c r="T71" i="83"/>
  <c r="T15" i="83"/>
  <c r="T38" i="83"/>
  <c r="T37" i="83"/>
  <c r="T36" i="83"/>
  <c r="T39" i="83"/>
  <c r="W11" i="83"/>
  <c r="T50" i="83"/>
  <c r="T45" i="83"/>
  <c r="T27" i="83"/>
  <c r="T23" i="83"/>
  <c r="T35" i="83"/>
  <c r="T46" i="83"/>
  <c r="T22" i="83"/>
  <c r="T49" i="83"/>
  <c r="T43" i="83"/>
  <c r="T44" i="83"/>
  <c r="T51" i="83"/>
  <c r="T25" i="83"/>
  <c r="T34" i="83"/>
  <c r="T34" i="67" s="1"/>
  <c r="T53" i="83"/>
  <c r="T29" i="83"/>
  <c r="T54" i="83"/>
  <c r="T24" i="83"/>
  <c r="T52" i="83"/>
  <c r="T26" i="83"/>
  <c r="T56" i="83"/>
  <c r="T28" i="83"/>
  <c r="T48" i="83"/>
  <c r="T30" i="83"/>
  <c r="T32" i="83"/>
  <c r="T55" i="83"/>
  <c r="T47" i="83"/>
  <c r="T20" i="83"/>
  <c r="T19" i="83"/>
  <c r="T18" i="83"/>
  <c r="T18" i="67" s="1"/>
  <c r="T31" i="83"/>
  <c r="T57" i="83"/>
  <c r="T21" i="83"/>
  <c r="T58" i="83"/>
  <c r="O73" i="56"/>
  <c r="O15" i="67"/>
  <c r="S73" i="56"/>
  <c r="T30" i="67"/>
  <c r="T53" i="67"/>
  <c r="T73" i="60"/>
  <c r="AW73" i="105"/>
  <c r="O24" i="67"/>
  <c r="AQ12" i="52"/>
  <c r="O58" i="67"/>
  <c r="V71" i="60"/>
  <c r="V70" i="60"/>
  <c r="V55" i="60"/>
  <c r="V69" i="60"/>
  <c r="V68" i="60"/>
  <c r="V67" i="60"/>
  <c r="V64" i="60"/>
  <c r="V63" i="60"/>
  <c r="V62" i="60"/>
  <c r="V61" i="60"/>
  <c r="V60" i="60"/>
  <c r="V56" i="60"/>
  <c r="V54" i="60"/>
  <c r="V50" i="60"/>
  <c r="V48" i="60"/>
  <c r="V45" i="60"/>
  <c r="V51" i="60"/>
  <c r="V46" i="60"/>
  <c r="V43" i="60"/>
  <c r="V58" i="60"/>
  <c r="V53" i="60"/>
  <c r="V52" i="60"/>
  <c r="V44" i="60"/>
  <c r="V34" i="60"/>
  <c r="V31" i="60"/>
  <c r="V29" i="60"/>
  <c r="V27" i="60"/>
  <c r="V25" i="60"/>
  <c r="V23" i="60"/>
  <c r="V21" i="60"/>
  <c r="V19" i="60"/>
  <c r="V15" i="60"/>
  <c r="V57" i="60"/>
  <c r="V47" i="60"/>
  <c r="V32" i="60"/>
  <c r="V24" i="60"/>
  <c r="Y11" i="60"/>
  <c r="V49" i="60"/>
  <c r="V38" i="60"/>
  <c r="V36" i="60"/>
  <c r="V30" i="60"/>
  <c r="V22" i="60"/>
  <c r="V28" i="60"/>
  <c r="V20" i="60"/>
  <c r="V26" i="60"/>
  <c r="V39" i="60"/>
  <c r="V18" i="60"/>
  <c r="V37" i="60"/>
  <c r="V35" i="60"/>
  <c r="AI11" i="56"/>
  <c r="O38" i="67"/>
  <c r="AW9" i="105"/>
  <c r="AW12" i="105" s="1"/>
  <c r="AY9" i="102"/>
  <c r="P22" i="67"/>
  <c r="S73" i="100"/>
  <c r="AF31" i="102"/>
  <c r="AF20" i="102"/>
  <c r="AF49" i="102"/>
  <c r="AH21" i="102"/>
  <c r="AH25" i="102"/>
  <c r="AH63" i="102"/>
  <c r="AG19" i="102"/>
  <c r="V73" i="102"/>
  <c r="V57" i="58"/>
  <c r="V44" i="58"/>
  <c r="V69" i="58"/>
  <c r="V67" i="58"/>
  <c r="V63" i="58"/>
  <c r="V61" i="58"/>
  <c r="V58" i="58"/>
  <c r="V50" i="58"/>
  <c r="V49" i="58"/>
  <c r="V39" i="58"/>
  <c r="V38" i="58"/>
  <c r="V37" i="58"/>
  <c r="V36" i="58"/>
  <c r="V35" i="58"/>
  <c r="V32" i="58"/>
  <c r="V30" i="58"/>
  <c r="V28" i="58"/>
  <c r="V26" i="58"/>
  <c r="V24" i="58"/>
  <c r="V22" i="58"/>
  <c r="V20" i="58"/>
  <c r="V18" i="58"/>
  <c r="V51" i="58"/>
  <c r="V68" i="58"/>
  <c r="V64" i="58"/>
  <c r="V62" i="58"/>
  <c r="V60" i="58"/>
  <c r="V56" i="58"/>
  <c r="V54" i="58"/>
  <c r="V53" i="58"/>
  <c r="V52" i="58"/>
  <c r="V34" i="58"/>
  <c r="V31" i="58"/>
  <c r="V29" i="58"/>
  <c r="V27" i="58"/>
  <c r="V25" i="58"/>
  <c r="V23" i="58"/>
  <c r="V21" i="58"/>
  <c r="V19" i="58"/>
  <c r="V15" i="58"/>
  <c r="V70" i="58"/>
  <c r="V71" i="58"/>
  <c r="V47" i="58"/>
  <c r="V45" i="58"/>
  <c r="V43" i="58"/>
  <c r="V55" i="58"/>
  <c r="Y11" i="58"/>
  <c r="V48" i="58"/>
  <c r="V46" i="58"/>
  <c r="Q10" i="66"/>
  <c r="P29" i="66"/>
  <c r="P17" i="66"/>
  <c r="P23" i="66"/>
  <c r="P73" i="52"/>
  <c r="W70" i="98"/>
  <c r="W64" i="98"/>
  <c r="W60" i="98"/>
  <c r="W15" i="98"/>
  <c r="W71" i="98"/>
  <c r="W67" i="98"/>
  <c r="W61" i="98"/>
  <c r="W39" i="98"/>
  <c r="W36" i="98"/>
  <c r="W68" i="98"/>
  <c r="W62" i="98"/>
  <c r="W37" i="98"/>
  <c r="W63" i="98"/>
  <c r="W38" i="98"/>
  <c r="W69" i="98"/>
  <c r="W30" i="98"/>
  <c r="W28" i="98"/>
  <c r="W53" i="98"/>
  <c r="W20" i="98"/>
  <c r="W47" i="98"/>
  <c r="W55" i="98"/>
  <c r="W35" i="98"/>
  <c r="W50" i="98"/>
  <c r="W23" i="98"/>
  <c r="W32" i="98"/>
  <c r="W52" i="98"/>
  <c r="W34" i="98"/>
  <c r="W57" i="98"/>
  <c r="W45" i="98"/>
  <c r="W29" i="98"/>
  <c r="W21" i="98"/>
  <c r="W43" i="98"/>
  <c r="W19" i="98"/>
  <c r="W27" i="98"/>
  <c r="W49" i="98"/>
  <c r="W26" i="98"/>
  <c r="Z11" i="98"/>
  <c r="W51" i="98"/>
  <c r="W54" i="98"/>
  <c r="W22" i="98"/>
  <c r="W48" i="98"/>
  <c r="W31" i="98"/>
  <c r="W44" i="98"/>
  <c r="W24" i="98"/>
  <c r="W25" i="98"/>
  <c r="W18" i="98"/>
  <c r="W56" i="98"/>
  <c r="W46" i="98"/>
  <c r="W58" i="98"/>
  <c r="T73" i="98"/>
  <c r="AG54" i="102"/>
  <c r="AG38" i="102"/>
  <c r="V71" i="96"/>
  <c r="V70" i="96"/>
  <c r="V58" i="96"/>
  <c r="V46" i="96"/>
  <c r="V68" i="96"/>
  <c r="V64" i="96"/>
  <c r="V62" i="96"/>
  <c r="V60" i="96"/>
  <c r="V57" i="96"/>
  <c r="V56" i="96"/>
  <c r="V51" i="96"/>
  <c r="V44" i="96"/>
  <c r="V39" i="96"/>
  <c r="V38" i="96"/>
  <c r="V37" i="96"/>
  <c r="V36" i="96"/>
  <c r="V35" i="96"/>
  <c r="V32" i="96"/>
  <c r="V30" i="96"/>
  <c r="V28" i="96"/>
  <c r="V26" i="96"/>
  <c r="V24" i="96"/>
  <c r="V22" i="96"/>
  <c r="V20" i="96"/>
  <c r="V18" i="96"/>
  <c r="V54" i="96"/>
  <c r="V53" i="96"/>
  <c r="V52" i="96"/>
  <c r="V69" i="96"/>
  <c r="V67" i="96"/>
  <c r="V63" i="96"/>
  <c r="V61" i="96"/>
  <c r="V55" i="96"/>
  <c r="V48" i="96"/>
  <c r="V47" i="96"/>
  <c r="V45" i="96"/>
  <c r="V43" i="96"/>
  <c r="V34" i="96"/>
  <c r="V31" i="96"/>
  <c r="V29" i="96"/>
  <c r="V27" i="96"/>
  <c r="V25" i="96"/>
  <c r="V23" i="96"/>
  <c r="V21" i="96"/>
  <c r="V19" i="96"/>
  <c r="V15" i="96"/>
  <c r="V50" i="96"/>
  <c r="V49" i="96"/>
  <c r="Y11" i="96"/>
  <c r="AN58" i="105"/>
  <c r="AN73" i="105" s="1"/>
  <c r="AL58" i="105"/>
  <c r="AL73" i="105" s="1"/>
  <c r="R55" i="75"/>
  <c r="X11" i="83"/>
  <c r="U47" i="83"/>
  <c r="U31" i="83"/>
  <c r="U62" i="83"/>
  <c r="U51" i="83"/>
  <c r="U35" i="83"/>
  <c r="U24" i="83"/>
  <c r="U67" i="83"/>
  <c r="U48" i="83"/>
  <c r="U61" i="83"/>
  <c r="U38" i="83"/>
  <c r="U52" i="83"/>
  <c r="U45" i="83"/>
  <c r="U44" i="83"/>
  <c r="U68" i="83"/>
  <c r="U23" i="83"/>
  <c r="U55" i="83"/>
  <c r="U63" i="83"/>
  <c r="U43" i="83"/>
  <c r="U54" i="83"/>
  <c r="U28" i="83"/>
  <c r="U15" i="83"/>
  <c r="U25" i="83"/>
  <c r="U50" i="83"/>
  <c r="U71" i="83"/>
  <c r="U49" i="83"/>
  <c r="U19" i="83"/>
  <c r="U53" i="83"/>
  <c r="U37" i="83"/>
  <c r="U70" i="83"/>
  <c r="U26" i="83"/>
  <c r="U39" i="83"/>
  <c r="U56" i="83"/>
  <c r="U69" i="83"/>
  <c r="U34" i="83"/>
  <c r="U30" i="83"/>
  <c r="U57" i="83"/>
  <c r="U60" i="83"/>
  <c r="U58" i="83"/>
  <c r="U29" i="83"/>
  <c r="U22" i="83"/>
  <c r="U20" i="83"/>
  <c r="U21" i="83"/>
  <c r="U36" i="83"/>
  <c r="U27" i="83"/>
  <c r="U32" i="83"/>
  <c r="U46" i="83"/>
  <c r="U64" i="83"/>
  <c r="U18" i="83"/>
  <c r="R47" i="67"/>
  <c r="X11" i="60"/>
  <c r="U23" i="60"/>
  <c r="U43" i="60"/>
  <c r="U60" i="60"/>
  <c r="U22" i="60"/>
  <c r="U39" i="60"/>
  <c r="U58" i="60"/>
  <c r="U21" i="60"/>
  <c r="U38" i="60"/>
  <c r="U57" i="60"/>
  <c r="U20" i="60"/>
  <c r="U37" i="60"/>
  <c r="U56" i="60"/>
  <c r="U27" i="60"/>
  <c r="U47" i="60"/>
  <c r="U67" i="60"/>
  <c r="U26" i="60"/>
  <c r="U46" i="60"/>
  <c r="U64" i="60"/>
  <c r="U25" i="60"/>
  <c r="U45" i="60"/>
  <c r="U62" i="60"/>
  <c r="U24" i="60"/>
  <c r="U44" i="60"/>
  <c r="U61" i="60"/>
  <c r="U31" i="60"/>
  <c r="U51" i="60"/>
  <c r="U71" i="60"/>
  <c r="U30" i="60"/>
  <c r="U50" i="60"/>
  <c r="U70" i="60"/>
  <c r="U29" i="60"/>
  <c r="U49" i="60"/>
  <c r="U63" i="60"/>
  <c r="U28" i="60"/>
  <c r="U48" i="60"/>
  <c r="U68" i="60"/>
  <c r="U18" i="60"/>
  <c r="U34" i="60"/>
  <c r="U52" i="60"/>
  <c r="U19" i="60"/>
  <c r="U35" i="60"/>
  <c r="U53" i="60"/>
  <c r="U36" i="60"/>
  <c r="U54" i="60"/>
  <c r="U69" i="60"/>
  <c r="U55" i="60"/>
  <c r="U15" i="60"/>
  <c r="U32" i="60"/>
  <c r="S73" i="60"/>
  <c r="U73" i="96"/>
  <c r="AA11" i="96"/>
  <c r="X22" i="96"/>
  <c r="X39" i="96"/>
  <c r="X58" i="96"/>
  <c r="X21" i="96"/>
  <c r="X38" i="96"/>
  <c r="X57" i="96"/>
  <c r="X20" i="96"/>
  <c r="X37" i="96"/>
  <c r="X56" i="96"/>
  <c r="X23" i="96"/>
  <c r="X43" i="96"/>
  <c r="X60" i="96"/>
  <c r="X26" i="96"/>
  <c r="X46" i="96"/>
  <c r="X64" i="96"/>
  <c r="X25" i="96"/>
  <c r="X45" i="96"/>
  <c r="X62" i="96"/>
  <c r="X24" i="96"/>
  <c r="X44" i="96"/>
  <c r="X61" i="96"/>
  <c r="X27" i="96"/>
  <c r="X47" i="96"/>
  <c r="X67" i="96"/>
  <c r="X30" i="96"/>
  <c r="X50" i="96"/>
  <c r="X70" i="96"/>
  <c r="X29" i="96"/>
  <c r="X49" i="96"/>
  <c r="X63" i="96"/>
  <c r="X28" i="96"/>
  <c r="X48" i="96"/>
  <c r="X68" i="96"/>
  <c r="X31" i="96"/>
  <c r="X51" i="96"/>
  <c r="X71" i="96"/>
  <c r="X18" i="96"/>
  <c r="X35" i="96"/>
  <c r="X54" i="96"/>
  <c r="X15" i="96"/>
  <c r="X34" i="96"/>
  <c r="X53" i="96"/>
  <c r="X69" i="96"/>
  <c r="X32" i="96"/>
  <c r="X52" i="96"/>
  <c r="X19" i="96"/>
  <c r="X36" i="96"/>
  <c r="X55" i="96"/>
  <c r="AH38" i="102"/>
  <c r="AE52" i="102"/>
  <c r="S43" i="52"/>
  <c r="S43" i="67" s="1"/>
  <c r="S71" i="52"/>
  <c r="S71" i="67" s="1"/>
  <c r="S70" i="52"/>
  <c r="S70" i="67" s="1"/>
  <c r="S69" i="52"/>
  <c r="S68" i="52"/>
  <c r="S67" i="52"/>
  <c r="S64" i="52"/>
  <c r="S64" i="67" s="1"/>
  <c r="S63" i="52"/>
  <c r="S62" i="52"/>
  <c r="S61" i="52"/>
  <c r="S60" i="52"/>
  <c r="S60" i="67" s="1"/>
  <c r="S57" i="52"/>
  <c r="S57" i="67" s="1"/>
  <c r="S56" i="52"/>
  <c r="S54" i="52"/>
  <c r="S50" i="52"/>
  <c r="S50" i="67" s="1"/>
  <c r="S48" i="52"/>
  <c r="S45" i="52"/>
  <c r="S44" i="52"/>
  <c r="S39" i="52"/>
  <c r="S39" i="67" s="1"/>
  <c r="S38" i="52"/>
  <c r="S37" i="52"/>
  <c r="S37" i="67" s="1"/>
  <c r="S36" i="52"/>
  <c r="S36" i="67" s="1"/>
  <c r="S35" i="52"/>
  <c r="S32" i="52"/>
  <c r="S30" i="52"/>
  <c r="S28" i="52"/>
  <c r="S26" i="52"/>
  <c r="S26" i="67" s="1"/>
  <c r="S24" i="52"/>
  <c r="S22" i="52"/>
  <c r="S22" i="67" s="1"/>
  <c r="S20" i="52"/>
  <c r="S20" i="67" s="1"/>
  <c r="S18" i="52"/>
  <c r="S58" i="52"/>
  <c r="S52" i="52"/>
  <c r="S52" i="67" s="1"/>
  <c r="S46" i="52"/>
  <c r="S46" i="67" s="1"/>
  <c r="S55" i="52"/>
  <c r="S55" i="67" s="1"/>
  <c r="S47" i="52"/>
  <c r="S31" i="52"/>
  <c r="S23" i="52"/>
  <c r="S23" i="67" s="1"/>
  <c r="S53" i="52"/>
  <c r="S29" i="52"/>
  <c r="S21" i="52"/>
  <c r="S21" i="67" s="1"/>
  <c r="S51" i="52"/>
  <c r="S27" i="52"/>
  <c r="S19" i="52"/>
  <c r="S49" i="52"/>
  <c r="S34" i="52"/>
  <c r="S25" i="52"/>
  <c r="S25" i="67" s="1"/>
  <c r="S15" i="52"/>
  <c r="V11" i="52"/>
  <c r="Z71" i="52"/>
  <c r="Z67" i="52"/>
  <c r="Z61" i="52"/>
  <c r="Z37" i="52"/>
  <c r="Z36" i="52"/>
  <c r="Z64" i="52"/>
  <c r="Z39" i="52"/>
  <c r="Z15" i="52"/>
  <c r="Z68" i="52"/>
  <c r="Z60" i="52"/>
  <c r="Z69" i="52"/>
  <c r="Z62" i="52"/>
  <c r="Z38" i="52"/>
  <c r="Z70" i="52"/>
  <c r="Z63" i="52"/>
  <c r="Z58" i="52"/>
  <c r="Z48" i="52"/>
  <c r="Z35" i="52"/>
  <c r="Z52" i="52"/>
  <c r="Z29" i="52"/>
  <c r="Z20" i="52"/>
  <c r="Z27" i="52"/>
  <c r="Z34" i="52"/>
  <c r="Z45" i="52"/>
  <c r="Z57" i="52"/>
  <c r="Z55" i="52"/>
  <c r="Z51" i="52"/>
  <c r="Z26" i="52"/>
  <c r="Z49" i="52"/>
  <c r="Z25" i="52"/>
  <c r="Z32" i="52"/>
  <c r="Z21" i="52"/>
  <c r="Z46" i="52"/>
  <c r="Z56" i="52"/>
  <c r="Z44" i="52"/>
  <c r="Z18" i="52"/>
  <c r="Z31" i="52"/>
  <c r="Z30" i="52"/>
  <c r="Z19" i="52"/>
  <c r="Z43" i="52"/>
  <c r="Z47" i="52"/>
  <c r="Z23" i="52"/>
  <c r="Z54" i="52"/>
  <c r="Z22" i="52"/>
  <c r="Z53" i="52"/>
  <c r="Z28" i="52"/>
  <c r="Z24" i="52"/>
  <c r="Z50" i="52"/>
  <c r="AI11" i="96"/>
  <c r="AG27" i="102"/>
  <c r="AT73" i="105"/>
  <c r="AH11" i="83"/>
  <c r="R51" i="67"/>
  <c r="R55" i="67"/>
  <c r="R69" i="67"/>
  <c r="R22" i="67"/>
  <c r="R19" i="67"/>
  <c r="R50" i="67"/>
  <c r="O50" i="67"/>
  <c r="AU11" i="96"/>
  <c r="AT12" i="96"/>
  <c r="AV11" i="96"/>
  <c r="AY73" i="105"/>
  <c r="AQ12" i="83"/>
  <c r="W39" i="100"/>
  <c r="W69" i="100"/>
  <c r="W63" i="100"/>
  <c r="W38" i="100"/>
  <c r="W70" i="100"/>
  <c r="W64" i="100"/>
  <c r="W60" i="100"/>
  <c r="W71" i="100"/>
  <c r="W67" i="100"/>
  <c r="W61" i="100"/>
  <c r="W36" i="100"/>
  <c r="W62" i="100"/>
  <c r="W37" i="100"/>
  <c r="W15" i="100"/>
  <c r="W68" i="100"/>
  <c r="Z11" i="100"/>
  <c r="W55" i="100"/>
  <c r="W26" i="100"/>
  <c r="W52" i="100"/>
  <c r="W57" i="100"/>
  <c r="W25" i="100"/>
  <c r="W53" i="100"/>
  <c r="W50" i="100"/>
  <c r="W21" i="100"/>
  <c r="W47" i="100"/>
  <c r="W18" i="100"/>
  <c r="W54" i="100"/>
  <c r="W24" i="100"/>
  <c r="W56" i="100"/>
  <c r="W48" i="100"/>
  <c r="W23" i="100"/>
  <c r="W35" i="100"/>
  <c r="W27" i="100"/>
  <c r="W44" i="100"/>
  <c r="W19" i="100"/>
  <c r="W31" i="100"/>
  <c r="W32" i="100"/>
  <c r="W22" i="100"/>
  <c r="W29" i="100"/>
  <c r="W46" i="100"/>
  <c r="W45" i="100"/>
  <c r="W30" i="100"/>
  <c r="W58" i="100"/>
  <c r="W43" i="100"/>
  <c r="W34" i="100"/>
  <c r="W28" i="100"/>
  <c r="W49" i="100"/>
  <c r="W51" i="100"/>
  <c r="W20" i="100"/>
  <c r="T64" i="67"/>
  <c r="AE46" i="102"/>
  <c r="O60" i="67"/>
  <c r="S44" i="67"/>
  <c r="S45" i="67"/>
  <c r="S56" i="67"/>
  <c r="S69" i="67"/>
  <c r="S73" i="83"/>
  <c r="AD43" i="102"/>
  <c r="AD34" i="102"/>
  <c r="AE37" i="102"/>
  <c r="AE57" i="102"/>
  <c r="AE63" i="102"/>
  <c r="AH28" i="102"/>
  <c r="AH45" i="102"/>
  <c r="AH37" i="102"/>
  <c r="AG32" i="102"/>
  <c r="T47" i="67"/>
  <c r="AE55" i="102"/>
  <c r="AX59" i="100"/>
  <c r="AX33" i="100"/>
  <c r="AZ11" i="100"/>
  <c r="AY11" i="100"/>
  <c r="AX12" i="100"/>
  <c r="AS12" i="56"/>
  <c r="AG64" i="102"/>
  <c r="AQ12" i="58"/>
  <c r="X49" i="98"/>
  <c r="X53" i="98"/>
  <c r="X63" i="98"/>
  <c r="X35" i="98"/>
  <c r="X29" i="98"/>
  <c r="X67" i="98"/>
  <c r="X45" i="98"/>
  <c r="X38" i="98"/>
  <c r="X25" i="98"/>
  <c r="X69" i="98"/>
  <c r="X62" i="98"/>
  <c r="X68" i="98"/>
  <c r="X37" i="98"/>
  <c r="X44" i="98"/>
  <c r="X23" i="98"/>
  <c r="X70" i="98"/>
  <c r="X43" i="98"/>
  <c r="X32" i="98"/>
  <c r="X51" i="98"/>
  <c r="X26" i="98"/>
  <c r="X39" i="98"/>
  <c r="X36" i="98"/>
  <c r="X27" i="98"/>
  <c r="X60" i="98"/>
  <c r="X20" i="98"/>
  <c r="X47" i="98"/>
  <c r="X56" i="98"/>
  <c r="X19" i="98"/>
  <c r="X71" i="98"/>
  <c r="X24" i="98"/>
  <c r="X52" i="98"/>
  <c r="X18" i="98"/>
  <c r="X54" i="98"/>
  <c r="X46" i="98"/>
  <c r="X50" i="98"/>
  <c r="AA11" i="98"/>
  <c r="X64" i="98"/>
  <c r="X31" i="98"/>
  <c r="X58" i="98"/>
  <c r="X22" i="98"/>
  <c r="X55" i="98"/>
  <c r="X48" i="98"/>
  <c r="X21" i="98"/>
  <c r="X61" i="98"/>
  <c r="X34" i="98"/>
  <c r="X28" i="98"/>
  <c r="X57" i="98"/>
  <c r="X30" i="98"/>
  <c r="X15" i="98"/>
  <c r="AD44" i="102"/>
  <c r="AG60" i="102"/>
  <c r="AG39" i="102"/>
  <c r="S30" i="67" l="1"/>
  <c r="S62" i="67"/>
  <c r="T57" i="67"/>
  <c r="T51" i="67"/>
  <c r="T39" i="67"/>
  <c r="T25" i="67"/>
  <c r="AI67" i="102"/>
  <c r="AI52" i="102"/>
  <c r="AI63" i="102"/>
  <c r="AI57" i="102"/>
  <c r="AI53" i="102"/>
  <c r="S58" i="67"/>
  <c r="T21" i="67"/>
  <c r="T48" i="67"/>
  <c r="T23" i="67"/>
  <c r="T54" i="67"/>
  <c r="T55" i="67"/>
  <c r="T45" i="67"/>
  <c r="T49" i="67"/>
  <c r="T35" i="67"/>
  <c r="T62" i="67"/>
  <c r="S51" i="67"/>
  <c r="S28" i="67"/>
  <c r="S61" i="67"/>
  <c r="T63" i="67"/>
  <c r="AI24" i="102"/>
  <c r="AI23" i="102"/>
  <c r="T20" i="67"/>
  <c r="AS59" i="60"/>
  <c r="AS33" i="60"/>
  <c r="AS12" i="60"/>
  <c r="S49" i="67"/>
  <c r="S68" i="67"/>
  <c r="P78" i="67"/>
  <c r="T44" i="67"/>
  <c r="T46" i="67"/>
  <c r="T26" i="67"/>
  <c r="T22" i="67"/>
  <c r="T78" i="67" s="1"/>
  <c r="T19" i="67"/>
  <c r="T68" i="67"/>
  <c r="T61" i="67"/>
  <c r="T71" i="67"/>
  <c r="AI61" i="102"/>
  <c r="AF70" i="102"/>
  <c r="AI20" i="102"/>
  <c r="AI45" i="102"/>
  <c r="AI71" i="102"/>
  <c r="AT33" i="102"/>
  <c r="AT12" i="102"/>
  <c r="AO12" i="67" s="1"/>
  <c r="AT59" i="102"/>
  <c r="AV11" i="102"/>
  <c r="AO10" i="67"/>
  <c r="AU11" i="102"/>
  <c r="AS12" i="102"/>
  <c r="AN12" i="67" s="1"/>
  <c r="AS33" i="102"/>
  <c r="AN10" i="67"/>
  <c r="AS59" i="102"/>
  <c r="AO33" i="60"/>
  <c r="AR59" i="60"/>
  <c r="AQ33" i="60"/>
  <c r="AP33" i="60"/>
  <c r="AO33" i="102"/>
  <c r="S73" i="98"/>
  <c r="V68" i="98"/>
  <c r="V62" i="98"/>
  <c r="V57" i="98"/>
  <c r="V51" i="98"/>
  <c r="V50" i="98"/>
  <c r="V44" i="98"/>
  <c r="V37" i="98"/>
  <c r="V30" i="98"/>
  <c r="V22" i="98"/>
  <c r="V52" i="98"/>
  <c r="V29" i="98"/>
  <c r="V34" i="98"/>
  <c r="V63" i="98"/>
  <c r="V53" i="98"/>
  <c r="V45" i="98"/>
  <c r="V32" i="98"/>
  <c r="V54" i="98"/>
  <c r="Y11" i="98"/>
  <c r="V67" i="98"/>
  <c r="V61" i="98"/>
  <c r="V56" i="98"/>
  <c r="V49" i="98"/>
  <c r="V71" i="98"/>
  <c r="V43" i="98"/>
  <c r="V36" i="98"/>
  <c r="V28" i="98"/>
  <c r="V20" i="98"/>
  <c r="V20" i="67" s="1"/>
  <c r="V48" i="98"/>
  <c r="V21" i="98"/>
  <c r="V25" i="98"/>
  <c r="V69" i="98"/>
  <c r="V23" i="98"/>
  <c r="V64" i="98"/>
  <c r="V60" i="98"/>
  <c r="V55" i="98"/>
  <c r="V47" i="98"/>
  <c r="V70" i="98"/>
  <c r="V39" i="98"/>
  <c r="V35" i="98"/>
  <c r="V26" i="98"/>
  <c r="V18" i="98"/>
  <c r="V31" i="98"/>
  <c r="V27" i="98"/>
  <c r="V15" i="98"/>
  <c r="V58" i="98"/>
  <c r="V46" i="98"/>
  <c r="V38" i="98"/>
  <c r="V24" i="98"/>
  <c r="V19" i="98"/>
  <c r="T52" i="67"/>
  <c r="AV45" i="102"/>
  <c r="S73" i="52"/>
  <c r="T28" i="67"/>
  <c r="T70" i="67"/>
  <c r="T69" i="67"/>
  <c r="T24" i="67"/>
  <c r="T29" i="67"/>
  <c r="T50" i="67"/>
  <c r="T43" i="67"/>
  <c r="T37" i="67"/>
  <c r="AI27" i="102"/>
  <c r="AI37" i="102"/>
  <c r="AI68" i="102"/>
  <c r="AH19" i="102"/>
  <c r="AV19" i="102" s="1"/>
  <c r="AR33" i="60"/>
  <c r="AQ59" i="60"/>
  <c r="W73" i="56"/>
  <c r="Z68" i="56"/>
  <c r="Z60" i="56"/>
  <c r="Z37" i="56"/>
  <c r="Z71" i="56"/>
  <c r="Z54" i="56"/>
  <c r="Z30" i="56"/>
  <c r="Z48" i="56"/>
  <c r="Z21" i="56"/>
  <c r="Z46" i="56"/>
  <c r="Z22" i="56"/>
  <c r="Z34" i="56"/>
  <c r="Z49" i="56"/>
  <c r="Z50" i="56"/>
  <c r="Z28" i="56"/>
  <c r="Z25" i="56"/>
  <c r="Z62" i="56"/>
  <c r="Z36" i="56"/>
  <c r="Z70" i="56"/>
  <c r="Z39" i="56"/>
  <c r="Z23" i="56"/>
  <c r="Z29" i="56"/>
  <c r="Z18" i="56"/>
  <c r="Z31" i="56"/>
  <c r="Z35" i="56"/>
  <c r="Z57" i="56"/>
  <c r="Z55" i="56"/>
  <c r="Z51" i="56"/>
  <c r="Z38" i="56"/>
  <c r="Z69" i="56"/>
  <c r="Z63" i="56"/>
  <c r="Z45" i="56"/>
  <c r="Z56" i="56"/>
  <c r="Z53" i="56"/>
  <c r="Z24" i="56"/>
  <c r="Z64" i="56"/>
  <c r="Z43" i="56"/>
  <c r="Z32" i="56"/>
  <c r="Z27" i="56"/>
  <c r="Z52" i="56"/>
  <c r="Z67" i="56"/>
  <c r="Z61" i="56"/>
  <c r="Z15" i="56"/>
  <c r="Z47" i="56"/>
  <c r="Z19" i="56"/>
  <c r="Z20" i="56"/>
  <c r="Z44" i="56"/>
  <c r="Z58" i="56"/>
  <c r="Z26" i="56"/>
  <c r="AV25" i="102"/>
  <c r="AI19" i="102"/>
  <c r="AV28" i="102"/>
  <c r="S35" i="67"/>
  <c r="AV38" i="102"/>
  <c r="AV63" i="102"/>
  <c r="Q78" i="67"/>
  <c r="T31" i="67"/>
  <c r="T58" i="67"/>
  <c r="T56" i="67"/>
  <c r="T32" i="67"/>
  <c r="T38" i="67"/>
  <c r="AD15" i="102"/>
  <c r="AH67" i="102"/>
  <c r="AV67" i="102" s="1"/>
  <c r="AD27" i="102"/>
  <c r="AD24" i="102"/>
  <c r="AO24" i="102" s="1"/>
  <c r="AD22" i="102"/>
  <c r="AI49" i="102"/>
  <c r="AT12" i="60"/>
  <c r="AT33" i="60"/>
  <c r="AV11" i="60"/>
  <c r="AT59" i="60"/>
  <c r="AU11" i="60"/>
  <c r="AP59" i="60"/>
  <c r="AN33" i="60"/>
  <c r="AV61" i="102"/>
  <c r="AA11" i="83"/>
  <c r="X21" i="83"/>
  <c r="X32" i="83"/>
  <c r="X19" i="83"/>
  <c r="X30" i="83"/>
  <c r="X27" i="83"/>
  <c r="X56" i="83"/>
  <c r="X34" i="83"/>
  <c r="X60" i="83"/>
  <c r="X31" i="83"/>
  <c r="X58" i="83"/>
  <c r="X38" i="83"/>
  <c r="X62" i="83"/>
  <c r="X20" i="83"/>
  <c r="X37" i="83"/>
  <c r="X18" i="83"/>
  <c r="X35" i="83"/>
  <c r="X36" i="83"/>
  <c r="X61" i="83"/>
  <c r="X45" i="83"/>
  <c r="X67" i="83"/>
  <c r="X43" i="83"/>
  <c r="X64" i="83"/>
  <c r="X49" i="83"/>
  <c r="X63" i="83"/>
  <c r="X24" i="83"/>
  <c r="X44" i="83"/>
  <c r="X22" i="83"/>
  <c r="X39" i="83"/>
  <c r="X47" i="83"/>
  <c r="X68" i="83"/>
  <c r="X51" i="83"/>
  <c r="X71" i="83"/>
  <c r="X50" i="83"/>
  <c r="X70" i="83"/>
  <c r="X53" i="83"/>
  <c r="X69" i="83"/>
  <c r="X26" i="83"/>
  <c r="X55" i="83"/>
  <c r="X57" i="83"/>
  <c r="X15" i="83"/>
  <c r="X46" i="83"/>
  <c r="X23" i="83"/>
  <c r="X28" i="83"/>
  <c r="X52" i="83"/>
  <c r="X54" i="83"/>
  <c r="X48" i="83"/>
  <c r="X25" i="83"/>
  <c r="X29" i="83"/>
  <c r="AU38" i="102"/>
  <c r="AT38" i="102"/>
  <c r="Y57" i="58"/>
  <c r="Y52" i="58"/>
  <c r="Y46" i="58"/>
  <c r="Y69" i="58"/>
  <c r="Y63" i="58"/>
  <c r="Y58" i="58"/>
  <c r="Y51" i="58"/>
  <c r="Y50" i="58"/>
  <c r="Y44" i="58"/>
  <c r="Y39" i="58"/>
  <c r="Y38" i="58"/>
  <c r="Y34" i="58"/>
  <c r="Y32" i="58"/>
  <c r="Y25" i="58"/>
  <c r="Y24" i="58"/>
  <c r="Y15" i="58"/>
  <c r="Y70" i="58"/>
  <c r="Y64" i="58"/>
  <c r="Y60" i="58"/>
  <c r="Y53" i="58"/>
  <c r="Y43" i="58"/>
  <c r="Y35" i="58"/>
  <c r="Y71" i="58"/>
  <c r="Y67" i="58"/>
  <c r="Y61" i="58"/>
  <c r="Y55" i="58"/>
  <c r="Y54" i="58"/>
  <c r="Y47" i="58"/>
  <c r="Y36" i="58"/>
  <c r="Y29" i="58"/>
  <c r="Y28" i="58"/>
  <c r="Y21" i="58"/>
  <c r="Y20" i="58"/>
  <c r="Y68" i="58"/>
  <c r="Y49" i="58"/>
  <c r="Y45" i="58"/>
  <c r="Y31" i="58"/>
  <c r="Y23" i="58"/>
  <c r="Y22" i="58"/>
  <c r="Y27" i="58"/>
  <c r="Y26" i="58"/>
  <c r="Y62" i="58"/>
  <c r="Y48" i="58"/>
  <c r="Y37" i="58"/>
  <c r="Y30" i="58"/>
  <c r="Y19" i="58"/>
  <c r="Y18" i="58"/>
  <c r="Y56" i="58"/>
  <c r="AB11" i="58"/>
  <c r="AR49" i="102"/>
  <c r="AS49" i="102"/>
  <c r="AJ11" i="56"/>
  <c r="AN33" i="56" s="1"/>
  <c r="S29" i="67"/>
  <c r="T73" i="96"/>
  <c r="AN18" i="102"/>
  <c r="AO18" i="102"/>
  <c r="AN22" i="102"/>
  <c r="AO22" i="102"/>
  <c r="T67" i="67"/>
  <c r="AG63" i="102"/>
  <c r="AD45" i="102"/>
  <c r="AH29" i="102"/>
  <c r="AF25" i="102"/>
  <c r="AI60" i="102"/>
  <c r="AS12" i="83"/>
  <c r="AG24" i="102"/>
  <c r="AG43" i="102"/>
  <c r="AG58" i="102"/>
  <c r="AG48" i="102"/>
  <c r="AI26" i="102"/>
  <c r="AH70" i="102"/>
  <c r="AH48" i="102"/>
  <c r="AH18" i="102"/>
  <c r="AH35" i="102"/>
  <c r="AE70" i="102"/>
  <c r="AF71" i="102"/>
  <c r="AG45" i="102"/>
  <c r="AE69" i="102"/>
  <c r="AD52" i="102"/>
  <c r="AE36" i="102"/>
  <c r="AD58" i="102"/>
  <c r="AG18" i="102"/>
  <c r="AO59" i="56"/>
  <c r="S63" i="67"/>
  <c r="Z68" i="100"/>
  <c r="Z62" i="100"/>
  <c r="Z38" i="100"/>
  <c r="Z37" i="100"/>
  <c r="Z36" i="100"/>
  <c r="Z69" i="100"/>
  <c r="Z61" i="100"/>
  <c r="Z70" i="100"/>
  <c r="Z63" i="100"/>
  <c r="Z71" i="100"/>
  <c r="Z64" i="100"/>
  <c r="Z39" i="100"/>
  <c r="Z67" i="100"/>
  <c r="Z15" i="100"/>
  <c r="Z60" i="100"/>
  <c r="Z47" i="100"/>
  <c r="Z31" i="100"/>
  <c r="Z25" i="100"/>
  <c r="Z24" i="100"/>
  <c r="Z53" i="100"/>
  <c r="Z43" i="100"/>
  <c r="Z32" i="100"/>
  <c r="Z19" i="100"/>
  <c r="Z35" i="100"/>
  <c r="Z58" i="100"/>
  <c r="Z21" i="100"/>
  <c r="Z49" i="100"/>
  <c r="Z20" i="100"/>
  <c r="Z30" i="100"/>
  <c r="Z27" i="100"/>
  <c r="Z56" i="100"/>
  <c r="Z45" i="100"/>
  <c r="Z54" i="100"/>
  <c r="Z29" i="100"/>
  <c r="Z44" i="100"/>
  <c r="Z52" i="100"/>
  <c r="Z50" i="100"/>
  <c r="Z34" i="100"/>
  <c r="Z28" i="100"/>
  <c r="Z57" i="100"/>
  <c r="Z18" i="100"/>
  <c r="Z26" i="100"/>
  <c r="Z46" i="100"/>
  <c r="Z22" i="100"/>
  <c r="Z48" i="100"/>
  <c r="Z51" i="100"/>
  <c r="Z23" i="100"/>
  <c r="Z55" i="100"/>
  <c r="AJ11" i="96"/>
  <c r="AN59" i="96" s="1"/>
  <c r="AQ33" i="96"/>
  <c r="AD19" i="102"/>
  <c r="AH58" i="102"/>
  <c r="S53" i="67"/>
  <c r="S48" i="67"/>
  <c r="AA11" i="60"/>
  <c r="X53" i="60"/>
  <c r="X31" i="60"/>
  <c r="X21" i="60"/>
  <c r="X61" i="60"/>
  <c r="X34" i="60"/>
  <c r="X63" i="60"/>
  <c r="X29" i="60"/>
  <c r="X71" i="60"/>
  <c r="AI71" i="60" s="1"/>
  <c r="X55" i="60"/>
  <c r="X57" i="60"/>
  <c r="X30" i="60"/>
  <c r="X37" i="60"/>
  <c r="AI37" i="60" s="1"/>
  <c r="X62" i="60"/>
  <c r="X38" i="60"/>
  <c r="X69" i="60"/>
  <c r="X67" i="60"/>
  <c r="X22" i="60"/>
  <c r="X28" i="60"/>
  <c r="X20" i="60"/>
  <c r="X56" i="60"/>
  <c r="X60" i="60"/>
  <c r="X15" i="60"/>
  <c r="X46" i="60"/>
  <c r="X48" i="60"/>
  <c r="X43" i="60"/>
  <c r="X19" i="60"/>
  <c r="X27" i="60"/>
  <c r="X44" i="60"/>
  <c r="X39" i="60"/>
  <c r="X32" i="60"/>
  <c r="X70" i="60"/>
  <c r="X35" i="60"/>
  <c r="X68" i="60"/>
  <c r="X25" i="60"/>
  <c r="X45" i="60"/>
  <c r="X58" i="60"/>
  <c r="AI58" i="60" s="1"/>
  <c r="X47" i="60"/>
  <c r="X51" i="60"/>
  <c r="X64" i="60"/>
  <c r="X18" i="60"/>
  <c r="X52" i="60"/>
  <c r="X23" i="60"/>
  <c r="X50" i="60"/>
  <c r="X36" i="60"/>
  <c r="X26" i="60"/>
  <c r="X54" i="60"/>
  <c r="X49" i="60"/>
  <c r="X24" i="60"/>
  <c r="AG70" i="102"/>
  <c r="AF52" i="102"/>
  <c r="AD56" i="102"/>
  <c r="AP59" i="96"/>
  <c r="AF43" i="58"/>
  <c r="AD25" i="102"/>
  <c r="AG69" i="102"/>
  <c r="Z69" i="98"/>
  <c r="Z63" i="98"/>
  <c r="Z70" i="98"/>
  <c r="Z62" i="98"/>
  <c r="Z38" i="98"/>
  <c r="Z37" i="98"/>
  <c r="Z71" i="98"/>
  <c r="Z64" i="98"/>
  <c r="Z39" i="98"/>
  <c r="Z67" i="98"/>
  <c r="Z60" i="98"/>
  <c r="Z15" i="98"/>
  <c r="Z61" i="98"/>
  <c r="Z36" i="98"/>
  <c r="Z68" i="98"/>
  <c r="Z25" i="98"/>
  <c r="Z44" i="98"/>
  <c r="Z35" i="98"/>
  <c r="Z52" i="98"/>
  <c r="Z24" i="98"/>
  <c r="Z46" i="98"/>
  <c r="Z48" i="98"/>
  <c r="Z19" i="98"/>
  <c r="Z57" i="98"/>
  <c r="Z43" i="98"/>
  <c r="Z21" i="98"/>
  <c r="Z56" i="98"/>
  <c r="Z47" i="98"/>
  <c r="Z26" i="98"/>
  <c r="Z29" i="98"/>
  <c r="Z54" i="98"/>
  <c r="Z27" i="98"/>
  <c r="Z28" i="98"/>
  <c r="Z22" i="98"/>
  <c r="Z53" i="98"/>
  <c r="Z58" i="98"/>
  <c r="Z45" i="98"/>
  <c r="Z50" i="98"/>
  <c r="Z51" i="98"/>
  <c r="Z55" i="98"/>
  <c r="Z31" i="98"/>
  <c r="Z30" i="98"/>
  <c r="Z18" i="98"/>
  <c r="Z49" i="98"/>
  <c r="Z34" i="98"/>
  <c r="Z23" i="98"/>
  <c r="Z20" i="98"/>
  <c r="Z32" i="98"/>
  <c r="AF50" i="102"/>
  <c r="AE43" i="102"/>
  <c r="AI48" i="102"/>
  <c r="AH71" i="102"/>
  <c r="AH23" i="102"/>
  <c r="AH22" i="102"/>
  <c r="AE29" i="102"/>
  <c r="AE51" i="102"/>
  <c r="AE62" i="102"/>
  <c r="AE48" i="102"/>
  <c r="AE47" i="102"/>
  <c r="AG20" i="102"/>
  <c r="AG52" i="102"/>
  <c r="AP33" i="56"/>
  <c r="S54" i="67"/>
  <c r="S18" i="67"/>
  <c r="W71" i="83"/>
  <c r="W70" i="83"/>
  <c r="W69" i="83"/>
  <c r="W68" i="83"/>
  <c r="W67" i="83"/>
  <c r="W64" i="83"/>
  <c r="W63" i="83"/>
  <c r="W62" i="83"/>
  <c r="W61" i="83"/>
  <c r="W60" i="83"/>
  <c r="W38" i="83"/>
  <c r="W37" i="83"/>
  <c r="W36" i="83"/>
  <c r="W36" i="67" s="1"/>
  <c r="W39" i="83"/>
  <c r="W15" i="83"/>
  <c r="Z11" i="83"/>
  <c r="W55" i="83"/>
  <c r="W27" i="83"/>
  <c r="W52" i="83"/>
  <c r="W29" i="83"/>
  <c r="W46" i="83"/>
  <c r="W46" i="67" s="1"/>
  <c r="W19" i="83"/>
  <c r="W18" i="83"/>
  <c r="W30" i="83"/>
  <c r="W45" i="83"/>
  <c r="W54" i="83"/>
  <c r="W34" i="83"/>
  <c r="W35" i="83"/>
  <c r="W26" i="83"/>
  <c r="W58" i="83"/>
  <c r="W24" i="83"/>
  <c r="W23" i="83"/>
  <c r="W49" i="83"/>
  <c r="W53" i="83"/>
  <c r="W47" i="83"/>
  <c r="W43" i="83"/>
  <c r="W50" i="83"/>
  <c r="W21" i="83"/>
  <c r="W32" i="83"/>
  <c r="W28" i="83"/>
  <c r="W44" i="83"/>
  <c r="W44" i="67" s="1"/>
  <c r="W56" i="83"/>
  <c r="W31" i="83"/>
  <c r="W51" i="83"/>
  <c r="W48" i="83"/>
  <c r="W57" i="83"/>
  <c r="W25" i="83"/>
  <c r="W20" i="83"/>
  <c r="W22" i="83"/>
  <c r="AS59" i="96"/>
  <c r="W15" i="96"/>
  <c r="W71" i="96"/>
  <c r="W67" i="96"/>
  <c r="W61" i="96"/>
  <c r="W39" i="96"/>
  <c r="W36" i="96"/>
  <c r="W68" i="96"/>
  <c r="W62" i="96"/>
  <c r="W37" i="96"/>
  <c r="W69" i="96"/>
  <c r="W63" i="96"/>
  <c r="W38" i="96"/>
  <c r="W70" i="96"/>
  <c r="W60" i="96"/>
  <c r="Z11" i="96"/>
  <c r="W64" i="96"/>
  <c r="W29" i="96"/>
  <c r="W32" i="96"/>
  <c r="W23" i="96"/>
  <c r="W23" i="67" s="1"/>
  <c r="W20" i="96"/>
  <c r="W44" i="96"/>
  <c r="W58" i="96"/>
  <c r="W34" i="96"/>
  <c r="W55" i="96"/>
  <c r="W25" i="96"/>
  <c r="W53" i="96"/>
  <c r="W51" i="96"/>
  <c r="W51" i="67" s="1"/>
  <c r="W43" i="96"/>
  <c r="W24" i="96"/>
  <c r="W47" i="96"/>
  <c r="W46" i="96"/>
  <c r="W48" i="96"/>
  <c r="W30" i="96"/>
  <c r="W35" i="96"/>
  <c r="W56" i="96"/>
  <c r="W27" i="96"/>
  <c r="W21" i="96"/>
  <c r="W49" i="96"/>
  <c r="W28" i="96"/>
  <c r="W28" i="67" s="1"/>
  <c r="W50" i="96"/>
  <c r="W22" i="96"/>
  <c r="W52" i="96"/>
  <c r="W26" i="96"/>
  <c r="W18" i="96"/>
  <c r="W54" i="96"/>
  <c r="W57" i="96"/>
  <c r="W45" i="96"/>
  <c r="W19" i="96"/>
  <c r="W31" i="96"/>
  <c r="W15" i="58"/>
  <c r="W70" i="58"/>
  <c r="W64" i="58"/>
  <c r="W60" i="58"/>
  <c r="W60" i="67" s="1"/>
  <c r="W71" i="58"/>
  <c r="W67" i="58"/>
  <c r="W67" i="67" s="1"/>
  <c r="W61" i="58"/>
  <c r="W39" i="58"/>
  <c r="W39" i="67" s="1"/>
  <c r="W36" i="58"/>
  <c r="W68" i="58"/>
  <c r="W68" i="67" s="1"/>
  <c r="W62" i="58"/>
  <c r="W37" i="58"/>
  <c r="W37" i="67" s="1"/>
  <c r="W69" i="58"/>
  <c r="Z11" i="58"/>
  <c r="AF63" i="58" s="1"/>
  <c r="W63" i="58"/>
  <c r="W38" i="58"/>
  <c r="W35" i="58"/>
  <c r="W50" i="58"/>
  <c r="W50" i="67" s="1"/>
  <c r="W47" i="58"/>
  <c r="W54" i="58"/>
  <c r="W54" i="67" s="1"/>
  <c r="W32" i="58"/>
  <c r="W21" i="58"/>
  <c r="W30" i="58"/>
  <c r="W22" i="58"/>
  <c r="W44" i="58"/>
  <c r="W48" i="58"/>
  <c r="W49" i="58"/>
  <c r="W58" i="58"/>
  <c r="W24" i="58"/>
  <c r="W19" i="58"/>
  <c r="W19" i="67" s="1"/>
  <c r="W25" i="58"/>
  <c r="W34" i="58"/>
  <c r="W46" i="58"/>
  <c r="W52" i="58"/>
  <c r="W52" i="67" s="1"/>
  <c r="W26" i="58"/>
  <c r="W28" i="58"/>
  <c r="W51" i="58"/>
  <c r="W56" i="58"/>
  <c r="W29" i="58"/>
  <c r="W27" i="58"/>
  <c r="W27" i="67" s="1"/>
  <c r="W20" i="58"/>
  <c r="W53" i="58"/>
  <c r="W53" i="67" s="1"/>
  <c r="W57" i="58"/>
  <c r="W31" i="58"/>
  <c r="W23" i="58"/>
  <c r="W43" i="58"/>
  <c r="W18" i="58"/>
  <c r="W45" i="58"/>
  <c r="W55" i="58"/>
  <c r="AE46" i="58"/>
  <c r="AE39" i="58"/>
  <c r="AF19" i="58"/>
  <c r="AE25" i="58"/>
  <c r="AE25" i="102"/>
  <c r="AI44" i="102"/>
  <c r="AG15" i="102"/>
  <c r="AG21" i="102"/>
  <c r="AD20" i="102"/>
  <c r="AI15" i="102"/>
  <c r="AD53" i="102"/>
  <c r="AF24" i="102"/>
  <c r="AD30" i="102"/>
  <c r="AD26" i="102"/>
  <c r="AE64" i="102"/>
  <c r="AE38" i="102"/>
  <c r="AF47" i="102"/>
  <c r="W73" i="102"/>
  <c r="AH50" i="102"/>
  <c r="AO33" i="96"/>
  <c r="AG46" i="102"/>
  <c r="AE56" i="102"/>
  <c r="AF23" i="58"/>
  <c r="AG31" i="102"/>
  <c r="X73" i="58"/>
  <c r="AD61" i="58"/>
  <c r="AE30" i="58"/>
  <c r="AH62" i="102"/>
  <c r="AH43" i="102"/>
  <c r="AH32" i="102"/>
  <c r="AF60" i="102"/>
  <c r="AF61" i="102"/>
  <c r="AF69" i="102"/>
  <c r="AG61" i="102"/>
  <c r="AQ59" i="96"/>
  <c r="AG50" i="102"/>
  <c r="AO33" i="56"/>
  <c r="V73" i="83"/>
  <c r="S47" i="67"/>
  <c r="S67" i="67"/>
  <c r="S32" i="67"/>
  <c r="W30" i="67"/>
  <c r="W73" i="60"/>
  <c r="AG26" i="102"/>
  <c r="AG49" i="102"/>
  <c r="AU59" i="56"/>
  <c r="AU12" i="56"/>
  <c r="AX11" i="56"/>
  <c r="AW11" i="56"/>
  <c r="AV12" i="56"/>
  <c r="AG35" i="58"/>
  <c r="AG27" i="58"/>
  <c r="AG51" i="58"/>
  <c r="AD68" i="102"/>
  <c r="AB71" i="102"/>
  <c r="AB45" i="102"/>
  <c r="AB67" i="102"/>
  <c r="AB61" i="102"/>
  <c r="AB54" i="102"/>
  <c r="AB53" i="102"/>
  <c r="AB52" i="102"/>
  <c r="AB37" i="102"/>
  <c r="AB70" i="102"/>
  <c r="AB63" i="102"/>
  <c r="AB56" i="102"/>
  <c r="AB49" i="102"/>
  <c r="AB46" i="102"/>
  <c r="AB44" i="102"/>
  <c r="AB43" i="102"/>
  <c r="AB35" i="102"/>
  <c r="AB27" i="102"/>
  <c r="AB26" i="102"/>
  <c r="AB19" i="102"/>
  <c r="AB18" i="102"/>
  <c r="AB64" i="102"/>
  <c r="AB58" i="102"/>
  <c r="AB51" i="102"/>
  <c r="AB48" i="102"/>
  <c r="AB36" i="102"/>
  <c r="AJ36" i="102" s="1"/>
  <c r="AB29" i="102"/>
  <c r="AB28" i="102"/>
  <c r="AB21" i="102"/>
  <c r="AB20" i="102"/>
  <c r="AB68" i="102"/>
  <c r="AB60" i="102"/>
  <c r="AB55" i="102"/>
  <c r="AB50" i="102"/>
  <c r="AB31" i="102"/>
  <c r="AB30" i="102"/>
  <c r="AB23" i="102"/>
  <c r="AB22" i="102"/>
  <c r="AB62" i="102"/>
  <c r="AB47" i="102"/>
  <c r="AB25" i="102"/>
  <c r="AB57" i="102"/>
  <c r="AB34" i="102"/>
  <c r="AB69" i="102"/>
  <c r="AB24" i="102"/>
  <c r="AB39" i="102"/>
  <c r="AB32" i="102"/>
  <c r="AB38" i="102"/>
  <c r="AB15" i="102"/>
  <c r="AF30" i="102"/>
  <c r="AF19" i="102"/>
  <c r="AF32" i="102"/>
  <c r="AH57" i="102"/>
  <c r="S34" i="67"/>
  <c r="V73" i="56"/>
  <c r="AU11" i="83"/>
  <c r="AT12" i="83"/>
  <c r="AV11" i="83"/>
  <c r="AT39" i="102"/>
  <c r="AU39" i="102"/>
  <c r="AT64" i="102"/>
  <c r="AU64" i="102"/>
  <c r="AZ33" i="100"/>
  <c r="AZ12" i="100"/>
  <c r="AZ59" i="100"/>
  <c r="BB11" i="100"/>
  <c r="BA11" i="100"/>
  <c r="AT32" i="102"/>
  <c r="AU32" i="102"/>
  <c r="AQ57" i="102"/>
  <c r="AP57" i="102"/>
  <c r="AU59" i="96"/>
  <c r="AU33" i="96"/>
  <c r="AU12" i="96"/>
  <c r="AT27" i="102"/>
  <c r="AU27" i="102"/>
  <c r="AT54" i="102"/>
  <c r="AU54" i="102"/>
  <c r="AT19" i="102"/>
  <c r="AU19" i="102"/>
  <c r="AR31" i="102"/>
  <c r="AS31" i="102"/>
  <c r="AY9" i="105"/>
  <c r="AY12" i="105" s="1"/>
  <c r="BA9" i="102"/>
  <c r="AN31" i="102"/>
  <c r="AO31" i="102"/>
  <c r="AT23" i="102"/>
  <c r="AU23" i="102"/>
  <c r="AN55" i="102"/>
  <c r="AO55" i="102"/>
  <c r="AF36" i="58"/>
  <c r="AE28" i="102"/>
  <c r="AD38" i="58"/>
  <c r="AH68" i="102"/>
  <c r="AH26" i="102"/>
  <c r="AE58" i="102"/>
  <c r="V73" i="100"/>
  <c r="AE63" i="58"/>
  <c r="S38" i="67"/>
  <c r="AS12" i="58"/>
  <c r="AG21" i="58"/>
  <c r="AI25" i="102"/>
  <c r="X73" i="98"/>
  <c r="AD48" i="102"/>
  <c r="AD50" i="102"/>
  <c r="AF55" i="58"/>
  <c r="AD23" i="58"/>
  <c r="AD53" i="58"/>
  <c r="AI36" i="102"/>
  <c r="AH64" i="102"/>
  <c r="AH30" i="102"/>
  <c r="AH31" i="102"/>
  <c r="AF35" i="102"/>
  <c r="AE45" i="102"/>
  <c r="AF18" i="102"/>
  <c r="AG71" i="102"/>
  <c r="AF48" i="102"/>
  <c r="AD54" i="58"/>
  <c r="AE34" i="58"/>
  <c r="AD57" i="102"/>
  <c r="AG57" i="102"/>
  <c r="AD46" i="102"/>
  <c r="AV12" i="96"/>
  <c r="AV33" i="96"/>
  <c r="AX11" i="96"/>
  <c r="AV59" i="96"/>
  <c r="AW11" i="96"/>
  <c r="R63" i="67"/>
  <c r="AI32" i="102"/>
  <c r="AH49" i="102"/>
  <c r="U73" i="60"/>
  <c r="AE43" i="58"/>
  <c r="AG29" i="102"/>
  <c r="AG44" i="102"/>
  <c r="V73" i="96"/>
  <c r="AG22" i="102"/>
  <c r="AF29" i="58"/>
  <c r="AF57" i="58"/>
  <c r="AF18" i="58"/>
  <c r="AI69" i="102"/>
  <c r="AI22" i="102"/>
  <c r="W47" i="67"/>
  <c r="W73" i="98"/>
  <c r="AD52" i="58"/>
  <c r="AD22" i="58"/>
  <c r="AE38" i="58"/>
  <c r="AI56" i="102"/>
  <c r="AF58" i="102"/>
  <c r="AG47" i="102"/>
  <c r="AH36" i="102"/>
  <c r="AH34" i="102"/>
  <c r="AH27" i="102"/>
  <c r="AF36" i="102"/>
  <c r="AF28" i="102"/>
  <c r="AF38" i="102"/>
  <c r="AE68" i="58"/>
  <c r="AD28" i="102"/>
  <c r="AD71" i="102"/>
  <c r="AG37" i="102"/>
  <c r="AD44" i="60"/>
  <c r="Y55" i="60"/>
  <c r="AI55" i="60" s="1"/>
  <c r="Y53" i="60"/>
  <c r="Y51" i="60"/>
  <c r="Y49" i="60"/>
  <c r="Y47" i="60"/>
  <c r="Y34" i="60"/>
  <c r="Y31" i="60"/>
  <c r="AI31" i="60" s="1"/>
  <c r="Y29" i="60"/>
  <c r="Y27" i="60"/>
  <c r="Y25" i="60"/>
  <c r="Y23" i="60"/>
  <c r="Y21" i="60"/>
  <c r="Y19" i="60"/>
  <c r="Y15" i="60"/>
  <c r="Y70" i="60"/>
  <c r="Y64" i="60"/>
  <c r="Y60" i="60"/>
  <c r="Y35" i="60"/>
  <c r="Y26" i="60"/>
  <c r="Y18" i="60"/>
  <c r="Y71" i="60"/>
  <c r="Y67" i="60"/>
  <c r="Y61" i="60"/>
  <c r="Y58" i="60"/>
  <c r="Y57" i="60"/>
  <c r="Y54" i="60"/>
  <c r="Y52" i="60"/>
  <c r="AI52" i="60" s="1"/>
  <c r="Y44" i="60"/>
  <c r="Y36" i="60"/>
  <c r="Y68" i="60"/>
  <c r="Y62" i="60"/>
  <c r="Y56" i="60"/>
  <c r="Y48" i="60"/>
  <c r="Y45" i="60"/>
  <c r="Y43" i="60"/>
  <c r="Y37" i="60"/>
  <c r="Y30" i="60"/>
  <c r="Y22" i="60"/>
  <c r="Y24" i="60"/>
  <c r="Y63" i="60"/>
  <c r="Y39" i="60"/>
  <c r="Y38" i="60"/>
  <c r="Y28" i="60"/>
  <c r="Y50" i="60"/>
  <c r="Y46" i="60"/>
  <c r="AI46" i="60" s="1"/>
  <c r="Y32" i="60"/>
  <c r="Y69" i="60"/>
  <c r="Y20" i="60"/>
  <c r="AB11" i="60"/>
  <c r="AD48" i="60" s="1"/>
  <c r="AH63" i="60"/>
  <c r="AV63" i="60" s="1"/>
  <c r="T15" i="67"/>
  <c r="T73" i="83"/>
  <c r="AD21" i="60"/>
  <c r="AD18" i="60"/>
  <c r="R45" i="67"/>
  <c r="AE71" i="58"/>
  <c r="AD51" i="58"/>
  <c r="AE56" i="58"/>
  <c r="AE62" i="58"/>
  <c r="AD43" i="58"/>
  <c r="AI54" i="102"/>
  <c r="AE20" i="102"/>
  <c r="AF21" i="102"/>
  <c r="AI28" i="102"/>
  <c r="AI51" i="102"/>
  <c r="AF67" i="102"/>
  <c r="AF26" i="102"/>
  <c r="AE18" i="102"/>
  <c r="AD47" i="102"/>
  <c r="AE26" i="102"/>
  <c r="AF45" i="102"/>
  <c r="AF22" i="102"/>
  <c r="AF51" i="102"/>
  <c r="AH51" i="102"/>
  <c r="AD38" i="60"/>
  <c r="R73" i="56"/>
  <c r="X11" i="56"/>
  <c r="U23" i="56"/>
  <c r="U23" i="67" s="1"/>
  <c r="U43" i="56"/>
  <c r="U43" i="67" s="1"/>
  <c r="U60" i="56"/>
  <c r="U22" i="56"/>
  <c r="U39" i="56"/>
  <c r="U58" i="56"/>
  <c r="U58" i="67" s="1"/>
  <c r="U21" i="56"/>
  <c r="U21" i="67" s="1"/>
  <c r="U38" i="56"/>
  <c r="U38" i="67" s="1"/>
  <c r="U57" i="56"/>
  <c r="U20" i="56"/>
  <c r="U20" i="67" s="1"/>
  <c r="U37" i="56"/>
  <c r="U37" i="67" s="1"/>
  <c r="U56" i="56"/>
  <c r="U27" i="56"/>
  <c r="U47" i="56"/>
  <c r="U47" i="67" s="1"/>
  <c r="U67" i="56"/>
  <c r="U26" i="56"/>
  <c r="U46" i="56"/>
  <c r="U46" i="67" s="1"/>
  <c r="U64" i="56"/>
  <c r="U64" i="67" s="1"/>
  <c r="U25" i="56"/>
  <c r="U45" i="56"/>
  <c r="U62" i="56"/>
  <c r="U62" i="67" s="1"/>
  <c r="U24" i="56"/>
  <c r="U24" i="67" s="1"/>
  <c r="U44" i="56"/>
  <c r="U44" i="67" s="1"/>
  <c r="U61" i="56"/>
  <c r="U61" i="67" s="1"/>
  <c r="U31" i="56"/>
  <c r="U51" i="56"/>
  <c r="U51" i="67" s="1"/>
  <c r="U71" i="56"/>
  <c r="U71" i="67" s="1"/>
  <c r="U30" i="56"/>
  <c r="U50" i="56"/>
  <c r="U50" i="67" s="1"/>
  <c r="U70" i="56"/>
  <c r="U70" i="67" s="1"/>
  <c r="U29" i="56"/>
  <c r="U49" i="56"/>
  <c r="U49" i="67" s="1"/>
  <c r="U63" i="56"/>
  <c r="U28" i="56"/>
  <c r="U28" i="67" s="1"/>
  <c r="U48" i="56"/>
  <c r="U68" i="56"/>
  <c r="U18" i="56"/>
  <c r="U18" i="67" s="1"/>
  <c r="U34" i="56"/>
  <c r="U34" i="67" s="1"/>
  <c r="U52" i="56"/>
  <c r="U52" i="67" s="1"/>
  <c r="U19" i="56"/>
  <c r="U35" i="56"/>
  <c r="U53" i="56"/>
  <c r="U53" i="67" s="1"/>
  <c r="U36" i="56"/>
  <c r="U36" i="67" s="1"/>
  <c r="U54" i="56"/>
  <c r="U69" i="56"/>
  <c r="U69" i="67" s="1"/>
  <c r="U55" i="56"/>
  <c r="U55" i="67" s="1"/>
  <c r="U15" i="56"/>
  <c r="U32" i="56"/>
  <c r="U32" i="67" s="1"/>
  <c r="AD34" i="60"/>
  <c r="AG25" i="60"/>
  <c r="AG38" i="60"/>
  <c r="AG53" i="102"/>
  <c r="AG62" i="102"/>
  <c r="AF25" i="58"/>
  <c r="AF24" i="58"/>
  <c r="AF22" i="58"/>
  <c r="AD36" i="102"/>
  <c r="AD54" i="102"/>
  <c r="AE19" i="102"/>
  <c r="AD70" i="58"/>
  <c r="AD27" i="58"/>
  <c r="AF63" i="102"/>
  <c r="AD63" i="102"/>
  <c r="AH15" i="102"/>
  <c r="AH24" i="102"/>
  <c r="AH46" i="102"/>
  <c r="AD49" i="102"/>
  <c r="AF15" i="102"/>
  <c r="AF62" i="102"/>
  <c r="Y45" i="100"/>
  <c r="Y69" i="100"/>
  <c r="Y63" i="100"/>
  <c r="Y58" i="100"/>
  <c r="Y50" i="100"/>
  <c r="Y49" i="100"/>
  <c r="Y39" i="100"/>
  <c r="Y38" i="100"/>
  <c r="Y32" i="100"/>
  <c r="Y31" i="100"/>
  <c r="Y24" i="100"/>
  <c r="Y23" i="100"/>
  <c r="Y70" i="100"/>
  <c r="Y64" i="100"/>
  <c r="Y60" i="100"/>
  <c r="Y51" i="100"/>
  <c r="Y46" i="100"/>
  <c r="Y44" i="100"/>
  <c r="Y35" i="100"/>
  <c r="Y34" i="100"/>
  <c r="Y71" i="100"/>
  <c r="Y67" i="100"/>
  <c r="Y61" i="100"/>
  <c r="Y54" i="100"/>
  <c r="Y53" i="100"/>
  <c r="Y52" i="100"/>
  <c r="Y36" i="100"/>
  <c r="Y28" i="100"/>
  <c r="Y27" i="100"/>
  <c r="Y20" i="100"/>
  <c r="Y19" i="100"/>
  <c r="Y56" i="100"/>
  <c r="Y43" i="100"/>
  <c r="Y30" i="100"/>
  <c r="Y29" i="100"/>
  <c r="Y68" i="100"/>
  <c r="Y57" i="100"/>
  <c r="Y47" i="100"/>
  <c r="Y18" i="100"/>
  <c r="Y15" i="100"/>
  <c r="Y55" i="100"/>
  <c r="Y22" i="100"/>
  <c r="Y21" i="100"/>
  <c r="Y37" i="100"/>
  <c r="Y48" i="100"/>
  <c r="Y26" i="100"/>
  <c r="AB11" i="100"/>
  <c r="AH32" i="100" s="1"/>
  <c r="Y62" i="100"/>
  <c r="Y25" i="100"/>
  <c r="AD58" i="100"/>
  <c r="AE19" i="100"/>
  <c r="AE64" i="58"/>
  <c r="AG68" i="102"/>
  <c r="AF39" i="60"/>
  <c r="AD64" i="60"/>
  <c r="AI45" i="60"/>
  <c r="AE55" i="60"/>
  <c r="S27" i="67"/>
  <c r="S24" i="67"/>
  <c r="AF46" i="60"/>
  <c r="AI64" i="60"/>
  <c r="AD37" i="60"/>
  <c r="W58" i="67"/>
  <c r="W64" i="67"/>
  <c r="AH32" i="60"/>
  <c r="AV32" i="60" s="1"/>
  <c r="AH22" i="60"/>
  <c r="AV22" i="60" s="1"/>
  <c r="AH31" i="60"/>
  <c r="AV31" i="60" s="1"/>
  <c r="AE25" i="60"/>
  <c r="AD68" i="60"/>
  <c r="AG44" i="60"/>
  <c r="AG15" i="60"/>
  <c r="AE62" i="60"/>
  <c r="AT12" i="58"/>
  <c r="AV11" i="58"/>
  <c r="AU11" i="58"/>
  <c r="AE50" i="102"/>
  <c r="AG43" i="58"/>
  <c r="AG55" i="58"/>
  <c r="AG24" i="58"/>
  <c r="AG53" i="58"/>
  <c r="AG34" i="58"/>
  <c r="AG63" i="58"/>
  <c r="AG18" i="58"/>
  <c r="AG20" i="58"/>
  <c r="AG57" i="58"/>
  <c r="AG69" i="58"/>
  <c r="AG22" i="58"/>
  <c r="AG37" i="58"/>
  <c r="AD39" i="102"/>
  <c r="AD23" i="102"/>
  <c r="AI25" i="60"/>
  <c r="AE29" i="60"/>
  <c r="AH71" i="60"/>
  <c r="AV71" i="60" s="1"/>
  <c r="AH52" i="60"/>
  <c r="AV52" i="60" s="1"/>
  <c r="Y71" i="56"/>
  <c r="Y70" i="56"/>
  <c r="Y69" i="56"/>
  <c r="Y68" i="56"/>
  <c r="Y67" i="56"/>
  <c r="Y64" i="56"/>
  <c r="Y63" i="56"/>
  <c r="Y62" i="56"/>
  <c r="Y61" i="56"/>
  <c r="Y60" i="56"/>
  <c r="Y57" i="56"/>
  <c r="Y56" i="56"/>
  <c r="Y54" i="56"/>
  <c r="Y50" i="56"/>
  <c r="Y48" i="56"/>
  <c r="Y45" i="56"/>
  <c r="Y44" i="56"/>
  <c r="Y39" i="56"/>
  <c r="Y38" i="56"/>
  <c r="Y37" i="56"/>
  <c r="Y36" i="56"/>
  <c r="Y35" i="56"/>
  <c r="Y32" i="56"/>
  <c r="Y30" i="56"/>
  <c r="Y28" i="56"/>
  <c r="Y26" i="56"/>
  <c r="Y24" i="56"/>
  <c r="Y22" i="56"/>
  <c r="Y20" i="56"/>
  <c r="Y18" i="56"/>
  <c r="Y49" i="56"/>
  <c r="Y43" i="56"/>
  <c r="Y31" i="56"/>
  <c r="Y23" i="56"/>
  <c r="Y51" i="56"/>
  <c r="Y34" i="56"/>
  <c r="Y58" i="56"/>
  <c r="Y53" i="56"/>
  <c r="Y52" i="56"/>
  <c r="Y46" i="56"/>
  <c r="Y27" i="56"/>
  <c r="Y19" i="56"/>
  <c r="Y47" i="56"/>
  <c r="Y21" i="56"/>
  <c r="Y55" i="56"/>
  <c r="Y25" i="56"/>
  <c r="Y29" i="56"/>
  <c r="Y15" i="56"/>
  <c r="AB11" i="56"/>
  <c r="AF51" i="60"/>
  <c r="AG26" i="60"/>
  <c r="AG37" i="60"/>
  <c r="BE73" i="105"/>
  <c r="AT60" i="102"/>
  <c r="AU60" i="102"/>
  <c r="AN44" i="102"/>
  <c r="AO44" i="102"/>
  <c r="AP55" i="102"/>
  <c r="AQ55" i="102"/>
  <c r="AP63" i="102"/>
  <c r="AQ63" i="102"/>
  <c r="AQ37" i="102"/>
  <c r="AP37" i="102"/>
  <c r="AN34" i="102"/>
  <c r="AO34" i="102"/>
  <c r="AN43" i="102"/>
  <c r="AO43" i="102"/>
  <c r="AP46" i="102"/>
  <c r="AQ46" i="102"/>
  <c r="AP52" i="102"/>
  <c r="AQ52" i="102"/>
  <c r="AD24" i="58"/>
  <c r="AR20" i="102"/>
  <c r="AS20" i="102"/>
  <c r="AE44" i="58"/>
  <c r="AD62" i="58"/>
  <c r="AN15" i="102"/>
  <c r="AO15" i="102"/>
  <c r="AN27" i="102"/>
  <c r="AO27" i="102"/>
  <c r="AN24" i="102"/>
  <c r="AR70" i="102"/>
  <c r="AS70" i="102"/>
  <c r="AQ30" i="102"/>
  <c r="AP30" i="102"/>
  <c r="Z39" i="102"/>
  <c r="Z71" i="102"/>
  <c r="Z67" i="102"/>
  <c r="Z61" i="102"/>
  <c r="AJ61" i="102" s="1"/>
  <c r="Z15" i="102"/>
  <c r="Z68" i="102"/>
  <c r="Z60" i="102"/>
  <c r="AJ60" i="102" s="1"/>
  <c r="Z36" i="102"/>
  <c r="Z69" i="102"/>
  <c r="AJ69" i="102" s="1"/>
  <c r="Z62" i="102"/>
  <c r="AJ62" i="102" s="1"/>
  <c r="Z38" i="102"/>
  <c r="Z37" i="102"/>
  <c r="AJ37" i="102" s="1"/>
  <c r="Z70" i="102"/>
  <c r="Z63" i="102"/>
  <c r="AJ63" i="102" s="1"/>
  <c r="Z64" i="102"/>
  <c r="AJ64" i="102" s="1"/>
  <c r="Z54" i="102"/>
  <c r="Z31" i="102"/>
  <c r="Z51" i="102"/>
  <c r="AJ51" i="102" s="1"/>
  <c r="Z30" i="102"/>
  <c r="Z45" i="102"/>
  <c r="AJ45" i="102" s="1"/>
  <c r="Z53" i="102"/>
  <c r="AJ53" i="102" s="1"/>
  <c r="Z21" i="102"/>
  <c r="AJ21" i="102" s="1"/>
  <c r="Z49" i="102"/>
  <c r="AJ49" i="102" s="1"/>
  <c r="Z46" i="102"/>
  <c r="Z18" i="102"/>
  <c r="Z48" i="102"/>
  <c r="Z52" i="102"/>
  <c r="AJ52" i="102" s="1"/>
  <c r="Z58" i="102"/>
  <c r="AJ58" i="102" s="1"/>
  <c r="Z22" i="102"/>
  <c r="Z19" i="102"/>
  <c r="Z24" i="102"/>
  <c r="AJ24" i="102" s="1"/>
  <c r="Z27" i="102"/>
  <c r="Z26" i="102"/>
  <c r="AJ26" i="102" s="1"/>
  <c r="Z34" i="102"/>
  <c r="Z25" i="102"/>
  <c r="AJ25" i="102" s="1"/>
  <c r="Z47" i="102"/>
  <c r="AJ47" i="102" s="1"/>
  <c r="Z32" i="102"/>
  <c r="Z50" i="102"/>
  <c r="Z43" i="102"/>
  <c r="AJ43" i="102" s="1"/>
  <c r="Z35" i="102"/>
  <c r="AJ35" i="102" s="1"/>
  <c r="Z55" i="102"/>
  <c r="AJ55" i="102" s="1"/>
  <c r="Z56" i="102"/>
  <c r="Z57" i="102"/>
  <c r="AJ57" i="102" s="1"/>
  <c r="Z23" i="102"/>
  <c r="Z20" i="102"/>
  <c r="Z44" i="102"/>
  <c r="Z28" i="102"/>
  <c r="AJ28" i="102" s="1"/>
  <c r="Z29" i="102"/>
  <c r="AJ29" i="102" s="1"/>
  <c r="AE22" i="102"/>
  <c r="AE27" i="102"/>
  <c r="AE67" i="102"/>
  <c r="AE71" i="102"/>
  <c r="AG67" i="102"/>
  <c r="AD29" i="102"/>
  <c r="AJ23" i="102"/>
  <c r="AF39" i="102"/>
  <c r="AE24" i="102"/>
  <c r="AE32" i="102"/>
  <c r="AD51" i="102"/>
  <c r="AF53" i="102"/>
  <c r="AF27" i="102"/>
  <c r="AJ56" i="102"/>
  <c r="AG35" i="102"/>
  <c r="AE21" i="102"/>
  <c r="AF55" i="102"/>
  <c r="AF64" i="102"/>
  <c r="AD60" i="102"/>
  <c r="AG28" i="102"/>
  <c r="AG30" i="102"/>
  <c r="AF46" i="102"/>
  <c r="AE51" i="58"/>
  <c r="AF44" i="58"/>
  <c r="AJ32" i="102"/>
  <c r="AF44" i="102"/>
  <c r="AD32" i="102"/>
  <c r="AH39" i="102"/>
  <c r="AE61" i="102"/>
  <c r="AE35" i="102"/>
  <c r="Y55" i="83"/>
  <c r="Y53" i="83"/>
  <c r="Y51" i="83"/>
  <c r="Y49" i="83"/>
  <c r="Y47" i="83"/>
  <c r="Y43" i="83"/>
  <c r="Y34" i="83"/>
  <c r="Y31" i="83"/>
  <c r="Y29" i="83"/>
  <c r="Y27" i="83"/>
  <c r="Y25" i="83"/>
  <c r="Y23" i="83"/>
  <c r="Y21" i="83"/>
  <c r="Y19" i="83"/>
  <c r="Y15" i="83"/>
  <c r="Y71" i="83"/>
  <c r="Y67" i="83"/>
  <c r="Y61" i="83"/>
  <c r="Y54" i="83"/>
  <c r="Y52" i="83"/>
  <c r="Y36" i="83"/>
  <c r="Y28" i="83"/>
  <c r="Y20" i="83"/>
  <c r="Y68" i="83"/>
  <c r="Y62" i="83"/>
  <c r="Y56" i="83"/>
  <c r="Y48" i="83"/>
  <c r="Y45" i="83"/>
  <c r="Y37" i="83"/>
  <c r="Y69" i="83"/>
  <c r="Y63" i="83"/>
  <c r="Y50" i="83"/>
  <c r="Y46" i="83"/>
  <c r="Y39" i="83"/>
  <c r="Y38" i="83"/>
  <c r="Y32" i="83"/>
  <c r="Y24" i="83"/>
  <c r="Y58" i="83"/>
  <c r="Y18" i="83"/>
  <c r="Y64" i="83"/>
  <c r="Y22" i="83"/>
  <c r="Y57" i="83"/>
  <c r="Y44" i="83"/>
  <c r="Y26" i="83"/>
  <c r="Y35" i="83"/>
  <c r="Y30" i="83"/>
  <c r="AB11" i="83"/>
  <c r="Y70" i="83"/>
  <c r="Y60" i="83"/>
  <c r="AS12" i="52"/>
  <c r="W35" i="67"/>
  <c r="W62" i="67"/>
  <c r="AI11" i="52"/>
  <c r="AG44" i="58"/>
  <c r="AG15" i="58"/>
  <c r="AG46" i="58"/>
  <c r="AG28" i="58"/>
  <c r="AH44" i="102"/>
  <c r="AE63" i="83"/>
  <c r="AE58" i="83"/>
  <c r="AA38" i="98"/>
  <c r="AA22" i="98"/>
  <c r="AA63" i="98"/>
  <c r="AA19" i="98"/>
  <c r="AA71" i="98"/>
  <c r="AA37" i="98"/>
  <c r="AA25" i="98"/>
  <c r="AA29" i="98"/>
  <c r="AA70" i="98"/>
  <c r="AA20" i="98"/>
  <c r="AA48" i="98"/>
  <c r="AA23" i="98"/>
  <c r="AA49" i="98"/>
  <c r="AA44" i="98"/>
  <c r="AA52" i="98"/>
  <c r="AA45" i="98"/>
  <c r="AA35" i="98"/>
  <c r="AA51" i="98"/>
  <c r="AA50" i="98"/>
  <c r="AA46" i="98"/>
  <c r="AA27" i="98"/>
  <c r="AA54" i="98"/>
  <c r="AA43" i="98"/>
  <c r="AA21" i="98"/>
  <c r="AA32" i="98"/>
  <c r="AA36" i="98"/>
  <c r="AA67" i="98"/>
  <c r="AA34" i="98"/>
  <c r="AA62" i="98"/>
  <c r="AA31" i="98"/>
  <c r="AA30" i="98"/>
  <c r="AA15" i="98"/>
  <c r="AA69" i="98"/>
  <c r="AA61" i="98"/>
  <c r="AA39" i="98"/>
  <c r="AA28" i="98"/>
  <c r="AA24" i="98"/>
  <c r="AA68" i="98"/>
  <c r="AA47" i="98"/>
  <c r="AA60" i="98"/>
  <c r="AA64" i="98"/>
  <c r="AA57" i="98"/>
  <c r="AA55" i="98"/>
  <c r="AA53" i="98"/>
  <c r="AA18" i="98"/>
  <c r="AA58" i="98"/>
  <c r="AA56" i="98"/>
  <c r="AA26" i="98"/>
  <c r="AF34" i="102"/>
  <c r="AY59" i="100"/>
  <c r="AY33" i="100"/>
  <c r="AY12" i="100"/>
  <c r="AE23" i="58"/>
  <c r="AF34" i="58"/>
  <c r="AF58" i="58"/>
  <c r="AF64" i="58"/>
  <c r="AI30" i="102"/>
  <c r="AD69" i="58"/>
  <c r="AD56" i="58"/>
  <c r="AE15" i="58"/>
  <c r="AJ44" i="102"/>
  <c r="AJ18" i="102"/>
  <c r="AH60" i="102"/>
  <c r="AH55" i="102"/>
  <c r="AH56" i="102"/>
  <c r="AE68" i="102"/>
  <c r="AF23" i="102"/>
  <c r="AF37" i="102"/>
  <c r="AE18" i="58"/>
  <c r="AI21" i="102"/>
  <c r="AI56" i="60"/>
  <c r="AH64" i="60"/>
  <c r="AV64" i="60" s="1"/>
  <c r="AH27" i="60"/>
  <c r="AV27" i="60" s="1"/>
  <c r="AH35" i="60"/>
  <c r="AV35" i="60" s="1"/>
  <c r="AH55" i="60"/>
  <c r="AV55" i="60" s="1"/>
  <c r="W73" i="100"/>
  <c r="AH31" i="100"/>
  <c r="AD48" i="58"/>
  <c r="AD53" i="83"/>
  <c r="AG22" i="83"/>
  <c r="AG71" i="83"/>
  <c r="AG50" i="83"/>
  <c r="AG35" i="83"/>
  <c r="AG30" i="83"/>
  <c r="AG24" i="83"/>
  <c r="AG25" i="83"/>
  <c r="AG48" i="83"/>
  <c r="AG54" i="83"/>
  <c r="AG15" i="83"/>
  <c r="AG21" i="83"/>
  <c r="AG45" i="83"/>
  <c r="AH68" i="83"/>
  <c r="AH15" i="83"/>
  <c r="AH63" i="83"/>
  <c r="AH47" i="83"/>
  <c r="AH37" i="83"/>
  <c r="AH52" i="83"/>
  <c r="AH23" i="83"/>
  <c r="AH45" i="83"/>
  <c r="AH35" i="83"/>
  <c r="AH27" i="83"/>
  <c r="AH54" i="83"/>
  <c r="AH71" i="83"/>
  <c r="AH26" i="83"/>
  <c r="AH51" i="83"/>
  <c r="AH49" i="83"/>
  <c r="AH29" i="83"/>
  <c r="AH57" i="83"/>
  <c r="AH62" i="83"/>
  <c r="AH69" i="83"/>
  <c r="AH36" i="83"/>
  <c r="AH28" i="83"/>
  <c r="AH44" i="83"/>
  <c r="AH50" i="83"/>
  <c r="AH56" i="83"/>
  <c r="AH21" i="83"/>
  <c r="AH48" i="83"/>
  <c r="AH34" i="83"/>
  <c r="AH61" i="83"/>
  <c r="AH60" i="83"/>
  <c r="AI11" i="83"/>
  <c r="AH67" i="83"/>
  <c r="AH70" i="83"/>
  <c r="AH19" i="83"/>
  <c r="AH39" i="83"/>
  <c r="AH46" i="83"/>
  <c r="AH24" i="83"/>
  <c r="AH25" i="83"/>
  <c r="AH53" i="83"/>
  <c r="AH18" i="83"/>
  <c r="AH43" i="83"/>
  <c r="AH22" i="83"/>
  <c r="AH64" i="83"/>
  <c r="AH38" i="83"/>
  <c r="AH32" i="83"/>
  <c r="AH30" i="83"/>
  <c r="AH58" i="83"/>
  <c r="AH55" i="83"/>
  <c r="AH20" i="83"/>
  <c r="AH31" i="83"/>
  <c r="Z73" i="52"/>
  <c r="V71" i="52"/>
  <c r="V70" i="52"/>
  <c r="V70" i="67" s="1"/>
  <c r="V58" i="52"/>
  <c r="V52" i="52"/>
  <c r="V52" i="67" s="1"/>
  <c r="V46" i="52"/>
  <c r="V46" i="67" s="1"/>
  <c r="V55" i="52"/>
  <c r="V55" i="67" s="1"/>
  <c r="V54" i="52"/>
  <c r="V47" i="52"/>
  <c r="V34" i="52"/>
  <c r="V31" i="52"/>
  <c r="V31" i="67" s="1"/>
  <c r="V29" i="52"/>
  <c r="V27" i="52"/>
  <c r="V25" i="52"/>
  <c r="V23" i="52"/>
  <c r="V21" i="52"/>
  <c r="V21" i="67" s="1"/>
  <c r="V19" i="52"/>
  <c r="V19" i="67" s="1"/>
  <c r="V15" i="52"/>
  <c r="V69" i="52"/>
  <c r="V69" i="67" s="1"/>
  <c r="V67" i="52"/>
  <c r="V63" i="52"/>
  <c r="V61" i="52"/>
  <c r="V49" i="52"/>
  <c r="V49" i="67" s="1"/>
  <c r="V48" i="52"/>
  <c r="V48" i="67" s="1"/>
  <c r="V45" i="52"/>
  <c r="V43" i="52"/>
  <c r="V43" i="67" s="1"/>
  <c r="V51" i="52"/>
  <c r="V51" i="67" s="1"/>
  <c r="V50" i="52"/>
  <c r="V50" i="67" s="1"/>
  <c r="V39" i="52"/>
  <c r="V38" i="52"/>
  <c r="V37" i="52"/>
  <c r="V37" i="67" s="1"/>
  <c r="V36" i="52"/>
  <c r="V35" i="52"/>
  <c r="V32" i="52"/>
  <c r="V30" i="52"/>
  <c r="V30" i="67" s="1"/>
  <c r="V28" i="52"/>
  <c r="V26" i="52"/>
  <c r="V24" i="52"/>
  <c r="V22" i="52"/>
  <c r="V20" i="52"/>
  <c r="V18" i="52"/>
  <c r="V18" i="67" s="1"/>
  <c r="V64" i="52"/>
  <c r="V64" i="67" s="1"/>
  <c r="V60" i="52"/>
  <c r="V60" i="67" s="1"/>
  <c r="V57" i="52"/>
  <c r="V56" i="52"/>
  <c r="V56" i="67" s="1"/>
  <c r="V68" i="52"/>
  <c r="V62" i="52"/>
  <c r="V62" i="67" s="1"/>
  <c r="V53" i="52"/>
  <c r="V53" i="67" s="1"/>
  <c r="V44" i="52"/>
  <c r="Y11" i="52"/>
  <c r="AG51" i="102"/>
  <c r="X73" i="96"/>
  <c r="AA50" i="96"/>
  <c r="AA39" i="96"/>
  <c r="AA63" i="96"/>
  <c r="AA19" i="96"/>
  <c r="AA61" i="96"/>
  <c r="AA30" i="96"/>
  <c r="AA21" i="96"/>
  <c r="AA67" i="96"/>
  <c r="AA35" i="96"/>
  <c r="AA69" i="96"/>
  <c r="AA44" i="96"/>
  <c r="AA43" i="96"/>
  <c r="AA29" i="96"/>
  <c r="AA70" i="96"/>
  <c r="AA23" i="96"/>
  <c r="AA48" i="96"/>
  <c r="AA51" i="96"/>
  <c r="AA28" i="96"/>
  <c r="AA46" i="96"/>
  <c r="AA62" i="96"/>
  <c r="AA64" i="96"/>
  <c r="AA49" i="96"/>
  <c r="AA71" i="96"/>
  <c r="AA34" i="96"/>
  <c r="AA32" i="96"/>
  <c r="AA22" i="96"/>
  <c r="AA47" i="96"/>
  <c r="AA25" i="96"/>
  <c r="AA31" i="96"/>
  <c r="AA56" i="96"/>
  <c r="AA53" i="96"/>
  <c r="AA55" i="96"/>
  <c r="AA36" i="96"/>
  <c r="AA20" i="96"/>
  <c r="AA60" i="96"/>
  <c r="AA27" i="96"/>
  <c r="AA24" i="96"/>
  <c r="AA15" i="96"/>
  <c r="AA26" i="96"/>
  <c r="AA38" i="96"/>
  <c r="AA45" i="96"/>
  <c r="AA68" i="96"/>
  <c r="AA54" i="96"/>
  <c r="AA58" i="96"/>
  <c r="AA52" i="96"/>
  <c r="AA57" i="96"/>
  <c r="AA18" i="96"/>
  <c r="AA37" i="96"/>
  <c r="S15" i="67"/>
  <c r="U73" i="83"/>
  <c r="AE38" i="83"/>
  <c r="AD30" i="83"/>
  <c r="AD39" i="83"/>
  <c r="AD29" i="83"/>
  <c r="AG25" i="102"/>
  <c r="Y58" i="96"/>
  <c r="Y52" i="96"/>
  <c r="Y70" i="96"/>
  <c r="Y64" i="96"/>
  <c r="Y60" i="96"/>
  <c r="Y57" i="96"/>
  <c r="Y53" i="96"/>
  <c r="Y44" i="96"/>
  <c r="AI44" i="96" s="1"/>
  <c r="Y35" i="96"/>
  <c r="Y27" i="96"/>
  <c r="Y26" i="96"/>
  <c r="Y19" i="96"/>
  <c r="Y18" i="96"/>
  <c r="Y71" i="96"/>
  <c r="Y67" i="96"/>
  <c r="Y61" i="96"/>
  <c r="AI61" i="96" s="1"/>
  <c r="Y55" i="96"/>
  <c r="Y54" i="96"/>
  <c r="AI54" i="96" s="1"/>
  <c r="Y47" i="96"/>
  <c r="Y36" i="96"/>
  <c r="AI36" i="96" s="1"/>
  <c r="Y68" i="96"/>
  <c r="Y62" i="96"/>
  <c r="Y56" i="96"/>
  <c r="Y49" i="96"/>
  <c r="AI49" i="96" s="1"/>
  <c r="Y48" i="96"/>
  <c r="Y45" i="96"/>
  <c r="Y43" i="96"/>
  <c r="Y37" i="96"/>
  <c r="AI37" i="96" s="1"/>
  <c r="Y31" i="96"/>
  <c r="Y30" i="96"/>
  <c r="AI30" i="96" s="1"/>
  <c r="Y23" i="96"/>
  <c r="Y22" i="96"/>
  <c r="AI22" i="96" s="1"/>
  <c r="Y69" i="96"/>
  <c r="Y15" i="96"/>
  <c r="Y51" i="96"/>
  <c r="Y34" i="96"/>
  <c r="AI34" i="96" s="1"/>
  <c r="Y21" i="96"/>
  <c r="Y20" i="96"/>
  <c r="AI20" i="96" s="1"/>
  <c r="Y63" i="96"/>
  <c r="Y39" i="96"/>
  <c r="Y38" i="96"/>
  <c r="Y25" i="96"/>
  <c r="AI25" i="96" s="1"/>
  <c r="Y24" i="96"/>
  <c r="Y28" i="96"/>
  <c r="AI28" i="96" s="1"/>
  <c r="AB11" i="96"/>
  <c r="Y50" i="96"/>
  <c r="Y32" i="96"/>
  <c r="Y46" i="96"/>
  <c r="Y29" i="96"/>
  <c r="AI29" i="96" s="1"/>
  <c r="AE60" i="96"/>
  <c r="AE48" i="96"/>
  <c r="AF27" i="96"/>
  <c r="AF38" i="96"/>
  <c r="AG36" i="100"/>
  <c r="AE44" i="102"/>
  <c r="AE47" i="58"/>
  <c r="AF35" i="58"/>
  <c r="AF69" i="58"/>
  <c r="AF62" i="58"/>
  <c r="AE23" i="102"/>
  <c r="Q17" i="66"/>
  <c r="R10" i="66"/>
  <c r="Q23" i="66"/>
  <c r="Q29" i="66"/>
  <c r="V73" i="58"/>
  <c r="AD18" i="58"/>
  <c r="AD25" i="58"/>
  <c r="AD71" i="58"/>
  <c r="AE28" i="58"/>
  <c r="AJ68" i="102"/>
  <c r="AH69" i="102"/>
  <c r="AH53" i="102"/>
  <c r="AH52" i="102"/>
  <c r="AF68" i="102"/>
  <c r="AF54" i="102"/>
  <c r="AE39" i="102"/>
  <c r="AG36" i="102"/>
  <c r="AE49" i="102"/>
  <c r="AE61" i="100"/>
  <c r="AE19" i="58"/>
  <c r="AJ31" i="102"/>
  <c r="AJ19" i="102"/>
  <c r="AD22" i="60"/>
  <c r="AD58" i="60"/>
  <c r="AI28" i="60"/>
  <c r="AD27" i="96"/>
  <c r="AD37" i="96"/>
  <c r="V36" i="67"/>
  <c r="V24" i="67"/>
  <c r="V15" i="67"/>
  <c r="V73" i="60"/>
  <c r="V25" i="67"/>
  <c r="V34" i="67"/>
  <c r="V58" i="67"/>
  <c r="AD46" i="58"/>
  <c r="AD25" i="60"/>
  <c r="AH39" i="60"/>
  <c r="AV39" i="60" s="1"/>
  <c r="AH18" i="60"/>
  <c r="AV18" i="60" s="1"/>
  <c r="AH23" i="60"/>
  <c r="AV23" i="60" s="1"/>
  <c r="AH30" i="60"/>
  <c r="AV30" i="60" s="1"/>
  <c r="AH51" i="60"/>
  <c r="AV51" i="60" s="1"/>
  <c r="AH38" i="100"/>
  <c r="O78" i="67"/>
  <c r="AD57" i="83"/>
  <c r="AG54" i="60"/>
  <c r="AG23" i="60"/>
  <c r="AG67" i="60"/>
  <c r="AG45" i="60"/>
  <c r="AG64" i="60"/>
  <c r="AG68" i="60"/>
  <c r="AF69" i="96"/>
  <c r="AF57" i="96"/>
  <c r="AF21" i="96"/>
  <c r="AF32" i="96"/>
  <c r="AE61" i="58"/>
  <c r="AE49" i="58"/>
  <c r="AD47" i="58"/>
  <c r="AD55" i="58"/>
  <c r="AD63" i="58"/>
  <c r="T73" i="58"/>
  <c r="AI70" i="102"/>
  <c r="AD67" i="102"/>
  <c r="AJ34" i="102"/>
  <c r="AE60" i="102"/>
  <c r="AE53" i="102"/>
  <c r="AI35" i="102"/>
  <c r="AJ48" i="102"/>
  <c r="AD69" i="102"/>
  <c r="AE54" i="102"/>
  <c r="AD61" i="102"/>
  <c r="AD21" i="102"/>
  <c r="AD38" i="102"/>
  <c r="AD37" i="102"/>
  <c r="AD70" i="102"/>
  <c r="AI58" i="102"/>
  <c r="AI50" i="102"/>
  <c r="AI61" i="60"/>
  <c r="AH67" i="60"/>
  <c r="AV67" i="60" s="1"/>
  <c r="AH46" i="60"/>
  <c r="AV46" i="60" s="1"/>
  <c r="AH25" i="60"/>
  <c r="AV25" i="60" s="1"/>
  <c r="AH63" i="100"/>
  <c r="AE32" i="83"/>
  <c r="AE46" i="83"/>
  <c r="AD20" i="83"/>
  <c r="AD68" i="83"/>
  <c r="AD21" i="83"/>
  <c r="AF57" i="102"/>
  <c r="AF24" i="60"/>
  <c r="AD28" i="96"/>
  <c r="AD45" i="96"/>
  <c r="AD43" i="96"/>
  <c r="AF35" i="96"/>
  <c r="AF23" i="96"/>
  <c r="AE36" i="96"/>
  <c r="AG71" i="100"/>
  <c r="U73" i="52"/>
  <c r="AA11" i="52"/>
  <c r="X57" i="52"/>
  <c r="X45" i="52"/>
  <c r="X52" i="52"/>
  <c r="X55" i="52"/>
  <c r="X71" i="52"/>
  <c r="X26" i="52"/>
  <c r="X35" i="52"/>
  <c r="X25" i="52"/>
  <c r="X70" i="52"/>
  <c r="X19" i="52"/>
  <c r="X15" i="52"/>
  <c r="X21" i="52"/>
  <c r="X58" i="52"/>
  <c r="X51" i="52"/>
  <c r="X39" i="52"/>
  <c r="X56" i="52"/>
  <c r="X67" i="52"/>
  <c r="X22" i="52"/>
  <c r="X64" i="52"/>
  <c r="X20" i="52"/>
  <c r="X61" i="52"/>
  <c r="X63" i="52"/>
  <c r="X68" i="52"/>
  <c r="X69" i="52"/>
  <c r="X62" i="52"/>
  <c r="X47" i="52"/>
  <c r="X54" i="52"/>
  <c r="X49" i="52"/>
  <c r="X36" i="52"/>
  <c r="X43" i="52"/>
  <c r="X18" i="52"/>
  <c r="X32" i="52"/>
  <c r="X29" i="52"/>
  <c r="X31" i="52"/>
  <c r="X60" i="52"/>
  <c r="X34" i="52"/>
  <c r="X37" i="52"/>
  <c r="X30" i="52"/>
  <c r="X24" i="52"/>
  <c r="X46" i="52"/>
  <c r="X50" i="52"/>
  <c r="X48" i="52"/>
  <c r="X53" i="52"/>
  <c r="X27" i="52"/>
  <c r="X28" i="52"/>
  <c r="X23" i="52"/>
  <c r="X44" i="52"/>
  <c r="X38" i="52"/>
  <c r="AF28" i="58"/>
  <c r="AF27" i="58"/>
  <c r="AF60" i="58"/>
  <c r="AF29" i="102"/>
  <c r="AE34" i="102"/>
  <c r="AD60" i="58"/>
  <c r="AD35" i="58"/>
  <c r="AE21" i="58"/>
  <c r="AD35" i="102"/>
  <c r="AG55" i="102"/>
  <c r="AH54" i="102"/>
  <c r="AH20" i="102"/>
  <c r="AE15" i="102"/>
  <c r="AD64" i="102"/>
  <c r="AF43" i="102"/>
  <c r="AE31" i="102"/>
  <c r="AF56" i="102"/>
  <c r="AD45" i="100"/>
  <c r="AF25" i="100"/>
  <c r="AF27" i="100"/>
  <c r="AD25" i="100"/>
  <c r="AD23" i="100"/>
  <c r="AE71" i="100"/>
  <c r="AE69" i="58"/>
  <c r="AD62" i="102"/>
  <c r="S19" i="67"/>
  <c r="AV11" i="52"/>
  <c r="AT12" i="52"/>
  <c r="AU11" i="52"/>
  <c r="BB9" i="102"/>
  <c r="BB9" i="105" s="1"/>
  <c r="BB12" i="105" s="1"/>
  <c r="AZ9" i="105"/>
  <c r="AZ12" i="105" s="1"/>
  <c r="AE38" i="60"/>
  <c r="AH62" i="60"/>
  <c r="AV62" i="60" s="1"/>
  <c r="W29" i="67"/>
  <c r="W26" i="67"/>
  <c r="Z39" i="60"/>
  <c r="Z69" i="60"/>
  <c r="Z63" i="60"/>
  <c r="Z15" i="60"/>
  <c r="Z68" i="60"/>
  <c r="Z61" i="60"/>
  <c r="Z37" i="60"/>
  <c r="Z70" i="60"/>
  <c r="Z62" i="60"/>
  <c r="Z38" i="60"/>
  <c r="Z71" i="60"/>
  <c r="Z64" i="60"/>
  <c r="Z36" i="60"/>
  <c r="Z67" i="60"/>
  <c r="Z60" i="60"/>
  <c r="Z49" i="60"/>
  <c r="Z58" i="60"/>
  <c r="Z35" i="60"/>
  <c r="Z21" i="60"/>
  <c r="Z26" i="60"/>
  <c r="Z45" i="60"/>
  <c r="Z46" i="60"/>
  <c r="Z43" i="60"/>
  <c r="Z48" i="60"/>
  <c r="Z57" i="60"/>
  <c r="Z51" i="60"/>
  <c r="Z24" i="60"/>
  <c r="Z23" i="60"/>
  <c r="Z27" i="60"/>
  <c r="Z54" i="60"/>
  <c r="Z30" i="60"/>
  <c r="Z56" i="60"/>
  <c r="Z55" i="60"/>
  <c r="Z44" i="60"/>
  <c r="Z29" i="60"/>
  <c r="Z32" i="60"/>
  <c r="Z34" i="60"/>
  <c r="Z28" i="60"/>
  <c r="Z25" i="60"/>
  <c r="Z52" i="60"/>
  <c r="Z53" i="60"/>
  <c r="Z18" i="60"/>
  <c r="Z22" i="60"/>
  <c r="Z47" i="60"/>
  <c r="Z31" i="60"/>
  <c r="Z20" i="60"/>
  <c r="Z50" i="60"/>
  <c r="Z19" i="60"/>
  <c r="W71" i="67"/>
  <c r="AR59" i="96"/>
  <c r="AG20" i="60"/>
  <c r="AG61" i="60"/>
  <c r="AG21" i="60"/>
  <c r="AG27" i="60"/>
  <c r="AG56" i="102"/>
  <c r="AG23" i="58"/>
  <c r="AG64" i="58"/>
  <c r="AG26" i="58"/>
  <c r="AG48" i="58"/>
  <c r="AG45" i="58"/>
  <c r="AG32" i="58"/>
  <c r="AG68" i="58"/>
  <c r="AG39" i="58"/>
  <c r="AG19" i="58"/>
  <c r="AG61" i="58"/>
  <c r="AG56" i="58"/>
  <c r="AG50" i="58"/>
  <c r="AI11" i="58"/>
  <c r="AH48" i="58"/>
  <c r="AH58" i="58"/>
  <c r="AH49" i="58"/>
  <c r="AH60" i="58"/>
  <c r="AH56" i="58"/>
  <c r="AH34" i="58"/>
  <c r="AH61" i="58"/>
  <c r="AH53" i="58"/>
  <c r="AH27" i="58"/>
  <c r="AH63" i="58"/>
  <c r="AH68" i="58"/>
  <c r="AH50" i="58"/>
  <c r="AH69" i="58"/>
  <c r="AH38" i="58"/>
  <c r="AH20" i="58"/>
  <c r="AH24" i="58"/>
  <c r="AH51" i="58"/>
  <c r="AH23" i="58"/>
  <c r="AH62" i="58"/>
  <c r="AH71" i="58"/>
  <c r="AH39" i="58"/>
  <c r="AH19" i="58"/>
  <c r="AH44" i="58"/>
  <c r="AH30" i="58"/>
  <c r="AH25" i="58"/>
  <c r="AH45" i="58"/>
  <c r="AH37" i="58"/>
  <c r="AH67" i="58"/>
  <c r="AH52" i="58"/>
  <c r="AH47" i="58"/>
  <c r="AH32" i="58"/>
  <c r="AH31" i="58"/>
  <c r="AH43" i="58"/>
  <c r="AH21" i="58"/>
  <c r="AH15" i="58"/>
  <c r="AH70" i="58"/>
  <c r="AH57" i="58"/>
  <c r="AH46" i="58"/>
  <c r="AH29" i="58"/>
  <c r="AH28" i="58"/>
  <c r="AH35" i="58"/>
  <c r="AH26" i="58"/>
  <c r="AH64" i="58"/>
  <c r="AH36" i="58"/>
  <c r="AH22" i="58"/>
  <c r="AH54" i="58"/>
  <c r="AH18" i="58"/>
  <c r="AH55" i="58"/>
  <c r="AG34" i="102"/>
  <c r="Y73" i="102"/>
  <c r="AH47" i="102"/>
  <c r="AF68" i="60"/>
  <c r="AD35" i="60"/>
  <c r="AF45" i="60"/>
  <c r="AG25" i="96"/>
  <c r="AT25" i="96" s="1"/>
  <c r="AG67" i="96"/>
  <c r="AT67" i="96" s="1"/>
  <c r="AG35" i="96"/>
  <c r="AT35" i="96" s="1"/>
  <c r="AG49" i="96"/>
  <c r="AT49" i="96" s="1"/>
  <c r="AG24" i="96"/>
  <c r="AT24" i="96" s="1"/>
  <c r="AG46" i="96"/>
  <c r="AT46" i="96" s="1"/>
  <c r="AG58" i="96"/>
  <c r="AT58" i="96" s="1"/>
  <c r="AG57" i="96"/>
  <c r="AT57" i="96" s="1"/>
  <c r="AG30" i="96"/>
  <c r="AT30" i="96" s="1"/>
  <c r="AG55" i="96"/>
  <c r="AT55" i="96" s="1"/>
  <c r="AG37" i="96"/>
  <c r="AT37" i="96" s="1"/>
  <c r="AE53" i="58"/>
  <c r="AI45" i="96" l="1"/>
  <c r="AJ20" i="102"/>
  <c r="Q16" i="75" s="1"/>
  <c r="AJ22" i="102"/>
  <c r="AJ70" i="102"/>
  <c r="AJ39" i="102"/>
  <c r="AI24" i="60"/>
  <c r="W22" i="67"/>
  <c r="W25" i="67"/>
  <c r="W32" i="67"/>
  <c r="W15" i="67"/>
  <c r="W63" i="67"/>
  <c r="W69" i="67"/>
  <c r="AI67" i="96"/>
  <c r="V57" i="67"/>
  <c r="V67" i="67"/>
  <c r="AJ27" i="102"/>
  <c r="AJ46" i="102"/>
  <c r="AJ54" i="102"/>
  <c r="Q51" i="75" s="1"/>
  <c r="W49" i="67"/>
  <c r="AI43" i="60"/>
  <c r="V38" i="67"/>
  <c r="V71" i="67"/>
  <c r="AJ50" i="102"/>
  <c r="AJ71" i="102"/>
  <c r="V47" i="67"/>
  <c r="Q41" i="75"/>
  <c r="AF67" i="96"/>
  <c r="AD25" i="96"/>
  <c r="AI32" i="96"/>
  <c r="AX32" i="96" s="1"/>
  <c r="AI24" i="96"/>
  <c r="AX24" i="96" s="1"/>
  <c r="AI51" i="96"/>
  <c r="AX51" i="96" s="1"/>
  <c r="AI56" i="96"/>
  <c r="AX56" i="96" s="1"/>
  <c r="AI47" i="96"/>
  <c r="AX47" i="96" s="1"/>
  <c r="AI26" i="96"/>
  <c r="AX26" i="96" s="1"/>
  <c r="AI70" i="96"/>
  <c r="AX70" i="96" s="1"/>
  <c r="AI71" i="96"/>
  <c r="AX71" i="96" s="1"/>
  <c r="AI52" i="96"/>
  <c r="AX52" i="96" s="1"/>
  <c r="AD15" i="96"/>
  <c r="AO15" i="96" s="1"/>
  <c r="AE55" i="96"/>
  <c r="AG68" i="96"/>
  <c r="AT68" i="96" s="1"/>
  <c r="AE37" i="96"/>
  <c r="AE32" i="96"/>
  <c r="AQ32" i="96" s="1"/>
  <c r="AG39" i="96"/>
  <c r="AT39" i="96" s="1"/>
  <c r="AE31" i="96"/>
  <c r="AG52" i="96"/>
  <c r="AT52" i="96" s="1"/>
  <c r="AG53" i="96"/>
  <c r="AT53" i="96" s="1"/>
  <c r="AI38" i="96"/>
  <c r="AX38" i="96" s="1"/>
  <c r="AI21" i="96"/>
  <c r="AX21" i="96" s="1"/>
  <c r="AI69" i="96"/>
  <c r="AX69" i="96" s="1"/>
  <c r="AI68" i="96"/>
  <c r="AX68" i="96" s="1"/>
  <c r="AI18" i="96"/>
  <c r="AX18" i="96" s="1"/>
  <c r="AI60" i="96"/>
  <c r="AX60" i="96" s="1"/>
  <c r="AI58" i="96"/>
  <c r="AX58" i="96" s="1"/>
  <c r="AD73" i="102"/>
  <c r="AD54" i="83"/>
  <c r="AF26" i="83"/>
  <c r="AF30" i="83"/>
  <c r="AF54" i="83"/>
  <c r="AS54" i="83" s="1"/>
  <c r="AF47" i="83"/>
  <c r="AF21" i="83"/>
  <c r="AD71" i="83"/>
  <c r="AD38" i="83"/>
  <c r="AD26" i="83"/>
  <c r="AD35" i="83"/>
  <c r="AF55" i="83"/>
  <c r="AF34" i="83"/>
  <c r="AD45" i="83"/>
  <c r="AF68" i="83"/>
  <c r="AF19" i="83"/>
  <c r="AE61" i="83"/>
  <c r="AQ61" i="83" s="1"/>
  <c r="AD47" i="83"/>
  <c r="AL27" i="102"/>
  <c r="AE51" i="100"/>
  <c r="AI62" i="100"/>
  <c r="AX62" i="100" s="1"/>
  <c r="AI37" i="100"/>
  <c r="AI68" i="100"/>
  <c r="AI56" i="100"/>
  <c r="AI28" i="100"/>
  <c r="AX28" i="100" s="1"/>
  <c r="AI54" i="100"/>
  <c r="AI34" i="100"/>
  <c r="AI58" i="100"/>
  <c r="AE58" i="60"/>
  <c r="AQ58" i="60" s="1"/>
  <c r="AE52" i="83"/>
  <c r="AF54" i="96"/>
  <c r="AF31" i="83"/>
  <c r="AG39" i="83"/>
  <c r="AU39" i="83" s="1"/>
  <c r="AF21" i="60"/>
  <c r="AI21" i="100"/>
  <c r="AX21" i="100" s="1"/>
  <c r="AI18" i="100"/>
  <c r="AI19" i="100"/>
  <c r="AX19" i="100" s="1"/>
  <c r="AI36" i="100"/>
  <c r="AI61" i="100"/>
  <c r="AI35" i="100"/>
  <c r="AI60" i="100"/>
  <c r="AX60" i="100" s="1"/>
  <c r="AI24" i="100"/>
  <c r="AI39" i="100"/>
  <c r="AE22" i="83"/>
  <c r="AG36" i="83"/>
  <c r="AU36" i="83" s="1"/>
  <c r="AI46" i="96"/>
  <c r="AX46" i="96" s="1"/>
  <c r="AI23" i="96"/>
  <c r="AX23" i="96" s="1"/>
  <c r="AH49" i="96"/>
  <c r="AV49" i="96" s="1"/>
  <c r="AH45" i="96"/>
  <c r="AV45" i="96" s="1"/>
  <c r="AF24" i="96"/>
  <c r="AF39" i="96"/>
  <c r="AE34" i="96"/>
  <c r="AG36" i="96"/>
  <c r="AH44" i="96"/>
  <c r="AV44" i="96" s="1"/>
  <c r="AG45" i="96"/>
  <c r="AT45" i="96" s="1"/>
  <c r="AG19" i="96"/>
  <c r="AT19" i="96" s="1"/>
  <c r="AG62" i="96"/>
  <c r="AT62" i="96" s="1"/>
  <c r="AH68" i="96"/>
  <c r="AV68" i="96" s="1"/>
  <c r="AD30" i="96"/>
  <c r="AG43" i="96"/>
  <c r="AT43" i="96" s="1"/>
  <c r="AD68" i="96"/>
  <c r="AN68" i="96" s="1"/>
  <c r="AE29" i="96"/>
  <c r="AE49" i="96"/>
  <c r="AG34" i="96"/>
  <c r="AT34" i="96" s="1"/>
  <c r="AI63" i="96"/>
  <c r="AX63" i="96" s="1"/>
  <c r="AD23" i="83"/>
  <c r="AG29" i="60"/>
  <c r="AE39" i="83"/>
  <c r="AH37" i="60"/>
  <c r="AV37" i="60" s="1"/>
  <c r="AD25" i="83"/>
  <c r="AD15" i="83"/>
  <c r="AE45" i="100"/>
  <c r="AE20" i="100"/>
  <c r="AQ20" i="100" s="1"/>
  <c r="AI26" i="100"/>
  <c r="AI20" i="100"/>
  <c r="AI44" i="100"/>
  <c r="AI31" i="100"/>
  <c r="AY31" i="100" s="1"/>
  <c r="AI49" i="100"/>
  <c r="AD58" i="83"/>
  <c r="AI22" i="60"/>
  <c r="AI15" i="60"/>
  <c r="AX15" i="60" s="1"/>
  <c r="AI34" i="60"/>
  <c r="AG34" i="83"/>
  <c r="AE36" i="58"/>
  <c r="AE48" i="58"/>
  <c r="AF37" i="58"/>
  <c r="AD58" i="58"/>
  <c r="AD28" i="58"/>
  <c r="AD15" i="58"/>
  <c r="AF45" i="58"/>
  <c r="AG70" i="58"/>
  <c r="AG67" i="58"/>
  <c r="AG60" i="58"/>
  <c r="AU60" i="58" s="1"/>
  <c r="AG47" i="58"/>
  <c r="AF50" i="58"/>
  <c r="AD26" i="58"/>
  <c r="AE58" i="58"/>
  <c r="AD49" i="58"/>
  <c r="AF68" i="58"/>
  <c r="AE55" i="58"/>
  <c r="AE57" i="58"/>
  <c r="AP57" i="58" s="1"/>
  <c r="AD29" i="58"/>
  <c r="AF67" i="58"/>
  <c r="AD67" i="58"/>
  <c r="AG58" i="58"/>
  <c r="AU58" i="58" s="1"/>
  <c r="AG36" i="58"/>
  <c r="AG52" i="58"/>
  <c r="AD31" i="58"/>
  <c r="AG29" i="58"/>
  <c r="AU29" i="58" s="1"/>
  <c r="AF38" i="58"/>
  <c r="AD19" i="58"/>
  <c r="AF53" i="58"/>
  <c r="AF54" i="58"/>
  <c r="AR54" i="58" s="1"/>
  <c r="AE29" i="58"/>
  <c r="AE54" i="58"/>
  <c r="AD20" i="58"/>
  <c r="AG31" i="58"/>
  <c r="AG62" i="58"/>
  <c r="AG38" i="58"/>
  <c r="AE52" i="58"/>
  <c r="AE20" i="58"/>
  <c r="AG49" i="58"/>
  <c r="AF61" i="58"/>
  <c r="AE50" i="58"/>
  <c r="AD39" i="96"/>
  <c r="AO39" i="96" s="1"/>
  <c r="AD64" i="83"/>
  <c r="AF24" i="83"/>
  <c r="AH50" i="60"/>
  <c r="AV50" i="60" s="1"/>
  <c r="AG68" i="83"/>
  <c r="AU68" i="83" s="1"/>
  <c r="AE44" i="83"/>
  <c r="AF64" i="100"/>
  <c r="AI25" i="100"/>
  <c r="AI48" i="100"/>
  <c r="AX48" i="100" s="1"/>
  <c r="AI55" i="100"/>
  <c r="AI27" i="100"/>
  <c r="AI71" i="100"/>
  <c r="AI46" i="100"/>
  <c r="AX46" i="100" s="1"/>
  <c r="AI70" i="100"/>
  <c r="AI32" i="100"/>
  <c r="AG24" i="60"/>
  <c r="AH49" i="60"/>
  <c r="AV49" i="60" s="1"/>
  <c r="AD27" i="60"/>
  <c r="AD60" i="60"/>
  <c r="AF48" i="60"/>
  <c r="AG43" i="60"/>
  <c r="AU43" i="60" s="1"/>
  <c r="AF71" i="60"/>
  <c r="AG36" i="60"/>
  <c r="AI60" i="60"/>
  <c r="AE26" i="83"/>
  <c r="AG47" i="83"/>
  <c r="AF29" i="83"/>
  <c r="AE18" i="96"/>
  <c r="W24" i="67"/>
  <c r="AI57" i="96"/>
  <c r="AX57" i="96" s="1"/>
  <c r="AI35" i="96"/>
  <c r="AX35" i="96" s="1"/>
  <c r="AI53" i="96"/>
  <c r="AX53" i="96" s="1"/>
  <c r="W57" i="67"/>
  <c r="W56" i="67"/>
  <c r="W21" i="67"/>
  <c r="W70" i="67"/>
  <c r="AG53" i="83"/>
  <c r="AU53" i="83" s="1"/>
  <c r="AE20" i="83"/>
  <c r="AI46" i="83"/>
  <c r="AI47" i="83"/>
  <c r="AI24" i="83"/>
  <c r="AI43" i="83"/>
  <c r="AI36" i="83"/>
  <c r="AI20" i="83"/>
  <c r="AH28" i="60"/>
  <c r="AV28" i="60" s="1"/>
  <c r="AU59" i="60"/>
  <c r="AU33" i="60"/>
  <c r="AU12" i="60"/>
  <c r="Z73" i="56"/>
  <c r="V73" i="98"/>
  <c r="AV59" i="102"/>
  <c r="AQ10" i="67"/>
  <c r="AX11" i="102"/>
  <c r="AX70" i="102" s="1"/>
  <c r="AV33" i="102"/>
  <c r="AW11" i="102"/>
  <c r="AV12" i="102"/>
  <c r="AQ12" i="67" s="1"/>
  <c r="AX71" i="102"/>
  <c r="AX61" i="102"/>
  <c r="AV37" i="102"/>
  <c r="AJ38" i="102"/>
  <c r="AJ30" i="102"/>
  <c r="AL30" i="102" s="1"/>
  <c r="AJ67" i="102"/>
  <c r="W45" i="67"/>
  <c r="W31" i="67"/>
  <c r="W34" i="67"/>
  <c r="W38" i="67"/>
  <c r="AI31" i="96"/>
  <c r="AX31" i="96" s="1"/>
  <c r="AI39" i="96"/>
  <c r="AX39" i="96" s="1"/>
  <c r="AX48" i="102"/>
  <c r="AD60" i="83"/>
  <c r="AI29" i="60"/>
  <c r="AH44" i="60"/>
  <c r="AV44" i="60" s="1"/>
  <c r="AH58" i="60"/>
  <c r="AV58" i="60" s="1"/>
  <c r="AX49" i="102"/>
  <c r="AX45" i="102"/>
  <c r="AI19" i="96"/>
  <c r="AX19" i="96" s="1"/>
  <c r="W18" i="67"/>
  <c r="AI50" i="96"/>
  <c r="AX50" i="96" s="1"/>
  <c r="AI27" i="96"/>
  <c r="AX27" i="96" s="1"/>
  <c r="AI48" i="96"/>
  <c r="AX48" i="96" s="1"/>
  <c r="W43" i="67"/>
  <c r="AI55" i="96"/>
  <c r="AX55" i="96" s="1"/>
  <c r="W20" i="67"/>
  <c r="AI64" i="96"/>
  <c r="AX64" i="96" s="1"/>
  <c r="AI62" i="96"/>
  <c r="AX62" i="96" s="1"/>
  <c r="W61" i="67"/>
  <c r="AE68" i="83"/>
  <c r="AX26" i="102"/>
  <c r="Q20" i="75"/>
  <c r="AX60" i="102"/>
  <c r="AW11" i="60"/>
  <c r="AV59" i="60"/>
  <c r="AV33" i="60"/>
  <c r="AV12" i="60"/>
  <c r="AX11" i="60"/>
  <c r="AX28" i="60" s="1"/>
  <c r="AX19" i="102"/>
  <c r="AX68" i="102"/>
  <c r="AX27" i="102"/>
  <c r="Y71" i="98"/>
  <c r="Y67" i="98"/>
  <c r="Y61" i="98"/>
  <c r="AI61" i="98" s="1"/>
  <c r="Y56" i="98"/>
  <c r="Y45" i="98"/>
  <c r="Y38" i="98"/>
  <c r="AI38" i="98" s="1"/>
  <c r="Y32" i="98"/>
  <c r="Y24" i="98"/>
  <c r="Y51" i="98"/>
  <c r="Y15" i="98"/>
  <c r="Y47" i="98"/>
  <c r="Y47" i="67" s="1"/>
  <c r="Y31" i="98"/>
  <c r="AI31" i="98" s="1"/>
  <c r="AB11" i="98"/>
  <c r="AE61" i="98"/>
  <c r="AF20" i="98"/>
  <c r="AF55" i="98"/>
  <c r="AD32" i="98"/>
  <c r="AE67" i="98"/>
  <c r="AG67" i="98"/>
  <c r="Y62" i="98"/>
  <c r="AI62" i="98" s="1"/>
  <c r="Y48" i="98"/>
  <c r="AI48" i="98" s="1"/>
  <c r="Y26" i="98"/>
  <c r="AI26" i="98" s="1"/>
  <c r="Y25" i="98"/>
  <c r="AI25" i="98" s="1"/>
  <c r="Y27" i="98"/>
  <c r="AI27" i="98" s="1"/>
  <c r="AE23" i="98"/>
  <c r="AG21" i="98"/>
  <c r="AG53" i="98"/>
  <c r="AE52" i="98"/>
  <c r="AF38" i="98"/>
  <c r="Y70" i="98"/>
  <c r="AI70" i="98" s="1"/>
  <c r="Y64" i="98"/>
  <c r="AI64" i="98" s="1"/>
  <c r="Y60" i="98"/>
  <c r="Y54" i="98"/>
  <c r="AI54" i="98" s="1"/>
  <c r="Y44" i="98"/>
  <c r="AI44" i="98" s="1"/>
  <c r="Y37" i="98"/>
  <c r="AI37" i="98" s="1"/>
  <c r="Y30" i="98"/>
  <c r="AI30" i="98" s="1"/>
  <c r="Y22" i="98"/>
  <c r="AI22" i="98" s="1"/>
  <c r="Y46" i="98"/>
  <c r="AI46" i="98" s="1"/>
  <c r="Y53" i="98"/>
  <c r="AI53" i="98" s="1"/>
  <c r="Y29" i="98"/>
  <c r="AI29" i="98" s="1"/>
  <c r="Y19" i="98"/>
  <c r="AI19" i="98" s="1"/>
  <c r="AF47" i="98"/>
  <c r="AG56" i="98"/>
  <c r="AD70" i="98"/>
  <c r="AG61" i="98"/>
  <c r="AG50" i="98"/>
  <c r="AI60" i="98"/>
  <c r="AF61" i="98"/>
  <c r="Y39" i="98"/>
  <c r="AI39" i="98" s="1"/>
  <c r="Y55" i="98"/>
  <c r="AD30" i="98"/>
  <c r="AE56" i="98"/>
  <c r="AG34" i="98"/>
  <c r="AG63" i="98"/>
  <c r="Y69" i="98"/>
  <c r="AI69" i="98" s="1"/>
  <c r="Y63" i="98"/>
  <c r="AI63" i="98" s="1"/>
  <c r="Y58" i="98"/>
  <c r="AI58" i="98" s="1"/>
  <c r="Y50" i="98"/>
  <c r="AI50" i="98" s="1"/>
  <c r="Y43" i="98"/>
  <c r="AI43" i="98" s="1"/>
  <c r="AY43" i="98" s="1"/>
  <c r="Y36" i="98"/>
  <c r="AI36" i="98" s="1"/>
  <c r="Y28" i="98"/>
  <c r="AI28" i="98" s="1"/>
  <c r="Y20" i="98"/>
  <c r="Y34" i="98"/>
  <c r="AI34" i="98" s="1"/>
  <c r="AY34" i="98" s="1"/>
  <c r="Y52" i="98"/>
  <c r="AI52" i="98" s="1"/>
  <c r="Y21" i="98"/>
  <c r="AI21" i="98" s="1"/>
  <c r="Y23" i="98"/>
  <c r="AI23" i="98" s="1"/>
  <c r="AD34" i="98"/>
  <c r="AG69" i="98"/>
  <c r="AE44" i="98"/>
  <c r="AG57" i="98"/>
  <c r="AF30" i="98"/>
  <c r="AG30" i="98"/>
  <c r="AE51" i="98"/>
  <c r="AE28" i="98"/>
  <c r="AE15" i="98"/>
  <c r="AD49" i="98"/>
  <c r="AE24" i="98"/>
  <c r="Y68" i="98"/>
  <c r="AI68" i="98" s="1"/>
  <c r="Y57" i="98"/>
  <c r="AI57" i="98" s="1"/>
  <c r="Y35" i="98"/>
  <c r="AI35" i="98" s="1"/>
  <c r="Y18" i="98"/>
  <c r="AI18" i="98" s="1"/>
  <c r="Y49" i="98"/>
  <c r="AI49" i="98" s="1"/>
  <c r="AD19" i="98"/>
  <c r="AU33" i="102"/>
  <c r="AP10" i="67"/>
  <c r="AU12" i="102"/>
  <c r="AP12" i="67" s="1"/>
  <c r="AU59" i="102"/>
  <c r="AX20" i="102"/>
  <c r="AV21" i="102"/>
  <c r="AE20" i="98"/>
  <c r="AI55" i="98"/>
  <c r="AG36" i="98"/>
  <c r="AI20" i="98"/>
  <c r="AL24" i="102"/>
  <c r="AW67" i="60"/>
  <c r="AL34" i="102"/>
  <c r="R78" i="67"/>
  <c r="AW22" i="60"/>
  <c r="AW23" i="60"/>
  <c r="AW64" i="60"/>
  <c r="AL55" i="102"/>
  <c r="AW51" i="60"/>
  <c r="AW32" i="60"/>
  <c r="AX37" i="100"/>
  <c r="AY37" i="100"/>
  <c r="AY28" i="100"/>
  <c r="AX58" i="100"/>
  <c r="AY58" i="100"/>
  <c r="AV32" i="100"/>
  <c r="AW32" i="100"/>
  <c r="AX18" i="100"/>
  <c r="AY18" i="100"/>
  <c r="AY19" i="100"/>
  <c r="AX36" i="100"/>
  <c r="AY36" i="100"/>
  <c r="AX61" i="100"/>
  <c r="AY61" i="100"/>
  <c r="AX35" i="100"/>
  <c r="AY35" i="100"/>
  <c r="AY60" i="100"/>
  <c r="AX24" i="100"/>
  <c r="AY24" i="100"/>
  <c r="AX39" i="100"/>
  <c r="AY39" i="100"/>
  <c r="AX56" i="100"/>
  <c r="AY56" i="100"/>
  <c r="AX34" i="100"/>
  <c r="AY34" i="100"/>
  <c r="Q40" i="75"/>
  <c r="AX26" i="100"/>
  <c r="AY26" i="100"/>
  <c r="AX20" i="100"/>
  <c r="AY20" i="100"/>
  <c r="AX44" i="100"/>
  <c r="AY44" i="100"/>
  <c r="AX49" i="100"/>
  <c r="AY49" i="100"/>
  <c r="AP55" i="96"/>
  <c r="AQ55" i="96"/>
  <c r="AX68" i="100"/>
  <c r="AY68" i="100"/>
  <c r="AX54" i="100"/>
  <c r="AY54" i="100"/>
  <c r="AX25" i="100"/>
  <c r="AY25" i="100"/>
  <c r="AY48" i="100"/>
  <c r="AX55" i="100"/>
  <c r="AY55" i="100"/>
  <c r="AX27" i="100"/>
  <c r="AY27" i="100"/>
  <c r="AX71" i="100"/>
  <c r="AY71" i="100"/>
  <c r="AX70" i="100"/>
  <c r="AY70" i="100"/>
  <c r="AX32" i="100"/>
  <c r="AY32" i="100"/>
  <c r="AT24" i="60"/>
  <c r="AU24" i="60"/>
  <c r="AN23" i="100"/>
  <c r="AO23" i="100"/>
  <c r="AP31" i="102"/>
  <c r="AQ31" i="102"/>
  <c r="AR29" i="102"/>
  <c r="AS29" i="102"/>
  <c r="AU71" i="100"/>
  <c r="AT71" i="100"/>
  <c r="AQ53" i="102"/>
  <c r="AP53" i="102"/>
  <c r="AT67" i="60"/>
  <c r="AU67" i="60"/>
  <c r="AV53" i="102"/>
  <c r="AW53" i="102"/>
  <c r="AR38" i="96"/>
  <c r="AS38" i="96"/>
  <c r="Y73" i="96"/>
  <c r="AV31" i="100"/>
  <c r="AW31" i="100"/>
  <c r="AR37" i="102"/>
  <c r="AS37" i="102"/>
  <c r="AN32" i="102"/>
  <c r="AO32" i="102"/>
  <c r="Q28" i="75"/>
  <c r="AL32" i="102"/>
  <c r="AN51" i="102"/>
  <c r="AO51" i="102"/>
  <c r="Q48" i="75"/>
  <c r="AL51" i="102"/>
  <c r="AP71" i="102"/>
  <c r="AQ71" i="102"/>
  <c r="Q23" i="75"/>
  <c r="AB71" i="56"/>
  <c r="AB52" i="56"/>
  <c r="AB43" i="56"/>
  <c r="AB67" i="56"/>
  <c r="AB61" i="56"/>
  <c r="AB57" i="56"/>
  <c r="AB55" i="56"/>
  <c r="AB54" i="56"/>
  <c r="AB47" i="56"/>
  <c r="AB37" i="56"/>
  <c r="AB69" i="56"/>
  <c r="AB62" i="56"/>
  <c r="AB49" i="56"/>
  <c r="AB45" i="56"/>
  <c r="AB39" i="56"/>
  <c r="AB38" i="56"/>
  <c r="AB36" i="56"/>
  <c r="AB28" i="56"/>
  <c r="AB27" i="56"/>
  <c r="AB20" i="56"/>
  <c r="AB19" i="56"/>
  <c r="AB70" i="56"/>
  <c r="AB63" i="56"/>
  <c r="AB56" i="56"/>
  <c r="AB51" i="56"/>
  <c r="AB46" i="56"/>
  <c r="AB44" i="56"/>
  <c r="AB30" i="56"/>
  <c r="AB29" i="56"/>
  <c r="AB22" i="56"/>
  <c r="AB21" i="56"/>
  <c r="AB64" i="56"/>
  <c r="AB53" i="56"/>
  <c r="AB48" i="56"/>
  <c r="AB32" i="56"/>
  <c r="AB31" i="56"/>
  <c r="AB24" i="56"/>
  <c r="AB23" i="56"/>
  <c r="AB68" i="56"/>
  <c r="AB58" i="56"/>
  <c r="AB34" i="56"/>
  <c r="AB18" i="56"/>
  <c r="AB60" i="56"/>
  <c r="AB26" i="56"/>
  <c r="AB35" i="56"/>
  <c r="AB15" i="56"/>
  <c r="AB50" i="56"/>
  <c r="AB25" i="56"/>
  <c r="AN39" i="102"/>
  <c r="AO39" i="102"/>
  <c r="Q35" i="75"/>
  <c r="AL39" i="102"/>
  <c r="AT15" i="60"/>
  <c r="AU15" i="60"/>
  <c r="AP19" i="100"/>
  <c r="AQ19" i="100"/>
  <c r="AP51" i="100"/>
  <c r="AQ51" i="100"/>
  <c r="AP20" i="100"/>
  <c r="X34" i="56"/>
  <c r="X58" i="56"/>
  <c r="X26" i="56"/>
  <c r="X26" i="67" s="1"/>
  <c r="X30" i="56"/>
  <c r="X23" i="56"/>
  <c r="X25" i="56"/>
  <c r="X36" i="56"/>
  <c r="AI36" i="56" s="1"/>
  <c r="AX36" i="56" s="1"/>
  <c r="X46" i="56"/>
  <c r="X44" i="56"/>
  <c r="X62" i="56"/>
  <c r="X24" i="56"/>
  <c r="AI24" i="56" s="1"/>
  <c r="AX24" i="56" s="1"/>
  <c r="X20" i="56"/>
  <c r="AA11" i="56"/>
  <c r="X52" i="56"/>
  <c r="X22" i="56"/>
  <c r="X22" i="67" s="1"/>
  <c r="X64" i="56"/>
  <c r="X39" i="56"/>
  <c r="X49" i="56"/>
  <c r="X29" i="56"/>
  <c r="AI29" i="56" s="1"/>
  <c r="AX29" i="56" s="1"/>
  <c r="X57" i="56"/>
  <c r="X32" i="56"/>
  <c r="X55" i="56"/>
  <c r="X45" i="56"/>
  <c r="X45" i="67" s="1"/>
  <c r="X63" i="56"/>
  <c r="X35" i="56"/>
  <c r="X67" i="56"/>
  <c r="X31" i="56"/>
  <c r="X31" i="67" s="1"/>
  <c r="X60" i="56"/>
  <c r="X54" i="56"/>
  <c r="X61" i="56"/>
  <c r="X51" i="56"/>
  <c r="AI51" i="56" s="1"/>
  <c r="AX51" i="56" s="1"/>
  <c r="X27" i="56"/>
  <c r="X21" i="56"/>
  <c r="X21" i="67" s="1"/>
  <c r="X68" i="56"/>
  <c r="X37" i="56"/>
  <c r="X37" i="67" s="1"/>
  <c r="X38" i="56"/>
  <c r="X48" i="56"/>
  <c r="X15" i="56"/>
  <c r="X70" i="56"/>
  <c r="X70" i="67" s="1"/>
  <c r="X18" i="56"/>
  <c r="X50" i="56"/>
  <c r="X56" i="56"/>
  <c r="X53" i="56"/>
  <c r="X53" i="67" s="1"/>
  <c r="X19" i="56"/>
  <c r="X43" i="56"/>
  <c r="X47" i="56"/>
  <c r="X69" i="56"/>
  <c r="X69" i="67" s="1"/>
  <c r="X28" i="56"/>
  <c r="X71" i="56"/>
  <c r="AE45" i="56"/>
  <c r="AG44" i="56"/>
  <c r="AD69" i="56"/>
  <c r="AF30" i="56"/>
  <c r="AE18" i="56"/>
  <c r="AF61" i="56"/>
  <c r="AD27" i="56"/>
  <c r="AG69" i="56"/>
  <c r="AG54" i="56"/>
  <c r="AD47" i="56"/>
  <c r="AD36" i="56"/>
  <c r="AD63" i="56"/>
  <c r="AG38" i="56"/>
  <c r="AG31" i="56"/>
  <c r="AG20" i="56"/>
  <c r="AG52" i="56"/>
  <c r="AE43" i="56"/>
  <c r="AD67" i="56"/>
  <c r="AF34" i="56"/>
  <c r="AF45" i="56"/>
  <c r="AG23" i="56"/>
  <c r="AD23" i="56"/>
  <c r="AF23" i="56"/>
  <c r="AG71" i="56"/>
  <c r="AD70" i="56"/>
  <c r="AF51" i="56"/>
  <c r="AN47" i="102"/>
  <c r="AO47" i="102"/>
  <c r="AL47" i="102"/>
  <c r="Q44" i="75"/>
  <c r="AN44" i="60"/>
  <c r="AO44" i="60"/>
  <c r="AR36" i="102"/>
  <c r="AS36" i="102"/>
  <c r="AF34" i="100"/>
  <c r="AR35" i="102"/>
  <c r="AS35" i="102"/>
  <c r="AN50" i="102"/>
  <c r="AO50" i="102"/>
  <c r="Q47" i="75"/>
  <c r="AL50" i="102"/>
  <c r="AU53" i="96"/>
  <c r="AR32" i="102"/>
  <c r="AS32" i="102"/>
  <c r="AN60" i="60"/>
  <c r="AO60" i="60"/>
  <c r="AD69" i="100"/>
  <c r="AF43" i="100"/>
  <c r="AD67" i="100"/>
  <c r="AV43" i="102"/>
  <c r="AW43" i="102"/>
  <c r="AW27" i="60"/>
  <c r="AF24" i="100"/>
  <c r="AN27" i="60"/>
  <c r="AO27" i="60"/>
  <c r="AN53" i="102"/>
  <c r="AO53" i="102"/>
  <c r="AL53" i="102"/>
  <c r="Q50" i="75"/>
  <c r="AT36" i="60"/>
  <c r="AU36" i="60"/>
  <c r="AE50" i="100"/>
  <c r="AQ43" i="102"/>
  <c r="AP43" i="102"/>
  <c r="AO30" i="96"/>
  <c r="AN30" i="96"/>
  <c r="AR52" i="102"/>
  <c r="AS52" i="102"/>
  <c r="X49" i="67"/>
  <c r="X27" i="67"/>
  <c r="AI27" i="60"/>
  <c r="AX27" i="60" s="1"/>
  <c r="AI21" i="60"/>
  <c r="AX21" i="60" s="1"/>
  <c r="AH18" i="100"/>
  <c r="AV18" i="102"/>
  <c r="AW18" i="102"/>
  <c r="AR25" i="102"/>
  <c r="AS25" i="102"/>
  <c r="AI50" i="83"/>
  <c r="AI31" i="83"/>
  <c r="AH48" i="100"/>
  <c r="AI45" i="100"/>
  <c r="AH25" i="100"/>
  <c r="AI53" i="100"/>
  <c r="AH24" i="100"/>
  <c r="AF67" i="56"/>
  <c r="AU34" i="102"/>
  <c r="AT34" i="102"/>
  <c r="AG61" i="100"/>
  <c r="AT20" i="60"/>
  <c r="AU20" i="60"/>
  <c r="Z73" i="60"/>
  <c r="AI69" i="60"/>
  <c r="AX69" i="60" s="1"/>
  <c r="AU12" i="52"/>
  <c r="AF48" i="100"/>
  <c r="AD28" i="100"/>
  <c r="AE53" i="100"/>
  <c r="AF32" i="100"/>
  <c r="AE63" i="100"/>
  <c r="AR56" i="102"/>
  <c r="AS56" i="102"/>
  <c r="AP15" i="102"/>
  <c r="AE73" i="102"/>
  <c r="AQ15" i="102"/>
  <c r="AN35" i="102"/>
  <c r="AO35" i="102"/>
  <c r="Q31" i="75"/>
  <c r="AL35" i="102"/>
  <c r="AA62" i="52"/>
  <c r="AA39" i="52"/>
  <c r="AA57" i="52"/>
  <c r="AA46" i="52"/>
  <c r="AA55" i="52"/>
  <c r="AA70" i="52"/>
  <c r="AA24" i="52"/>
  <c r="AA31" i="52"/>
  <c r="AA45" i="52"/>
  <c r="AA69" i="52"/>
  <c r="AA18" i="52"/>
  <c r="AA32" i="52"/>
  <c r="AA52" i="52"/>
  <c r="AA47" i="52"/>
  <c r="AA37" i="52"/>
  <c r="AA48" i="52"/>
  <c r="AA56" i="52"/>
  <c r="AA34" i="52"/>
  <c r="AA71" i="52"/>
  <c r="AA25" i="52"/>
  <c r="AA28" i="52"/>
  <c r="AA30" i="52"/>
  <c r="AA50" i="52"/>
  <c r="AA21" i="52"/>
  <c r="AA63" i="52"/>
  <c r="AA35" i="52"/>
  <c r="AA58" i="52"/>
  <c r="AA20" i="52"/>
  <c r="AA43" i="52"/>
  <c r="AA68" i="52"/>
  <c r="AA53" i="52"/>
  <c r="AA36" i="52"/>
  <c r="AA38" i="52"/>
  <c r="AA61" i="52"/>
  <c r="AA22" i="52"/>
  <c r="AA67" i="52"/>
  <c r="AA54" i="52"/>
  <c r="AA51" i="52"/>
  <c r="AA64" i="52"/>
  <c r="AA26" i="52"/>
  <c r="AA60" i="52"/>
  <c r="AA27" i="52"/>
  <c r="AA49" i="52"/>
  <c r="AA15" i="52"/>
  <c r="AA29" i="52"/>
  <c r="AA19" i="52"/>
  <c r="AA44" i="52"/>
  <c r="AA23" i="52"/>
  <c r="AG15" i="100"/>
  <c r="AP36" i="96"/>
  <c r="AQ36" i="96"/>
  <c r="AO45" i="96"/>
  <c r="AN45" i="96"/>
  <c r="AD56" i="56"/>
  <c r="AH51" i="100"/>
  <c r="AN70" i="102"/>
  <c r="AO70" i="102"/>
  <c r="Q67" i="75"/>
  <c r="AL70" i="102"/>
  <c r="AN61" i="102"/>
  <c r="AO61" i="102"/>
  <c r="AL61" i="102"/>
  <c r="Q58" i="75"/>
  <c r="AG34" i="100"/>
  <c r="AR57" i="96"/>
  <c r="AS57" i="96"/>
  <c r="AT45" i="60"/>
  <c r="AU45" i="60"/>
  <c r="AH45" i="100"/>
  <c r="V45" i="67"/>
  <c r="AN27" i="96"/>
  <c r="AO27" i="96"/>
  <c r="AD48" i="100"/>
  <c r="AE26" i="100"/>
  <c r="AT36" i="102"/>
  <c r="AU36" i="102"/>
  <c r="AV52" i="102"/>
  <c r="AW52" i="102"/>
  <c r="R17" i="66"/>
  <c r="R23" i="66"/>
  <c r="R29" i="66"/>
  <c r="AX21" i="98"/>
  <c r="AY21" i="98"/>
  <c r="AQ44" i="102"/>
  <c r="AP44" i="102"/>
  <c r="AR67" i="96"/>
  <c r="AS67" i="96"/>
  <c r="AO25" i="96"/>
  <c r="AN25" i="96"/>
  <c r="AT51" i="102"/>
  <c r="AU51" i="102"/>
  <c r="Y43" i="52"/>
  <c r="Y68" i="52"/>
  <c r="Y62" i="52"/>
  <c r="Y56" i="52"/>
  <c r="AI56" i="52" s="1"/>
  <c r="Y55" i="52"/>
  <c r="Y48" i="52"/>
  <c r="Y47" i="52"/>
  <c r="Y45" i="52"/>
  <c r="Y45" i="67" s="1"/>
  <c r="Y37" i="52"/>
  <c r="Y30" i="52"/>
  <c r="Y29" i="52"/>
  <c r="Y22" i="52"/>
  <c r="Y22" i="67" s="1"/>
  <c r="Y21" i="52"/>
  <c r="Y69" i="52"/>
  <c r="Y63" i="52"/>
  <c r="Y50" i="52"/>
  <c r="Y50" i="67" s="1"/>
  <c r="Y49" i="52"/>
  <c r="Y46" i="52"/>
  <c r="Y39" i="52"/>
  <c r="Y38" i="52"/>
  <c r="AI38" i="52" s="1"/>
  <c r="Y32" i="52"/>
  <c r="Y31" i="52"/>
  <c r="Y31" i="67" s="1"/>
  <c r="Y70" i="52"/>
  <c r="Y64" i="52"/>
  <c r="Y64" i="67" s="1"/>
  <c r="Y60" i="52"/>
  <c r="Y57" i="52"/>
  <c r="Y51" i="52"/>
  <c r="Y44" i="52"/>
  <c r="AI44" i="52" s="1"/>
  <c r="Y35" i="52"/>
  <c r="Y34" i="52"/>
  <c r="Y26" i="52"/>
  <c r="Y25" i="52"/>
  <c r="Y25" i="67" s="1"/>
  <c r="Y18" i="52"/>
  <c r="Y15" i="52"/>
  <c r="Y20" i="52"/>
  <c r="Y19" i="52"/>
  <c r="Y19" i="67" s="1"/>
  <c r="Y67" i="52"/>
  <c r="Y67" i="67" s="1"/>
  <c r="Y53" i="52"/>
  <c r="Y24" i="52"/>
  <c r="Y23" i="52"/>
  <c r="Y23" i="67" s="1"/>
  <c r="Y28" i="52"/>
  <c r="Y27" i="52"/>
  <c r="Y52" i="52"/>
  <c r="Y71" i="52"/>
  <c r="AI71" i="52" s="1"/>
  <c r="Y61" i="52"/>
  <c r="Y58" i="52"/>
  <c r="Y36" i="52"/>
  <c r="Y54" i="52"/>
  <c r="Y54" i="67" s="1"/>
  <c r="AB11" i="52"/>
  <c r="AH69" i="52" s="1"/>
  <c r="AD53" i="52"/>
  <c r="AD39" i="52"/>
  <c r="AD57" i="52"/>
  <c r="AD62" i="52"/>
  <c r="AE43" i="52"/>
  <c r="AF44" i="52"/>
  <c r="AF43" i="52"/>
  <c r="AD68" i="52"/>
  <c r="AD36" i="52"/>
  <c r="AE32" i="52"/>
  <c r="AE56" i="52"/>
  <c r="AD46" i="52"/>
  <c r="AE19" i="52"/>
  <c r="AE67" i="52"/>
  <c r="AF22" i="52"/>
  <c r="AF60" i="52"/>
  <c r="AG71" i="52"/>
  <c r="AG21" i="52"/>
  <c r="AG22" i="52"/>
  <c r="AG28" i="52"/>
  <c r="AF38" i="52"/>
  <c r="AD70" i="52"/>
  <c r="AF53" i="52"/>
  <c r="AD30" i="52"/>
  <c r="AD55" i="52"/>
  <c r="AD64" i="52"/>
  <c r="AE26" i="52"/>
  <c r="AF21" i="52"/>
  <c r="AE51" i="52"/>
  <c r="AE35" i="52"/>
  <c r="AE21" i="52"/>
  <c r="AD48" i="52"/>
  <c r="AD31" i="52"/>
  <c r="AD24" i="52"/>
  <c r="AD32" i="52"/>
  <c r="AD69" i="52"/>
  <c r="AD60" i="52"/>
  <c r="AF19" i="52"/>
  <c r="AF49" i="52"/>
  <c r="AF47" i="52"/>
  <c r="AD71" i="52"/>
  <c r="AE37" i="52"/>
  <c r="AE28" i="52"/>
  <c r="AE47" i="52"/>
  <c r="AG20" i="52"/>
  <c r="AG46" i="52"/>
  <c r="AF36" i="52"/>
  <c r="AE57" i="52"/>
  <c r="AD56" i="52"/>
  <c r="AF18" i="52"/>
  <c r="AE48" i="52"/>
  <c r="AE39" i="52"/>
  <c r="AD50" i="52"/>
  <c r="AD67" i="52"/>
  <c r="AF68" i="52"/>
  <c r="AD44" i="52"/>
  <c r="AD34" i="52"/>
  <c r="AD22" i="52"/>
  <c r="AD15" i="52"/>
  <c r="AD43" i="52"/>
  <c r="AD18" i="52"/>
  <c r="AD35" i="52"/>
  <c r="AD38" i="52"/>
  <c r="AF63" i="52"/>
  <c r="AF35" i="52"/>
  <c r="AF24" i="52"/>
  <c r="AD19" i="52"/>
  <c r="AE22" i="52"/>
  <c r="AE70" i="52"/>
  <c r="AE20" i="52"/>
  <c r="AG60" i="52"/>
  <c r="AG49" i="52"/>
  <c r="AG70" i="52"/>
  <c r="AF28" i="52"/>
  <c r="AE36" i="52"/>
  <c r="AF48" i="52"/>
  <c r="AD20" i="52"/>
  <c r="AF15" i="52"/>
  <c r="AE29" i="52"/>
  <c r="V73" i="52"/>
  <c r="AJ11" i="83"/>
  <c r="AP68" i="83" s="1"/>
  <c r="AI15" i="83"/>
  <c r="AN33" i="83"/>
  <c r="AQ59" i="83"/>
  <c r="AN59" i="83"/>
  <c r="AQ33" i="83"/>
  <c r="AH73" i="83"/>
  <c r="AH19" i="100"/>
  <c r="AV56" i="102"/>
  <c r="AW56" i="102"/>
  <c r="AY21" i="100"/>
  <c r="AQ59" i="56"/>
  <c r="AP63" i="83"/>
  <c r="AQ63" i="83"/>
  <c r="AH67" i="52"/>
  <c r="AH56" i="52"/>
  <c r="AH49" i="52"/>
  <c r="AH43" i="52"/>
  <c r="AH70" i="52"/>
  <c r="AH53" i="52"/>
  <c r="AV39" i="102"/>
  <c r="AW39" i="102"/>
  <c r="AR44" i="102"/>
  <c r="AS44" i="102"/>
  <c r="AE27" i="83"/>
  <c r="AN60" i="102"/>
  <c r="AO60" i="102"/>
  <c r="Q57" i="75"/>
  <c r="AL60" i="102"/>
  <c r="AT35" i="102"/>
  <c r="AU35" i="102"/>
  <c r="AR53" i="102"/>
  <c r="AS53" i="102"/>
  <c r="AR39" i="102"/>
  <c r="AS39" i="102"/>
  <c r="AT67" i="102"/>
  <c r="AU67" i="102"/>
  <c r="AP22" i="102"/>
  <c r="AQ22" i="102"/>
  <c r="Z73" i="102"/>
  <c r="AF37" i="56"/>
  <c r="AG27" i="96"/>
  <c r="AG51" i="96"/>
  <c r="AT37" i="60"/>
  <c r="AU37" i="60"/>
  <c r="AR33" i="83"/>
  <c r="AP29" i="60"/>
  <c r="AQ29" i="60"/>
  <c r="AG56" i="100"/>
  <c r="AE35" i="56"/>
  <c r="AG35" i="52"/>
  <c r="AQ25" i="60"/>
  <c r="AP25" i="60"/>
  <c r="AN37" i="60"/>
  <c r="AO37" i="60"/>
  <c r="AP55" i="60"/>
  <c r="AQ55" i="60"/>
  <c r="AR39" i="60"/>
  <c r="AS39" i="60"/>
  <c r="AE28" i="100"/>
  <c r="AE36" i="100"/>
  <c r="AF52" i="100"/>
  <c r="AE43" i="100"/>
  <c r="Y73" i="100"/>
  <c r="AI51" i="100"/>
  <c r="AI23" i="100"/>
  <c r="AE23" i="100"/>
  <c r="AD21" i="100"/>
  <c r="AD20" i="100"/>
  <c r="AN49" i="102"/>
  <c r="AO49" i="102"/>
  <c r="Q46" i="75"/>
  <c r="AL49" i="102"/>
  <c r="AP19" i="102"/>
  <c r="AQ19" i="102"/>
  <c r="AG21" i="100"/>
  <c r="AF26" i="96"/>
  <c r="AT62" i="102"/>
  <c r="AU62" i="102"/>
  <c r="AE21" i="83"/>
  <c r="AE34" i="83"/>
  <c r="AN34" i="60"/>
  <c r="AO34" i="60"/>
  <c r="AE48" i="56"/>
  <c r="AF20" i="56"/>
  <c r="AH69" i="56"/>
  <c r="AV69" i="56" s="1"/>
  <c r="AH35" i="56"/>
  <c r="AV35" i="56" s="1"/>
  <c r="AH18" i="56"/>
  <c r="AV18" i="56" s="1"/>
  <c r="AH63" i="56"/>
  <c r="AV63" i="56" s="1"/>
  <c r="AH50" i="56"/>
  <c r="AV50" i="56" s="1"/>
  <c r="AH31" i="56"/>
  <c r="AV31" i="56" s="1"/>
  <c r="AH62" i="56"/>
  <c r="AV62" i="56" s="1"/>
  <c r="AH46" i="56"/>
  <c r="AV46" i="56" s="1"/>
  <c r="AH27" i="56"/>
  <c r="AV27" i="56" s="1"/>
  <c r="AH57" i="56"/>
  <c r="AV57" i="56" s="1"/>
  <c r="AH39" i="56"/>
  <c r="AV39" i="56" s="1"/>
  <c r="AH23" i="56"/>
  <c r="AV23" i="56" s="1"/>
  <c r="AR51" i="102"/>
  <c r="AS51" i="102"/>
  <c r="AE71" i="96"/>
  <c r="AN21" i="60"/>
  <c r="AO21" i="60"/>
  <c r="AF57" i="52"/>
  <c r="AH46" i="100"/>
  <c r="V54" i="67"/>
  <c r="V23" i="67"/>
  <c r="Y69" i="67"/>
  <c r="Y28" i="67"/>
  <c r="Y24" i="67"/>
  <c r="Y62" i="67"/>
  <c r="Y52" i="67"/>
  <c r="Y26" i="67"/>
  <c r="Y70" i="67"/>
  <c r="Y51" i="67"/>
  <c r="V26" i="67"/>
  <c r="AN71" i="102"/>
  <c r="AO71" i="102"/>
  <c r="Q68" i="75"/>
  <c r="AL71" i="102"/>
  <c r="AR28" i="102"/>
  <c r="AS28" i="102"/>
  <c r="AV36" i="102"/>
  <c r="AW36" i="102"/>
  <c r="AX43" i="98"/>
  <c r="AQ33" i="56"/>
  <c r="AG64" i="100"/>
  <c r="AT44" i="102"/>
  <c r="AU44" i="102"/>
  <c r="AD67" i="83"/>
  <c r="AV49" i="102"/>
  <c r="AW49" i="102"/>
  <c r="AG30" i="100"/>
  <c r="AG23" i="83"/>
  <c r="AT23" i="83" s="1"/>
  <c r="AG62" i="83"/>
  <c r="AT62" i="83" s="1"/>
  <c r="AG69" i="83"/>
  <c r="AT69" i="83" s="1"/>
  <c r="AW59" i="96"/>
  <c r="AW33" i="96"/>
  <c r="AW12" i="96"/>
  <c r="AW68" i="96"/>
  <c r="AW44" i="96"/>
  <c r="AW49" i="96"/>
  <c r="AT57" i="102"/>
  <c r="AU57" i="102"/>
  <c r="AQ45" i="102"/>
  <c r="AP45" i="102"/>
  <c r="AV64" i="102"/>
  <c r="AW64" i="102"/>
  <c r="AD36" i="83"/>
  <c r="AV68" i="102"/>
  <c r="AW68" i="102"/>
  <c r="AE70" i="83"/>
  <c r="Q27" i="75"/>
  <c r="AE47" i="83"/>
  <c r="U27" i="67"/>
  <c r="U35" i="67"/>
  <c r="AU37" i="96"/>
  <c r="AU68" i="96"/>
  <c r="AU24" i="96"/>
  <c r="AU19" i="96"/>
  <c r="BA59" i="100"/>
  <c r="BA33" i="100"/>
  <c r="BA12" i="100"/>
  <c r="AG63" i="96"/>
  <c r="AG47" i="96"/>
  <c r="AG23" i="96"/>
  <c r="AV57" i="102"/>
  <c r="AW57" i="102"/>
  <c r="AB73" i="102"/>
  <c r="AN68" i="102"/>
  <c r="AO68" i="102"/>
  <c r="Q65" i="75"/>
  <c r="AL68" i="102"/>
  <c r="AV33" i="56"/>
  <c r="AU33" i="56"/>
  <c r="AE28" i="60"/>
  <c r="AG70" i="60"/>
  <c r="AG39" i="52"/>
  <c r="AG61" i="52"/>
  <c r="AF27" i="52"/>
  <c r="AH68" i="60"/>
  <c r="AT50" i="102"/>
  <c r="AU50" i="102"/>
  <c r="AE60" i="100"/>
  <c r="AD56" i="100"/>
  <c r="AD57" i="100"/>
  <c r="AD61" i="100"/>
  <c r="AE52" i="100"/>
  <c r="AF22" i="100"/>
  <c r="AT61" i="102"/>
  <c r="AU61" i="102"/>
  <c r="AV32" i="102"/>
  <c r="AW32" i="102"/>
  <c r="AW25" i="60"/>
  <c r="AW52" i="60"/>
  <c r="AW46" i="60"/>
  <c r="AW71" i="60"/>
  <c r="AW18" i="60"/>
  <c r="AD43" i="83"/>
  <c r="AT31" i="102"/>
  <c r="AU31" i="102"/>
  <c r="AQ56" i="102"/>
  <c r="AP56" i="102"/>
  <c r="AG25" i="100"/>
  <c r="AF48" i="96"/>
  <c r="AE38" i="96"/>
  <c r="AE36" i="83"/>
  <c r="AD61" i="60"/>
  <c r="AE38" i="56"/>
  <c r="AD15" i="56"/>
  <c r="AD71" i="56"/>
  <c r="AN26" i="102"/>
  <c r="AO26" i="102"/>
  <c r="AL26" i="102"/>
  <c r="Q22" i="75"/>
  <c r="AR24" i="102"/>
  <c r="AS24" i="102"/>
  <c r="AT21" i="102"/>
  <c r="AU21" i="102"/>
  <c r="AQ25" i="102"/>
  <c r="AP25" i="102"/>
  <c r="AF67" i="60"/>
  <c r="AD39" i="58"/>
  <c r="AF39" i="58"/>
  <c r="AD50" i="58"/>
  <c r="AF48" i="58"/>
  <c r="AD44" i="58"/>
  <c r="AD45" i="58"/>
  <c r="AF15" i="58"/>
  <c r="W73" i="58"/>
  <c r="AE22" i="58"/>
  <c r="AD67" i="96"/>
  <c r="AE61" i="96"/>
  <c r="AD70" i="96"/>
  <c r="AE43" i="96"/>
  <c r="AE50" i="96"/>
  <c r="AD21" i="96"/>
  <c r="AG56" i="96"/>
  <c r="AD29" i="96"/>
  <c r="AF50" i="96"/>
  <c r="AD32" i="96"/>
  <c r="W73" i="96"/>
  <c r="AF70" i="96"/>
  <c r="AG34" i="60"/>
  <c r="AF60" i="83"/>
  <c r="AE35" i="83"/>
  <c r="AD34" i="83"/>
  <c r="AF51" i="83"/>
  <c r="AF48" i="83"/>
  <c r="AF70" i="83"/>
  <c r="AD48" i="83"/>
  <c r="AF46" i="83"/>
  <c r="AF56" i="83"/>
  <c r="AF36" i="83"/>
  <c r="AF22" i="83"/>
  <c r="AF61" i="83"/>
  <c r="AE18" i="83"/>
  <c r="AE62" i="83"/>
  <c r="AD52" i="83"/>
  <c r="AF39" i="83"/>
  <c r="AF37" i="83"/>
  <c r="AF67" i="83"/>
  <c r="W73" i="83"/>
  <c r="AF20" i="52"/>
  <c r="AH62" i="100"/>
  <c r="V61" i="67"/>
  <c r="V29" i="67"/>
  <c r="V22" i="67"/>
  <c r="AE32" i="60"/>
  <c r="AD15" i="60"/>
  <c r="AQ47" i="102"/>
  <c r="AP47" i="102"/>
  <c r="AV22" i="102"/>
  <c r="AW22" i="102"/>
  <c r="AD30" i="58"/>
  <c r="AN25" i="102"/>
  <c r="AO25" i="102"/>
  <c r="AL25" i="102"/>
  <c r="Q21" i="75"/>
  <c r="AE37" i="58"/>
  <c r="AD22" i="96"/>
  <c r="AN56" i="102"/>
  <c r="AO56" i="102"/>
  <c r="Q53" i="75"/>
  <c r="AL56" i="102"/>
  <c r="AE69" i="83"/>
  <c r="X24" i="67"/>
  <c r="X18" i="67"/>
  <c r="AI18" i="60"/>
  <c r="AX18" i="60" s="1"/>
  <c r="X58" i="67"/>
  <c r="X35" i="67"/>
  <c r="X44" i="67"/>
  <c r="AI44" i="60"/>
  <c r="AX44" i="60" s="1"/>
  <c r="X48" i="67"/>
  <c r="AI48" i="60"/>
  <c r="AX48" i="60" s="1"/>
  <c r="X56" i="67"/>
  <c r="X67" i="67"/>
  <c r="AI67" i="60"/>
  <c r="AX67" i="60" s="1"/>
  <c r="X71" i="67"/>
  <c r="X61" i="67"/>
  <c r="AA58" i="60"/>
  <c r="AJ58" i="60" s="1"/>
  <c r="AA19" i="60"/>
  <c r="AA29" i="60"/>
  <c r="AA35" i="60"/>
  <c r="AA61" i="60"/>
  <c r="AA55" i="60"/>
  <c r="AA71" i="60"/>
  <c r="AA64" i="60"/>
  <c r="AA63" i="60"/>
  <c r="AA23" i="60"/>
  <c r="AA22" i="60"/>
  <c r="AA44" i="60"/>
  <c r="AA57" i="60"/>
  <c r="AJ57" i="60" s="1"/>
  <c r="AA38" i="60"/>
  <c r="AA30" i="60"/>
  <c r="AA53" i="60"/>
  <c r="AA32" i="60"/>
  <c r="AA47" i="60"/>
  <c r="AA18" i="60"/>
  <c r="AA46" i="60"/>
  <c r="AA50" i="60"/>
  <c r="AA43" i="60"/>
  <c r="AA36" i="60"/>
  <c r="AA15" i="60"/>
  <c r="AA51" i="60"/>
  <c r="AA39" i="60"/>
  <c r="AA28" i="60"/>
  <c r="AA69" i="60"/>
  <c r="AA48" i="60"/>
  <c r="AA52" i="60"/>
  <c r="AA68" i="60"/>
  <c r="AA67" i="60"/>
  <c r="AA62" i="60"/>
  <c r="AJ62" i="60" s="1"/>
  <c r="AA45" i="60"/>
  <c r="AA26" i="60"/>
  <c r="AA25" i="60"/>
  <c r="AA49" i="60"/>
  <c r="AA60" i="60"/>
  <c r="AA20" i="60"/>
  <c r="AA24" i="60"/>
  <c r="AA34" i="60"/>
  <c r="AA21" i="60"/>
  <c r="AA37" i="60"/>
  <c r="AA27" i="60"/>
  <c r="AA54" i="60"/>
  <c r="AA56" i="60"/>
  <c r="AA70" i="60"/>
  <c r="AA31" i="60"/>
  <c r="AG62" i="60"/>
  <c r="AG47" i="60"/>
  <c r="AD43" i="60"/>
  <c r="AE24" i="60"/>
  <c r="AF36" i="60"/>
  <c r="AE50" i="60"/>
  <c r="AD20" i="60"/>
  <c r="AE46" i="60"/>
  <c r="AE54" i="60"/>
  <c r="AE52" i="60"/>
  <c r="AH47" i="60"/>
  <c r="AD29" i="60"/>
  <c r="AG55" i="60"/>
  <c r="AG63" i="60"/>
  <c r="AG22" i="60"/>
  <c r="AG18" i="60"/>
  <c r="AG50" i="60"/>
  <c r="AG35" i="60"/>
  <c r="AD45" i="60"/>
  <c r="AD23" i="60"/>
  <c r="AD55" i="60"/>
  <c r="AH21" i="60"/>
  <c r="AH36" i="60"/>
  <c r="AE20" i="60"/>
  <c r="AE60" i="60"/>
  <c r="AD70" i="60"/>
  <c r="AD57" i="60"/>
  <c r="AF25" i="60"/>
  <c r="AG71" i="60"/>
  <c r="AD62" i="60"/>
  <c r="AH29" i="60"/>
  <c r="AG53" i="60"/>
  <c r="AH56" i="60"/>
  <c r="AG46" i="60"/>
  <c r="AE53" i="60"/>
  <c r="AE37" i="60"/>
  <c r="AH15" i="60"/>
  <c r="AD67" i="60"/>
  <c r="AF29" i="60"/>
  <c r="AF70" i="60"/>
  <c r="AE22" i="60"/>
  <c r="L18" i="75" s="1"/>
  <c r="AE36" i="60"/>
  <c r="AF69" i="60"/>
  <c r="AE39" i="60"/>
  <c r="AE67" i="60"/>
  <c r="AF62" i="60"/>
  <c r="AD54" i="60"/>
  <c r="AF38" i="60"/>
  <c r="AF23" i="60"/>
  <c r="AD39" i="60"/>
  <c r="AD71" i="60"/>
  <c r="AD28" i="60"/>
  <c r="AF18" i="60"/>
  <c r="AE35" i="60"/>
  <c r="AE68" i="60"/>
  <c r="AE71" i="60"/>
  <c r="AE23" i="60"/>
  <c r="AE64" i="60"/>
  <c r="AE57" i="60"/>
  <c r="AE61" i="60"/>
  <c r="AF64" i="60"/>
  <c r="AE26" i="60"/>
  <c r="AD36" i="60"/>
  <c r="AE30" i="60"/>
  <c r="AF63" i="60"/>
  <c r="AD53" i="60"/>
  <c r="AE69" i="60"/>
  <c r="AF22" i="60"/>
  <c r="AE27" i="60"/>
  <c r="AE31" i="60"/>
  <c r="AD24" i="60"/>
  <c r="AF30" i="60"/>
  <c r="AF15" i="60"/>
  <c r="AF52" i="60"/>
  <c r="AH61" i="60"/>
  <c r="AD69" i="60"/>
  <c r="AE19" i="60"/>
  <c r="AH26" i="60"/>
  <c r="AF54" i="60"/>
  <c r="AF43" i="60"/>
  <c r="AG39" i="60"/>
  <c r="AE47" i="60"/>
  <c r="AE34" i="60"/>
  <c r="AD63" i="60"/>
  <c r="AF37" i="60"/>
  <c r="AD47" i="60"/>
  <c r="AF20" i="60"/>
  <c r="AD50" i="60"/>
  <c r="AE45" i="60"/>
  <c r="AE48" i="60"/>
  <c r="AF58" i="60"/>
  <c r="AF61" i="60"/>
  <c r="AE21" i="60"/>
  <c r="AE43" i="60"/>
  <c r="AE44" i="60"/>
  <c r="AE49" i="60"/>
  <c r="AF60" i="60"/>
  <c r="AE51" i="60"/>
  <c r="AE70" i="60"/>
  <c r="AF50" i="60"/>
  <c r="AD19" i="60"/>
  <c r="AF34" i="60"/>
  <c r="AF49" i="60"/>
  <c r="AG51" i="60"/>
  <c r="AG69" i="60"/>
  <c r="AG57" i="60"/>
  <c r="AG19" i="60"/>
  <c r="AG28" i="60"/>
  <c r="AG49" i="60"/>
  <c r="AH54" i="60"/>
  <c r="AH34" i="60"/>
  <c r="AH45" i="60"/>
  <c r="AH70" i="60"/>
  <c r="AD32" i="60"/>
  <c r="AD46" i="60"/>
  <c r="AD49" i="60"/>
  <c r="AF35" i="60"/>
  <c r="AF56" i="60"/>
  <c r="AF32" i="60"/>
  <c r="AG48" i="60"/>
  <c r="AH20" i="60"/>
  <c r="AE18" i="60"/>
  <c r="AG52" i="60"/>
  <c r="AE56" i="60"/>
  <c r="AG56" i="60"/>
  <c r="AF44" i="60"/>
  <c r="AD26" i="60"/>
  <c r="AF19" i="60"/>
  <c r="U26" i="67"/>
  <c r="AG62" i="56"/>
  <c r="AD27" i="52"/>
  <c r="AG70" i="83"/>
  <c r="AT70" i="83" s="1"/>
  <c r="AG20" i="83"/>
  <c r="AT20" i="83" s="1"/>
  <c r="AG52" i="83"/>
  <c r="AT52" i="83" s="1"/>
  <c r="AH44" i="100"/>
  <c r="Z73" i="100"/>
  <c r="AN58" i="102"/>
  <c r="AO58" i="102"/>
  <c r="AL58" i="102"/>
  <c r="Q55" i="75"/>
  <c r="AP69" i="102"/>
  <c r="AQ69" i="102"/>
  <c r="AV35" i="102"/>
  <c r="AW35" i="102"/>
  <c r="AT48" i="102"/>
  <c r="AU48" i="102"/>
  <c r="AE35" i="58"/>
  <c r="AE24" i="83"/>
  <c r="AS30" i="83"/>
  <c r="AG54" i="58"/>
  <c r="AG25" i="58"/>
  <c r="AD68" i="58"/>
  <c r="AE55" i="83"/>
  <c r="V28" i="67"/>
  <c r="AN59" i="56"/>
  <c r="AI47" i="56"/>
  <c r="AX47" i="56" s="1"/>
  <c r="AI34" i="56"/>
  <c r="AI62" i="56"/>
  <c r="AI58" i="56"/>
  <c r="AI35" i="56"/>
  <c r="AI19" i="56"/>
  <c r="AI56" i="56"/>
  <c r="AI46" i="56"/>
  <c r="AI48" i="83"/>
  <c r="AI23" i="83"/>
  <c r="AI55" i="83"/>
  <c r="AI70" i="83"/>
  <c r="AI68" i="83"/>
  <c r="AI44" i="83"/>
  <c r="AI64" i="83"/>
  <c r="AI61" i="83"/>
  <c r="AI37" i="83"/>
  <c r="AI58" i="83"/>
  <c r="AI56" i="83"/>
  <c r="AI32" i="83"/>
  <c r="AG70" i="56"/>
  <c r="AG54" i="52"/>
  <c r="AG51" i="52"/>
  <c r="AH24" i="60"/>
  <c r="AH34" i="100"/>
  <c r="AH43" i="100"/>
  <c r="AG28" i="56"/>
  <c r="AG24" i="56"/>
  <c r="AH57" i="60"/>
  <c r="AG26" i="52"/>
  <c r="AG27" i="52"/>
  <c r="AH43" i="60"/>
  <c r="AG24" i="52"/>
  <c r="AG22" i="56"/>
  <c r="AH60" i="96"/>
  <c r="AV60" i="96" s="1"/>
  <c r="AH61" i="96"/>
  <c r="AV61" i="96" s="1"/>
  <c r="AG45" i="52"/>
  <c r="AG58" i="56"/>
  <c r="AH48" i="60"/>
  <c r="AG29" i="52"/>
  <c r="AR27" i="100"/>
  <c r="AS27" i="100"/>
  <c r="AR23" i="96"/>
  <c r="AS23" i="96"/>
  <c r="AN37" i="102"/>
  <c r="AO37" i="102"/>
  <c r="Q33" i="75"/>
  <c r="AL37" i="102"/>
  <c r="AN67" i="102"/>
  <c r="AO67" i="102"/>
  <c r="AL67" i="102"/>
  <c r="Q64" i="75"/>
  <c r="AV38" i="100"/>
  <c r="AW38" i="100"/>
  <c r="AQ39" i="102"/>
  <c r="AP39" i="102"/>
  <c r="AX44" i="98"/>
  <c r="AY44" i="98"/>
  <c r="AT36" i="100"/>
  <c r="AU36" i="100"/>
  <c r="AN30" i="83"/>
  <c r="AO30" i="83"/>
  <c r="AA73" i="98"/>
  <c r="AH47" i="52"/>
  <c r="AQ35" i="102"/>
  <c r="AP35" i="102"/>
  <c r="AR46" i="102"/>
  <c r="AS46" i="102"/>
  <c r="V27" i="67"/>
  <c r="AT68" i="102"/>
  <c r="AU68" i="102"/>
  <c r="AR64" i="100"/>
  <c r="AS64" i="100"/>
  <c r="AO58" i="100"/>
  <c r="AN58" i="100"/>
  <c r="AB70" i="100"/>
  <c r="AB69" i="100"/>
  <c r="AJ69" i="100" s="1"/>
  <c r="AB68" i="100"/>
  <c r="AJ68" i="100" s="1"/>
  <c r="AZ68" i="100" s="1"/>
  <c r="AB67" i="100"/>
  <c r="AJ67" i="100" s="1"/>
  <c r="AB64" i="100"/>
  <c r="AJ64" i="100" s="1"/>
  <c r="AB63" i="100"/>
  <c r="AB62" i="100"/>
  <c r="AJ62" i="100" s="1"/>
  <c r="AB61" i="100"/>
  <c r="AB60" i="100"/>
  <c r="AB58" i="100"/>
  <c r="AB57" i="100"/>
  <c r="AI57" i="100" s="1"/>
  <c r="AB56" i="100"/>
  <c r="AJ56" i="100" s="1"/>
  <c r="AZ56" i="100" s="1"/>
  <c r="AB54" i="100"/>
  <c r="AJ54" i="100" s="1"/>
  <c r="AB50" i="100"/>
  <c r="AJ50" i="100" s="1"/>
  <c r="AB48" i="100"/>
  <c r="AJ48" i="100" s="1"/>
  <c r="AB44" i="100"/>
  <c r="AB43" i="100"/>
  <c r="AJ43" i="100" s="1"/>
  <c r="AB39" i="100"/>
  <c r="AJ39" i="100" s="1"/>
  <c r="AZ39" i="100" s="1"/>
  <c r="AB38" i="100"/>
  <c r="AJ38" i="100" s="1"/>
  <c r="AZ38" i="100" s="1"/>
  <c r="AB37" i="100"/>
  <c r="AB55" i="100"/>
  <c r="AB47" i="100"/>
  <c r="AB45" i="100"/>
  <c r="AB34" i="100"/>
  <c r="AJ34" i="100" s="1"/>
  <c r="AB31" i="100"/>
  <c r="AJ31" i="100" s="1"/>
  <c r="AB29" i="100"/>
  <c r="AI29" i="100" s="1"/>
  <c r="AB27" i="100"/>
  <c r="AJ27" i="100" s="1"/>
  <c r="AZ27" i="100" s="1"/>
  <c r="AB25" i="100"/>
  <c r="AB23" i="100"/>
  <c r="AB21" i="100"/>
  <c r="AB19" i="100"/>
  <c r="AJ19" i="100" s="1"/>
  <c r="AB15" i="100"/>
  <c r="AB51" i="100"/>
  <c r="AJ51" i="100" s="1"/>
  <c r="AB36" i="100"/>
  <c r="AJ36" i="100" s="1"/>
  <c r="AB28" i="100"/>
  <c r="AB20" i="100"/>
  <c r="AB53" i="100"/>
  <c r="AB30" i="100"/>
  <c r="AB22" i="100"/>
  <c r="AJ22" i="100" s="1"/>
  <c r="AB71" i="100"/>
  <c r="AJ71" i="100" s="1"/>
  <c r="AB32" i="100"/>
  <c r="AJ32" i="100" s="1"/>
  <c r="AB24" i="100"/>
  <c r="AB52" i="100"/>
  <c r="AJ52" i="100" s="1"/>
  <c r="AZ52" i="100" s="1"/>
  <c r="AB49" i="100"/>
  <c r="AJ49" i="100" s="1"/>
  <c r="AB46" i="100"/>
  <c r="AJ46" i="100" s="1"/>
  <c r="AB18" i="100"/>
  <c r="AJ18" i="100" s="1"/>
  <c r="AZ18" i="100" s="1"/>
  <c r="AB26" i="100"/>
  <c r="AJ26" i="100" s="1"/>
  <c r="AB35" i="100"/>
  <c r="AE25" i="100"/>
  <c r="AF54" i="100"/>
  <c r="AF39" i="100"/>
  <c r="AH64" i="100"/>
  <c r="AD46" i="100"/>
  <c r="AE34" i="100"/>
  <c r="AF67" i="100"/>
  <c r="AF53" i="100"/>
  <c r="AG63" i="100"/>
  <c r="AG46" i="100"/>
  <c r="AG23" i="100"/>
  <c r="AG49" i="100"/>
  <c r="AH21" i="100"/>
  <c r="AE15" i="100"/>
  <c r="AD60" i="100"/>
  <c r="AF19" i="100"/>
  <c r="AE29" i="100"/>
  <c r="AF50" i="100"/>
  <c r="AD31" i="100"/>
  <c r="AD47" i="100"/>
  <c r="AE62" i="100"/>
  <c r="AE49" i="100"/>
  <c r="AG67" i="100"/>
  <c r="AH15" i="100"/>
  <c r="AE46" i="100"/>
  <c r="AG54" i="100"/>
  <c r="AG38" i="100"/>
  <c r="AH20" i="100"/>
  <c r="AE54" i="100"/>
  <c r="AD27" i="100"/>
  <c r="AF70" i="100"/>
  <c r="AG19" i="100"/>
  <c r="AG39" i="100"/>
  <c r="AF60" i="100"/>
  <c r="AE55" i="100"/>
  <c r="AF69" i="100"/>
  <c r="AH29" i="100"/>
  <c r="AH71" i="100"/>
  <c r="AE18" i="100"/>
  <c r="AD35" i="100"/>
  <c r="AG53" i="100"/>
  <c r="AG50" i="100"/>
  <c r="AG27" i="100"/>
  <c r="AH49" i="100"/>
  <c r="AF26" i="100"/>
  <c r="AD68" i="100"/>
  <c r="AF51" i="100"/>
  <c r="AE31" i="100"/>
  <c r="AD62" i="100"/>
  <c r="AF29" i="100"/>
  <c r="AF21" i="100"/>
  <c r="AE22" i="100"/>
  <c r="AH23" i="100"/>
  <c r="AD50" i="100"/>
  <c r="AF71" i="100"/>
  <c r="AG20" i="100"/>
  <c r="AH36" i="100"/>
  <c r="AH26" i="100"/>
  <c r="AE69" i="100"/>
  <c r="AG62" i="100"/>
  <c r="AE39" i="100"/>
  <c r="AF68" i="100"/>
  <c r="AF63" i="100"/>
  <c r="AH61" i="100"/>
  <c r="AF62" i="100"/>
  <c r="AE21" i="100"/>
  <c r="AF37" i="100"/>
  <c r="AG35" i="100"/>
  <c r="AG31" i="100"/>
  <c r="AG57" i="100"/>
  <c r="AH67" i="100"/>
  <c r="AE70" i="100"/>
  <c r="AD70" i="100"/>
  <c r="AD71" i="100"/>
  <c r="AE56" i="100"/>
  <c r="AF20" i="100"/>
  <c r="AE30" i="100"/>
  <c r="AF28" i="100"/>
  <c r="AD15" i="100"/>
  <c r="AD64" i="100"/>
  <c r="AG29" i="100"/>
  <c r="AG22" i="100"/>
  <c r="AH56" i="100"/>
  <c r="AH39" i="100"/>
  <c r="AE68" i="100"/>
  <c r="AG51" i="100"/>
  <c r="AE48" i="100"/>
  <c r="AJ58" i="100"/>
  <c r="AZ58" i="100" s="1"/>
  <c r="AV46" i="102"/>
  <c r="AW46" i="102"/>
  <c r="AN54" i="102"/>
  <c r="AO54" i="102"/>
  <c r="AH32" i="56"/>
  <c r="AV32" i="56" s="1"/>
  <c r="AH49" i="56"/>
  <c r="AV49" i="56" s="1"/>
  <c r="AH45" i="56"/>
  <c r="AV45" i="56" s="1"/>
  <c r="AH56" i="56"/>
  <c r="AV56" i="56" s="1"/>
  <c r="AR26" i="102"/>
  <c r="AS26" i="102"/>
  <c r="AP37" i="96"/>
  <c r="AQ37" i="96"/>
  <c r="Y38" i="67"/>
  <c r="Y68" i="67"/>
  <c r="Y35" i="67"/>
  <c r="Y15" i="67"/>
  <c r="Y73" i="60"/>
  <c r="V35" i="67"/>
  <c r="AG43" i="100"/>
  <c r="AR48" i="102"/>
  <c r="AS48" i="102"/>
  <c r="BB71" i="100"/>
  <c r="BB69" i="100"/>
  <c r="BB67" i="100"/>
  <c r="BB63" i="100"/>
  <c r="BB61" i="100"/>
  <c r="BB59" i="100"/>
  <c r="BB58" i="100"/>
  <c r="BB56" i="100"/>
  <c r="BB54" i="100"/>
  <c r="BB52" i="100"/>
  <c r="BB50" i="100"/>
  <c r="BB48" i="100"/>
  <c r="BB46" i="100"/>
  <c r="BB44" i="100"/>
  <c r="BB39" i="100"/>
  <c r="BB37" i="100"/>
  <c r="BB35" i="100"/>
  <c r="BB33" i="100"/>
  <c r="BB32" i="100"/>
  <c r="BB30" i="100"/>
  <c r="BB28" i="100"/>
  <c r="BB26" i="100"/>
  <c r="BB24" i="100"/>
  <c r="BB22" i="100"/>
  <c r="BB20" i="100"/>
  <c r="BB18" i="100"/>
  <c r="BB62" i="100"/>
  <c r="BB53" i="100"/>
  <c r="BB45" i="100"/>
  <c r="BB34" i="100"/>
  <c r="BB25" i="100"/>
  <c r="BB15" i="100"/>
  <c r="BB70" i="100"/>
  <c r="BB60" i="100"/>
  <c r="BB51" i="100"/>
  <c r="BB43" i="100"/>
  <c r="BB31" i="100"/>
  <c r="BB23" i="100"/>
  <c r="BC11" i="100"/>
  <c r="BB68" i="100"/>
  <c r="BB57" i="100"/>
  <c r="BB49" i="100"/>
  <c r="BB38" i="100"/>
  <c r="BB29" i="100"/>
  <c r="BB21" i="100"/>
  <c r="BB64" i="100"/>
  <c r="BB36" i="100"/>
  <c r="BB12" i="100"/>
  <c r="BB55" i="100"/>
  <c r="BB27" i="100"/>
  <c r="BB47" i="100"/>
  <c r="BB19" i="100"/>
  <c r="AU59" i="83"/>
  <c r="AU33" i="83"/>
  <c r="AU12" i="83"/>
  <c r="AU47" i="83"/>
  <c r="AU62" i="83"/>
  <c r="AU48" i="83"/>
  <c r="AU35" i="83"/>
  <c r="AU20" i="83"/>
  <c r="AU71" i="83"/>
  <c r="AU45" i="83"/>
  <c r="AU54" i="83"/>
  <c r="AU22" i="83"/>
  <c r="AU34" i="83"/>
  <c r="AU23" i="83"/>
  <c r="AU52" i="83"/>
  <c r="AU21" i="83"/>
  <c r="AU24" i="83"/>
  <c r="AU50" i="83"/>
  <c r="AU70" i="83"/>
  <c r="AU30" i="83"/>
  <c r="AU15" i="83"/>
  <c r="AU25" i="83"/>
  <c r="AD48" i="56"/>
  <c r="AF25" i="56"/>
  <c r="AD18" i="100"/>
  <c r="AF30" i="100"/>
  <c r="AR69" i="102"/>
  <c r="AS69" i="102"/>
  <c r="AD49" i="100"/>
  <c r="AP49" i="96"/>
  <c r="AQ49" i="96"/>
  <c r="AE69" i="56"/>
  <c r="AD51" i="56"/>
  <c r="AN30" i="102"/>
  <c r="AO30" i="102"/>
  <c r="AU15" i="102"/>
  <c r="AG73" i="102"/>
  <c r="AT15" i="102"/>
  <c r="AP29" i="96"/>
  <c r="AQ29" i="96"/>
  <c r="AN15" i="96"/>
  <c r="AR55" i="83"/>
  <c r="AR19" i="83"/>
  <c r="AR31" i="83"/>
  <c r="AN26" i="83"/>
  <c r="AO26" i="83"/>
  <c r="AN45" i="83"/>
  <c r="AO45" i="83"/>
  <c r="AR24" i="83"/>
  <c r="AR48" i="60"/>
  <c r="AS48" i="60"/>
  <c r="AQ62" i="102"/>
  <c r="AP62" i="102"/>
  <c r="AR50" i="102"/>
  <c r="AS50" i="102"/>
  <c r="AG69" i="100"/>
  <c r="AN60" i="83"/>
  <c r="AO60" i="83"/>
  <c r="X50" i="67"/>
  <c r="AI70" i="60"/>
  <c r="AX70" i="60" s="1"/>
  <c r="X20" i="67"/>
  <c r="X30" i="67"/>
  <c r="U22" i="67"/>
  <c r="U45" i="67"/>
  <c r="AH57" i="100"/>
  <c r="AJ63" i="100"/>
  <c r="AZ63" i="100" s="1"/>
  <c r="AP36" i="102"/>
  <c r="AQ36" i="102"/>
  <c r="AP39" i="83"/>
  <c r="AQ39" i="83"/>
  <c r="AS19" i="83"/>
  <c r="AI32" i="56"/>
  <c r="AI64" i="56"/>
  <c r="AI57" i="56"/>
  <c r="AX57" i="56" s="1"/>
  <c r="AP20" i="83"/>
  <c r="AQ20" i="83"/>
  <c r="AI26" i="83"/>
  <c r="AI21" i="83"/>
  <c r="AI47" i="100"/>
  <c r="AI50" i="100"/>
  <c r="AG45" i="56"/>
  <c r="AI69" i="100"/>
  <c r="AI22" i="100"/>
  <c r="AI38" i="100"/>
  <c r="AI43" i="100"/>
  <c r="AR33" i="56"/>
  <c r="AN35" i="60"/>
  <c r="AO35" i="60"/>
  <c r="AV47" i="102"/>
  <c r="AW47" i="102"/>
  <c r="AJ11" i="58"/>
  <c r="AT24" i="58" s="1"/>
  <c r="AI35" i="58"/>
  <c r="AI50" i="58"/>
  <c r="AI51" i="58"/>
  <c r="AI52" i="58"/>
  <c r="AI57" i="58"/>
  <c r="AI22" i="58"/>
  <c r="AI29" i="58"/>
  <c r="AI46" i="58"/>
  <c r="AI68" i="58"/>
  <c r="AI69" i="58"/>
  <c r="AI34" i="58"/>
  <c r="AI28" i="58"/>
  <c r="AI67" i="58"/>
  <c r="AI39" i="58"/>
  <c r="AI43" i="58"/>
  <c r="AI44" i="58"/>
  <c r="AI49" i="58"/>
  <c r="AI27" i="58"/>
  <c r="AI21" i="58"/>
  <c r="AI32" i="58"/>
  <c r="AI18" i="58"/>
  <c r="AI61" i="58"/>
  <c r="AI55" i="58"/>
  <c r="AI26" i="58"/>
  <c r="AI70" i="58"/>
  <c r="AI38" i="58"/>
  <c r="AI47" i="58"/>
  <c r="AI25" i="58"/>
  <c r="AI63" i="58"/>
  <c r="AI54" i="58"/>
  <c r="AI36" i="58"/>
  <c r="AI37" i="58"/>
  <c r="AI45" i="58"/>
  <c r="AI23" i="58"/>
  <c r="AI15" i="58"/>
  <c r="AI31" i="58"/>
  <c r="AI24" i="58"/>
  <c r="AI62" i="58"/>
  <c r="AI71" i="58"/>
  <c r="AI19" i="58"/>
  <c r="AI48" i="58"/>
  <c r="AI58" i="58"/>
  <c r="AI30" i="58"/>
  <c r="AI53" i="58"/>
  <c r="AI64" i="58"/>
  <c r="AI60" i="58"/>
  <c r="AI56" i="58"/>
  <c r="AI20" i="58"/>
  <c r="AO33" i="58"/>
  <c r="AQ59" i="58"/>
  <c r="AP59" i="58"/>
  <c r="AN59" i="58"/>
  <c r="AN33" i="58"/>
  <c r="AQ33" i="58"/>
  <c r="AR33" i="58"/>
  <c r="AP33" i="58"/>
  <c r="AR59" i="58"/>
  <c r="AT21" i="60"/>
  <c r="AU21" i="60"/>
  <c r="AW11" i="52"/>
  <c r="AV12" i="52"/>
  <c r="AX11" i="52"/>
  <c r="AE63" i="56"/>
  <c r="AE64" i="100"/>
  <c r="AD43" i="100"/>
  <c r="AF46" i="100"/>
  <c r="AD44" i="100"/>
  <c r="AE32" i="100"/>
  <c r="AF45" i="100"/>
  <c r="AF18" i="100"/>
  <c r="AJ70" i="100"/>
  <c r="AZ70" i="100" s="1"/>
  <c r="AR43" i="102"/>
  <c r="AS43" i="102"/>
  <c r="AV54" i="102"/>
  <c r="AW54" i="102"/>
  <c r="AP21" i="58"/>
  <c r="AQ21" i="58"/>
  <c r="AR60" i="58"/>
  <c r="AG37" i="100"/>
  <c r="AR35" i="96"/>
  <c r="AS35" i="96"/>
  <c r="AR57" i="102"/>
  <c r="AS57" i="102"/>
  <c r="AP46" i="83"/>
  <c r="AQ46" i="83"/>
  <c r="AE64" i="56"/>
  <c r="AD46" i="56"/>
  <c r="AD38" i="56"/>
  <c r="AD43" i="56"/>
  <c r="AN38" i="102"/>
  <c r="AO38" i="102"/>
  <c r="Q34" i="75"/>
  <c r="AL38" i="102"/>
  <c r="AN69" i="102"/>
  <c r="AO69" i="102"/>
  <c r="AL69" i="102"/>
  <c r="Q66" i="75"/>
  <c r="AQ60" i="102"/>
  <c r="AP60" i="102"/>
  <c r="AN55" i="58"/>
  <c r="AO55" i="58"/>
  <c r="AR32" i="96"/>
  <c r="AS32" i="96"/>
  <c r="AT68" i="60"/>
  <c r="AU68" i="60"/>
  <c r="AT23" i="60"/>
  <c r="AU23" i="60"/>
  <c r="AN25" i="60"/>
  <c r="AO25" i="60"/>
  <c r="V63" i="67"/>
  <c r="AP59" i="56"/>
  <c r="AN58" i="60"/>
  <c r="AO58" i="60"/>
  <c r="AE58" i="52"/>
  <c r="AR54" i="102"/>
  <c r="AS54" i="102"/>
  <c r="AV69" i="102"/>
  <c r="AW69" i="102"/>
  <c r="AN71" i="58"/>
  <c r="AO71" i="58"/>
  <c r="AX50" i="98"/>
  <c r="AY50" i="98"/>
  <c r="AR35" i="58"/>
  <c r="AG24" i="100"/>
  <c r="AR27" i="96"/>
  <c r="AS27" i="96"/>
  <c r="AB55" i="96"/>
  <c r="AB53" i="96"/>
  <c r="AB51" i="96"/>
  <c r="AB49" i="96"/>
  <c r="AB47" i="96"/>
  <c r="AB43" i="96"/>
  <c r="AB69" i="96"/>
  <c r="AB63" i="96"/>
  <c r="AB50" i="96"/>
  <c r="AB46" i="96"/>
  <c r="AB39" i="96"/>
  <c r="AJ39" i="96" s="1"/>
  <c r="AB36" i="96"/>
  <c r="AB35" i="96"/>
  <c r="AB32" i="96"/>
  <c r="AB30" i="96"/>
  <c r="AB28" i="96"/>
  <c r="AB26" i="96"/>
  <c r="AB24" i="96"/>
  <c r="AB22" i="96"/>
  <c r="AJ22" i="96" s="1"/>
  <c r="AB20" i="96"/>
  <c r="AB18" i="96"/>
  <c r="AB67" i="96"/>
  <c r="AB60" i="96"/>
  <c r="AB58" i="96"/>
  <c r="AB48" i="96"/>
  <c r="AB31" i="96"/>
  <c r="AB23" i="96"/>
  <c r="AB68" i="96"/>
  <c r="AB61" i="96"/>
  <c r="AB37" i="96"/>
  <c r="AB34" i="96"/>
  <c r="AJ34" i="96" s="1"/>
  <c r="AB25" i="96"/>
  <c r="AB15" i="96"/>
  <c r="AB70" i="96"/>
  <c r="AB62" i="96"/>
  <c r="AJ62" i="96" s="1"/>
  <c r="AB57" i="96"/>
  <c r="AB54" i="96"/>
  <c r="AB52" i="96"/>
  <c r="AB45" i="96"/>
  <c r="AJ45" i="96" s="1"/>
  <c r="AB44" i="96"/>
  <c r="AB38" i="96"/>
  <c r="AB27" i="96"/>
  <c r="AB19" i="96"/>
  <c r="AB71" i="96"/>
  <c r="AB29" i="96"/>
  <c r="AB64" i="96"/>
  <c r="AB21" i="96"/>
  <c r="AJ21" i="96" s="1"/>
  <c r="AB56" i="96"/>
  <c r="AF22" i="96"/>
  <c r="AT25" i="102"/>
  <c r="AU25" i="102"/>
  <c r="AP38" i="83"/>
  <c r="AQ38" i="83"/>
  <c r="AH30" i="100"/>
  <c r="AA73" i="96"/>
  <c r="AF64" i="52"/>
  <c r="AD61" i="52"/>
  <c r="AF55" i="52"/>
  <c r="AD21" i="52"/>
  <c r="AF67" i="52"/>
  <c r="AE53" i="52"/>
  <c r="AG18" i="100"/>
  <c r="AN53" i="83"/>
  <c r="AO53" i="83"/>
  <c r="AP18" i="58"/>
  <c r="AQ18" i="58"/>
  <c r="AR23" i="102"/>
  <c r="AS23" i="102"/>
  <c r="AV60" i="102"/>
  <c r="AW60" i="102"/>
  <c r="AN56" i="58"/>
  <c r="AO56" i="58"/>
  <c r="AR34" i="58"/>
  <c r="AP44" i="83"/>
  <c r="AQ44" i="83"/>
  <c r="AV44" i="102"/>
  <c r="AW44" i="102"/>
  <c r="AH30" i="52"/>
  <c r="AH15" i="52"/>
  <c r="AB71" i="83"/>
  <c r="AB46" i="83"/>
  <c r="AB70" i="83"/>
  <c r="AB64" i="83"/>
  <c r="AB60" i="83"/>
  <c r="AB58" i="83"/>
  <c r="AB57" i="83"/>
  <c r="AB51" i="83"/>
  <c r="AB44" i="83"/>
  <c r="AB68" i="83"/>
  <c r="AB61" i="83"/>
  <c r="AB55" i="83"/>
  <c r="AB50" i="83"/>
  <c r="AB37" i="83"/>
  <c r="AB34" i="83"/>
  <c r="AB32" i="83"/>
  <c r="AB25" i="83"/>
  <c r="AB24" i="83"/>
  <c r="AB15" i="83"/>
  <c r="AB69" i="83"/>
  <c r="AB62" i="83"/>
  <c r="AB54" i="83"/>
  <c r="AB52" i="83"/>
  <c r="AB47" i="83"/>
  <c r="AB45" i="83"/>
  <c r="AB39" i="83"/>
  <c r="AB38" i="83"/>
  <c r="AB35" i="83"/>
  <c r="AB27" i="83"/>
  <c r="AB26" i="83"/>
  <c r="AB19" i="83"/>
  <c r="AB18" i="83"/>
  <c r="AB63" i="83"/>
  <c r="AB56" i="83"/>
  <c r="AB49" i="83"/>
  <c r="AB43" i="83"/>
  <c r="AB36" i="83"/>
  <c r="AB29" i="83"/>
  <c r="AB28" i="83"/>
  <c r="AB21" i="83"/>
  <c r="AB20" i="83"/>
  <c r="AB31" i="83"/>
  <c r="AB22" i="83"/>
  <c r="AB48" i="83"/>
  <c r="AB30" i="83"/>
  <c r="AB53" i="83"/>
  <c r="AB23" i="83"/>
  <c r="AB67" i="83"/>
  <c r="AD46" i="83"/>
  <c r="AD61" i="83"/>
  <c r="AD63" i="83"/>
  <c r="AD49" i="83"/>
  <c r="Y73" i="83"/>
  <c r="AT30" i="102"/>
  <c r="AU30" i="102"/>
  <c r="AR55" i="102"/>
  <c r="AS55" i="102"/>
  <c r="AP32" i="102"/>
  <c r="AQ32" i="102"/>
  <c r="AN29" i="102"/>
  <c r="AO29" i="102"/>
  <c r="Q25" i="75"/>
  <c r="AL29" i="102"/>
  <c r="AP67" i="102"/>
  <c r="AQ67" i="102"/>
  <c r="AD24" i="83"/>
  <c r="V32" i="67"/>
  <c r="AN24" i="58"/>
  <c r="AO24" i="58"/>
  <c r="AI43" i="96"/>
  <c r="AX43" i="96" s="1"/>
  <c r="AL43" i="102"/>
  <c r="AL44" i="102"/>
  <c r="AG38" i="96"/>
  <c r="AD56" i="83"/>
  <c r="AG71" i="96"/>
  <c r="AR51" i="60"/>
  <c r="AS51" i="60"/>
  <c r="Y73" i="56"/>
  <c r="AT33" i="56"/>
  <c r="AX11" i="58"/>
  <c r="AW11" i="58"/>
  <c r="AV33" i="58"/>
  <c r="AV12" i="58"/>
  <c r="AV59" i="58"/>
  <c r="AV68" i="58"/>
  <c r="AV46" i="58"/>
  <c r="AV31" i="58"/>
  <c r="AV54" i="58"/>
  <c r="AV29" i="58"/>
  <c r="AV64" i="58"/>
  <c r="AV19" i="58"/>
  <c r="AV26" i="58"/>
  <c r="AV47" i="58"/>
  <c r="AV34" i="58"/>
  <c r="AV25" i="58"/>
  <c r="AV43" i="58"/>
  <c r="AV67" i="58"/>
  <c r="AV71" i="58"/>
  <c r="AV60" i="58"/>
  <c r="AV24" i="58"/>
  <c r="AV45" i="58"/>
  <c r="AV53" i="58"/>
  <c r="AV22" i="58"/>
  <c r="AV49" i="58"/>
  <c r="AV38" i="58"/>
  <c r="AV36" i="58"/>
  <c r="AV63" i="58"/>
  <c r="AV20" i="58"/>
  <c r="AV37" i="58"/>
  <c r="AV48" i="58"/>
  <c r="AV51" i="58"/>
  <c r="AV50" i="58"/>
  <c r="AV44" i="58"/>
  <c r="AV70" i="58"/>
  <c r="AV21" i="58"/>
  <c r="AV55" i="58"/>
  <c r="AV32" i="58"/>
  <c r="AV52" i="58"/>
  <c r="AV35" i="58"/>
  <c r="AV58" i="58"/>
  <c r="AV28" i="58"/>
  <c r="AV62" i="58"/>
  <c r="AV56" i="58"/>
  <c r="AV57" i="58"/>
  <c r="AV15" i="58"/>
  <c r="AV27" i="58"/>
  <c r="AV61" i="58"/>
  <c r="AV23" i="58"/>
  <c r="AV18" i="58"/>
  <c r="AV30" i="58"/>
  <c r="AV39" i="58"/>
  <c r="AV69" i="58"/>
  <c r="AT44" i="60"/>
  <c r="AU44" i="60"/>
  <c r="AE35" i="96"/>
  <c r="AF39" i="52"/>
  <c r="W48" i="67"/>
  <c r="W55" i="67"/>
  <c r="AD55" i="83"/>
  <c r="AR46" i="60"/>
  <c r="AS46" i="60"/>
  <c r="AG48" i="56"/>
  <c r="AN64" i="60"/>
  <c r="AO64" i="60"/>
  <c r="AE67" i="100"/>
  <c r="AF61" i="100"/>
  <c r="AF35" i="100"/>
  <c r="AE35" i="100"/>
  <c r="AE58" i="100"/>
  <c r="AF44" i="100"/>
  <c r="AI30" i="100"/>
  <c r="AI64" i="100"/>
  <c r="AF47" i="100"/>
  <c r="AJ15" i="100"/>
  <c r="BA15" i="100" s="1"/>
  <c r="AD52" i="100"/>
  <c r="AD32" i="100"/>
  <c r="AD22" i="100"/>
  <c r="AR62" i="102"/>
  <c r="AS62" i="102"/>
  <c r="AV24" i="102"/>
  <c r="AW24" i="102"/>
  <c r="AR63" i="102"/>
  <c r="AS63" i="102"/>
  <c r="AN36" i="102"/>
  <c r="AO36" i="102"/>
  <c r="AL36" i="102"/>
  <c r="Q32" i="75"/>
  <c r="AG55" i="100"/>
  <c r="AF71" i="96"/>
  <c r="AD46" i="96"/>
  <c r="AD27" i="83"/>
  <c r="AT38" i="60"/>
  <c r="AU38" i="60"/>
  <c r="AF52" i="56"/>
  <c r="AF46" i="56"/>
  <c r="U73" i="56"/>
  <c r="AH15" i="56"/>
  <c r="AW15" i="56" s="1"/>
  <c r="AH36" i="56"/>
  <c r="AV36" i="56" s="1"/>
  <c r="AH52" i="56"/>
  <c r="AV52" i="56" s="1"/>
  <c r="AH48" i="56"/>
  <c r="AV48" i="56" s="1"/>
  <c r="AH29" i="56"/>
  <c r="AV29" i="56" s="1"/>
  <c r="AH71" i="56"/>
  <c r="AV71" i="56" s="1"/>
  <c r="AH44" i="56"/>
  <c r="AV44" i="56" s="1"/>
  <c r="AH25" i="56"/>
  <c r="AV25" i="56" s="1"/>
  <c r="AH67" i="56"/>
  <c r="AV67" i="56" s="1"/>
  <c r="AH37" i="56"/>
  <c r="AV37" i="56" s="1"/>
  <c r="AH21" i="56"/>
  <c r="AV21" i="56" s="1"/>
  <c r="AH60" i="56"/>
  <c r="AV60" i="56" s="1"/>
  <c r="AN38" i="60"/>
  <c r="AO38" i="60"/>
  <c r="AR45" i="102"/>
  <c r="AS45" i="102"/>
  <c r="AQ18" i="102"/>
  <c r="AP18" i="102"/>
  <c r="AR67" i="102"/>
  <c r="AS67" i="102"/>
  <c r="AQ20" i="102"/>
  <c r="AP20" i="102"/>
  <c r="AG68" i="100"/>
  <c r="AP62" i="58"/>
  <c r="AQ62" i="58"/>
  <c r="AF64" i="96"/>
  <c r="AN18" i="60"/>
  <c r="AO18" i="60"/>
  <c r="AH47" i="100"/>
  <c r="AD56" i="96"/>
  <c r="V68" i="67"/>
  <c r="AB71" i="60"/>
  <c r="AB58" i="60"/>
  <c r="AB46" i="60"/>
  <c r="AJ46" i="60" s="1"/>
  <c r="AB69" i="60"/>
  <c r="AB63" i="60"/>
  <c r="AB50" i="60"/>
  <c r="AB49" i="60"/>
  <c r="AB39" i="60"/>
  <c r="AJ39" i="60" s="1"/>
  <c r="AB64" i="60"/>
  <c r="AB57" i="60"/>
  <c r="AB56" i="60"/>
  <c r="AB51" i="60"/>
  <c r="AB44" i="60"/>
  <c r="AB31" i="60"/>
  <c r="AB30" i="60"/>
  <c r="AB23" i="60"/>
  <c r="AB22" i="60"/>
  <c r="AB67" i="60"/>
  <c r="AB60" i="60"/>
  <c r="AJ60" i="60" s="1"/>
  <c r="AB53" i="60"/>
  <c r="AB48" i="60"/>
  <c r="AB34" i="60"/>
  <c r="AB32" i="60"/>
  <c r="AB25" i="60"/>
  <c r="AJ25" i="60" s="1"/>
  <c r="AB24" i="60"/>
  <c r="AJ24" i="60" s="1"/>
  <c r="AB15" i="60"/>
  <c r="AB68" i="60"/>
  <c r="AB61" i="60"/>
  <c r="AB55" i="60"/>
  <c r="AJ55" i="60" s="1"/>
  <c r="AB37" i="60"/>
  <c r="AB35" i="60"/>
  <c r="AB27" i="60"/>
  <c r="AJ27" i="60" s="1"/>
  <c r="AB26" i="60"/>
  <c r="AB19" i="60"/>
  <c r="AB18" i="60"/>
  <c r="AJ18" i="60" s="1"/>
  <c r="AB52" i="60"/>
  <c r="AB20" i="60"/>
  <c r="AB54" i="60"/>
  <c r="AB43" i="60"/>
  <c r="AB36" i="60"/>
  <c r="AB28" i="60"/>
  <c r="AB70" i="60"/>
  <c r="AB45" i="60"/>
  <c r="AB38" i="60"/>
  <c r="AJ38" i="60" s="1"/>
  <c r="AB21" i="60"/>
  <c r="AB62" i="60"/>
  <c r="AB29" i="60"/>
  <c r="AB47" i="60"/>
  <c r="AF57" i="60"/>
  <c r="AE63" i="60"/>
  <c r="AF28" i="60"/>
  <c r="AF55" i="60"/>
  <c r="Y46" i="67"/>
  <c r="Y39" i="67"/>
  <c r="Y30" i="67"/>
  <c r="Y36" i="67"/>
  <c r="Y57" i="67"/>
  <c r="Y60" i="67"/>
  <c r="Y27" i="67"/>
  <c r="Y55" i="67"/>
  <c r="AE20" i="96"/>
  <c r="AD51" i="60"/>
  <c r="AP68" i="58"/>
  <c r="AQ68" i="58"/>
  <c r="AV27" i="102"/>
  <c r="AW27" i="102"/>
  <c r="AR58" i="102"/>
  <c r="AS58" i="102"/>
  <c r="AN52" i="58"/>
  <c r="AO52" i="58"/>
  <c r="AR18" i="58"/>
  <c r="AT22" i="102"/>
  <c r="AU22" i="102"/>
  <c r="AT29" i="102"/>
  <c r="AU29" i="102"/>
  <c r="AE15" i="83"/>
  <c r="U67" i="67"/>
  <c r="U29" i="67"/>
  <c r="AH15" i="96"/>
  <c r="AG29" i="83"/>
  <c r="AT29" i="83" s="1"/>
  <c r="AG31" i="83"/>
  <c r="AT31" i="83" s="1"/>
  <c r="AG67" i="83"/>
  <c r="AT67" i="83" s="1"/>
  <c r="AX59" i="96"/>
  <c r="AX33" i="96"/>
  <c r="AY11" i="96"/>
  <c r="AX12" i="96"/>
  <c r="AZ11" i="96"/>
  <c r="AX49" i="96"/>
  <c r="AX29" i="96"/>
  <c r="AX22" i="96"/>
  <c r="AX67" i="96"/>
  <c r="AX61" i="96"/>
  <c r="AX44" i="96"/>
  <c r="AX25" i="96"/>
  <c r="AX28" i="96"/>
  <c r="AX30" i="96"/>
  <c r="AX37" i="96"/>
  <c r="AX20" i="96"/>
  <c r="AX54" i="96"/>
  <c r="AX45" i="96"/>
  <c r="AX36" i="96"/>
  <c r="AX34" i="96"/>
  <c r="AN46" i="102"/>
  <c r="AO46" i="102"/>
  <c r="AL46" i="102"/>
  <c r="Q43" i="75"/>
  <c r="AN57" i="102"/>
  <c r="AO57" i="102"/>
  <c r="Q54" i="75"/>
  <c r="AL57" i="102"/>
  <c r="AT71" i="102"/>
  <c r="AU71" i="102"/>
  <c r="AV31" i="102"/>
  <c r="AW31" i="102"/>
  <c r="AP50" i="58"/>
  <c r="AQ50" i="58"/>
  <c r="AR61" i="58"/>
  <c r="AN48" i="102"/>
  <c r="AO48" i="102"/>
  <c r="AL48" i="102"/>
  <c r="Q45" i="75"/>
  <c r="AE31" i="83"/>
  <c r="AE57" i="83"/>
  <c r="AS44" i="58"/>
  <c r="AS68" i="58"/>
  <c r="AS23" i="58"/>
  <c r="AS29" i="58"/>
  <c r="AS62" i="58"/>
  <c r="AS59" i="58"/>
  <c r="AQ58" i="102"/>
  <c r="AP58" i="102"/>
  <c r="AN38" i="58"/>
  <c r="AO38" i="58"/>
  <c r="Q52" i="75"/>
  <c r="BA9" i="105"/>
  <c r="BA12" i="105" s="1"/>
  <c r="BC9" i="102"/>
  <c r="BC9" i="105" s="1"/>
  <c r="BC12" i="105" s="1"/>
  <c r="U39" i="67"/>
  <c r="U31" i="67"/>
  <c r="AU30" i="96"/>
  <c r="AU35" i="96"/>
  <c r="AU34" i="96"/>
  <c r="AU52" i="96"/>
  <c r="AU39" i="96"/>
  <c r="AU58" i="96"/>
  <c r="AU43" i="96"/>
  <c r="AU67" i="96"/>
  <c r="AG60" i="96"/>
  <c r="AF58" i="52"/>
  <c r="AF71" i="56"/>
  <c r="AT33" i="83"/>
  <c r="AF31" i="60"/>
  <c r="AR19" i="102"/>
  <c r="AS19" i="102"/>
  <c r="AV59" i="56"/>
  <c r="AX59" i="56"/>
  <c r="AX33" i="56"/>
  <c r="AX12" i="56"/>
  <c r="AZ11" i="56"/>
  <c r="AY11" i="56"/>
  <c r="AX46" i="56"/>
  <c r="AX35" i="56"/>
  <c r="AX34" i="56"/>
  <c r="AX19" i="56"/>
  <c r="AX64" i="56"/>
  <c r="AX32" i="56"/>
  <c r="AX62" i="56"/>
  <c r="AX58" i="56"/>
  <c r="AX56" i="56"/>
  <c r="AT49" i="102"/>
  <c r="AU49" i="102"/>
  <c r="AE29" i="56"/>
  <c r="AG31" i="60"/>
  <c r="AP33" i="83"/>
  <c r="AG30" i="52"/>
  <c r="AF23" i="52"/>
  <c r="AD31" i="60"/>
  <c r="AD18" i="96"/>
  <c r="AG26" i="56"/>
  <c r="AE46" i="56"/>
  <c r="AJ60" i="100"/>
  <c r="AZ60" i="100" s="1"/>
  <c r="AD34" i="100"/>
  <c r="AD54" i="100"/>
  <c r="AD29" i="100"/>
  <c r="AD19" i="100"/>
  <c r="AD63" i="100"/>
  <c r="AJ20" i="100"/>
  <c r="AZ20" i="100" s="1"/>
  <c r="AF49" i="100"/>
  <c r="AF56" i="100"/>
  <c r="AR61" i="102"/>
  <c r="AS61" i="102"/>
  <c r="AV62" i="102"/>
  <c r="AW62" i="102"/>
  <c r="AW30" i="60"/>
  <c r="AW63" i="60"/>
  <c r="AW55" i="60"/>
  <c r="AN20" i="58"/>
  <c r="AO20" i="58"/>
  <c r="AR45" i="58"/>
  <c r="AG32" i="100"/>
  <c r="AT46" i="102"/>
  <c r="AU46" i="102"/>
  <c r="AE47" i="96"/>
  <c r="AE49" i="83"/>
  <c r="AD44" i="83"/>
  <c r="AE56" i="56"/>
  <c r="AE61" i="56"/>
  <c r="AD30" i="56"/>
  <c r="AD60" i="56"/>
  <c r="AQ38" i="102"/>
  <c r="AP38" i="102"/>
  <c r="AI73" i="102"/>
  <c r="AX15" i="102"/>
  <c r="AP29" i="58"/>
  <c r="AQ29" i="58"/>
  <c r="AF51" i="58"/>
  <c r="AE70" i="58"/>
  <c r="AD34" i="58"/>
  <c r="AF71" i="58"/>
  <c r="AE27" i="58"/>
  <c r="AD36" i="58"/>
  <c r="AF46" i="58"/>
  <c r="AE31" i="58"/>
  <c r="AE28" i="96"/>
  <c r="AF15" i="96"/>
  <c r="AE21" i="96"/>
  <c r="AG69" i="96"/>
  <c r="AE24" i="96"/>
  <c r="AF34" i="96"/>
  <c r="AE22" i="96"/>
  <c r="AG50" i="96"/>
  <c r="AF68" i="96"/>
  <c r="AD54" i="96"/>
  <c r="AG64" i="96"/>
  <c r="Z71" i="96"/>
  <c r="Z70" i="96"/>
  <c r="AJ70" i="96" s="1"/>
  <c r="Z69" i="96"/>
  <c r="Z68" i="96"/>
  <c r="Z67" i="96"/>
  <c r="Z64" i="96"/>
  <c r="AJ64" i="96" s="1"/>
  <c r="Z63" i="96"/>
  <c r="Z62" i="96"/>
  <c r="Z61" i="96"/>
  <c r="Z60" i="96"/>
  <c r="Z38" i="96"/>
  <c r="Z39" i="96"/>
  <c r="Z15" i="96"/>
  <c r="Z36" i="96"/>
  <c r="AJ36" i="96" s="1"/>
  <c r="Z37" i="96"/>
  <c r="Z29" i="96"/>
  <c r="Z57" i="96"/>
  <c r="Z19" i="96"/>
  <c r="AJ19" i="96" s="1"/>
  <c r="Z25" i="96"/>
  <c r="Z48" i="96"/>
  <c r="Z43" i="96"/>
  <c r="Z52" i="96"/>
  <c r="AJ52" i="96" s="1"/>
  <c r="Z58" i="96"/>
  <c r="Z53" i="96"/>
  <c r="Z32" i="96"/>
  <c r="Z51" i="96"/>
  <c r="AJ51" i="96" s="1"/>
  <c r="Z46" i="96"/>
  <c r="Z24" i="96"/>
  <c r="Z21" i="96"/>
  <c r="Z55" i="96"/>
  <c r="AJ55" i="96" s="1"/>
  <c r="Z54" i="96"/>
  <c r="Z45" i="96"/>
  <c r="Z27" i="96"/>
  <c r="Z44" i="96"/>
  <c r="AJ44" i="96" s="1"/>
  <c r="Z18" i="96"/>
  <c r="Z31" i="96"/>
  <c r="Z26" i="96"/>
  <c r="Z20" i="96"/>
  <c r="Z23" i="96"/>
  <c r="Z47" i="96"/>
  <c r="Z22" i="96"/>
  <c r="Z30" i="96"/>
  <c r="Z35" i="96"/>
  <c r="Z28" i="96"/>
  <c r="Z50" i="96"/>
  <c r="Z56" i="96"/>
  <c r="AJ56" i="96" s="1"/>
  <c r="Z34" i="96"/>
  <c r="Z49" i="96"/>
  <c r="AH25" i="96"/>
  <c r="AV25" i="96" s="1"/>
  <c r="AH57" i="96"/>
  <c r="AV57" i="96" s="1"/>
  <c r="AH53" i="96"/>
  <c r="AV53" i="96" s="1"/>
  <c r="AH43" i="96"/>
  <c r="AV43" i="96" s="1"/>
  <c r="AH34" i="96"/>
  <c r="AV34" i="96" s="1"/>
  <c r="AE68" i="96"/>
  <c r="AD55" i="96"/>
  <c r="AE67" i="96"/>
  <c r="AF56" i="96"/>
  <c r="AD49" i="96"/>
  <c r="AD61" i="96"/>
  <c r="AD47" i="96"/>
  <c r="AG32" i="96"/>
  <c r="AF18" i="96"/>
  <c r="AE45" i="96"/>
  <c r="AG15" i="96"/>
  <c r="AE51" i="96"/>
  <c r="AD60" i="96"/>
  <c r="AF51" i="96"/>
  <c r="AD57" i="96"/>
  <c r="AH22" i="96"/>
  <c r="AV22" i="96" s="1"/>
  <c r="AH30" i="96"/>
  <c r="AV30" i="96" s="1"/>
  <c r="AH35" i="96"/>
  <c r="AV35" i="96" s="1"/>
  <c r="AH55" i="96"/>
  <c r="AV55" i="96" s="1"/>
  <c r="AH56" i="96"/>
  <c r="AV56" i="96" s="1"/>
  <c r="AH36" i="96"/>
  <c r="AV36" i="96" s="1"/>
  <c r="AE23" i="96"/>
  <c r="AE70" i="96"/>
  <c r="AD51" i="96"/>
  <c r="AF29" i="96"/>
  <c r="AF31" i="96"/>
  <c r="AE57" i="96"/>
  <c r="AE56" i="96"/>
  <c r="AE63" i="96"/>
  <c r="AE52" i="96"/>
  <c r="AH51" i="96"/>
  <c r="AV51" i="96" s="1"/>
  <c r="AH37" i="96"/>
  <c r="AV37" i="96" s="1"/>
  <c r="AH39" i="96"/>
  <c r="AV39" i="96" s="1"/>
  <c r="AH62" i="96"/>
  <c r="AV62" i="96" s="1"/>
  <c r="AH24" i="96"/>
  <c r="AV24" i="96" s="1"/>
  <c r="AH47" i="96"/>
  <c r="AV47" i="96" s="1"/>
  <c r="AH27" i="96"/>
  <c r="AV27" i="96" s="1"/>
  <c r="AH31" i="96"/>
  <c r="AV31" i="96" s="1"/>
  <c r="AE62" i="96"/>
  <c r="AD48" i="96"/>
  <c r="AF20" i="96"/>
  <c r="AF45" i="96"/>
  <c r="AF53" i="96"/>
  <c r="AD20" i="96"/>
  <c r="AD23" i="96"/>
  <c r="AD52" i="96"/>
  <c r="AG31" i="96"/>
  <c r="AE27" i="96"/>
  <c r="AE25" i="96"/>
  <c r="AD44" i="96"/>
  <c r="AE26" i="96"/>
  <c r="AE15" i="96"/>
  <c r="AD63" i="96"/>
  <c r="AH50" i="96"/>
  <c r="AV50" i="96" s="1"/>
  <c r="AH69" i="96"/>
  <c r="AV69" i="96" s="1"/>
  <c r="AH58" i="96"/>
  <c r="AV58" i="96" s="1"/>
  <c r="AH46" i="96"/>
  <c r="AV46" i="96" s="1"/>
  <c r="AH48" i="96"/>
  <c r="AV48" i="96" s="1"/>
  <c r="AH64" i="96"/>
  <c r="AV64" i="96" s="1"/>
  <c r="AE44" i="96"/>
  <c r="AD19" i="96"/>
  <c r="AF46" i="96"/>
  <c r="AE64" i="96"/>
  <c r="AD58" i="96"/>
  <c r="AH54" i="96"/>
  <c r="AV54" i="96" s="1"/>
  <c r="AH23" i="96"/>
  <c r="AV23" i="96" s="1"/>
  <c r="AH38" i="96"/>
  <c r="AV38" i="96" s="1"/>
  <c r="AH70" i="96"/>
  <c r="AV70" i="96" s="1"/>
  <c r="AH63" i="96"/>
  <c r="AV63" i="96" s="1"/>
  <c r="AH26" i="96"/>
  <c r="AV26" i="96" s="1"/>
  <c r="AH71" i="96"/>
  <c r="AV71" i="96" s="1"/>
  <c r="AE54" i="96"/>
  <c r="AE19" i="96"/>
  <c r="AD36" i="96"/>
  <c r="AF61" i="96"/>
  <c r="AF25" i="96"/>
  <c r="AF63" i="96"/>
  <c r="AE39" i="96"/>
  <c r="AD24" i="96"/>
  <c r="AE46" i="96"/>
  <c r="AG29" i="96"/>
  <c r="AG22" i="96"/>
  <c r="AG18" i="96"/>
  <c r="AG70" i="96"/>
  <c r="AG28" i="96"/>
  <c r="AG21" i="96"/>
  <c r="AG61" i="96"/>
  <c r="AD34" i="96"/>
  <c r="AD64" i="96"/>
  <c r="AF36" i="96"/>
  <c r="AD53" i="96"/>
  <c r="AF28" i="96"/>
  <c r="AF37" i="96"/>
  <c r="AF62" i="96"/>
  <c r="AD31" i="96"/>
  <c r="AF19" i="96"/>
  <c r="AG60" i="60"/>
  <c r="AG58" i="60"/>
  <c r="AF23" i="83"/>
  <c r="AD18" i="83"/>
  <c r="AE67" i="83"/>
  <c r="AD31" i="83"/>
  <c r="AF38" i="83"/>
  <c r="AF58" i="83"/>
  <c r="AF69" i="83"/>
  <c r="AF45" i="83"/>
  <c r="AE37" i="83"/>
  <c r="AF18" i="83"/>
  <c r="AF32" i="83"/>
  <c r="AF28" i="83"/>
  <c r="AF25" i="83"/>
  <c r="AD32" i="83"/>
  <c r="AE51" i="83"/>
  <c r="AE45" i="83"/>
  <c r="AF71" i="83"/>
  <c r="AF43" i="83"/>
  <c r="AF35" i="83"/>
  <c r="AH53" i="100"/>
  <c r="AD50" i="96"/>
  <c r="AT52" i="102"/>
  <c r="AU52" i="102"/>
  <c r="AE63" i="52"/>
  <c r="AP51" i="102"/>
  <c r="AQ51" i="102"/>
  <c r="AV71" i="102"/>
  <c r="AW71" i="102"/>
  <c r="AE45" i="58"/>
  <c r="AT69" i="102"/>
  <c r="AU69" i="102"/>
  <c r="AF31" i="58"/>
  <c r="AG70" i="100"/>
  <c r="AF58" i="96"/>
  <c r="AE30" i="83"/>
  <c r="AD19" i="83"/>
  <c r="AD56" i="60"/>
  <c r="X54" i="67"/>
  <c r="AI54" i="60"/>
  <c r="AX54" i="60" s="1"/>
  <c r="X23" i="67"/>
  <c r="AI51" i="60"/>
  <c r="AX51" i="60" s="1"/>
  <c r="X25" i="67"/>
  <c r="X32" i="67"/>
  <c r="X19" i="67"/>
  <c r="AI19" i="60"/>
  <c r="AX19" i="60" s="1"/>
  <c r="X73" i="60"/>
  <c r="X15" i="67"/>
  <c r="X28" i="67"/>
  <c r="X38" i="67"/>
  <c r="AI38" i="60"/>
  <c r="AX38" i="60" s="1"/>
  <c r="X57" i="67"/>
  <c r="AI57" i="60"/>
  <c r="AX57" i="60" s="1"/>
  <c r="X63" i="67"/>
  <c r="AI63" i="60"/>
  <c r="AX63" i="60" s="1"/>
  <c r="U19" i="67"/>
  <c r="AV58" i="102"/>
  <c r="AW58" i="102"/>
  <c r="AG45" i="100"/>
  <c r="AI15" i="96"/>
  <c r="AG63" i="83"/>
  <c r="AT63" i="83" s="1"/>
  <c r="AG44" i="83"/>
  <c r="AT44" i="83" s="1"/>
  <c r="AG58" i="83"/>
  <c r="AT58" i="83" s="1"/>
  <c r="AJ55" i="100"/>
  <c r="AZ55" i="100" s="1"/>
  <c r="AJ45" i="100"/>
  <c r="AZ45" i="100" s="1"/>
  <c r="AJ35" i="100"/>
  <c r="AZ35" i="100" s="1"/>
  <c r="AJ47" i="100"/>
  <c r="AZ47" i="100" s="1"/>
  <c r="AJ37" i="100"/>
  <c r="AZ37" i="100" s="1"/>
  <c r="AH60" i="60"/>
  <c r="AG67" i="56"/>
  <c r="AN52" i="102"/>
  <c r="AO52" i="102"/>
  <c r="Q49" i="75"/>
  <c r="AL52" i="102"/>
  <c r="AR71" i="102"/>
  <c r="AS71" i="102"/>
  <c r="AV48" i="102"/>
  <c r="AW48" i="102"/>
  <c r="AD21" i="58"/>
  <c r="AF47" i="58"/>
  <c r="AS33" i="56"/>
  <c r="AT43" i="102"/>
  <c r="AU43" i="102"/>
  <c r="AS47" i="83"/>
  <c r="AS24" i="83"/>
  <c r="AS55" i="83"/>
  <c r="AS59" i="83"/>
  <c r="AG71" i="58"/>
  <c r="AT71" i="58" s="1"/>
  <c r="AV29" i="102"/>
  <c r="AW29" i="102"/>
  <c r="AF56" i="58"/>
  <c r="AL22" i="102"/>
  <c r="Q14" i="75"/>
  <c r="AE26" i="58"/>
  <c r="V44" i="67"/>
  <c r="AI54" i="56"/>
  <c r="AX54" i="56" s="1"/>
  <c r="AI38" i="56"/>
  <c r="AX38" i="56" s="1"/>
  <c r="AI39" i="56"/>
  <c r="AX39" i="56" s="1"/>
  <c r="AI53" i="56"/>
  <c r="AX53" i="56" s="1"/>
  <c r="AI52" i="56"/>
  <c r="AX52" i="56" s="1"/>
  <c r="AI23" i="56"/>
  <c r="AX23" i="56" s="1"/>
  <c r="AI30" i="56"/>
  <c r="AX30" i="56" s="1"/>
  <c r="AI18" i="56"/>
  <c r="AX18" i="56" s="1"/>
  <c r="AI48" i="56"/>
  <c r="AX48" i="56" s="1"/>
  <c r="AI28" i="56"/>
  <c r="AX28" i="56" s="1"/>
  <c r="AB55" i="58"/>
  <c r="AB53" i="58"/>
  <c r="AB51" i="58"/>
  <c r="AB49" i="58"/>
  <c r="AB47" i="58"/>
  <c r="AB68" i="58"/>
  <c r="AB62" i="58"/>
  <c r="AB56" i="58"/>
  <c r="AB48" i="58"/>
  <c r="AB46" i="58"/>
  <c r="AB45" i="58"/>
  <c r="AB38" i="58"/>
  <c r="AB36" i="58"/>
  <c r="AB35" i="58"/>
  <c r="AB32" i="58"/>
  <c r="AB30" i="58"/>
  <c r="AB28" i="58"/>
  <c r="AB26" i="58"/>
  <c r="AB24" i="58"/>
  <c r="AB22" i="58"/>
  <c r="AB20" i="58"/>
  <c r="AB18" i="58"/>
  <c r="AB70" i="58"/>
  <c r="AB63" i="58"/>
  <c r="AB54" i="58"/>
  <c r="AB52" i="58"/>
  <c r="AB29" i="58"/>
  <c r="AB21" i="58"/>
  <c r="AB64" i="58"/>
  <c r="AB58" i="58"/>
  <c r="AB57" i="58"/>
  <c r="AB31" i="58"/>
  <c r="AB23" i="58"/>
  <c r="AB71" i="58"/>
  <c r="AB67" i="58"/>
  <c r="AB60" i="58"/>
  <c r="AB50" i="58"/>
  <c r="AB43" i="58"/>
  <c r="AB34" i="58"/>
  <c r="AB25" i="58"/>
  <c r="AB15" i="58"/>
  <c r="AB69" i="58"/>
  <c r="AB37" i="58"/>
  <c r="AB61" i="58"/>
  <c r="AB39" i="58"/>
  <c r="AB19" i="58"/>
  <c r="AB27" i="58"/>
  <c r="AB44" i="58"/>
  <c r="AI29" i="83"/>
  <c r="AI52" i="83"/>
  <c r="X73" i="83"/>
  <c r="AI69" i="83"/>
  <c r="AI71" i="83"/>
  <c r="AI39" i="83"/>
  <c r="AI63" i="83"/>
  <c r="AI67" i="83"/>
  <c r="AI35" i="83"/>
  <c r="AI62" i="83"/>
  <c r="AI60" i="83"/>
  <c r="AI30" i="83"/>
  <c r="AA44" i="83"/>
  <c r="AA15" i="83"/>
  <c r="AA30" i="83"/>
  <c r="AA54" i="83"/>
  <c r="AA69" i="83"/>
  <c r="AA25" i="83"/>
  <c r="AA50" i="83"/>
  <c r="AA29" i="83"/>
  <c r="AA52" i="83"/>
  <c r="AA64" i="83"/>
  <c r="AA56" i="83"/>
  <c r="AA34" i="83"/>
  <c r="AA62" i="83"/>
  <c r="AA46" i="83"/>
  <c r="AA71" i="83"/>
  <c r="AA26" i="83"/>
  <c r="AA45" i="83"/>
  <c r="AA38" i="83"/>
  <c r="AA20" i="83"/>
  <c r="AA39" i="83"/>
  <c r="AA24" i="83"/>
  <c r="AA53" i="83"/>
  <c r="AA32" i="83"/>
  <c r="AA28" i="83"/>
  <c r="AA55" i="83"/>
  <c r="AA36" i="83"/>
  <c r="AA67" i="83"/>
  <c r="AA22" i="83"/>
  <c r="AA58" i="83"/>
  <c r="AA61" i="83"/>
  <c r="AA49" i="83"/>
  <c r="AA70" i="83"/>
  <c r="AA19" i="83"/>
  <c r="AA57" i="83"/>
  <c r="AA27" i="83"/>
  <c r="AA23" i="83"/>
  <c r="AA35" i="83"/>
  <c r="AA31" i="83"/>
  <c r="AA37" i="83"/>
  <c r="AA43" i="83"/>
  <c r="AA51" i="83"/>
  <c r="AA21" i="83"/>
  <c r="AA18" i="83"/>
  <c r="AA60" i="83"/>
  <c r="AA68" i="83"/>
  <c r="AA47" i="83"/>
  <c r="AA48" i="83"/>
  <c r="AA63" i="83"/>
  <c r="AH27" i="100"/>
  <c r="AG68" i="56"/>
  <c r="AF43" i="96"/>
  <c r="AG36" i="52"/>
  <c r="AH35" i="100"/>
  <c r="AH67" i="96"/>
  <c r="AV67" i="96" s="1"/>
  <c r="AG48" i="52"/>
  <c r="AH60" i="100"/>
  <c r="AH54" i="100"/>
  <c r="AG19" i="56"/>
  <c r="AH69" i="60"/>
  <c r="AG55" i="52"/>
  <c r="AH68" i="100"/>
  <c r="AG63" i="52"/>
  <c r="AG52" i="100"/>
  <c r="AH28" i="96"/>
  <c r="AV28" i="96" s="1"/>
  <c r="AH29" i="96"/>
  <c r="AV29" i="96" s="1"/>
  <c r="AG62" i="52"/>
  <c r="AG52" i="52"/>
  <c r="AH20" i="96"/>
  <c r="AV20" i="96" s="1"/>
  <c r="AH53" i="60"/>
  <c r="AR45" i="60"/>
  <c r="AS45" i="60"/>
  <c r="AT27" i="60"/>
  <c r="AU27" i="60"/>
  <c r="AJ21" i="60"/>
  <c r="AP71" i="100"/>
  <c r="AQ71" i="100"/>
  <c r="AN25" i="100"/>
  <c r="AO25" i="100"/>
  <c r="AR25" i="100"/>
  <c r="AS25" i="100"/>
  <c r="AO45" i="100"/>
  <c r="AN45" i="100"/>
  <c r="AV20" i="102"/>
  <c r="AW20" i="102"/>
  <c r="X73" i="52"/>
  <c r="AN28" i="96"/>
  <c r="AO28" i="96"/>
  <c r="AR24" i="60"/>
  <c r="AS24" i="60"/>
  <c r="AV63" i="100"/>
  <c r="AW63" i="100"/>
  <c r="AQ54" i="102"/>
  <c r="AP54" i="102"/>
  <c r="AR69" i="96"/>
  <c r="AS69" i="96"/>
  <c r="AP61" i="100"/>
  <c r="AQ61" i="100"/>
  <c r="AP28" i="58"/>
  <c r="AQ28" i="58"/>
  <c r="AP60" i="96"/>
  <c r="AQ60" i="96"/>
  <c r="AV55" i="102"/>
  <c r="AW55" i="102"/>
  <c r="AR34" i="102"/>
  <c r="AS34" i="102"/>
  <c r="AN25" i="83"/>
  <c r="AO25" i="83"/>
  <c r="AH52" i="52"/>
  <c r="AP51" i="58"/>
  <c r="AQ51" i="58"/>
  <c r="AR64" i="102"/>
  <c r="AS64" i="102"/>
  <c r="AT26" i="60"/>
  <c r="AU26" i="60"/>
  <c r="AU59" i="58"/>
  <c r="AU33" i="58"/>
  <c r="AU19" i="58"/>
  <c r="AU38" i="58"/>
  <c r="AU12" i="58"/>
  <c r="AU63" i="58"/>
  <c r="AU45" i="58"/>
  <c r="AU55" i="58"/>
  <c r="AU28" i="58"/>
  <c r="AU46" i="58"/>
  <c r="AU20" i="58"/>
  <c r="AU24" i="58"/>
  <c r="AU43" i="58"/>
  <c r="AU50" i="58"/>
  <c r="AU64" i="58"/>
  <c r="AU62" i="58"/>
  <c r="AU34" i="58"/>
  <c r="AU71" i="58"/>
  <c r="AU67" i="58"/>
  <c r="AU48" i="58"/>
  <c r="AU21" i="58"/>
  <c r="AU27" i="58"/>
  <c r="AU54" i="58"/>
  <c r="AU57" i="58"/>
  <c r="AU39" i="58"/>
  <c r="AU36" i="58"/>
  <c r="AU37" i="58"/>
  <c r="AU70" i="58"/>
  <c r="AU26" i="58"/>
  <c r="AU47" i="58"/>
  <c r="AU35" i="58"/>
  <c r="AU44" i="58"/>
  <c r="AU53" i="58"/>
  <c r="AU32" i="58"/>
  <c r="AU68" i="58"/>
  <c r="AU69" i="58"/>
  <c r="AU23" i="58"/>
  <c r="AU49" i="58"/>
  <c r="AU61" i="58"/>
  <c r="AU18" i="58"/>
  <c r="AU22" i="58"/>
  <c r="AU25" i="58"/>
  <c r="AU15" i="58"/>
  <c r="AU52" i="58"/>
  <c r="AU31" i="58"/>
  <c r="AU51" i="58"/>
  <c r="AU56" i="58"/>
  <c r="AP45" i="100"/>
  <c r="AQ45" i="100"/>
  <c r="AI63" i="100"/>
  <c r="AD55" i="100"/>
  <c r="AJ61" i="100"/>
  <c r="AZ61" i="100" s="1"/>
  <c r="AN63" i="102"/>
  <c r="AO63" i="102"/>
  <c r="Q60" i="75"/>
  <c r="AL63" i="102"/>
  <c r="AN70" i="58"/>
  <c r="AO70" i="58"/>
  <c r="AR25" i="58"/>
  <c r="AP31" i="96"/>
  <c r="AQ31" i="96"/>
  <c r="AP22" i="83"/>
  <c r="AQ22" i="83"/>
  <c r="AH54" i="56"/>
  <c r="AV54" i="56" s="1"/>
  <c r="AH68" i="56"/>
  <c r="AV68" i="56" s="1"/>
  <c r="AH61" i="56"/>
  <c r="AV61" i="56" s="1"/>
  <c r="AH38" i="56"/>
  <c r="AV38" i="56" s="1"/>
  <c r="AR22" i="102"/>
  <c r="AS22" i="102"/>
  <c r="AR21" i="102"/>
  <c r="AS21" i="102"/>
  <c r="AP71" i="58"/>
  <c r="AQ71" i="58"/>
  <c r="AN28" i="102"/>
  <c r="AO28" i="102"/>
  <c r="AL28" i="102"/>
  <c r="Q24" i="75"/>
  <c r="AT47" i="102"/>
  <c r="AU47" i="102"/>
  <c r="AP52" i="83"/>
  <c r="AQ52" i="83"/>
  <c r="AI52" i="100"/>
  <c r="AN71" i="83"/>
  <c r="AO71" i="83"/>
  <c r="AU46" i="96"/>
  <c r="AF69" i="56"/>
  <c r="AW59" i="56"/>
  <c r="AW33" i="56"/>
  <c r="AW12" i="56"/>
  <c r="AT43" i="60"/>
  <c r="AF68" i="56"/>
  <c r="AF55" i="100"/>
  <c r="AJ28" i="100"/>
  <c r="AZ28" i="100" s="1"/>
  <c r="AF23" i="100"/>
  <c r="AW31" i="60"/>
  <c r="AR67" i="58"/>
  <c r="AG60" i="100"/>
  <c r="AN47" i="83"/>
  <c r="AO47" i="83"/>
  <c r="AD53" i="56"/>
  <c r="AR47" i="102"/>
  <c r="AS47" i="102"/>
  <c r="AG26" i="100"/>
  <c r="AR37" i="58"/>
  <c r="AR54" i="96"/>
  <c r="AS54" i="96"/>
  <c r="AP34" i="96"/>
  <c r="AQ34" i="96"/>
  <c r="AR39" i="96"/>
  <c r="AS39" i="96"/>
  <c r="AR24" i="96"/>
  <c r="AS24" i="96"/>
  <c r="AR21" i="83"/>
  <c r="AP61" i="83"/>
  <c r="AR29" i="83"/>
  <c r="AN35" i="83"/>
  <c r="AO35" i="83"/>
  <c r="AR68" i="83"/>
  <c r="AN23" i="83"/>
  <c r="AO23" i="83"/>
  <c r="AR26" i="83"/>
  <c r="AR21" i="60"/>
  <c r="AS21" i="60"/>
  <c r="V39" i="67"/>
  <c r="AV23" i="102"/>
  <c r="AW23" i="102"/>
  <c r="Z73" i="98"/>
  <c r="AR71" i="60"/>
  <c r="AS71" i="60"/>
  <c r="AP18" i="96"/>
  <c r="AQ18" i="96"/>
  <c r="AT29" i="60"/>
  <c r="AU29" i="60"/>
  <c r="X64" i="67"/>
  <c r="X46" i="67"/>
  <c r="U68" i="67"/>
  <c r="AJ30" i="100"/>
  <c r="AZ30" i="100" s="1"/>
  <c r="AT45" i="102"/>
  <c r="AU45" i="102"/>
  <c r="AR38" i="58"/>
  <c r="AN45" i="102"/>
  <c r="AO45" i="102"/>
  <c r="AL45" i="102"/>
  <c r="Q42" i="75"/>
  <c r="AI68" i="56"/>
  <c r="AX68" i="56" s="1"/>
  <c r="AI49" i="56"/>
  <c r="AX49" i="56" s="1"/>
  <c r="AI71" i="56"/>
  <c r="AX71" i="56" s="1"/>
  <c r="AI50" i="56"/>
  <c r="AX50" i="56" s="1"/>
  <c r="AI54" i="83"/>
  <c r="AI27" i="83"/>
  <c r="AG32" i="56"/>
  <c r="AI67" i="100"/>
  <c r="AH28" i="100"/>
  <c r="AR68" i="60"/>
  <c r="AS68" i="60"/>
  <c r="AH73" i="58"/>
  <c r="AT59" i="56"/>
  <c r="AT56" i="102"/>
  <c r="AU56" i="102"/>
  <c r="AT61" i="60"/>
  <c r="AU61" i="60"/>
  <c r="AJ45" i="60"/>
  <c r="AJ36" i="60"/>
  <c r="AJ68" i="60"/>
  <c r="AQ38" i="60"/>
  <c r="AP38" i="60"/>
  <c r="AI50" i="60"/>
  <c r="AX50" i="60" s="1"/>
  <c r="AI35" i="60"/>
  <c r="AX35" i="60" s="1"/>
  <c r="AN62" i="102"/>
  <c r="AO62" i="102"/>
  <c r="Q59" i="75"/>
  <c r="AL62" i="102"/>
  <c r="AE44" i="100"/>
  <c r="AD37" i="100"/>
  <c r="AD36" i="100"/>
  <c r="AJ21" i="100"/>
  <c r="AZ21" i="100" s="1"/>
  <c r="AD39" i="100"/>
  <c r="AJ25" i="100"/>
  <c r="AZ25" i="100" s="1"/>
  <c r="AN64" i="102"/>
  <c r="AO64" i="102"/>
  <c r="AL64" i="102"/>
  <c r="Q61" i="75"/>
  <c r="AU55" i="102"/>
  <c r="AT55" i="102"/>
  <c r="AN35" i="58"/>
  <c r="AO35" i="58"/>
  <c r="AQ34" i="102"/>
  <c r="AP34" i="102"/>
  <c r="AR27" i="58"/>
  <c r="AN43" i="96"/>
  <c r="AO43" i="96"/>
  <c r="AN21" i="83"/>
  <c r="AO21" i="83"/>
  <c r="AP32" i="83"/>
  <c r="AQ32" i="83"/>
  <c r="AE19" i="56"/>
  <c r="AD21" i="56"/>
  <c r="AD44" i="56"/>
  <c r="AD28" i="56"/>
  <c r="AN21" i="102"/>
  <c r="AO21" i="102"/>
  <c r="AL21" i="102"/>
  <c r="Q17" i="75"/>
  <c r="AN47" i="58"/>
  <c r="AO47" i="58"/>
  <c r="AR21" i="96"/>
  <c r="AS21" i="96"/>
  <c r="AT64" i="60"/>
  <c r="AU64" i="60"/>
  <c r="AT54" i="60"/>
  <c r="AU54" i="60"/>
  <c r="AN57" i="83"/>
  <c r="AO57" i="83"/>
  <c r="AH52" i="100"/>
  <c r="AJ22" i="60"/>
  <c r="AL22" i="60" s="1"/>
  <c r="AO37" i="96"/>
  <c r="AN37" i="96"/>
  <c r="AN22" i="60"/>
  <c r="AO22" i="60"/>
  <c r="AP19" i="58"/>
  <c r="AQ19" i="58"/>
  <c r="AP49" i="102"/>
  <c r="AQ49" i="102"/>
  <c r="AR68" i="102"/>
  <c r="AS68" i="102"/>
  <c r="AN25" i="58"/>
  <c r="AO25" i="58"/>
  <c r="AQ23" i="102"/>
  <c r="AP23" i="102"/>
  <c r="AP47" i="58"/>
  <c r="AQ47" i="58"/>
  <c r="AG58" i="100"/>
  <c r="AP48" i="96"/>
  <c r="AQ48" i="96"/>
  <c r="AN29" i="83"/>
  <c r="AO29" i="83"/>
  <c r="S78" i="67"/>
  <c r="AF29" i="52"/>
  <c r="AD54" i="52"/>
  <c r="AF70" i="52"/>
  <c r="AE68" i="52"/>
  <c r="AF50" i="52"/>
  <c r="AE45" i="52"/>
  <c r="AN48" i="58"/>
  <c r="AO48" i="58"/>
  <c r="AP68" i="102"/>
  <c r="AQ68" i="102"/>
  <c r="AN69" i="58"/>
  <c r="AO69" i="58"/>
  <c r="AP23" i="58"/>
  <c r="AQ23" i="58"/>
  <c r="AP58" i="83"/>
  <c r="AQ58" i="83"/>
  <c r="AH18" i="52"/>
  <c r="AV18" i="52" s="1"/>
  <c r="AH64" i="52"/>
  <c r="AV64" i="52" s="1"/>
  <c r="AJ11" i="52"/>
  <c r="AI37" i="52"/>
  <c r="AI58" i="52"/>
  <c r="AI28" i="52"/>
  <c r="AI70" i="52"/>
  <c r="AI47" i="52"/>
  <c r="AI43" i="52"/>
  <c r="AI29" i="52"/>
  <c r="AI55" i="52"/>
  <c r="AI35" i="52"/>
  <c r="AI49" i="52"/>
  <c r="AI26" i="52"/>
  <c r="AI50" i="52"/>
  <c r="AI62" i="52"/>
  <c r="AI46" i="52"/>
  <c r="AI36" i="52"/>
  <c r="AI24" i="52"/>
  <c r="AI67" i="52"/>
  <c r="AI31" i="52"/>
  <c r="AI48" i="52"/>
  <c r="AI18" i="52"/>
  <c r="AI30" i="52"/>
  <c r="AI68" i="52"/>
  <c r="AI34" i="52"/>
  <c r="AI32" i="52"/>
  <c r="AI60" i="52"/>
  <c r="AI20" i="52"/>
  <c r="AI69" i="52"/>
  <c r="AI53" i="52"/>
  <c r="AI51" i="52"/>
  <c r="AI21" i="52"/>
  <c r="AI52" i="52"/>
  <c r="AI57" i="52"/>
  <c r="AI63" i="52"/>
  <c r="AI27" i="52"/>
  <c r="AI61" i="52"/>
  <c r="AI39" i="52"/>
  <c r="AI15" i="52"/>
  <c r="AI22" i="52"/>
  <c r="AO59" i="52"/>
  <c r="AN59" i="52"/>
  <c r="AS59" i="52"/>
  <c r="AQ61" i="102"/>
  <c r="AP61" i="102"/>
  <c r="AT28" i="102"/>
  <c r="AU28" i="102"/>
  <c r="AP21" i="102"/>
  <c r="AQ21" i="102"/>
  <c r="AR27" i="102"/>
  <c r="AS27" i="102"/>
  <c r="AP24" i="102"/>
  <c r="AQ24" i="102"/>
  <c r="AQ27" i="102"/>
  <c r="AP27" i="102"/>
  <c r="Q30" i="75"/>
  <c r="AF38" i="56"/>
  <c r="AF60" i="56"/>
  <c r="AG44" i="96"/>
  <c r="AF27" i="56"/>
  <c r="AR59" i="83"/>
  <c r="AN23" i="102"/>
  <c r="AO23" i="102"/>
  <c r="AL23" i="102"/>
  <c r="Q19" i="75"/>
  <c r="AP50" i="102"/>
  <c r="AQ50" i="102"/>
  <c r="AT37" i="58"/>
  <c r="AT62" i="58"/>
  <c r="AT35" i="58"/>
  <c r="AT15" i="58"/>
  <c r="AT52" i="58"/>
  <c r="AP62" i="60"/>
  <c r="AQ62" i="60"/>
  <c r="AN68" i="60"/>
  <c r="AO68" i="60"/>
  <c r="AG25" i="52"/>
  <c r="AT25" i="52" s="1"/>
  <c r="AF52" i="52"/>
  <c r="AE22" i="56"/>
  <c r="AD34" i="56"/>
  <c r="AJ31" i="60"/>
  <c r="AJ15" i="102"/>
  <c r="AE27" i="100"/>
  <c r="AF58" i="100"/>
  <c r="AF36" i="100"/>
  <c r="AE37" i="100"/>
  <c r="AF15" i="100"/>
  <c r="AD24" i="100"/>
  <c r="AD26" i="100"/>
  <c r="AD38" i="100"/>
  <c r="AF31" i="100"/>
  <c r="AR15" i="102"/>
  <c r="AF73" i="102"/>
  <c r="AS15" i="102"/>
  <c r="AH73" i="102"/>
  <c r="AV15" i="102"/>
  <c r="AW15" i="102"/>
  <c r="AE52" i="52"/>
  <c r="AR22" i="58"/>
  <c r="AG44" i="100"/>
  <c r="AF49" i="96"/>
  <c r="AD69" i="96"/>
  <c r="AU53" i="102"/>
  <c r="AT53" i="102"/>
  <c r="AD37" i="83"/>
  <c r="AT25" i="60"/>
  <c r="AU25" i="60"/>
  <c r="AF63" i="56"/>
  <c r="AE30" i="56"/>
  <c r="AH55" i="56"/>
  <c r="AV55" i="56" s="1"/>
  <c r="AH53" i="56"/>
  <c r="AV53" i="56" s="1"/>
  <c r="AH34" i="56"/>
  <c r="AV34" i="56" s="1"/>
  <c r="AH28" i="56"/>
  <c r="AV28" i="56" s="1"/>
  <c r="AH70" i="56"/>
  <c r="AV70" i="56" s="1"/>
  <c r="AH51" i="56"/>
  <c r="AV51" i="56" s="1"/>
  <c r="AH24" i="56"/>
  <c r="AV24" i="56" s="1"/>
  <c r="AH64" i="56"/>
  <c r="AV64" i="56" s="1"/>
  <c r="AH47" i="56"/>
  <c r="AV47" i="56" s="1"/>
  <c r="AH20" i="56"/>
  <c r="AV20" i="56" s="1"/>
  <c r="AH58" i="56"/>
  <c r="AV58" i="56" s="1"/>
  <c r="AH43" i="56"/>
  <c r="AV43" i="56" s="1"/>
  <c r="AH55" i="100"/>
  <c r="AV51" i="102"/>
  <c r="AW51" i="102"/>
  <c r="AP26" i="102"/>
  <c r="AQ26" i="102"/>
  <c r="AP56" i="58"/>
  <c r="AQ56" i="58"/>
  <c r="AD38" i="96"/>
  <c r="AP59" i="83"/>
  <c r="AH58" i="100"/>
  <c r="AN48" i="60"/>
  <c r="AO48" i="60"/>
  <c r="AI32" i="60"/>
  <c r="AX32" i="60" s="1"/>
  <c r="Y20" i="67"/>
  <c r="Y63" i="67"/>
  <c r="Y56" i="67"/>
  <c r="Y18" i="67"/>
  <c r="Y21" i="67"/>
  <c r="Y29" i="67"/>
  <c r="Y49" i="67"/>
  <c r="AP58" i="60"/>
  <c r="AT37" i="102"/>
  <c r="AU37" i="102"/>
  <c r="AE38" i="100"/>
  <c r="AR38" i="102"/>
  <c r="AS38" i="102"/>
  <c r="AV34" i="102"/>
  <c r="AW34" i="102"/>
  <c r="W78" i="67"/>
  <c r="AD53" i="100"/>
  <c r="AR57" i="58"/>
  <c r="AG28" i="100"/>
  <c r="AE19" i="83"/>
  <c r="U60" i="67"/>
  <c r="U25" i="67"/>
  <c r="U48" i="67"/>
  <c r="U15" i="67"/>
  <c r="AG19" i="83"/>
  <c r="AT19" i="83" s="1"/>
  <c r="AG26" i="83"/>
  <c r="AT26" i="83" s="1"/>
  <c r="AG27" i="83"/>
  <c r="AT27" i="83" s="1"/>
  <c r="AG18" i="56"/>
  <c r="AP34" i="58"/>
  <c r="AQ34" i="58"/>
  <c r="AR18" i="102"/>
  <c r="AS18" i="102"/>
  <c r="AV30" i="102"/>
  <c r="AW30" i="102"/>
  <c r="AN53" i="58"/>
  <c r="AO53" i="58"/>
  <c r="AR55" i="58"/>
  <c r="AS59" i="56"/>
  <c r="AD62" i="83"/>
  <c r="AS58" i="58"/>
  <c r="AS38" i="58"/>
  <c r="AS35" i="58"/>
  <c r="AS69" i="58"/>
  <c r="AS55" i="58"/>
  <c r="AS50" i="58"/>
  <c r="AS19" i="58"/>
  <c r="AS60" i="58"/>
  <c r="AS53" i="58"/>
  <c r="AS18" i="58"/>
  <c r="AH19" i="60"/>
  <c r="AG53" i="56"/>
  <c r="AV26" i="102"/>
  <c r="AW26" i="102"/>
  <c r="AP28" i="102"/>
  <c r="AQ28" i="102"/>
  <c r="AE29" i="83"/>
  <c r="AL31" i="102"/>
  <c r="AP52" i="58"/>
  <c r="AQ52" i="58"/>
  <c r="U57" i="67"/>
  <c r="U63" i="67"/>
  <c r="AU55" i="96"/>
  <c r="AU45" i="96"/>
  <c r="AU57" i="96"/>
  <c r="AU25" i="96"/>
  <c r="AU49" i="96"/>
  <c r="AG26" i="96"/>
  <c r="AF50" i="56"/>
  <c r="AG20" i="96"/>
  <c r="AV12" i="83"/>
  <c r="AX11" i="83"/>
  <c r="AV33" i="83"/>
  <c r="AV59" i="83"/>
  <c r="AW11" i="83"/>
  <c r="AV47" i="83"/>
  <c r="AV63" i="83"/>
  <c r="AV29" i="83"/>
  <c r="AV51" i="83"/>
  <c r="AV18" i="83"/>
  <c r="AV46" i="83"/>
  <c r="AV35" i="83"/>
  <c r="AV26" i="83"/>
  <c r="AV34" i="83"/>
  <c r="AV54" i="83"/>
  <c r="AV30" i="83"/>
  <c r="AV64" i="83"/>
  <c r="AV67" i="83"/>
  <c r="AV49" i="83"/>
  <c r="AV62" i="83"/>
  <c r="AV32" i="83"/>
  <c r="AV52" i="83"/>
  <c r="AV43" i="83"/>
  <c r="AV19" i="83"/>
  <c r="AV55" i="83"/>
  <c r="AV48" i="83"/>
  <c r="AV45" i="83"/>
  <c r="AV21" i="83"/>
  <c r="AV70" i="83"/>
  <c r="AV36" i="83"/>
  <c r="AV15" i="83"/>
  <c r="AV58" i="83"/>
  <c r="AV28" i="83"/>
  <c r="AV56" i="83"/>
  <c r="AV50" i="83"/>
  <c r="AV31" i="83"/>
  <c r="AV71" i="83"/>
  <c r="AV39" i="83"/>
  <c r="AV20" i="83"/>
  <c r="AV69" i="83"/>
  <c r="AV57" i="83"/>
  <c r="AV53" i="83"/>
  <c r="AV44" i="83"/>
  <c r="AV22" i="83"/>
  <c r="AV60" i="83"/>
  <c r="AV24" i="83"/>
  <c r="AV61" i="83"/>
  <c r="AV27" i="83"/>
  <c r="AV23" i="83"/>
  <c r="AV38" i="83"/>
  <c r="AV68" i="83"/>
  <c r="AV25" i="83"/>
  <c r="AV37" i="83"/>
  <c r="AT59" i="83"/>
  <c r="AR30" i="102"/>
  <c r="AS30" i="102"/>
  <c r="AT26" i="102"/>
  <c r="AU26" i="102"/>
  <c r="AG30" i="60"/>
  <c r="AD30" i="60"/>
  <c r="AG50" i="52"/>
  <c r="AT50" i="52" s="1"/>
  <c r="AG58" i="52"/>
  <c r="AT58" i="52" s="1"/>
  <c r="AF45" i="52"/>
  <c r="AH38" i="60"/>
  <c r="AR59" i="52"/>
  <c r="AF53" i="60"/>
  <c r="AD71" i="96"/>
  <c r="AF26" i="60"/>
  <c r="AN67" i="58"/>
  <c r="AO67" i="58"/>
  <c r="AJ29" i="100"/>
  <c r="AZ29" i="100" s="1"/>
  <c r="AE24" i="100"/>
  <c r="AD30" i="100"/>
  <c r="AE47" i="100"/>
  <c r="AD51" i="100"/>
  <c r="AF57" i="100"/>
  <c r="AF38" i="100"/>
  <c r="AE57" i="100"/>
  <c r="AJ53" i="100"/>
  <c r="AZ53" i="100" s="1"/>
  <c r="AR60" i="102"/>
  <c r="AS60" i="102"/>
  <c r="AW62" i="60"/>
  <c r="AW35" i="60"/>
  <c r="AW39" i="60"/>
  <c r="AF27" i="60"/>
  <c r="AR23" i="58"/>
  <c r="AG48" i="100"/>
  <c r="AF47" i="96"/>
  <c r="AE30" i="96"/>
  <c r="AE49" i="52"/>
  <c r="AE71" i="83"/>
  <c r="AE50" i="56"/>
  <c r="AD57" i="56"/>
  <c r="AD31" i="56"/>
  <c r="AE71" i="56"/>
  <c r="AV50" i="102"/>
  <c r="AW50" i="102"/>
  <c r="AP64" i="102"/>
  <c r="AQ64" i="102"/>
  <c r="AN20" i="102"/>
  <c r="AO20" i="102"/>
  <c r="AL20" i="102"/>
  <c r="AN29" i="58"/>
  <c r="AO29" i="58"/>
  <c r="AR19" i="58"/>
  <c r="AR63" i="58"/>
  <c r="AP55" i="58"/>
  <c r="AQ55" i="58"/>
  <c r="AP39" i="58"/>
  <c r="AQ39" i="58"/>
  <c r="AR68" i="58"/>
  <c r="AP46" i="58"/>
  <c r="AQ46" i="58"/>
  <c r="Z71" i="58"/>
  <c r="Z70" i="58"/>
  <c r="Z69" i="58"/>
  <c r="Z68" i="58"/>
  <c r="Z67" i="58"/>
  <c r="Z64" i="58"/>
  <c r="Z63" i="58"/>
  <c r="Z62" i="58"/>
  <c r="Z61" i="58"/>
  <c r="Z60" i="58"/>
  <c r="Z60" i="67" s="1"/>
  <c r="Z38" i="58"/>
  <c r="Z37" i="58"/>
  <c r="Z39" i="58"/>
  <c r="Z15" i="58"/>
  <c r="Z36" i="58"/>
  <c r="Z48" i="58"/>
  <c r="Z49" i="58"/>
  <c r="Z58" i="58"/>
  <c r="Z58" i="67" s="1"/>
  <c r="Z27" i="58"/>
  <c r="Z53" i="58"/>
  <c r="Z18" i="58"/>
  <c r="Z24" i="58"/>
  <c r="Z34" i="58"/>
  <c r="Z57" i="58"/>
  <c r="Z44" i="58"/>
  <c r="Z46" i="58"/>
  <c r="Z46" i="67" s="1"/>
  <c r="Z25" i="58"/>
  <c r="Z56" i="58"/>
  <c r="Z26" i="58"/>
  <c r="Z43" i="58"/>
  <c r="Z31" i="58"/>
  <c r="Z50" i="58"/>
  <c r="Z45" i="58"/>
  <c r="Z28" i="58"/>
  <c r="Z20" i="58"/>
  <c r="Z51" i="58"/>
  <c r="Z29" i="58"/>
  <c r="Z23" i="58"/>
  <c r="Z23" i="67" s="1"/>
  <c r="Z22" i="58"/>
  <c r="Z54" i="58"/>
  <c r="Z32" i="58"/>
  <c r="Z55" i="58"/>
  <c r="Z30" i="58"/>
  <c r="Z52" i="58"/>
  <c r="Z35" i="58"/>
  <c r="Z21" i="58"/>
  <c r="Z19" i="58"/>
  <c r="Z47" i="58"/>
  <c r="AF30" i="58"/>
  <c r="AD32" i="58"/>
  <c r="AF21" i="58"/>
  <c r="AF20" i="58"/>
  <c r="AF26" i="58"/>
  <c r="AE32" i="58"/>
  <c r="AE67" i="58"/>
  <c r="AD64" i="58"/>
  <c r="AF32" i="58"/>
  <c r="AE60" i="58"/>
  <c r="AF49" i="58"/>
  <c r="AE24" i="58"/>
  <c r="AE53" i="96"/>
  <c r="AF44" i="96"/>
  <c r="AD26" i="96"/>
  <c r="AG54" i="96"/>
  <c r="AF55" i="96"/>
  <c r="AF60" i="96"/>
  <c r="AE58" i="96"/>
  <c r="AD35" i="96"/>
  <c r="AF30" i="96"/>
  <c r="AD62" i="96"/>
  <c r="AG48" i="96"/>
  <c r="AF52" i="96"/>
  <c r="AG32" i="60"/>
  <c r="AF47" i="60"/>
  <c r="AF52" i="83"/>
  <c r="AE25" i="83"/>
  <c r="AE48" i="83"/>
  <c r="AD28" i="83"/>
  <c r="AF50" i="83"/>
  <c r="AF15" i="83"/>
  <c r="AF64" i="83"/>
  <c r="AF49" i="83"/>
  <c r="AE28" i="83"/>
  <c r="AF53" i="83"/>
  <c r="AF44" i="83"/>
  <c r="AF62" i="83"/>
  <c r="AF57" i="83"/>
  <c r="AE43" i="83"/>
  <c r="AD51" i="83"/>
  <c r="AE60" i="83"/>
  <c r="AF27" i="83"/>
  <c r="AF63" i="83"/>
  <c r="AF20" i="83"/>
  <c r="Z39" i="83"/>
  <c r="Z70" i="83"/>
  <c r="Z64" i="83"/>
  <c r="Z60" i="83"/>
  <c r="Z15" i="83"/>
  <c r="Z71" i="83"/>
  <c r="Z63" i="83"/>
  <c r="Z67" i="83"/>
  <c r="Z36" i="83"/>
  <c r="Z68" i="83"/>
  <c r="Z61" i="83"/>
  <c r="Z37" i="83"/>
  <c r="Z38" i="83"/>
  <c r="Z62" i="83"/>
  <c r="Z69" i="83"/>
  <c r="Z46" i="83"/>
  <c r="Z56" i="83"/>
  <c r="Z25" i="83"/>
  <c r="Z43" i="83"/>
  <c r="Z35" i="83"/>
  <c r="Z21" i="83"/>
  <c r="Z19" i="83"/>
  <c r="Z55" i="83"/>
  <c r="Z22" i="83"/>
  <c r="Z54" i="83"/>
  <c r="Z53" i="83"/>
  <c r="Z32" i="83"/>
  <c r="Z48" i="83"/>
  <c r="Z29" i="83"/>
  <c r="Z28" i="83"/>
  <c r="Z49" i="83"/>
  <c r="Z51" i="83"/>
  <c r="Z44" i="83"/>
  <c r="Z57" i="83"/>
  <c r="Z24" i="83"/>
  <c r="Z58" i="83"/>
  <c r="Z31" i="83"/>
  <c r="Z27" i="83"/>
  <c r="Z45" i="83"/>
  <c r="Z34" i="83"/>
  <c r="Z26" i="83"/>
  <c r="Z30" i="83"/>
  <c r="Z20" i="83"/>
  <c r="Z50" i="83"/>
  <c r="Z47" i="83"/>
  <c r="Z18" i="83"/>
  <c r="Z52" i="83"/>
  <c r="Z23" i="83"/>
  <c r="AE54" i="83"/>
  <c r="AG43" i="83"/>
  <c r="AT43" i="83" s="1"/>
  <c r="AG32" i="83"/>
  <c r="AT32" i="83" s="1"/>
  <c r="AG49" i="83"/>
  <c r="AT49" i="83" s="1"/>
  <c r="AG57" i="83"/>
  <c r="AT57" i="83" s="1"/>
  <c r="AG37" i="83"/>
  <c r="AT37" i="83" s="1"/>
  <c r="AG56" i="83"/>
  <c r="AT56" i="83" s="1"/>
  <c r="AG28" i="83"/>
  <c r="AT28" i="83" s="1"/>
  <c r="AD22" i="83"/>
  <c r="AE56" i="83"/>
  <c r="AE53" i="83"/>
  <c r="AG51" i="83"/>
  <c r="AT51" i="83" s="1"/>
  <c r="AG64" i="83"/>
  <c r="AT64" i="83" s="1"/>
  <c r="AG61" i="83"/>
  <c r="AT61" i="83" s="1"/>
  <c r="AG55" i="83"/>
  <c r="AT55" i="83" s="1"/>
  <c r="AG18" i="83"/>
  <c r="AT18" i="83" s="1"/>
  <c r="AD69" i="83"/>
  <c r="AE23" i="83"/>
  <c r="AE64" i="83"/>
  <c r="AD70" i="83"/>
  <c r="AF34" i="52"/>
  <c r="AH22" i="100"/>
  <c r="AI30" i="60"/>
  <c r="AX30" i="60" s="1"/>
  <c r="AD52" i="60"/>
  <c r="AT20" i="102"/>
  <c r="AU20" i="102"/>
  <c r="AQ48" i="102"/>
  <c r="AP48" i="102"/>
  <c r="AQ29" i="102"/>
  <c r="AP29" i="102"/>
  <c r="AD57" i="58"/>
  <c r="AF52" i="58"/>
  <c r="AG47" i="100"/>
  <c r="AE69" i="96"/>
  <c r="AE50" i="83"/>
  <c r="AT70" i="102"/>
  <c r="AU70" i="102"/>
  <c r="AE15" i="60"/>
  <c r="AI26" i="60"/>
  <c r="AX26" i="60" s="1"/>
  <c r="X52" i="67"/>
  <c r="X47" i="67"/>
  <c r="AI47" i="60"/>
  <c r="AX47" i="60" s="1"/>
  <c r="X68" i="67"/>
  <c r="AI68" i="60"/>
  <c r="AX68" i="60" s="1"/>
  <c r="X39" i="67"/>
  <c r="AI39" i="60"/>
  <c r="AX39" i="60" s="1"/>
  <c r="X43" i="67"/>
  <c r="X60" i="67"/>
  <c r="X62" i="67"/>
  <c r="X55" i="67"/>
  <c r="X34" i="67"/>
  <c r="U56" i="67"/>
  <c r="U30" i="67"/>
  <c r="U54" i="67"/>
  <c r="AN19" i="102"/>
  <c r="AO19" i="102"/>
  <c r="AL19" i="102"/>
  <c r="Q15" i="75"/>
  <c r="AJ27" i="96"/>
  <c r="AJ46" i="96"/>
  <c r="AJ43" i="96"/>
  <c r="AJ63" i="96"/>
  <c r="AJ24" i="96"/>
  <c r="AJ25" i="96"/>
  <c r="AJ15" i="96"/>
  <c r="AJ57" i="96"/>
  <c r="AJ47" i="96"/>
  <c r="AJ18" i="96"/>
  <c r="AJ28" i="96"/>
  <c r="N24" i="75" s="1"/>
  <c r="AJ29" i="96"/>
  <c r="AJ54" i="96"/>
  <c r="AJ68" i="96"/>
  <c r="AJ53" i="96"/>
  <c r="AJ58" i="96"/>
  <c r="AJ48" i="96"/>
  <c r="AJ67" i="96"/>
  <c r="AJ60" i="96"/>
  <c r="AJ37" i="96"/>
  <c r="AJ23" i="96"/>
  <c r="AJ50" i="96"/>
  <c r="AJ49" i="96"/>
  <c r="AJ31" i="96"/>
  <c r="AJ61" i="96"/>
  <c r="AJ69" i="96"/>
  <c r="AJ26" i="96"/>
  <c r="AJ35" i="96"/>
  <c r="AJ38" i="96"/>
  <c r="AJ30" i="96"/>
  <c r="AJ71" i="96"/>
  <c r="AJ32" i="96"/>
  <c r="AJ20" i="96"/>
  <c r="AN33" i="96"/>
  <c r="AR33" i="96"/>
  <c r="AT59" i="96"/>
  <c r="AP33" i="96"/>
  <c r="AT33" i="96"/>
  <c r="AO59" i="96"/>
  <c r="AS33" i="96"/>
  <c r="AG60" i="83"/>
  <c r="AT60" i="83" s="1"/>
  <c r="AG46" i="83"/>
  <c r="AT46" i="83" s="1"/>
  <c r="AG38" i="83"/>
  <c r="AT38" i="83" s="1"/>
  <c r="AJ23" i="100"/>
  <c r="AZ23" i="100" s="1"/>
  <c r="AJ44" i="100"/>
  <c r="AZ44" i="100" s="1"/>
  <c r="AJ24" i="100"/>
  <c r="AZ24" i="100" s="1"/>
  <c r="AI49" i="60"/>
  <c r="AX49" i="60" s="1"/>
  <c r="AU18" i="102"/>
  <c r="AT18" i="102"/>
  <c r="AP70" i="102"/>
  <c r="AQ70" i="102"/>
  <c r="AV70" i="102"/>
  <c r="AW70" i="102"/>
  <c r="AD37" i="58"/>
  <c r="AF70" i="58"/>
  <c r="AT58" i="102"/>
  <c r="AU58" i="102"/>
  <c r="AD50" i="83"/>
  <c r="AT24" i="102"/>
  <c r="AU24" i="102"/>
  <c r="AS31" i="83"/>
  <c r="AS26" i="83"/>
  <c r="AG35" i="56"/>
  <c r="AG30" i="58"/>
  <c r="AT30" i="58" s="1"/>
  <c r="AT63" i="102"/>
  <c r="AU63" i="102"/>
  <c r="Q18" i="75"/>
  <c r="AL18" i="102"/>
  <c r="AR59" i="56"/>
  <c r="AI15" i="56"/>
  <c r="AX15" i="56" s="1"/>
  <c r="AI67" i="56"/>
  <c r="AX67" i="56" s="1"/>
  <c r="AI26" i="56"/>
  <c r="AX26" i="56" s="1"/>
  <c r="AI43" i="56"/>
  <c r="AX43" i="56" s="1"/>
  <c r="AI61" i="56"/>
  <c r="AX61" i="56" s="1"/>
  <c r="AI45" i="56"/>
  <c r="AX45" i="56" s="1"/>
  <c r="AI55" i="56"/>
  <c r="AX55" i="56" s="1"/>
  <c r="AI63" i="56"/>
  <c r="AX63" i="56" s="1"/>
  <c r="AI20" i="56"/>
  <c r="AX20" i="56" s="1"/>
  <c r="AI44" i="56"/>
  <c r="AX44" i="56" s="1"/>
  <c r="AI25" i="56"/>
  <c r="AX25" i="56" s="1"/>
  <c r="Y73" i="58"/>
  <c r="AI25" i="83"/>
  <c r="AI28" i="83"/>
  <c r="AI57" i="83"/>
  <c r="AI53" i="83"/>
  <c r="AI51" i="83"/>
  <c r="AI22" i="83"/>
  <c r="AI49" i="83"/>
  <c r="AI45" i="83"/>
  <c r="AI18" i="83"/>
  <c r="AI38" i="83"/>
  <c r="AI34" i="83"/>
  <c r="AI19" i="83"/>
  <c r="AH37" i="100"/>
  <c r="AG29" i="56"/>
  <c r="AG67" i="52"/>
  <c r="AT67" i="52" s="1"/>
  <c r="AG23" i="52"/>
  <c r="AT23" i="52" s="1"/>
  <c r="AG30" i="56"/>
  <c r="AH19" i="96"/>
  <c r="AV19" i="96" s="1"/>
  <c r="AG47" i="52"/>
  <c r="AT47" i="52" s="1"/>
  <c r="AH70" i="100"/>
  <c r="AH50" i="100"/>
  <c r="AH69" i="100"/>
  <c r="AG63" i="56"/>
  <c r="AG64" i="52"/>
  <c r="AT64" i="52" s="1"/>
  <c r="AG53" i="52"/>
  <c r="AT53" i="52" s="1"/>
  <c r="AI15" i="100"/>
  <c r="AH18" i="96"/>
  <c r="AV18" i="96" s="1"/>
  <c r="AG38" i="52"/>
  <c r="AT38" i="52" s="1"/>
  <c r="AF44" i="56"/>
  <c r="AH52" i="96"/>
  <c r="AV52" i="96" s="1"/>
  <c r="AH21" i="96"/>
  <c r="AV21" i="96" s="1"/>
  <c r="AG56" i="52"/>
  <c r="AT56" i="52" s="1"/>
  <c r="AG31" i="52"/>
  <c r="AT31" i="52" s="1"/>
  <c r="AH32" i="96"/>
  <c r="AV32" i="96" s="1"/>
  <c r="AG32" i="52"/>
  <c r="AT32" i="52" s="1"/>
  <c r="Z51" i="67" l="1"/>
  <c r="Z50" i="67"/>
  <c r="Z48" i="67"/>
  <c r="Z37" i="67"/>
  <c r="AQ57" i="58"/>
  <c r="L34" i="75"/>
  <c r="AI23" i="52"/>
  <c r="AI54" i="52"/>
  <c r="AX34" i="98"/>
  <c r="AO68" i="96"/>
  <c r="AI69" i="56"/>
  <c r="AX69" i="56" s="1"/>
  <c r="X51" i="67"/>
  <c r="AN39" i="96"/>
  <c r="Q26" i="75"/>
  <c r="AL54" i="102"/>
  <c r="AI22" i="56"/>
  <c r="AX22" i="56" s="1"/>
  <c r="Y61" i="67"/>
  <c r="AP32" i="96"/>
  <c r="AX31" i="100"/>
  <c r="AY62" i="100"/>
  <c r="AO73" i="102"/>
  <c r="AI31" i="56"/>
  <c r="AX31" i="56" s="1"/>
  <c r="N33" i="75"/>
  <c r="AN73" i="102"/>
  <c r="Z22" i="67"/>
  <c r="Z20" i="67"/>
  <c r="Z31" i="67"/>
  <c r="Z34" i="67"/>
  <c r="Z36" i="67"/>
  <c r="Z38" i="67"/>
  <c r="Z63" i="67"/>
  <c r="Z69" i="67"/>
  <c r="AU62" i="96"/>
  <c r="Y44" i="67"/>
  <c r="AT58" i="58"/>
  <c r="AI64" i="52"/>
  <c r="AI45" i="52"/>
  <c r="AI19" i="52"/>
  <c r="AL45" i="100"/>
  <c r="Y71" i="67"/>
  <c r="AI70" i="56"/>
  <c r="AX70" i="56" s="1"/>
  <c r="AU69" i="83"/>
  <c r="Y53" i="67"/>
  <c r="AI37" i="56"/>
  <c r="AX37" i="56" s="1"/>
  <c r="X36" i="67"/>
  <c r="Y32" i="67"/>
  <c r="Y37" i="67"/>
  <c r="AI25" i="52"/>
  <c r="X29" i="67"/>
  <c r="Y34" i="67"/>
  <c r="AJ57" i="100"/>
  <c r="AZ57" i="100" s="1"/>
  <c r="AW45" i="96"/>
  <c r="Y43" i="67"/>
  <c r="AY46" i="100"/>
  <c r="Y58" i="67"/>
  <c r="Y48" i="67"/>
  <c r="AW58" i="60"/>
  <c r="N65" i="75"/>
  <c r="AW37" i="60"/>
  <c r="AW28" i="60"/>
  <c r="AW49" i="60"/>
  <c r="AW50" i="60"/>
  <c r="AW44" i="60"/>
  <c r="Z19" i="67"/>
  <c r="Z30" i="67"/>
  <c r="Z25" i="67"/>
  <c r="Z27" i="67"/>
  <c r="N26" i="75"/>
  <c r="AZ45" i="60"/>
  <c r="AV52" i="52"/>
  <c r="AU55" i="52"/>
  <c r="AU36" i="52"/>
  <c r="AY37" i="98"/>
  <c r="AX37" i="98"/>
  <c r="AX25" i="98"/>
  <c r="AY25" i="98"/>
  <c r="AX61" i="98"/>
  <c r="AY61" i="98"/>
  <c r="Z21" i="67"/>
  <c r="Z55" i="67"/>
  <c r="Z28" i="67"/>
  <c r="Z43" i="67"/>
  <c r="Z24" i="67"/>
  <c r="Z64" i="67"/>
  <c r="Z70" i="67"/>
  <c r="AT52" i="52"/>
  <c r="AT48" i="52"/>
  <c r="AY70" i="98"/>
  <c r="AX70" i="98"/>
  <c r="AX26" i="98"/>
  <c r="AY26" i="98"/>
  <c r="Z35" i="67"/>
  <c r="Z32" i="67"/>
  <c r="Z29" i="67"/>
  <c r="Z45" i="67"/>
  <c r="Z26" i="67"/>
  <c r="Z44" i="67"/>
  <c r="Z18" i="67"/>
  <c r="Z49" i="67"/>
  <c r="Z39" i="67"/>
  <c r="Z61" i="67"/>
  <c r="Z67" i="67"/>
  <c r="Z71" i="67"/>
  <c r="AY19" i="98"/>
  <c r="AX19" i="98"/>
  <c r="AY22" i="98"/>
  <c r="AX22" i="98"/>
  <c r="AX54" i="98"/>
  <c r="AY54" i="98"/>
  <c r="Z47" i="67"/>
  <c r="Z52" i="67"/>
  <c r="Z54" i="67"/>
  <c r="Z56" i="67"/>
  <c r="Z57" i="67"/>
  <c r="Z53" i="67"/>
  <c r="Z62" i="67"/>
  <c r="Z68" i="67"/>
  <c r="AY30" i="98"/>
  <c r="AX30" i="98"/>
  <c r="L55" i="75"/>
  <c r="N35" i="75"/>
  <c r="AZ55" i="60"/>
  <c r="AO22" i="58"/>
  <c r="AQ15" i="58"/>
  <c r="V78" i="67"/>
  <c r="AV69" i="52"/>
  <c r="AQ20" i="98"/>
  <c r="AP20" i="98"/>
  <c r="AX49" i="98"/>
  <c r="AY49" i="98"/>
  <c r="AY68" i="98"/>
  <c r="AX68" i="98"/>
  <c r="AQ28" i="98"/>
  <c r="AP28" i="98"/>
  <c r="AU57" i="98"/>
  <c r="AT57" i="98"/>
  <c r="AX23" i="98"/>
  <c r="AY23" i="98"/>
  <c r="AU63" i="98"/>
  <c r="AT63" i="98"/>
  <c r="AT50" i="98"/>
  <c r="AU50" i="98"/>
  <c r="AS47" i="98"/>
  <c r="AR47" i="98"/>
  <c r="AY46" i="98"/>
  <c r="AX46" i="98"/>
  <c r="AU21" i="98"/>
  <c r="AT21" i="98"/>
  <c r="AQ67" i="98"/>
  <c r="AP67" i="98"/>
  <c r="AS20" i="98"/>
  <c r="AR20" i="98"/>
  <c r="AX31" i="98"/>
  <c r="AY31" i="98"/>
  <c r="AI24" i="98"/>
  <c r="AI56" i="98"/>
  <c r="AH49" i="98"/>
  <c r="AH29" i="98"/>
  <c r="AH51" i="98"/>
  <c r="AX56" i="102"/>
  <c r="AX54" i="102"/>
  <c r="AX56" i="60"/>
  <c r="AH64" i="98"/>
  <c r="AX52" i="60"/>
  <c r="AX46" i="60"/>
  <c r="AZ27" i="60"/>
  <c r="AQ58" i="58"/>
  <c r="AP44" i="58"/>
  <c r="AP61" i="58"/>
  <c r="AU35" i="52"/>
  <c r="AF46" i="52"/>
  <c r="AX20" i="98"/>
  <c r="AY20" i="98"/>
  <c r="AX18" i="98"/>
  <c r="AY18" i="98"/>
  <c r="AP24" i="98"/>
  <c r="AQ24" i="98"/>
  <c r="AP51" i="98"/>
  <c r="AQ51" i="98"/>
  <c r="AP44" i="98"/>
  <c r="AQ44" i="98"/>
  <c r="AX28" i="98"/>
  <c r="AY28" i="98"/>
  <c r="AX58" i="98"/>
  <c r="AY58" i="98"/>
  <c r="AU34" i="98"/>
  <c r="AT34" i="98"/>
  <c r="AY39" i="98"/>
  <c r="AX39" i="98"/>
  <c r="AT61" i="98"/>
  <c r="AU61" i="98"/>
  <c r="AS38" i="98"/>
  <c r="AR38" i="98"/>
  <c r="AQ23" i="98"/>
  <c r="AP23" i="98"/>
  <c r="AX48" i="98"/>
  <c r="AY48" i="98"/>
  <c r="AD67" i="98"/>
  <c r="AF48" i="98"/>
  <c r="AI47" i="98"/>
  <c r="AI32" i="98"/>
  <c r="AH60" i="98"/>
  <c r="AH69" i="98"/>
  <c r="AZ11" i="102"/>
  <c r="AX12" i="102"/>
  <c r="AS12" i="67" s="1"/>
  <c r="AX59" i="102"/>
  <c r="AS10" i="67"/>
  <c r="AX33" i="102"/>
  <c r="AY11" i="102"/>
  <c r="AX46" i="102"/>
  <c r="AX18" i="102"/>
  <c r="AX57" i="102"/>
  <c r="AX24" i="102"/>
  <c r="AX43" i="102"/>
  <c r="AX34" i="102"/>
  <c r="AX62" i="102"/>
  <c r="AX39" i="102"/>
  <c r="AX38" i="102"/>
  <c r="AX31" i="102"/>
  <c r="AX29" i="102"/>
  <c r="AX23" i="102"/>
  <c r="AX64" i="102"/>
  <c r="AX63" i="102"/>
  <c r="AX47" i="102"/>
  <c r="AX53" i="102"/>
  <c r="AX52" i="102"/>
  <c r="AX55" i="102"/>
  <c r="AX67" i="102"/>
  <c r="AH32" i="98"/>
  <c r="AH15" i="98"/>
  <c r="AX60" i="60"/>
  <c r="AX25" i="102"/>
  <c r="AX34" i="60"/>
  <c r="AX51" i="102"/>
  <c r="AH68" i="98"/>
  <c r="AH18" i="98"/>
  <c r="AX22" i="102"/>
  <c r="AX37" i="102"/>
  <c r="AX45" i="60"/>
  <c r="AX50" i="102"/>
  <c r="AD73" i="83"/>
  <c r="AL27" i="96"/>
  <c r="AZ46" i="60"/>
  <c r="AR43" i="58"/>
  <c r="AO59" i="83"/>
  <c r="AU70" i="52"/>
  <c r="AU71" i="52"/>
  <c r="AD26" i="52"/>
  <c r="AR54" i="83"/>
  <c r="AU36" i="98"/>
  <c r="AT36" i="98"/>
  <c r="AX35" i="98"/>
  <c r="AY35" i="98"/>
  <c r="AO49" i="98"/>
  <c r="AN49" i="98"/>
  <c r="AU30" i="98"/>
  <c r="AT30" i="98"/>
  <c r="AT69" i="98"/>
  <c r="AU69" i="98"/>
  <c r="AY52" i="98"/>
  <c r="AX52" i="98"/>
  <c r="AY36" i="98"/>
  <c r="AX36" i="98"/>
  <c r="AX63" i="98"/>
  <c r="AY63" i="98"/>
  <c r="AQ56" i="98"/>
  <c r="AP56" i="98"/>
  <c r="AS61" i="98"/>
  <c r="AR61" i="98"/>
  <c r="AN70" i="98"/>
  <c r="AO70" i="98"/>
  <c r="AY29" i="98"/>
  <c r="AX29" i="98"/>
  <c r="AP52" i="98"/>
  <c r="AQ52" i="98"/>
  <c r="AY27" i="98"/>
  <c r="AX27" i="98"/>
  <c r="AY62" i="98"/>
  <c r="AX62" i="98"/>
  <c r="AN32" i="98"/>
  <c r="AO32" i="98"/>
  <c r="AQ61" i="98"/>
  <c r="AP61" i="98"/>
  <c r="Y73" i="98"/>
  <c r="AI15" i="98"/>
  <c r="AX38" i="98"/>
  <c r="AY38" i="98"/>
  <c r="AI67" i="98"/>
  <c r="AH31" i="98"/>
  <c r="AY11" i="60"/>
  <c r="AX43" i="60"/>
  <c r="AX12" i="60"/>
  <c r="AZ11" i="60"/>
  <c r="AZ68" i="60" s="1"/>
  <c r="AX59" i="60"/>
  <c r="AX31" i="60"/>
  <c r="AX24" i="60"/>
  <c r="AX33" i="60"/>
  <c r="AX71" i="60"/>
  <c r="AW59" i="60"/>
  <c r="AW33" i="60"/>
  <c r="AW12" i="60"/>
  <c r="AG49" i="98"/>
  <c r="AH38" i="98"/>
  <c r="AX29" i="60"/>
  <c r="AH48" i="98"/>
  <c r="AX28" i="102"/>
  <c r="AX21" i="102"/>
  <c r="AH54" i="98"/>
  <c r="AH58" i="98"/>
  <c r="AX25" i="60"/>
  <c r="AX58" i="102"/>
  <c r="AX37" i="60"/>
  <c r="AX58" i="60"/>
  <c r="AD73" i="96"/>
  <c r="AG73" i="60"/>
  <c r="AJ15" i="60"/>
  <c r="AX55" i="98"/>
  <c r="AY55" i="98"/>
  <c r="AO19" i="98"/>
  <c r="AN19" i="98"/>
  <c r="AY57" i="98"/>
  <c r="AX57" i="98"/>
  <c r="AQ15" i="98"/>
  <c r="AP15" i="98"/>
  <c r="AS30" i="98"/>
  <c r="AR30" i="98"/>
  <c r="AN34" i="98"/>
  <c r="AO34" i="98"/>
  <c r="AY69" i="98"/>
  <c r="AX69" i="98"/>
  <c r="AN30" i="98"/>
  <c r="AO30" i="98"/>
  <c r="AX60" i="98"/>
  <c r="AY60" i="98"/>
  <c r="AT56" i="98"/>
  <c r="AU56" i="98"/>
  <c r="AY53" i="98"/>
  <c r="AX53" i="98"/>
  <c r="AX64" i="98"/>
  <c r="AY64" i="98"/>
  <c r="AU53" i="98"/>
  <c r="AT53" i="98"/>
  <c r="AT67" i="98"/>
  <c r="AU67" i="98"/>
  <c r="AR55" i="98"/>
  <c r="AS55" i="98"/>
  <c r="AH46" i="98"/>
  <c r="AG45" i="98"/>
  <c r="AE50" i="98"/>
  <c r="AH27" i="98"/>
  <c r="AF64" i="98"/>
  <c r="AF26" i="98"/>
  <c r="AF50" i="98"/>
  <c r="AE64" i="98"/>
  <c r="AD37" i="98"/>
  <c r="AE68" i="98"/>
  <c r="AD50" i="98"/>
  <c r="AE57" i="98"/>
  <c r="AG26" i="98"/>
  <c r="AD28" i="98"/>
  <c r="AF54" i="98"/>
  <c r="AE21" i="98"/>
  <c r="AD62" i="98"/>
  <c r="AG64" i="98"/>
  <c r="AF52" i="98"/>
  <c r="AE19" i="98"/>
  <c r="AE55" i="98"/>
  <c r="AH39" i="98"/>
  <c r="AF22" i="98"/>
  <c r="AF57" i="98"/>
  <c r="AB71" i="98"/>
  <c r="AJ71" i="98" s="1"/>
  <c r="AB56" i="98"/>
  <c r="AJ56" i="98" s="1"/>
  <c r="AB38" i="98"/>
  <c r="AJ38" i="98" s="1"/>
  <c r="AB29" i="98"/>
  <c r="AJ29" i="98" s="1"/>
  <c r="AZ29" i="98" s="1"/>
  <c r="AB60" i="98"/>
  <c r="AJ60" i="98" s="1"/>
  <c r="AB31" i="98"/>
  <c r="AJ31" i="98" s="1"/>
  <c r="AB61" i="98"/>
  <c r="AJ61" i="98" s="1"/>
  <c r="AB45" i="98"/>
  <c r="AB34" i="98"/>
  <c r="AJ34" i="98" s="1"/>
  <c r="AB15" i="98"/>
  <c r="AB20" i="98"/>
  <c r="AJ20" i="98" s="1"/>
  <c r="AB36" i="98"/>
  <c r="AJ36" i="98" s="1"/>
  <c r="AE30" i="98"/>
  <c r="AE38" i="98"/>
  <c r="AD60" i="98"/>
  <c r="AF70" i="98"/>
  <c r="AE47" i="98"/>
  <c r="AH37" i="98"/>
  <c r="AD43" i="98"/>
  <c r="AG22" i="98"/>
  <c r="AD44" i="98"/>
  <c r="AG48" i="98"/>
  <c r="AE22" i="98"/>
  <c r="AF29" i="98"/>
  <c r="AD29" i="98"/>
  <c r="AG62" i="98"/>
  <c r="AG20" i="98"/>
  <c r="AE62" i="98"/>
  <c r="AF35" i="98"/>
  <c r="AD21" i="98"/>
  <c r="AD21" i="67" s="1"/>
  <c r="AD64" i="98"/>
  <c r="AE32" i="98"/>
  <c r="AF60" i="98"/>
  <c r="AE54" i="98"/>
  <c r="AE39" i="98"/>
  <c r="AH47" i="98"/>
  <c r="AD51" i="98"/>
  <c r="AE58" i="98"/>
  <c r="AF27" i="98"/>
  <c r="AF44" i="98"/>
  <c r="AB52" i="98"/>
  <c r="AJ52" i="98" s="1"/>
  <c r="AB49" i="98"/>
  <c r="AJ49" i="98" s="1"/>
  <c r="AB64" i="98"/>
  <c r="AJ64" i="98" s="1"/>
  <c r="AB22" i="98"/>
  <c r="AJ22" i="98" s="1"/>
  <c r="AB55" i="98"/>
  <c r="AB24" i="98"/>
  <c r="AJ24" i="98" s="1"/>
  <c r="AB58" i="98"/>
  <c r="AJ58" i="98" s="1"/>
  <c r="AB39" i="98"/>
  <c r="AJ39" i="98" s="1"/>
  <c r="AB26" i="98"/>
  <c r="AJ26" i="98" s="1"/>
  <c r="AB44" i="98"/>
  <c r="AJ44" i="98" s="1"/>
  <c r="AB57" i="98"/>
  <c r="AJ57" i="98" s="1"/>
  <c r="AB28" i="98"/>
  <c r="AJ28" i="98" s="1"/>
  <c r="AF24" i="98"/>
  <c r="AF45" i="98"/>
  <c r="AD27" i="98"/>
  <c r="AE45" i="98"/>
  <c r="AF32" i="98"/>
  <c r="AH35" i="98"/>
  <c r="AH24" i="98"/>
  <c r="AG60" i="98"/>
  <c r="AF36" i="98"/>
  <c r="AD47" i="98"/>
  <c r="AD23" i="98"/>
  <c r="AD48" i="98"/>
  <c r="AF67" i="98"/>
  <c r="AD55" i="98"/>
  <c r="AD56" i="98"/>
  <c r="AE25" i="98"/>
  <c r="AG19" i="98"/>
  <c r="AG24" i="98"/>
  <c r="AG27" i="98"/>
  <c r="AF31" i="98"/>
  <c r="AF68" i="98"/>
  <c r="AF63" i="98"/>
  <c r="AH62" i="98"/>
  <c r="AF15" i="98"/>
  <c r="AB68" i="98"/>
  <c r="AB48" i="98"/>
  <c r="AJ48" i="98" s="1"/>
  <c r="AB53" i="98"/>
  <c r="AB21" i="98"/>
  <c r="AJ21" i="98" s="1"/>
  <c r="AB50" i="98"/>
  <c r="AJ50" i="98" s="1"/>
  <c r="AB23" i="98"/>
  <c r="AJ23" i="98" s="1"/>
  <c r="AB47" i="98"/>
  <c r="AJ47" i="98" s="1"/>
  <c r="AB37" i="98"/>
  <c r="AJ37" i="98" s="1"/>
  <c r="AB25" i="98"/>
  <c r="AJ25" i="98" s="1"/>
  <c r="AB27" i="98"/>
  <c r="AJ27" i="98" s="1"/>
  <c r="AB54" i="98"/>
  <c r="AJ54" i="98" s="1"/>
  <c r="AB70" i="98"/>
  <c r="AJ70" i="98" s="1"/>
  <c r="AF49" i="98"/>
  <c r="AF58" i="98"/>
  <c r="AF71" i="98"/>
  <c r="AG35" i="98"/>
  <c r="AG25" i="98"/>
  <c r="AF23" i="98"/>
  <c r="AE27" i="98"/>
  <c r="AF39" i="98"/>
  <c r="AG51" i="98"/>
  <c r="AB67" i="98"/>
  <c r="AJ67" i="98" s="1"/>
  <c r="AB35" i="98"/>
  <c r="AJ35" i="98" s="1"/>
  <c r="AB19" i="98"/>
  <c r="AJ19" i="98" s="1"/>
  <c r="AH52" i="98"/>
  <c r="AG31" i="98"/>
  <c r="AF53" i="98"/>
  <c r="AF51" i="98"/>
  <c r="AH43" i="98"/>
  <c r="AG54" i="98"/>
  <c r="AG23" i="98"/>
  <c r="AF37" i="98"/>
  <c r="AH21" i="98"/>
  <c r="AH70" i="98"/>
  <c r="AE48" i="98"/>
  <c r="AD53" i="98"/>
  <c r="AF28" i="98"/>
  <c r="AE36" i="98"/>
  <c r="AE31" i="98"/>
  <c r="AF69" i="98"/>
  <c r="AE69" i="98"/>
  <c r="AB62" i="98"/>
  <c r="AJ62" i="98" s="1"/>
  <c r="AB32" i="98"/>
  <c r="AJ32" i="98" s="1"/>
  <c r="AB18" i="98"/>
  <c r="AJ18" i="98" s="1"/>
  <c r="AD20" i="98"/>
  <c r="AF21" i="98"/>
  <c r="AD69" i="98"/>
  <c r="AF43" i="98"/>
  <c r="AD46" i="98"/>
  <c r="AD46" i="67" s="1"/>
  <c r="AH57" i="98"/>
  <c r="AD61" i="98"/>
  <c r="AG43" i="98"/>
  <c r="AD25" i="98"/>
  <c r="AE18" i="98"/>
  <c r="AE70" i="98"/>
  <c r="AE34" i="98"/>
  <c r="AG39" i="98"/>
  <c r="AD71" i="98"/>
  <c r="AD18" i="98"/>
  <c r="AG38" i="98"/>
  <c r="AD35" i="98"/>
  <c r="AB43" i="98"/>
  <c r="AJ43" i="98" s="1"/>
  <c r="AB69" i="98"/>
  <c r="AJ69" i="98" s="1"/>
  <c r="AB63" i="98"/>
  <c r="AJ63" i="98" s="1"/>
  <c r="AE35" i="98"/>
  <c r="AG52" i="98"/>
  <c r="AH23" i="98"/>
  <c r="AL23" i="98" s="1"/>
  <c r="AD63" i="98"/>
  <c r="AH71" i="98"/>
  <c r="AG71" i="98"/>
  <c r="AH45" i="98"/>
  <c r="AD39" i="98"/>
  <c r="AE43" i="98"/>
  <c r="AG55" i="98"/>
  <c r="AD68" i="98"/>
  <c r="AH55" i="98"/>
  <c r="AB30" i="98"/>
  <c r="AJ30" i="98" s="1"/>
  <c r="AB46" i="98"/>
  <c r="AJ46" i="98" s="1"/>
  <c r="AZ46" i="98" s="1"/>
  <c r="AB51" i="98"/>
  <c r="AJ51" i="98" s="1"/>
  <c r="AH22" i="98"/>
  <c r="AH28" i="98"/>
  <c r="AD45" i="98"/>
  <c r="AH50" i="98"/>
  <c r="AE46" i="98"/>
  <c r="AD24" i="98"/>
  <c r="AD54" i="98"/>
  <c r="AE26" i="98"/>
  <c r="AH61" i="98"/>
  <c r="AD22" i="98"/>
  <c r="AG68" i="98"/>
  <c r="AE63" i="98"/>
  <c r="AH34" i="98"/>
  <c r="AF62" i="98"/>
  <c r="AG47" i="98"/>
  <c r="AH19" i="98"/>
  <c r="AG44" i="98"/>
  <c r="AH63" i="98"/>
  <c r="AH36" i="98"/>
  <c r="O32" i="75" s="1"/>
  <c r="AJ68" i="98"/>
  <c r="AG15" i="98"/>
  <c r="AE29" i="98"/>
  <c r="AE29" i="67" s="1"/>
  <c r="AF25" i="98"/>
  <c r="AD58" i="98"/>
  <c r="AH30" i="98"/>
  <c r="O26" i="75" s="1"/>
  <c r="AD57" i="98"/>
  <c r="AF46" i="98"/>
  <c r="AE49" i="98"/>
  <c r="AD38" i="98"/>
  <c r="AD31" i="98"/>
  <c r="AG46" i="98"/>
  <c r="AF19" i="98"/>
  <c r="AG32" i="98"/>
  <c r="AG37" i="98"/>
  <c r="AH20" i="98"/>
  <c r="AL20" i="98" s="1"/>
  <c r="AD36" i="98"/>
  <c r="AE53" i="98"/>
  <c r="AF34" i="98"/>
  <c r="AH53" i="98"/>
  <c r="AG70" i="98"/>
  <c r="AG18" i="98"/>
  <c r="AF18" i="98"/>
  <c r="AE71" i="98"/>
  <c r="AD52" i="98"/>
  <c r="AH25" i="98"/>
  <c r="AG28" i="98"/>
  <c r="AH44" i="98"/>
  <c r="AD15" i="98"/>
  <c r="AE37" i="98"/>
  <c r="AD26" i="98"/>
  <c r="AH67" i="98"/>
  <c r="AL67" i="98" s="1"/>
  <c r="AG29" i="98"/>
  <c r="AG58" i="98"/>
  <c r="AF56" i="98"/>
  <c r="AE60" i="98"/>
  <c r="AI51" i="98"/>
  <c r="AI45" i="98"/>
  <c r="AI71" i="98"/>
  <c r="AR10" i="67"/>
  <c r="AW21" i="102"/>
  <c r="AW12" i="102"/>
  <c r="AR12" i="67" s="1"/>
  <c r="AW59" i="102"/>
  <c r="AW37" i="102"/>
  <c r="AW33" i="102"/>
  <c r="AW61" i="102"/>
  <c r="AW45" i="102"/>
  <c r="AW19" i="102"/>
  <c r="AW28" i="102"/>
  <c r="AW38" i="102"/>
  <c r="AW63" i="102"/>
  <c r="AW25" i="102"/>
  <c r="AW67" i="102"/>
  <c r="AH26" i="98"/>
  <c r="AX44" i="102"/>
  <c r="AX32" i="102"/>
  <c r="AJ15" i="98"/>
  <c r="AJ55" i="98"/>
  <c r="AX69" i="102"/>
  <c r="AX22" i="60"/>
  <c r="AX64" i="60"/>
  <c r="AJ45" i="98"/>
  <c r="AJ53" i="98"/>
  <c r="AH56" i="98"/>
  <c r="AT36" i="96"/>
  <c r="AU36" i="96"/>
  <c r="AX36" i="102"/>
  <c r="AX30" i="102"/>
  <c r="AX55" i="60"/>
  <c r="AX61" i="60"/>
  <c r="AX35" i="102"/>
  <c r="AW67" i="56"/>
  <c r="AW69" i="56"/>
  <c r="AW27" i="56"/>
  <c r="AW50" i="56"/>
  <c r="AW29" i="56"/>
  <c r="AW32" i="56"/>
  <c r="AW31" i="56"/>
  <c r="AU21" i="52"/>
  <c r="AW18" i="56"/>
  <c r="AW45" i="56"/>
  <c r="AL43" i="96"/>
  <c r="AW35" i="56"/>
  <c r="AW49" i="56"/>
  <c r="AW57" i="56"/>
  <c r="AL15" i="96"/>
  <c r="AW54" i="56"/>
  <c r="AW37" i="56"/>
  <c r="AW44" i="56"/>
  <c r="AW39" i="56"/>
  <c r="AW52" i="56"/>
  <c r="AW62" i="56"/>
  <c r="AW71" i="56"/>
  <c r="AW21" i="56"/>
  <c r="AW56" i="56"/>
  <c r="P55" i="75"/>
  <c r="AL23" i="100"/>
  <c r="AW23" i="56"/>
  <c r="AW46" i="56"/>
  <c r="AW63" i="56"/>
  <c r="AW36" i="56"/>
  <c r="AW25" i="56"/>
  <c r="AW60" i="56"/>
  <c r="AW61" i="56"/>
  <c r="AW48" i="56"/>
  <c r="AI73" i="96"/>
  <c r="AZ25" i="60"/>
  <c r="L21" i="75"/>
  <c r="AL25" i="60"/>
  <c r="AZ32" i="100"/>
  <c r="BA32" i="100"/>
  <c r="AZ51" i="100"/>
  <c r="BA51" i="100"/>
  <c r="AZ54" i="100"/>
  <c r="BA54" i="100"/>
  <c r="L14" i="75"/>
  <c r="AL18" i="60"/>
  <c r="AZ18" i="60"/>
  <c r="AZ49" i="100"/>
  <c r="BA49" i="100"/>
  <c r="AZ71" i="100"/>
  <c r="BA71" i="100"/>
  <c r="AZ34" i="100"/>
  <c r="BA34" i="100"/>
  <c r="AZ67" i="100"/>
  <c r="BA67" i="100"/>
  <c r="AL27" i="60"/>
  <c r="AZ43" i="100"/>
  <c r="BA43" i="100"/>
  <c r="AZ26" i="100"/>
  <c r="BA26" i="100"/>
  <c r="AZ22" i="100"/>
  <c r="BA22" i="100"/>
  <c r="AZ19" i="100"/>
  <c r="BA19" i="100"/>
  <c r="AZ48" i="100"/>
  <c r="BA48" i="100"/>
  <c r="AZ62" i="100"/>
  <c r="BA62" i="100"/>
  <c r="AZ15" i="60"/>
  <c r="AZ46" i="100"/>
  <c r="BA46" i="100"/>
  <c r="AZ31" i="100"/>
  <c r="BA31" i="100"/>
  <c r="AZ64" i="100"/>
  <c r="BA64" i="100"/>
  <c r="AZ36" i="100"/>
  <c r="BA36" i="100"/>
  <c r="AZ50" i="100"/>
  <c r="BA50" i="100"/>
  <c r="AZ69" i="100"/>
  <c r="BA69" i="100"/>
  <c r="AV37" i="100"/>
  <c r="AW37" i="100"/>
  <c r="BA29" i="98"/>
  <c r="AP64" i="83"/>
  <c r="AQ64" i="83"/>
  <c r="AP53" i="83"/>
  <c r="AQ53" i="83"/>
  <c r="AR63" i="83"/>
  <c r="AS63" i="83"/>
  <c r="AF73" i="83"/>
  <c r="AR15" i="83"/>
  <c r="AS15" i="83"/>
  <c r="AT54" i="96"/>
  <c r="AU54" i="96"/>
  <c r="AP71" i="83"/>
  <c r="AQ71" i="83"/>
  <c r="AR57" i="100"/>
  <c r="AS57" i="100"/>
  <c r="AQ24" i="100"/>
  <c r="AP24" i="100"/>
  <c r="AR53" i="60"/>
  <c r="AS53" i="60"/>
  <c r="AT20" i="96"/>
  <c r="AU20" i="96"/>
  <c r="AP29" i="83"/>
  <c r="AQ29" i="83"/>
  <c r="AU28" i="100"/>
  <c r="AT28" i="100"/>
  <c r="AP38" i="100"/>
  <c r="AQ38" i="100"/>
  <c r="AV58" i="100"/>
  <c r="AW58" i="100"/>
  <c r="AR63" i="56"/>
  <c r="AS63" i="56"/>
  <c r="AO69" i="96"/>
  <c r="AN69" i="96"/>
  <c r="N66" i="75"/>
  <c r="AL69" i="96"/>
  <c r="AN24" i="100"/>
  <c r="AO24" i="100"/>
  <c r="AL24" i="100"/>
  <c r="P20" i="75"/>
  <c r="AR58" i="100"/>
  <c r="AS58" i="100"/>
  <c r="AO34" i="56"/>
  <c r="AN34" i="56"/>
  <c r="AT44" i="96"/>
  <c r="AU44" i="96"/>
  <c r="AP45" i="52"/>
  <c r="AQ45" i="52"/>
  <c r="AN54" i="52"/>
  <c r="AO54" i="52"/>
  <c r="AV52" i="100"/>
  <c r="AW52" i="100"/>
  <c r="AO28" i="56"/>
  <c r="AN28" i="56"/>
  <c r="AO36" i="100"/>
  <c r="AN36" i="100"/>
  <c r="AL36" i="100"/>
  <c r="P32" i="75"/>
  <c r="AV28" i="100"/>
  <c r="AW28" i="100"/>
  <c r="AZ47" i="98"/>
  <c r="BA47" i="98"/>
  <c r="AR23" i="100"/>
  <c r="AS23" i="100"/>
  <c r="AW34" i="56"/>
  <c r="AW55" i="56"/>
  <c r="AW43" i="56"/>
  <c r="AW47" i="56"/>
  <c r="AW24" i="56"/>
  <c r="AX52" i="100"/>
  <c r="AY52" i="100"/>
  <c r="AT52" i="100"/>
  <c r="AU52" i="100"/>
  <c r="AV69" i="60"/>
  <c r="AW69" i="60"/>
  <c r="AR43" i="96"/>
  <c r="AS43" i="96"/>
  <c r="AP26" i="58"/>
  <c r="AQ26" i="58"/>
  <c r="AR56" i="58"/>
  <c r="AS56" i="58"/>
  <c r="AT67" i="56"/>
  <c r="AU67" i="56"/>
  <c r="AT45" i="100"/>
  <c r="AU45" i="100"/>
  <c r="X78" i="67"/>
  <c r="AN19" i="83"/>
  <c r="AO19" i="83"/>
  <c r="AZ54" i="98"/>
  <c r="BA54" i="98"/>
  <c r="AP45" i="58"/>
  <c r="AQ45" i="58"/>
  <c r="AO50" i="96"/>
  <c r="AN50" i="96"/>
  <c r="N47" i="75"/>
  <c r="AL50" i="96"/>
  <c r="AR71" i="83"/>
  <c r="AS71" i="83"/>
  <c r="AR25" i="83"/>
  <c r="AS25" i="83"/>
  <c r="AP37" i="83"/>
  <c r="AQ37" i="83"/>
  <c r="AR38" i="83"/>
  <c r="AS38" i="83"/>
  <c r="AR23" i="83"/>
  <c r="AS23" i="83"/>
  <c r="AN31" i="96"/>
  <c r="AO31" i="96"/>
  <c r="N27" i="75"/>
  <c r="AL31" i="96"/>
  <c r="AN53" i="96"/>
  <c r="AO53" i="96"/>
  <c r="N50" i="75"/>
  <c r="AL53" i="96"/>
  <c r="AT61" i="96"/>
  <c r="AU61" i="96"/>
  <c r="AT18" i="96"/>
  <c r="AU18" i="96"/>
  <c r="AO24" i="96"/>
  <c r="AN24" i="96"/>
  <c r="AL24" i="96"/>
  <c r="N20" i="75"/>
  <c r="AR61" i="96"/>
  <c r="AS61" i="96"/>
  <c r="AP64" i="96"/>
  <c r="AQ64" i="96"/>
  <c r="AP26" i="96"/>
  <c r="AQ26" i="96"/>
  <c r="AT31" i="96"/>
  <c r="AU31" i="96"/>
  <c r="AR53" i="96"/>
  <c r="AS53" i="96"/>
  <c r="AP62" i="96"/>
  <c r="AQ62" i="96"/>
  <c r="AP57" i="96"/>
  <c r="AQ57" i="96"/>
  <c r="AP70" i="96"/>
  <c r="AQ70" i="96"/>
  <c r="AO57" i="96"/>
  <c r="AN57" i="96"/>
  <c r="N54" i="75"/>
  <c r="AL57" i="96"/>
  <c r="AG73" i="96"/>
  <c r="AT15" i="96"/>
  <c r="AU15" i="96"/>
  <c r="AN47" i="96"/>
  <c r="AO47" i="96"/>
  <c r="AL47" i="96"/>
  <c r="N44" i="75"/>
  <c r="AP67" i="96"/>
  <c r="AQ67" i="96"/>
  <c r="AT64" i="96"/>
  <c r="AU64" i="96"/>
  <c r="AP22" i="96"/>
  <c r="AQ22" i="96"/>
  <c r="AP21" i="96"/>
  <c r="AQ21" i="96"/>
  <c r="AR46" i="58"/>
  <c r="AS46" i="58"/>
  <c r="AN34" i="58"/>
  <c r="AO34" i="58"/>
  <c r="AN30" i="56"/>
  <c r="AO30" i="56"/>
  <c r="AP49" i="83"/>
  <c r="AQ49" i="83"/>
  <c r="AN54" i="100"/>
  <c r="AO54" i="100"/>
  <c r="AL54" i="100"/>
  <c r="P51" i="75"/>
  <c r="AT26" i="56"/>
  <c r="AU26" i="56"/>
  <c r="AT30" i="52"/>
  <c r="AP31" i="83"/>
  <c r="AQ31" i="83"/>
  <c r="AX15" i="96"/>
  <c r="AX73" i="96" s="1"/>
  <c r="AZ12" i="96"/>
  <c r="AZ33" i="96"/>
  <c r="BB11" i="96"/>
  <c r="AZ59" i="96"/>
  <c r="BA11" i="96"/>
  <c r="AZ62" i="96"/>
  <c r="AZ22" i="96"/>
  <c r="AZ52" i="96"/>
  <c r="AZ67" i="96"/>
  <c r="AZ53" i="96"/>
  <c r="AZ68" i="96"/>
  <c r="AZ28" i="96"/>
  <c r="AZ34" i="96"/>
  <c r="AZ57" i="96"/>
  <c r="AZ61" i="96"/>
  <c r="AZ51" i="96"/>
  <c r="AZ32" i="96"/>
  <c r="AZ71" i="96"/>
  <c r="AZ43" i="96"/>
  <c r="AZ45" i="96"/>
  <c r="AZ15" i="96"/>
  <c r="AZ63" i="96"/>
  <c r="AZ21" i="96"/>
  <c r="AZ35" i="96"/>
  <c r="AZ26" i="96"/>
  <c r="AZ30" i="96"/>
  <c r="AZ25" i="96"/>
  <c r="AZ19" i="96"/>
  <c r="AZ38" i="96"/>
  <c r="AZ37" i="96"/>
  <c r="AZ49" i="96"/>
  <c r="AZ70" i="96"/>
  <c r="AZ60" i="96"/>
  <c r="AZ48" i="96"/>
  <c r="AZ44" i="96"/>
  <c r="AZ64" i="96"/>
  <c r="AZ29" i="96"/>
  <c r="AZ18" i="96"/>
  <c r="AZ47" i="96"/>
  <c r="AZ24" i="96"/>
  <c r="AZ27" i="96"/>
  <c r="AZ20" i="96"/>
  <c r="AZ31" i="96"/>
  <c r="AZ55" i="96"/>
  <c r="AZ56" i="96"/>
  <c r="AZ50" i="96"/>
  <c r="AZ58" i="96"/>
  <c r="AZ39" i="96"/>
  <c r="AZ54" i="96"/>
  <c r="AZ46" i="96"/>
  <c r="AZ69" i="96"/>
  <c r="AZ23" i="96"/>
  <c r="AZ36" i="96"/>
  <c r="AH73" i="96"/>
  <c r="AV15" i="96"/>
  <c r="AV73" i="96" s="1"/>
  <c r="AN51" i="60"/>
  <c r="AO51" i="60"/>
  <c r="AE63" i="67"/>
  <c r="AP63" i="60"/>
  <c r="AQ63" i="60"/>
  <c r="AI62" i="60"/>
  <c r="AB73" i="60"/>
  <c r="AN46" i="96"/>
  <c r="AO46" i="96"/>
  <c r="AL46" i="96"/>
  <c r="N43" i="75"/>
  <c r="AN52" i="100"/>
  <c r="AO52" i="100"/>
  <c r="P49" i="75"/>
  <c r="AL52" i="100"/>
  <c r="AX30" i="100"/>
  <c r="AY30" i="100"/>
  <c r="AR35" i="100"/>
  <c r="AS35" i="100"/>
  <c r="AT48" i="56"/>
  <c r="AU48" i="56"/>
  <c r="AP35" i="96"/>
  <c r="AQ35" i="96"/>
  <c r="AV73" i="58"/>
  <c r="AW59" i="58"/>
  <c r="AW33" i="58"/>
  <c r="AW12" i="58"/>
  <c r="AW69" i="58"/>
  <c r="AW48" i="58"/>
  <c r="AW51" i="58"/>
  <c r="AW50" i="58"/>
  <c r="AW44" i="58"/>
  <c r="AW70" i="58"/>
  <c r="AW21" i="58"/>
  <c r="AW55" i="58"/>
  <c r="AW32" i="58"/>
  <c r="AW52" i="58"/>
  <c r="AW35" i="58"/>
  <c r="AW58" i="58"/>
  <c r="AW28" i="58"/>
  <c r="AW62" i="58"/>
  <c r="AW56" i="58"/>
  <c r="AW57" i="58"/>
  <c r="AW15" i="58"/>
  <c r="AW27" i="58"/>
  <c r="AW61" i="58"/>
  <c r="AW23" i="58"/>
  <c r="AW18" i="58"/>
  <c r="AW30" i="58"/>
  <c r="AW39" i="58"/>
  <c r="AW63" i="58"/>
  <c r="AW20" i="58"/>
  <c r="AW37" i="58"/>
  <c r="AW68" i="58"/>
  <c r="AW54" i="58"/>
  <c r="AW29" i="58"/>
  <c r="AW19" i="58"/>
  <c r="AW34" i="58"/>
  <c r="AW60" i="58"/>
  <c r="AW53" i="58"/>
  <c r="AW22" i="58"/>
  <c r="AW46" i="58"/>
  <c r="AW64" i="58"/>
  <c r="AW25" i="58"/>
  <c r="AW43" i="58"/>
  <c r="AW67" i="58"/>
  <c r="AW71" i="58"/>
  <c r="AW24" i="58"/>
  <c r="AW49" i="58"/>
  <c r="AW31" i="58"/>
  <c r="AW36" i="58"/>
  <c r="AW47" i="58"/>
  <c r="AW45" i="58"/>
  <c r="AW38" i="58"/>
  <c r="AW26" i="58"/>
  <c r="AN24" i="83"/>
  <c r="AO24" i="83"/>
  <c r="AN49" i="83"/>
  <c r="AO49" i="83"/>
  <c r="AN21" i="52"/>
  <c r="AO21" i="52"/>
  <c r="AN46" i="56"/>
  <c r="AO46" i="56"/>
  <c r="AQ32" i="100"/>
  <c r="AP32" i="100"/>
  <c r="AP64" i="100"/>
  <c r="AQ64" i="100"/>
  <c r="AV53" i="52"/>
  <c r="AV56" i="52"/>
  <c r="AV30" i="52"/>
  <c r="AV59" i="52"/>
  <c r="AX38" i="100"/>
  <c r="AY38" i="100"/>
  <c r="AT73" i="102"/>
  <c r="AP69" i="56"/>
  <c r="AQ69" i="56"/>
  <c r="AN18" i="100"/>
  <c r="AO18" i="100"/>
  <c r="AL18" i="100"/>
  <c r="P14" i="75"/>
  <c r="AU29" i="83"/>
  <c r="AU57" i="83"/>
  <c r="AU56" i="83"/>
  <c r="AY35" i="60"/>
  <c r="AY38" i="60"/>
  <c r="AY51" i="60"/>
  <c r="AY26" i="60"/>
  <c r="AQ68" i="100"/>
  <c r="AP68" i="100"/>
  <c r="AT29" i="100"/>
  <c r="AU29" i="100"/>
  <c r="AP30" i="100"/>
  <c r="AQ30" i="100"/>
  <c r="AN70" i="100"/>
  <c r="AO70" i="100"/>
  <c r="P67" i="75"/>
  <c r="AL70" i="100"/>
  <c r="AT31" i="100"/>
  <c r="AU31" i="100"/>
  <c r="AR62" i="100"/>
  <c r="AS62" i="100"/>
  <c r="AP39" i="100"/>
  <c r="AQ39" i="100"/>
  <c r="AV36" i="100"/>
  <c r="AW36" i="100"/>
  <c r="AV23" i="100"/>
  <c r="AW23" i="100"/>
  <c r="AO62" i="100"/>
  <c r="AN62" i="100"/>
  <c r="AL62" i="100"/>
  <c r="P59" i="75"/>
  <c r="AR26" i="100"/>
  <c r="AS26" i="100"/>
  <c r="AU53" i="100"/>
  <c r="AT53" i="100"/>
  <c r="AV29" i="100"/>
  <c r="AW29" i="100"/>
  <c r="AT39" i="100"/>
  <c r="AU39" i="100"/>
  <c r="AQ54" i="100"/>
  <c r="AP54" i="100"/>
  <c r="AQ46" i="100"/>
  <c r="AP46" i="100"/>
  <c r="AQ62" i="100"/>
  <c r="AP62" i="100"/>
  <c r="AQ29" i="100"/>
  <c r="AP29" i="100"/>
  <c r="AV21" i="100"/>
  <c r="AW21" i="100"/>
  <c r="AU63" i="100"/>
  <c r="AT63" i="100"/>
  <c r="AO46" i="100"/>
  <c r="AN46" i="100"/>
  <c r="AL46" i="100"/>
  <c r="P43" i="75"/>
  <c r="AQ25" i="100"/>
  <c r="AP25" i="100"/>
  <c r="AJ50" i="60"/>
  <c r="AZ50" i="60" s="1"/>
  <c r="AT58" i="56"/>
  <c r="AU58" i="56"/>
  <c r="AT22" i="56"/>
  <c r="AU22" i="56"/>
  <c r="AT27" i="52"/>
  <c r="AT28" i="56"/>
  <c r="AU28" i="56"/>
  <c r="AT51" i="52"/>
  <c r="AT25" i="58"/>
  <c r="AV44" i="100"/>
  <c r="AW44" i="100"/>
  <c r="AN27" i="52"/>
  <c r="AO27" i="52"/>
  <c r="AN26" i="60"/>
  <c r="AO26" i="60"/>
  <c r="AT52" i="60"/>
  <c r="AU52" i="60"/>
  <c r="AR32" i="60"/>
  <c r="AS32" i="60"/>
  <c r="AN46" i="60"/>
  <c r="AO46" i="60"/>
  <c r="L43" i="75"/>
  <c r="AL46" i="60"/>
  <c r="AV34" i="60"/>
  <c r="AW34" i="60"/>
  <c r="AT19" i="60"/>
  <c r="AU19" i="60"/>
  <c r="AR49" i="60"/>
  <c r="AS49" i="60"/>
  <c r="AP70" i="60"/>
  <c r="AQ70" i="60"/>
  <c r="AQ44" i="60"/>
  <c r="AP44" i="60"/>
  <c r="AR58" i="60"/>
  <c r="AS58" i="60"/>
  <c r="AR20" i="60"/>
  <c r="AS20" i="60"/>
  <c r="AQ34" i="60"/>
  <c r="AP34" i="60"/>
  <c r="AR54" i="60"/>
  <c r="AS54" i="60"/>
  <c r="AV61" i="60"/>
  <c r="AW61" i="60"/>
  <c r="AN24" i="60"/>
  <c r="AO24" i="60"/>
  <c r="AL24" i="60"/>
  <c r="L20" i="75"/>
  <c r="AP69" i="60"/>
  <c r="AQ69" i="60"/>
  <c r="AD36" i="67"/>
  <c r="AN36" i="60"/>
  <c r="AO36" i="60"/>
  <c r="AQ57" i="60"/>
  <c r="AP57" i="60"/>
  <c r="AP68" i="60"/>
  <c r="AQ68" i="60"/>
  <c r="AD71" i="67"/>
  <c r="AN71" i="60"/>
  <c r="AO71" i="60"/>
  <c r="AN54" i="60"/>
  <c r="AO54" i="60"/>
  <c r="AR69" i="60"/>
  <c r="AS69" i="60"/>
  <c r="AR29" i="60"/>
  <c r="AS29" i="60"/>
  <c r="AP53" i="60"/>
  <c r="AQ53" i="60"/>
  <c r="AV29" i="60"/>
  <c r="AW29" i="60"/>
  <c r="AD57" i="67"/>
  <c r="AN57" i="60"/>
  <c r="AO57" i="60"/>
  <c r="AL57" i="60"/>
  <c r="L54" i="75"/>
  <c r="AV36" i="60"/>
  <c r="AW36" i="60"/>
  <c r="AN45" i="60"/>
  <c r="AO45" i="60"/>
  <c r="L42" i="75"/>
  <c r="AL45" i="60"/>
  <c r="AT22" i="60"/>
  <c r="AU22" i="60"/>
  <c r="AV47" i="60"/>
  <c r="AW47" i="60"/>
  <c r="AN20" i="60"/>
  <c r="AO20" i="60"/>
  <c r="AD43" i="67"/>
  <c r="AN43" i="60"/>
  <c r="AO43" i="60"/>
  <c r="AJ20" i="60"/>
  <c r="AZ20" i="60" s="1"/>
  <c r="AZ61" i="98"/>
  <c r="BA61" i="98"/>
  <c r="BA31" i="98"/>
  <c r="AZ31" i="98"/>
  <c r="AR20" i="52"/>
  <c r="AS20" i="52"/>
  <c r="AR39" i="83"/>
  <c r="AS39" i="83"/>
  <c r="AR61" i="83"/>
  <c r="AS61" i="83"/>
  <c r="AR46" i="83"/>
  <c r="AS46" i="83"/>
  <c r="AR51" i="83"/>
  <c r="AS51" i="83"/>
  <c r="AT34" i="60"/>
  <c r="AU34" i="60"/>
  <c r="AR50" i="96"/>
  <c r="AS50" i="96"/>
  <c r="AP50" i="96"/>
  <c r="AQ50" i="96"/>
  <c r="AN67" i="96"/>
  <c r="AO67" i="96"/>
  <c r="AL67" i="96"/>
  <c r="N64" i="75"/>
  <c r="AN45" i="58"/>
  <c r="AO45" i="58"/>
  <c r="AR39" i="58"/>
  <c r="AS39" i="58"/>
  <c r="AN61" i="60"/>
  <c r="AO61" i="60"/>
  <c r="AR48" i="96"/>
  <c r="AS48" i="96"/>
  <c r="AQ54" i="58"/>
  <c r="AP52" i="100"/>
  <c r="AQ52" i="100"/>
  <c r="AN56" i="100"/>
  <c r="AO56" i="100"/>
  <c r="AL56" i="100"/>
  <c r="P53" i="75"/>
  <c r="AT61" i="52"/>
  <c r="AQ28" i="60"/>
  <c r="AP28" i="60"/>
  <c r="AT63" i="96"/>
  <c r="AU63" i="96"/>
  <c r="BA21" i="100"/>
  <c r="BA57" i="100"/>
  <c r="BA35" i="100"/>
  <c r="BA29" i="100"/>
  <c r="BA38" i="100"/>
  <c r="BA70" i="100"/>
  <c r="AS63" i="58"/>
  <c r="AO54" i="58"/>
  <c r="AW36" i="96"/>
  <c r="AW56" i="96"/>
  <c r="AW50" i="96"/>
  <c r="AW27" i="96"/>
  <c r="AW58" i="96"/>
  <c r="AW37" i="96"/>
  <c r="AW25" i="96"/>
  <c r="AW63" i="96"/>
  <c r="AW64" i="96"/>
  <c r="AW62" i="96"/>
  <c r="AW22" i="96"/>
  <c r="AP43" i="58"/>
  <c r="AV46" i="100"/>
  <c r="AW46" i="100"/>
  <c r="AP34" i="83"/>
  <c r="AQ34" i="83"/>
  <c r="AR26" i="96"/>
  <c r="AS26" i="96"/>
  <c r="AN27" i="58"/>
  <c r="AZ22" i="60"/>
  <c r="AX51" i="100"/>
  <c r="AY51" i="100"/>
  <c r="AQ36" i="100"/>
  <c r="AP36" i="100"/>
  <c r="AP64" i="58"/>
  <c r="AP35" i="56"/>
  <c r="AQ35" i="56"/>
  <c r="AT27" i="58"/>
  <c r="AN62" i="58"/>
  <c r="AP27" i="83"/>
  <c r="AQ27" i="83"/>
  <c r="AV19" i="100"/>
  <c r="AW19" i="100"/>
  <c r="AI73" i="83"/>
  <c r="AR48" i="52"/>
  <c r="AS48" i="52"/>
  <c r="AT49" i="52"/>
  <c r="AP22" i="52"/>
  <c r="AQ22" i="52"/>
  <c r="AR63" i="52"/>
  <c r="AS63" i="52"/>
  <c r="AN43" i="52"/>
  <c r="AO43" i="52"/>
  <c r="AN44" i="52"/>
  <c r="AO44" i="52"/>
  <c r="AP39" i="52"/>
  <c r="AQ39" i="52"/>
  <c r="AP57" i="52"/>
  <c r="AQ57" i="52"/>
  <c r="AP47" i="52"/>
  <c r="AQ47" i="52"/>
  <c r="AR47" i="52"/>
  <c r="AS47" i="52"/>
  <c r="AN69" i="52"/>
  <c r="AO69" i="52"/>
  <c r="AN48" i="52"/>
  <c r="AO48" i="52"/>
  <c r="AR21" i="52"/>
  <c r="AS21" i="52"/>
  <c r="AN30" i="52"/>
  <c r="AO30" i="52"/>
  <c r="AT28" i="52"/>
  <c r="AR60" i="52"/>
  <c r="AS60" i="52"/>
  <c r="AN46" i="52"/>
  <c r="AO46" i="52"/>
  <c r="AN68" i="52"/>
  <c r="AO68" i="52"/>
  <c r="AN62" i="52"/>
  <c r="AO62" i="52"/>
  <c r="AN53" i="52"/>
  <c r="AO53" i="52"/>
  <c r="Y73" i="52"/>
  <c r="AR46" i="52"/>
  <c r="AS46" i="52"/>
  <c r="AR62" i="58"/>
  <c r="AN18" i="58"/>
  <c r="AP49" i="58"/>
  <c r="AO56" i="56"/>
  <c r="AN56" i="56"/>
  <c r="AA73" i="52"/>
  <c r="AR28" i="58"/>
  <c r="AN60" i="58"/>
  <c r="AP53" i="100"/>
  <c r="AQ53" i="100"/>
  <c r="AP69" i="58"/>
  <c r="AU27" i="52"/>
  <c r="AU38" i="52"/>
  <c r="AU28" i="52"/>
  <c r="AU23" i="52"/>
  <c r="AU22" i="52"/>
  <c r="AU48" i="52"/>
  <c r="AU25" i="52"/>
  <c r="AU47" i="52"/>
  <c r="AT61" i="100"/>
  <c r="AU61" i="100"/>
  <c r="AR67" i="56"/>
  <c r="AS67" i="56"/>
  <c r="AV24" i="100"/>
  <c r="AW24" i="100"/>
  <c r="AV25" i="100"/>
  <c r="AW25" i="100"/>
  <c r="AN31" i="58"/>
  <c r="AO49" i="58"/>
  <c r="AP25" i="58"/>
  <c r="AN61" i="58"/>
  <c r="AR43" i="100"/>
  <c r="AS43" i="100"/>
  <c r="AQ20" i="58"/>
  <c r="AR34" i="100"/>
  <c r="AS34" i="100"/>
  <c r="AR51" i="56"/>
  <c r="AS51" i="56"/>
  <c r="AN70" i="56"/>
  <c r="AO70" i="56"/>
  <c r="AT71" i="56"/>
  <c r="AU71" i="56"/>
  <c r="AR23" i="56"/>
  <c r="AS23" i="56"/>
  <c r="AN23" i="56"/>
  <c r="AO23" i="56"/>
  <c r="AT23" i="56"/>
  <c r="AU23" i="56"/>
  <c r="AR45" i="56"/>
  <c r="AS45" i="56"/>
  <c r="AR34" i="56"/>
  <c r="AS34" i="56"/>
  <c r="AO67" i="56"/>
  <c r="AN67" i="56"/>
  <c r="AP43" i="56"/>
  <c r="AQ43" i="56"/>
  <c r="AT52" i="56"/>
  <c r="AU52" i="56"/>
  <c r="AT20" i="56"/>
  <c r="AU20" i="56"/>
  <c r="AT31" i="56"/>
  <c r="AU31" i="56"/>
  <c r="AT38" i="56"/>
  <c r="AU38" i="56"/>
  <c r="AN63" i="56"/>
  <c r="AO63" i="56"/>
  <c r="AO36" i="56"/>
  <c r="AN36" i="56"/>
  <c r="AO47" i="56"/>
  <c r="AN47" i="56"/>
  <c r="AT54" i="56"/>
  <c r="AU54" i="56"/>
  <c r="AT69" i="56"/>
  <c r="AU69" i="56"/>
  <c r="AO27" i="56"/>
  <c r="AN27" i="56"/>
  <c r="AR61" i="56"/>
  <c r="AS61" i="56"/>
  <c r="AP18" i="56"/>
  <c r="AQ18" i="56"/>
  <c r="AR30" i="56"/>
  <c r="AS30" i="56"/>
  <c r="AN69" i="56"/>
  <c r="AO69" i="56"/>
  <c r="AT44" i="56"/>
  <c r="AU44" i="56"/>
  <c r="AP45" i="56"/>
  <c r="AQ45" i="56"/>
  <c r="AA52" i="56"/>
  <c r="AJ52" i="56" s="1"/>
  <c r="AA23" i="56"/>
  <c r="AJ23" i="56" s="1"/>
  <c r="AA71" i="56"/>
  <c r="AJ71" i="56" s="1"/>
  <c r="AL71" i="56" s="1"/>
  <c r="AA45" i="56"/>
  <c r="AJ45" i="56" s="1"/>
  <c r="AA58" i="56"/>
  <c r="AJ58" i="56" s="1"/>
  <c r="AA37" i="56"/>
  <c r="AJ37" i="56" s="1"/>
  <c r="AA62" i="56"/>
  <c r="AJ62" i="56" s="1"/>
  <c r="AA60" i="56"/>
  <c r="AJ60" i="56" s="1"/>
  <c r="AA28" i="56"/>
  <c r="AJ28" i="56" s="1"/>
  <c r="AA63" i="56"/>
  <c r="AJ63" i="56" s="1"/>
  <c r="J60" i="75" s="1"/>
  <c r="AA29" i="56"/>
  <c r="AJ29" i="56" s="1"/>
  <c r="AA27" i="56"/>
  <c r="AJ27" i="56" s="1"/>
  <c r="AZ27" i="56" s="1"/>
  <c r="AA38" i="56"/>
  <c r="AJ38" i="56" s="1"/>
  <c r="AA69" i="56"/>
  <c r="AJ69" i="56" s="1"/>
  <c r="AL69" i="56" s="1"/>
  <c r="AA21" i="56"/>
  <c r="AJ21" i="56" s="1"/>
  <c r="AA54" i="56"/>
  <c r="AJ54" i="56" s="1"/>
  <c r="AZ54" i="56" s="1"/>
  <c r="AA56" i="56"/>
  <c r="AJ56" i="56" s="1"/>
  <c r="AA24" i="56"/>
  <c r="AJ24" i="56" s="1"/>
  <c r="AA55" i="56"/>
  <c r="AJ55" i="56" s="1"/>
  <c r="AA19" i="56"/>
  <c r="AJ19" i="56" s="1"/>
  <c r="AA64" i="56"/>
  <c r="AJ64" i="56" s="1"/>
  <c r="AA36" i="56"/>
  <c r="AJ36" i="56" s="1"/>
  <c r="AA22" i="56"/>
  <c r="AJ22" i="56" s="1"/>
  <c r="AA67" i="56"/>
  <c r="AJ67" i="56" s="1"/>
  <c r="AA50" i="56"/>
  <c r="AJ50" i="56" s="1"/>
  <c r="AA18" i="56"/>
  <c r="AJ18" i="56" s="1"/>
  <c r="AA25" i="56"/>
  <c r="AJ25" i="56" s="1"/>
  <c r="AA47" i="56"/>
  <c r="AJ47" i="56" s="1"/>
  <c r="AZ47" i="56" s="1"/>
  <c r="AA44" i="56"/>
  <c r="AJ44" i="56" s="1"/>
  <c r="AA15" i="56"/>
  <c r="AA46" i="56"/>
  <c r="AJ46" i="56" s="1"/>
  <c r="AA43" i="56"/>
  <c r="AJ43" i="56" s="1"/>
  <c r="AZ43" i="56" s="1"/>
  <c r="AA70" i="56"/>
  <c r="AJ70" i="56" s="1"/>
  <c r="AA57" i="56"/>
  <c r="AJ57" i="56" s="1"/>
  <c r="AA61" i="56"/>
  <c r="AJ61" i="56" s="1"/>
  <c r="AA26" i="56"/>
  <c r="AJ26" i="56" s="1"/>
  <c r="AZ26" i="56" s="1"/>
  <c r="AA53" i="56"/>
  <c r="AJ53" i="56" s="1"/>
  <c r="AA48" i="56"/>
  <c r="AJ48" i="56" s="1"/>
  <c r="AA39" i="56"/>
  <c r="AJ39" i="56" s="1"/>
  <c r="AA49" i="56"/>
  <c r="AJ49" i="56" s="1"/>
  <c r="AZ49" i="56" s="1"/>
  <c r="AA32" i="56"/>
  <c r="AJ32" i="56" s="1"/>
  <c r="AA51" i="56"/>
  <c r="AJ51" i="56" s="1"/>
  <c r="AA68" i="56"/>
  <c r="AJ68" i="56" s="1"/>
  <c r="AA35" i="56"/>
  <c r="AJ35" i="56" s="1"/>
  <c r="AA20" i="56"/>
  <c r="AJ20" i="56" s="1"/>
  <c r="AA30" i="56"/>
  <c r="AJ30" i="56" s="1"/>
  <c r="AA34" i="56"/>
  <c r="AJ34" i="56" s="1"/>
  <c r="AA31" i="56"/>
  <c r="AJ31" i="56" s="1"/>
  <c r="AD45" i="56"/>
  <c r="AD26" i="56"/>
  <c r="AF53" i="56"/>
  <c r="AD20" i="56"/>
  <c r="AF36" i="56"/>
  <c r="AF31" i="56"/>
  <c r="AD68" i="56"/>
  <c r="AE57" i="56"/>
  <c r="AF47" i="56"/>
  <c r="AE20" i="56"/>
  <c r="AH19" i="56"/>
  <c r="AN15" i="83"/>
  <c r="AD19" i="56"/>
  <c r="AR58" i="58"/>
  <c r="AN20" i="83"/>
  <c r="AO54" i="83"/>
  <c r="AT46" i="58"/>
  <c r="AH54" i="52"/>
  <c r="AV54" i="52" s="1"/>
  <c r="AH28" i="52"/>
  <c r="AV28" i="52" s="1"/>
  <c r="AS57" i="58"/>
  <c r="AT22" i="83"/>
  <c r="AT29" i="58"/>
  <c r="AT47" i="83"/>
  <c r="AT57" i="58"/>
  <c r="AT50" i="83"/>
  <c r="AH63" i="52"/>
  <c r="AV63" i="52" s="1"/>
  <c r="AH26" i="52"/>
  <c r="AV26" i="52" s="1"/>
  <c r="AT32" i="58"/>
  <c r="AS43" i="58"/>
  <c r="AS29" i="83"/>
  <c r="AT67" i="58"/>
  <c r="AT34" i="83"/>
  <c r="AT63" i="58"/>
  <c r="AT35" i="83"/>
  <c r="AH34" i="52"/>
  <c r="AV34" i="52" s="1"/>
  <c r="AH32" i="52"/>
  <c r="AV32" i="52" s="1"/>
  <c r="AV50" i="100"/>
  <c r="AW50" i="100"/>
  <c r="AT47" i="100"/>
  <c r="AU47" i="100"/>
  <c r="AN57" i="58"/>
  <c r="AO57" i="58"/>
  <c r="AR53" i="83"/>
  <c r="AS53" i="83"/>
  <c r="AR52" i="96"/>
  <c r="AS52" i="96"/>
  <c r="AN64" i="58"/>
  <c r="AO64" i="58"/>
  <c r="AN57" i="56"/>
  <c r="AO57" i="56"/>
  <c r="AV70" i="100"/>
  <c r="AW70" i="100"/>
  <c r="AT35" i="56"/>
  <c r="AU35" i="56"/>
  <c r="AR70" i="58"/>
  <c r="AS70" i="58"/>
  <c r="AP15" i="60"/>
  <c r="AE73" i="60"/>
  <c r="AQ15" i="60"/>
  <c r="AR52" i="58"/>
  <c r="AS52" i="58"/>
  <c r="AZ67" i="98"/>
  <c r="BA67" i="98"/>
  <c r="AZ22" i="98"/>
  <c r="BA22" i="98"/>
  <c r="AV22" i="100"/>
  <c r="AW22" i="100"/>
  <c r="AP23" i="83"/>
  <c r="AQ23" i="83"/>
  <c r="AP56" i="83"/>
  <c r="AQ56" i="83"/>
  <c r="AR27" i="83"/>
  <c r="AS27" i="83"/>
  <c r="AR57" i="83"/>
  <c r="AS57" i="83"/>
  <c r="AP28" i="83"/>
  <c r="AQ28" i="83"/>
  <c r="AR50" i="83"/>
  <c r="AS50" i="83"/>
  <c r="AR52" i="83"/>
  <c r="AS52" i="83"/>
  <c r="AT48" i="96"/>
  <c r="AU48" i="96"/>
  <c r="AP58" i="96"/>
  <c r="AQ58" i="96"/>
  <c r="AN26" i="96"/>
  <c r="AO26" i="96"/>
  <c r="AL26" i="96"/>
  <c r="N22" i="75"/>
  <c r="AR49" i="58"/>
  <c r="AS49" i="58"/>
  <c r="AP67" i="58"/>
  <c r="AQ67" i="58"/>
  <c r="AR21" i="58"/>
  <c r="AS21" i="58"/>
  <c r="AP50" i="56"/>
  <c r="AQ50" i="56"/>
  <c r="AP49" i="52"/>
  <c r="AQ49" i="52"/>
  <c r="AR47" i="96"/>
  <c r="AS47" i="96"/>
  <c r="AN51" i="100"/>
  <c r="AO51" i="100"/>
  <c r="P48" i="75"/>
  <c r="AL51" i="100"/>
  <c r="AV73" i="83"/>
  <c r="AR50" i="56"/>
  <c r="AS50" i="56"/>
  <c r="AT53" i="56"/>
  <c r="AU53" i="56"/>
  <c r="AN62" i="83"/>
  <c r="AO62" i="83"/>
  <c r="AT18" i="56"/>
  <c r="AU18" i="56"/>
  <c r="U78" i="67"/>
  <c r="AP19" i="83"/>
  <c r="AQ19" i="83"/>
  <c r="AR49" i="96"/>
  <c r="AS49" i="96"/>
  <c r="AP52" i="52"/>
  <c r="AQ52" i="52"/>
  <c r="AS73" i="102"/>
  <c r="AR31" i="100"/>
  <c r="AS31" i="100"/>
  <c r="AR15" i="100"/>
  <c r="AF73" i="100"/>
  <c r="AS15" i="100"/>
  <c r="AP27" i="100"/>
  <c r="AQ27" i="100"/>
  <c r="AP22" i="56"/>
  <c r="AQ22" i="56"/>
  <c r="AL68" i="60"/>
  <c r="AR60" i="56"/>
  <c r="AS60" i="56"/>
  <c r="AP33" i="52"/>
  <c r="AT33" i="52"/>
  <c r="AN33" i="52"/>
  <c r="AQ59" i="52"/>
  <c r="AT59" i="52"/>
  <c r="AP59" i="52"/>
  <c r="AR50" i="52"/>
  <c r="AS50" i="52"/>
  <c r="AR29" i="52"/>
  <c r="AS29" i="52"/>
  <c r="AT58" i="100"/>
  <c r="AU58" i="100"/>
  <c r="AO44" i="56"/>
  <c r="AN44" i="56"/>
  <c r="N40" i="75"/>
  <c r="AO37" i="100"/>
  <c r="AN37" i="100"/>
  <c r="P33" i="75"/>
  <c r="AL37" i="100"/>
  <c r="AX67" i="100"/>
  <c r="AY67" i="100"/>
  <c r="AL68" i="96"/>
  <c r="AW53" i="56"/>
  <c r="AW51" i="56"/>
  <c r="AW70" i="56"/>
  <c r="AW38" i="56"/>
  <c r="AW68" i="56"/>
  <c r="P21" i="75"/>
  <c r="AT62" i="52"/>
  <c r="AT63" i="52"/>
  <c r="AT19" i="56"/>
  <c r="AU19" i="56"/>
  <c r="AT68" i="56"/>
  <c r="AU68" i="56"/>
  <c r="AA73" i="83"/>
  <c r="AV60" i="60"/>
  <c r="AW60" i="60"/>
  <c r="AP30" i="83"/>
  <c r="AQ30" i="83"/>
  <c r="AZ51" i="98"/>
  <c r="BA51" i="98"/>
  <c r="AP63" i="52"/>
  <c r="AQ63" i="52"/>
  <c r="AV53" i="100"/>
  <c r="AW53" i="100"/>
  <c r="AP45" i="83"/>
  <c r="AQ45" i="83"/>
  <c r="AR28" i="83"/>
  <c r="AS28" i="83"/>
  <c r="AR45" i="83"/>
  <c r="AS45" i="83"/>
  <c r="AN31" i="83"/>
  <c r="AO31" i="83"/>
  <c r="AT58" i="60"/>
  <c r="AU58" i="60"/>
  <c r="AR62" i="96"/>
  <c r="AS62" i="96"/>
  <c r="AR36" i="96"/>
  <c r="AS36" i="96"/>
  <c r="AT21" i="96"/>
  <c r="AU21" i="96"/>
  <c r="AT22" i="96"/>
  <c r="AU22" i="96"/>
  <c r="AP39" i="96"/>
  <c r="AQ39" i="96"/>
  <c r="AN36" i="96"/>
  <c r="AO36" i="96"/>
  <c r="N32" i="75"/>
  <c r="AL36" i="96"/>
  <c r="AR46" i="96"/>
  <c r="AS46" i="96"/>
  <c r="AN44" i="96"/>
  <c r="AO44" i="96"/>
  <c r="AL44" i="96"/>
  <c r="N41" i="75"/>
  <c r="AN52" i="96"/>
  <c r="AO52" i="96"/>
  <c r="N49" i="75"/>
  <c r="AL52" i="96"/>
  <c r="AR45" i="96"/>
  <c r="AS45" i="96"/>
  <c r="AP52" i="96"/>
  <c r="AQ52" i="96"/>
  <c r="AR31" i="96"/>
  <c r="AS31" i="96"/>
  <c r="AP23" i="96"/>
  <c r="AQ23" i="96"/>
  <c r="AR51" i="96"/>
  <c r="AS51" i="96"/>
  <c r="AP45" i="96"/>
  <c r="AQ45" i="96"/>
  <c r="AO61" i="96"/>
  <c r="AN61" i="96"/>
  <c r="AL61" i="96"/>
  <c r="N58" i="75"/>
  <c r="AN55" i="96"/>
  <c r="AO55" i="96"/>
  <c r="N52" i="75"/>
  <c r="AL55" i="96"/>
  <c r="AO54" i="96"/>
  <c r="AN54" i="96"/>
  <c r="AL54" i="96"/>
  <c r="N51" i="75"/>
  <c r="AR34" i="96"/>
  <c r="AS34" i="96"/>
  <c r="AF73" i="96"/>
  <c r="AR15" i="96"/>
  <c r="AS15" i="96"/>
  <c r="AN36" i="58"/>
  <c r="AO36" i="58"/>
  <c r="AP70" i="58"/>
  <c r="AQ70" i="58"/>
  <c r="AP61" i="56"/>
  <c r="AQ61" i="56"/>
  <c r="AO63" i="100"/>
  <c r="AN63" i="100"/>
  <c r="P60" i="75"/>
  <c r="AL63" i="100"/>
  <c r="AN34" i="100"/>
  <c r="AO34" i="100"/>
  <c r="P30" i="75"/>
  <c r="AL34" i="100"/>
  <c r="AN18" i="96"/>
  <c r="AO18" i="96"/>
  <c r="N14" i="75"/>
  <c r="AL18" i="96"/>
  <c r="AR71" i="56"/>
  <c r="AS71" i="56"/>
  <c r="AP20" i="96"/>
  <c r="AQ20" i="96"/>
  <c r="AR57" i="60"/>
  <c r="AS57" i="60"/>
  <c r="AI20" i="60"/>
  <c r="AV47" i="100"/>
  <c r="AW47" i="100"/>
  <c r="AR46" i="56"/>
  <c r="AS46" i="56"/>
  <c r="AN27" i="83"/>
  <c r="AO27" i="83"/>
  <c r="AR71" i="96"/>
  <c r="AS71" i="96"/>
  <c r="AJ73" i="100"/>
  <c r="AZ15" i="100"/>
  <c r="AR44" i="100"/>
  <c r="AS44" i="100"/>
  <c r="AR61" i="100"/>
  <c r="AS61" i="100"/>
  <c r="AX59" i="58"/>
  <c r="AX33" i="58"/>
  <c r="AY11" i="58"/>
  <c r="AX12" i="58"/>
  <c r="AZ11" i="58"/>
  <c r="AX15" i="58"/>
  <c r="AX26" i="58"/>
  <c r="AX62" i="58"/>
  <c r="AX56" i="58"/>
  <c r="AX55" i="58"/>
  <c r="AX21" i="58"/>
  <c r="AX27" i="58"/>
  <c r="AX49" i="58"/>
  <c r="AX44" i="58"/>
  <c r="AX39" i="58"/>
  <c r="AX34" i="58"/>
  <c r="AX69" i="58"/>
  <c r="AX68" i="58"/>
  <c r="AX46" i="58"/>
  <c r="AX29" i="58"/>
  <c r="AX22" i="58"/>
  <c r="AX57" i="58"/>
  <c r="AX52" i="58"/>
  <c r="AX50" i="58"/>
  <c r="AX35" i="58"/>
  <c r="AX23" i="58"/>
  <c r="AX37" i="58"/>
  <c r="AX51" i="58"/>
  <c r="AX30" i="58"/>
  <c r="AX61" i="58"/>
  <c r="AX31" i="58"/>
  <c r="AX45" i="58"/>
  <c r="AX20" i="58"/>
  <c r="AX43" i="58"/>
  <c r="AX67" i="58"/>
  <c r="AX28" i="58"/>
  <c r="AX47" i="58"/>
  <c r="AX71" i="58"/>
  <c r="AX36" i="58"/>
  <c r="AX54" i="58"/>
  <c r="AX63" i="58"/>
  <c r="AX60" i="58"/>
  <c r="AX58" i="58"/>
  <c r="AX64" i="58"/>
  <c r="AX25" i="58"/>
  <c r="AX18" i="58"/>
  <c r="AX53" i="58"/>
  <c r="AX48" i="58"/>
  <c r="AX19" i="58"/>
  <c r="AX38" i="58"/>
  <c r="AX32" i="58"/>
  <c r="AX70" i="58"/>
  <c r="AX24" i="58"/>
  <c r="AN56" i="83"/>
  <c r="AO56" i="83"/>
  <c r="AL15" i="102"/>
  <c r="AL73" i="102" s="1"/>
  <c r="AN63" i="83"/>
  <c r="AO63" i="83"/>
  <c r="AB73" i="83"/>
  <c r="AT18" i="100"/>
  <c r="AU18" i="100"/>
  <c r="AR55" i="52"/>
  <c r="AS55" i="52"/>
  <c r="AV30" i="100"/>
  <c r="AW30" i="100"/>
  <c r="AT24" i="100"/>
  <c r="AU24" i="100"/>
  <c r="AJ64" i="60"/>
  <c r="AP64" i="56"/>
  <c r="AQ64" i="56"/>
  <c r="AN44" i="100"/>
  <c r="AO44" i="100"/>
  <c r="AL44" i="100"/>
  <c r="P41" i="75"/>
  <c r="AV47" i="52"/>
  <c r="AV43" i="52"/>
  <c r="AV15" i="52"/>
  <c r="AV49" i="52"/>
  <c r="AJ54" i="60"/>
  <c r="AZ54" i="60" s="1"/>
  <c r="AJ24" i="58"/>
  <c r="K20" i="75" s="1"/>
  <c r="AJ30" i="58"/>
  <c r="AJ18" i="58"/>
  <c r="K14" i="75" s="1"/>
  <c r="AJ48" i="58"/>
  <c r="AJ60" i="58"/>
  <c r="AL60" i="58" s="1"/>
  <c r="AJ46" i="58"/>
  <c r="K43" i="75" s="1"/>
  <c r="AJ26" i="58"/>
  <c r="K22" i="75" s="1"/>
  <c r="AJ21" i="58"/>
  <c r="AJ43" i="58"/>
  <c r="AL43" i="58" s="1"/>
  <c r="AJ47" i="58"/>
  <c r="AJ63" i="58"/>
  <c r="K60" i="75" s="1"/>
  <c r="AJ71" i="58"/>
  <c r="K68" i="75" s="1"/>
  <c r="AJ31" i="58"/>
  <c r="AL31" i="58" s="1"/>
  <c r="AJ70" i="58"/>
  <c r="AJ52" i="58"/>
  <c r="K49" i="75" s="1"/>
  <c r="AJ68" i="58"/>
  <c r="AJ58" i="58"/>
  <c r="K55" i="75" s="1"/>
  <c r="AJ53" i="58"/>
  <c r="AJ51" i="58"/>
  <c r="K48" i="75" s="1"/>
  <c r="AJ23" i="58"/>
  <c r="K19" i="75" s="1"/>
  <c r="AJ15" i="58"/>
  <c r="AL15" i="58" s="1"/>
  <c r="AJ44" i="58"/>
  <c r="AJ54" i="58"/>
  <c r="AJ32" i="58"/>
  <c r="AJ64" i="58"/>
  <c r="K61" i="75" s="1"/>
  <c r="AJ49" i="58"/>
  <c r="AJ20" i="58"/>
  <c r="K16" i="75" s="1"/>
  <c r="AJ29" i="58"/>
  <c r="AJ38" i="58"/>
  <c r="AJ67" i="58"/>
  <c r="AJ61" i="58"/>
  <c r="K58" i="75" s="1"/>
  <c r="AJ50" i="58"/>
  <c r="AJ35" i="58"/>
  <c r="AJ57" i="58"/>
  <c r="AL57" i="58" s="1"/>
  <c r="AJ37" i="58"/>
  <c r="AJ55" i="58"/>
  <c r="AJ22" i="58"/>
  <c r="K18" i="75" s="1"/>
  <c r="AJ28" i="58"/>
  <c r="K24" i="75" s="1"/>
  <c r="AJ25" i="58"/>
  <c r="AJ27" i="58"/>
  <c r="K23" i="75" s="1"/>
  <c r="AJ45" i="58"/>
  <c r="AL45" i="58" s="1"/>
  <c r="AJ62" i="58"/>
  <c r="AL62" i="58" s="1"/>
  <c r="AJ34" i="58"/>
  <c r="AL34" i="58" s="1"/>
  <c r="AJ69" i="58"/>
  <c r="AJ39" i="58"/>
  <c r="K35" i="75" s="1"/>
  <c r="AJ36" i="58"/>
  <c r="AL36" i="58" s="1"/>
  <c r="AJ19" i="58"/>
  <c r="AL19" i="58" s="1"/>
  <c r="AJ56" i="58"/>
  <c r="AS24" i="58"/>
  <c r="AT53" i="58"/>
  <c r="AT45" i="58"/>
  <c r="AT38" i="58"/>
  <c r="AS33" i="58"/>
  <c r="AS54" i="58"/>
  <c r="AS34" i="58"/>
  <c r="AS36" i="58"/>
  <c r="AT59" i="58"/>
  <c r="AT47" i="58"/>
  <c r="AT50" i="58"/>
  <c r="AT39" i="58"/>
  <c r="AO59" i="58"/>
  <c r="AS61" i="58"/>
  <c r="AS28" i="58"/>
  <c r="AS64" i="58"/>
  <c r="AT69" i="58"/>
  <c r="AT20" i="58"/>
  <c r="AT21" i="58"/>
  <c r="AT45" i="56"/>
  <c r="AU45" i="56"/>
  <c r="AP58" i="58"/>
  <c r="AV57" i="100"/>
  <c r="AW57" i="100"/>
  <c r="AQ48" i="58"/>
  <c r="AO58" i="58"/>
  <c r="AO28" i="58"/>
  <c r="AO15" i="58"/>
  <c r="AN49" i="100"/>
  <c r="AO49" i="100"/>
  <c r="P46" i="75"/>
  <c r="AL49" i="100"/>
  <c r="AR25" i="56"/>
  <c r="AS25" i="56"/>
  <c r="AU61" i="83"/>
  <c r="AU55" i="83"/>
  <c r="AU64" i="83"/>
  <c r="AU38" i="83"/>
  <c r="AU28" i="83"/>
  <c r="AU58" i="83"/>
  <c r="AU27" i="83"/>
  <c r="AU37" i="83"/>
  <c r="AY63" i="60"/>
  <c r="AY57" i="60"/>
  <c r="AV39" i="100"/>
  <c r="AW39" i="100"/>
  <c r="AN64" i="100"/>
  <c r="AO64" i="100"/>
  <c r="AL64" i="100"/>
  <c r="P61" i="75"/>
  <c r="AR20" i="100"/>
  <c r="AS20" i="100"/>
  <c r="AQ70" i="100"/>
  <c r="AP70" i="100"/>
  <c r="AT35" i="100"/>
  <c r="AU35" i="100"/>
  <c r="AV61" i="100"/>
  <c r="AW61" i="100"/>
  <c r="AU62" i="100"/>
  <c r="AT62" i="100"/>
  <c r="AT20" i="100"/>
  <c r="AU20" i="100"/>
  <c r="AP22" i="100"/>
  <c r="AQ22" i="100"/>
  <c r="AQ31" i="100"/>
  <c r="AP31" i="100"/>
  <c r="AV49" i="100"/>
  <c r="AW49" i="100"/>
  <c r="AO35" i="100"/>
  <c r="AN35" i="100"/>
  <c r="AL35" i="100"/>
  <c r="P31" i="75"/>
  <c r="AR69" i="100"/>
  <c r="AS69" i="100"/>
  <c r="AT19" i="100"/>
  <c r="AU19" i="100"/>
  <c r="AV20" i="100"/>
  <c r="AW20" i="100"/>
  <c r="AH73" i="100"/>
  <c r="AV15" i="100"/>
  <c r="AW15" i="100"/>
  <c r="AO47" i="100"/>
  <c r="AN47" i="100"/>
  <c r="AL47" i="100"/>
  <c r="P44" i="75"/>
  <c r="AR19" i="100"/>
  <c r="AS19" i="100"/>
  <c r="AU49" i="100"/>
  <c r="AT49" i="100"/>
  <c r="AR53" i="100"/>
  <c r="AS53" i="100"/>
  <c r="AV64" i="100"/>
  <c r="AW64" i="100"/>
  <c r="AB73" i="100"/>
  <c r="AP15" i="58"/>
  <c r="AT45" i="52"/>
  <c r="AT24" i="52"/>
  <c r="AT26" i="52"/>
  <c r="AV43" i="100"/>
  <c r="AW43" i="100"/>
  <c r="AT54" i="52"/>
  <c r="AP55" i="83"/>
  <c r="AQ55" i="83"/>
  <c r="AT54" i="58"/>
  <c r="AT62" i="56"/>
  <c r="AU62" i="56"/>
  <c r="AR44" i="60"/>
  <c r="AS44" i="60"/>
  <c r="AP18" i="60"/>
  <c r="AQ18" i="60"/>
  <c r="AR56" i="60"/>
  <c r="AS56" i="60"/>
  <c r="AN32" i="60"/>
  <c r="AO32" i="60"/>
  <c r="AV54" i="60"/>
  <c r="AW54" i="60"/>
  <c r="AT57" i="60"/>
  <c r="AU57" i="60"/>
  <c r="AR34" i="60"/>
  <c r="AS34" i="60"/>
  <c r="AP51" i="60"/>
  <c r="AQ51" i="60"/>
  <c r="AE43" i="67"/>
  <c r="AP43" i="60"/>
  <c r="AQ43" i="60"/>
  <c r="AE48" i="67"/>
  <c r="AQ48" i="60"/>
  <c r="AP48" i="60"/>
  <c r="AN47" i="60"/>
  <c r="AO47" i="60"/>
  <c r="AQ47" i="60"/>
  <c r="AP47" i="60"/>
  <c r="AV26" i="60"/>
  <c r="AW26" i="60"/>
  <c r="AR52" i="60"/>
  <c r="AS52" i="60"/>
  <c r="AQ31" i="60"/>
  <c r="AP31" i="60"/>
  <c r="AD53" i="67"/>
  <c r="AN53" i="60"/>
  <c r="AO53" i="60"/>
  <c r="AP26" i="60"/>
  <c r="AQ26" i="60"/>
  <c r="AQ64" i="60"/>
  <c r="AP64" i="60"/>
  <c r="AE35" i="67"/>
  <c r="AP35" i="60"/>
  <c r="AQ35" i="60"/>
  <c r="AN39" i="60"/>
  <c r="AO39" i="60"/>
  <c r="AL39" i="60"/>
  <c r="L35" i="75"/>
  <c r="AR62" i="60"/>
  <c r="AS62" i="60"/>
  <c r="AQ36" i="60"/>
  <c r="AP36" i="60"/>
  <c r="AD67" i="67"/>
  <c r="AN67" i="60"/>
  <c r="AO67" i="60"/>
  <c r="AT46" i="60"/>
  <c r="AU46" i="60"/>
  <c r="AN62" i="60"/>
  <c r="AO62" i="60"/>
  <c r="L59" i="75"/>
  <c r="AL62" i="60"/>
  <c r="AD70" i="67"/>
  <c r="AN70" i="60"/>
  <c r="AO70" i="60"/>
  <c r="AV21" i="60"/>
  <c r="AW21" i="60"/>
  <c r="AT35" i="60"/>
  <c r="AU35" i="60"/>
  <c r="AT63" i="60"/>
  <c r="AU63" i="60"/>
  <c r="AP52" i="60"/>
  <c r="AQ52" i="60"/>
  <c r="AP50" i="60"/>
  <c r="AQ50" i="60"/>
  <c r="AT47" i="60"/>
  <c r="AU47" i="60"/>
  <c r="AA56" i="67"/>
  <c r="AJ56" i="60"/>
  <c r="AZ56" i="60" s="1"/>
  <c r="AA21" i="67"/>
  <c r="AA45" i="67"/>
  <c r="AA52" i="67"/>
  <c r="AJ52" i="60"/>
  <c r="AZ52" i="60" s="1"/>
  <c r="AA39" i="67"/>
  <c r="AA43" i="67"/>
  <c r="AA38" i="67"/>
  <c r="AA23" i="67"/>
  <c r="AA55" i="67"/>
  <c r="AP37" i="58"/>
  <c r="AQ37" i="58"/>
  <c r="AZ44" i="98"/>
  <c r="BA44" i="98"/>
  <c r="AZ34" i="98"/>
  <c r="BA34" i="98"/>
  <c r="AN52" i="83"/>
  <c r="AO52" i="83"/>
  <c r="AR22" i="83"/>
  <c r="AS22" i="83"/>
  <c r="AN48" i="83"/>
  <c r="AO48" i="83"/>
  <c r="AN34" i="83"/>
  <c r="AO34" i="83"/>
  <c r="AR70" i="96"/>
  <c r="AS70" i="96"/>
  <c r="AN29" i="96"/>
  <c r="AO29" i="96"/>
  <c r="N25" i="75"/>
  <c r="AL29" i="96"/>
  <c r="AP43" i="96"/>
  <c r="AQ43" i="96"/>
  <c r="AP22" i="58"/>
  <c r="AQ22" i="58"/>
  <c r="AN44" i="58"/>
  <c r="AL44" i="58"/>
  <c r="AO44" i="58"/>
  <c r="K41" i="75"/>
  <c r="AN39" i="58"/>
  <c r="AO39" i="58"/>
  <c r="AN71" i="56"/>
  <c r="AO71" i="56"/>
  <c r="J68" i="75"/>
  <c r="AP36" i="83"/>
  <c r="AQ36" i="83"/>
  <c r="AU25" i="100"/>
  <c r="AT25" i="100"/>
  <c r="AP54" i="58"/>
  <c r="AN61" i="100"/>
  <c r="AO61" i="100"/>
  <c r="AL61" i="100"/>
  <c r="P58" i="75"/>
  <c r="AR33" i="52"/>
  <c r="AT39" i="52"/>
  <c r="BA27" i="100"/>
  <c r="BA53" i="100"/>
  <c r="BA25" i="100"/>
  <c r="BA45" i="100"/>
  <c r="BA20" i="100"/>
  <c r="BA30" i="100"/>
  <c r="BA56" i="100"/>
  <c r="BA58" i="100"/>
  <c r="BA60" i="100"/>
  <c r="AN36" i="83"/>
  <c r="AO36" i="83"/>
  <c r="AL26" i="58"/>
  <c r="AL54" i="58"/>
  <c r="AW71" i="96"/>
  <c r="AW39" i="96"/>
  <c r="AW26" i="96"/>
  <c r="AW28" i="96"/>
  <c r="AW54" i="96"/>
  <c r="AW32" i="96"/>
  <c r="AW34" i="96"/>
  <c r="AW61" i="96"/>
  <c r="AW70" i="96"/>
  <c r="AW21" i="96"/>
  <c r="AW52" i="96"/>
  <c r="AR29" i="58"/>
  <c r="AQ38" i="58"/>
  <c r="AR57" i="52"/>
  <c r="AS57" i="52"/>
  <c r="AR20" i="56"/>
  <c r="AS20" i="56"/>
  <c r="AP21" i="83"/>
  <c r="AQ21" i="83"/>
  <c r="AU21" i="100"/>
  <c r="AT21" i="100"/>
  <c r="AO21" i="100"/>
  <c r="AN21" i="100"/>
  <c r="AL21" i="100"/>
  <c r="P17" i="75"/>
  <c r="AT33" i="58"/>
  <c r="AT36" i="58"/>
  <c r="AT27" i="96"/>
  <c r="AU27" i="96"/>
  <c r="K59" i="75"/>
  <c r="AR64" i="58"/>
  <c r="AG73" i="83"/>
  <c r="AJ50" i="83"/>
  <c r="M47" i="75" s="1"/>
  <c r="AJ56" i="83"/>
  <c r="M53" i="75" s="1"/>
  <c r="AJ71" i="83"/>
  <c r="AL71" i="83" s="1"/>
  <c r="AJ28" i="83"/>
  <c r="AJ38" i="83"/>
  <c r="AL38" i="83" s="1"/>
  <c r="AJ37" i="83"/>
  <c r="AJ27" i="83"/>
  <c r="M23" i="75" s="1"/>
  <c r="AJ45" i="83"/>
  <c r="AL45" i="83" s="1"/>
  <c r="AJ32" i="83"/>
  <c r="M28" i="75" s="1"/>
  <c r="AJ55" i="83"/>
  <c r="AJ18" i="83"/>
  <c r="AJ43" i="83"/>
  <c r="AJ53" i="83"/>
  <c r="AL53" i="83" s="1"/>
  <c r="AJ57" i="83"/>
  <c r="AJ62" i="83"/>
  <c r="AL62" i="83" s="1"/>
  <c r="AJ15" i="83"/>
  <c r="AJ35" i="83"/>
  <c r="AJ60" i="83"/>
  <c r="AJ30" i="83"/>
  <c r="AL30" i="83" s="1"/>
  <c r="AJ52" i="83"/>
  <c r="M49" i="75" s="1"/>
  <c r="AJ26" i="83"/>
  <c r="M22" i="75" s="1"/>
  <c r="AJ34" i="83"/>
  <c r="M30" i="75" s="1"/>
  <c r="AJ23" i="83"/>
  <c r="AL23" i="83" s="1"/>
  <c r="AJ54" i="83"/>
  <c r="AL54" i="83" s="1"/>
  <c r="AJ48" i="83"/>
  <c r="M45" i="75" s="1"/>
  <c r="AJ39" i="83"/>
  <c r="AL39" i="83" s="1"/>
  <c r="AJ24" i="83"/>
  <c r="M20" i="75" s="1"/>
  <c r="AJ20" i="83"/>
  <c r="M16" i="75" s="1"/>
  <c r="AJ46" i="83"/>
  <c r="AL46" i="83" s="1"/>
  <c r="AJ61" i="83"/>
  <c r="AJ21" i="83"/>
  <c r="AJ47" i="83"/>
  <c r="AJ22" i="83"/>
  <c r="M18" i="75" s="1"/>
  <c r="AJ29" i="83"/>
  <c r="M25" i="75" s="1"/>
  <c r="AJ36" i="83"/>
  <c r="AL36" i="83" s="1"/>
  <c r="AJ70" i="83"/>
  <c r="AJ69" i="83"/>
  <c r="M66" i="75" s="1"/>
  <c r="AJ64" i="83"/>
  <c r="AL64" i="83" s="1"/>
  <c r="AJ19" i="83"/>
  <c r="M15" i="75" s="1"/>
  <c r="AJ31" i="83"/>
  <c r="M27" i="75" s="1"/>
  <c r="AJ67" i="83"/>
  <c r="M64" i="75" s="1"/>
  <c r="AJ25" i="83"/>
  <c r="AJ44" i="83"/>
  <c r="AJ68" i="83"/>
  <c r="M65" i="75" s="1"/>
  <c r="AJ63" i="83"/>
  <c r="AL63" i="83" s="1"/>
  <c r="AJ58" i="83"/>
  <c r="M55" i="75" s="1"/>
  <c r="AJ49" i="83"/>
  <c r="AL49" i="83" s="1"/>
  <c r="AJ51" i="83"/>
  <c r="AO33" i="83"/>
  <c r="AT68" i="83"/>
  <c r="AS33" i="83"/>
  <c r="AT15" i="83"/>
  <c r="AP29" i="52"/>
  <c r="AQ29" i="52"/>
  <c r="AP36" i="52"/>
  <c r="AQ36" i="52"/>
  <c r="AT60" i="52"/>
  <c r="AN19" i="52"/>
  <c r="AO19" i="52"/>
  <c r="AN38" i="52"/>
  <c r="AO38" i="52"/>
  <c r="AN15" i="52"/>
  <c r="AO15" i="52"/>
  <c r="AR68" i="52"/>
  <c r="AS68" i="52"/>
  <c r="AP48" i="52"/>
  <c r="AQ48" i="52"/>
  <c r="AR36" i="52"/>
  <c r="AS36" i="52"/>
  <c r="AP28" i="52"/>
  <c r="AQ28" i="52"/>
  <c r="AR49" i="52"/>
  <c r="AS49" i="52"/>
  <c r="AN32" i="52"/>
  <c r="AO32" i="52"/>
  <c r="AP21" i="52"/>
  <c r="AQ21" i="52"/>
  <c r="AP26" i="52"/>
  <c r="AQ26" i="52"/>
  <c r="AR53" i="52"/>
  <c r="AS53" i="52"/>
  <c r="AT22" i="52"/>
  <c r="AR22" i="52"/>
  <c r="AS22" i="52"/>
  <c r="AP56" i="52"/>
  <c r="AQ56" i="52"/>
  <c r="AR43" i="52"/>
  <c r="AS43" i="52"/>
  <c r="AN57" i="52"/>
  <c r="AO57" i="52"/>
  <c r="AB70" i="52"/>
  <c r="AJ70" i="52" s="1"/>
  <c r="AB69" i="52"/>
  <c r="AJ69" i="52" s="1"/>
  <c r="AB68" i="52"/>
  <c r="AB68" i="67" s="1"/>
  <c r="AB67" i="52"/>
  <c r="AJ67" i="52" s="1"/>
  <c r="AB64" i="52"/>
  <c r="AJ64" i="52" s="1"/>
  <c r="AB63" i="52"/>
  <c r="AJ63" i="52" s="1"/>
  <c r="AB62" i="52"/>
  <c r="AB62" i="67" s="1"/>
  <c r="AB61" i="52"/>
  <c r="AJ61" i="52" s="1"/>
  <c r="AB60" i="52"/>
  <c r="AJ60" i="52" s="1"/>
  <c r="AB57" i="52"/>
  <c r="AJ57" i="52" s="1"/>
  <c r="AB56" i="52"/>
  <c r="AJ56" i="52" s="1"/>
  <c r="AB54" i="52"/>
  <c r="AB54" i="67" s="1"/>
  <c r="AB50" i="52"/>
  <c r="AB50" i="67" s="1"/>
  <c r="AB48" i="52"/>
  <c r="AB48" i="67" s="1"/>
  <c r="AB45" i="52"/>
  <c r="AJ45" i="52" s="1"/>
  <c r="AB44" i="52"/>
  <c r="AJ44" i="52" s="1"/>
  <c r="AB39" i="52"/>
  <c r="AJ39" i="52" s="1"/>
  <c r="AB38" i="52"/>
  <c r="AJ38" i="52" s="1"/>
  <c r="AB37" i="52"/>
  <c r="AB37" i="67" s="1"/>
  <c r="AB71" i="52"/>
  <c r="AB71" i="67" s="1"/>
  <c r="AB58" i="52"/>
  <c r="AB58" i="67" s="1"/>
  <c r="AB53" i="52"/>
  <c r="AJ53" i="52" s="1"/>
  <c r="AL53" i="52" s="1"/>
  <c r="AB52" i="52"/>
  <c r="AJ52" i="52" s="1"/>
  <c r="AB34" i="52"/>
  <c r="AB34" i="67" s="1"/>
  <c r="AB31" i="52"/>
  <c r="AJ31" i="52" s="1"/>
  <c r="AB29" i="52"/>
  <c r="AJ29" i="52" s="1"/>
  <c r="AB27" i="52"/>
  <c r="AJ27" i="52" s="1"/>
  <c r="AB25" i="52"/>
  <c r="AJ25" i="52" s="1"/>
  <c r="AB23" i="52"/>
  <c r="AJ23" i="52" s="1"/>
  <c r="AB21" i="52"/>
  <c r="AB21" i="67" s="1"/>
  <c r="AB19" i="52"/>
  <c r="AB19" i="67" s="1"/>
  <c r="AB15" i="52"/>
  <c r="AB47" i="52"/>
  <c r="AJ47" i="52" s="1"/>
  <c r="AB46" i="52"/>
  <c r="AJ46" i="52" s="1"/>
  <c r="AB35" i="52"/>
  <c r="AJ35" i="52" s="1"/>
  <c r="AB26" i="52"/>
  <c r="AB26" i="67" s="1"/>
  <c r="AB18" i="52"/>
  <c r="AJ18" i="52" s="1"/>
  <c r="AB49" i="52"/>
  <c r="AJ49" i="52" s="1"/>
  <c r="AB43" i="52"/>
  <c r="AJ43" i="52" s="1"/>
  <c r="AB36" i="52"/>
  <c r="AJ36" i="52" s="1"/>
  <c r="AB28" i="52"/>
  <c r="AJ28" i="52" s="1"/>
  <c r="AB20" i="52"/>
  <c r="AB20" i="67" s="1"/>
  <c r="AB51" i="52"/>
  <c r="AJ51" i="52" s="1"/>
  <c r="AB30" i="52"/>
  <c r="AJ30" i="52" s="1"/>
  <c r="AB22" i="52"/>
  <c r="AB22" i="67" s="1"/>
  <c r="AB55" i="52"/>
  <c r="AJ55" i="52" s="1"/>
  <c r="AB24" i="52"/>
  <c r="AB24" i="67" s="1"/>
  <c r="AB32" i="52"/>
  <c r="AJ32" i="52" s="1"/>
  <c r="AD23" i="52"/>
  <c r="AD28" i="52"/>
  <c r="AE18" i="52"/>
  <c r="AD47" i="52"/>
  <c r="AE27" i="52"/>
  <c r="AD25" i="52"/>
  <c r="AE50" i="52"/>
  <c r="AD45" i="52"/>
  <c r="AE44" i="52"/>
  <c r="AE15" i="52"/>
  <c r="AF31" i="52"/>
  <c r="AG69" i="52"/>
  <c r="AD37" i="52"/>
  <c r="AE69" i="52"/>
  <c r="AE69" i="67" s="1"/>
  <c r="AG68" i="52"/>
  <c r="AF71" i="52"/>
  <c r="AH48" i="52"/>
  <c r="AV48" i="52" s="1"/>
  <c r="AF32" i="52"/>
  <c r="AF25" i="52"/>
  <c r="AE55" i="52"/>
  <c r="AF62" i="52"/>
  <c r="AE71" i="52"/>
  <c r="AD52" i="52"/>
  <c r="AD58" i="52"/>
  <c r="AD51" i="52"/>
  <c r="AE62" i="52"/>
  <c r="AF61" i="52"/>
  <c r="AF51" i="52"/>
  <c r="AG19" i="52"/>
  <c r="AG44" i="52"/>
  <c r="AE31" i="52"/>
  <c r="AE34" i="52"/>
  <c r="AH36" i="52"/>
  <c r="AV36" i="52" s="1"/>
  <c r="AH62" i="52"/>
  <c r="AV62" i="52" s="1"/>
  <c r="AH31" i="52"/>
  <c r="AV31" i="52" s="1"/>
  <c r="AF30" i="52"/>
  <c r="AE25" i="52"/>
  <c r="AD29" i="52"/>
  <c r="AE61" i="52"/>
  <c r="AE23" i="52"/>
  <c r="AD63" i="52"/>
  <c r="AE46" i="52"/>
  <c r="AF56" i="52"/>
  <c r="AG15" i="52"/>
  <c r="AG37" i="52"/>
  <c r="AG18" i="52"/>
  <c r="AG34" i="52"/>
  <c r="AE64" i="52"/>
  <c r="AF26" i="52"/>
  <c r="AG57" i="52"/>
  <c r="AE60" i="52"/>
  <c r="AG43" i="52"/>
  <c r="AH37" i="52"/>
  <c r="AV37" i="52" s="1"/>
  <c r="AH46" i="52"/>
  <c r="AV46" i="52" s="1"/>
  <c r="AH55" i="52"/>
  <c r="AV55" i="52" s="1"/>
  <c r="AE24" i="52"/>
  <c r="AD49" i="52"/>
  <c r="AE54" i="52"/>
  <c r="AE30" i="52"/>
  <c r="M35" i="75"/>
  <c r="AO18" i="58"/>
  <c r="AP26" i="100"/>
  <c r="AQ26" i="100"/>
  <c r="AL46" i="58"/>
  <c r="AV45" i="100"/>
  <c r="AW45" i="100"/>
  <c r="AT34" i="100"/>
  <c r="AU34" i="100"/>
  <c r="AD55" i="56"/>
  <c r="N42" i="75"/>
  <c r="AO60" i="58"/>
  <c r="AQ73" i="102"/>
  <c r="AU26" i="52"/>
  <c r="AU52" i="52"/>
  <c r="AU61" i="52"/>
  <c r="AU56" i="52"/>
  <c r="AU63" i="52"/>
  <c r="AU39" i="52"/>
  <c r="AU24" i="52"/>
  <c r="AQ53" i="58"/>
  <c r="AX45" i="100"/>
  <c r="AY45" i="100"/>
  <c r="AO31" i="58"/>
  <c r="AI60" i="56"/>
  <c r="AX60" i="56" s="1"/>
  <c r="AV18" i="100"/>
  <c r="AW18" i="100"/>
  <c r="AQ50" i="100"/>
  <c r="AP50" i="100"/>
  <c r="AR47" i="83"/>
  <c r="AN64" i="83"/>
  <c r="AN49" i="58"/>
  <c r="AN19" i="58"/>
  <c r="AD27" i="67"/>
  <c r="AL61" i="58"/>
  <c r="AN69" i="100"/>
  <c r="AO69" i="100"/>
  <c r="P66" i="75"/>
  <c r="AL69" i="100"/>
  <c r="AP20" i="58"/>
  <c r="AG64" i="56"/>
  <c r="AD62" i="56"/>
  <c r="AD62" i="67" s="1"/>
  <c r="AF48" i="56"/>
  <c r="AG27" i="56"/>
  <c r="AE52" i="56"/>
  <c r="AE52" i="67" s="1"/>
  <c r="AG50" i="56"/>
  <c r="AG55" i="56"/>
  <c r="AE51" i="56"/>
  <c r="AE36" i="56"/>
  <c r="AG36" i="56"/>
  <c r="AF28" i="56"/>
  <c r="AE47" i="56"/>
  <c r="AG56" i="56"/>
  <c r="AD39" i="56"/>
  <c r="AD39" i="67" s="1"/>
  <c r="AD50" i="56"/>
  <c r="AD49" i="56"/>
  <c r="AE31" i="56"/>
  <c r="AE31" i="67" s="1"/>
  <c r="AE25" i="56"/>
  <c r="AG37" i="56"/>
  <c r="AD54" i="56"/>
  <c r="AD54" i="67" s="1"/>
  <c r="AF18" i="56"/>
  <c r="AE58" i="56"/>
  <c r="AD24" i="56"/>
  <c r="AG25" i="56"/>
  <c r="AG51" i="56"/>
  <c r="AL51" i="56" s="1"/>
  <c r="AF29" i="56"/>
  <c r="AH22" i="56"/>
  <c r="AO15" i="83"/>
  <c r="AD52" i="56"/>
  <c r="AH19" i="52"/>
  <c r="AV19" i="52" s="1"/>
  <c r="AO20" i="83"/>
  <c r="AJ71" i="60"/>
  <c r="AZ71" i="60" s="1"/>
  <c r="AJ30" i="60"/>
  <c r="AZ30" i="60" s="1"/>
  <c r="AS67" i="58"/>
  <c r="AT71" i="83"/>
  <c r="AH29" i="52"/>
  <c r="AV29" i="52" s="1"/>
  <c r="AH20" i="52"/>
  <c r="AV20" i="52" s="1"/>
  <c r="AT48" i="58"/>
  <c r="AT64" i="58"/>
  <c r="AS22" i="58"/>
  <c r="AT54" i="83"/>
  <c r="AT53" i="83"/>
  <c r="AT25" i="83"/>
  <c r="AH45" i="52"/>
  <c r="AV45" i="52" s="1"/>
  <c r="AH44" i="52"/>
  <c r="AV44" i="52" s="1"/>
  <c r="AQ36" i="58"/>
  <c r="AT60" i="58"/>
  <c r="AT44" i="58"/>
  <c r="AT48" i="83"/>
  <c r="AH25" i="52"/>
  <c r="AV25" i="52" s="1"/>
  <c r="AH24" i="52"/>
  <c r="AV24" i="52" s="1"/>
  <c r="AT36" i="83"/>
  <c r="AH22" i="52"/>
  <c r="AV22" i="52" s="1"/>
  <c r="AT30" i="56"/>
  <c r="AU30" i="56"/>
  <c r="AN37" i="58"/>
  <c r="AL37" i="58"/>
  <c r="AO37" i="58"/>
  <c r="K33" i="75"/>
  <c r="AP50" i="83"/>
  <c r="AQ50" i="83"/>
  <c r="AP25" i="83"/>
  <c r="AQ25" i="83"/>
  <c r="AP24" i="58"/>
  <c r="AQ24" i="58"/>
  <c r="AR27" i="60"/>
  <c r="AS27" i="60"/>
  <c r="AN50" i="83"/>
  <c r="AO50" i="83"/>
  <c r="AJ73" i="96"/>
  <c r="AZ36" i="98"/>
  <c r="BA36" i="98"/>
  <c r="AZ30" i="98"/>
  <c r="BA30" i="98"/>
  <c r="AR34" i="52"/>
  <c r="AS34" i="52"/>
  <c r="AN69" i="83"/>
  <c r="AO69" i="83"/>
  <c r="AN22" i="83"/>
  <c r="AO22" i="83"/>
  <c r="AP54" i="83"/>
  <c r="AQ54" i="83"/>
  <c r="Z73" i="83"/>
  <c r="AP60" i="83"/>
  <c r="AQ60" i="83"/>
  <c r="AR62" i="83"/>
  <c r="AS62" i="83"/>
  <c r="AR49" i="83"/>
  <c r="AS49" i="83"/>
  <c r="AN28" i="83"/>
  <c r="M24" i="75"/>
  <c r="AL28" i="83"/>
  <c r="AO28" i="83"/>
  <c r="AR47" i="60"/>
  <c r="AS47" i="60"/>
  <c r="AN62" i="96"/>
  <c r="AO62" i="96"/>
  <c r="AL62" i="96"/>
  <c r="N59" i="75"/>
  <c r="AR60" i="96"/>
  <c r="AS60" i="96"/>
  <c r="AR44" i="96"/>
  <c r="AS44" i="96"/>
  <c r="AP60" i="58"/>
  <c r="AQ60" i="58"/>
  <c r="AP32" i="58"/>
  <c r="AQ32" i="58"/>
  <c r="AN32" i="58"/>
  <c r="K28" i="75"/>
  <c r="AO32" i="58"/>
  <c r="AL32" i="58"/>
  <c r="Z73" i="58"/>
  <c r="AP71" i="56"/>
  <c r="AQ71" i="56"/>
  <c r="AT48" i="100"/>
  <c r="AU48" i="100"/>
  <c r="AZ58" i="98"/>
  <c r="BA58" i="98"/>
  <c r="AP57" i="100"/>
  <c r="AQ57" i="100"/>
  <c r="AP47" i="100"/>
  <c r="AQ47" i="100"/>
  <c r="K64" i="75"/>
  <c r="AR26" i="60"/>
  <c r="AS26" i="60"/>
  <c r="AV38" i="60"/>
  <c r="AW38" i="60"/>
  <c r="AD30" i="67"/>
  <c r="AN30" i="60"/>
  <c r="AO30" i="60"/>
  <c r="AL30" i="60"/>
  <c r="AX59" i="83"/>
  <c r="AX33" i="83"/>
  <c r="AX12" i="83"/>
  <c r="AY11" i="83"/>
  <c r="AZ11" i="83"/>
  <c r="AX68" i="83"/>
  <c r="AX44" i="83"/>
  <c r="AX62" i="83"/>
  <c r="AX31" i="83"/>
  <c r="AX32" i="83"/>
  <c r="AX21" i="83"/>
  <c r="AX63" i="83"/>
  <c r="AX49" i="83"/>
  <c r="AX64" i="83"/>
  <c r="AX43" i="83"/>
  <c r="AX67" i="83"/>
  <c r="AX45" i="83"/>
  <c r="AX61" i="83"/>
  <c r="AX36" i="83"/>
  <c r="AX35" i="83"/>
  <c r="AX18" i="83"/>
  <c r="AX20" i="83"/>
  <c r="AX69" i="83"/>
  <c r="AX53" i="83"/>
  <c r="AX70" i="83"/>
  <c r="AX50" i="83"/>
  <c r="AX71" i="83"/>
  <c r="AX51" i="83"/>
  <c r="AX47" i="83"/>
  <c r="AX39" i="83"/>
  <c r="AX22" i="83"/>
  <c r="AX24" i="83"/>
  <c r="AX38" i="83"/>
  <c r="AX58" i="83"/>
  <c r="AX60" i="83"/>
  <c r="AX34" i="83"/>
  <c r="AX56" i="83"/>
  <c r="AX27" i="83"/>
  <c r="AX30" i="83"/>
  <c r="AX19" i="83"/>
  <c r="AX37" i="83"/>
  <c r="AX57" i="83"/>
  <c r="AX54" i="83"/>
  <c r="AX55" i="83"/>
  <c r="AX25" i="83"/>
  <c r="AX52" i="83"/>
  <c r="AX48" i="83"/>
  <c r="AX23" i="83"/>
  <c r="AX26" i="83"/>
  <c r="AX28" i="83"/>
  <c r="AX29" i="83"/>
  <c r="AX46" i="83"/>
  <c r="AX15" i="83"/>
  <c r="AT26" i="96"/>
  <c r="AU26" i="96"/>
  <c r="AV19" i="60"/>
  <c r="AW19" i="60"/>
  <c r="AN53" i="100"/>
  <c r="AO53" i="100"/>
  <c r="P50" i="75"/>
  <c r="AL53" i="100"/>
  <c r="AO38" i="96"/>
  <c r="AN38" i="96"/>
  <c r="N34" i="75"/>
  <c r="AL38" i="96"/>
  <c r="AV55" i="100"/>
  <c r="AW55" i="100"/>
  <c r="AU44" i="100"/>
  <c r="AT44" i="100"/>
  <c r="AW73" i="102"/>
  <c r="AO38" i="100"/>
  <c r="AN38" i="100"/>
  <c r="P34" i="75"/>
  <c r="AL38" i="100"/>
  <c r="AP37" i="100"/>
  <c r="AQ37" i="100"/>
  <c r="AJ73" i="102"/>
  <c r="AZ15" i="102"/>
  <c r="Q11" i="75"/>
  <c r="L65" i="75"/>
  <c r="AR38" i="56"/>
  <c r="AS38" i="56"/>
  <c r="AI73" i="52"/>
  <c r="AP68" i="52"/>
  <c r="AQ68" i="52"/>
  <c r="AL37" i="96"/>
  <c r="AL57" i="83"/>
  <c r="AN21" i="56"/>
  <c r="AO21" i="56"/>
  <c r="AO39" i="100"/>
  <c r="AN39" i="100"/>
  <c r="P35" i="75"/>
  <c r="AL39" i="100"/>
  <c r="AP44" i="100"/>
  <c r="AQ44" i="100"/>
  <c r="AT32" i="56"/>
  <c r="AU32" i="56"/>
  <c r="M19" i="75"/>
  <c r="AN53" i="56"/>
  <c r="AO53" i="56"/>
  <c r="AR55" i="100"/>
  <c r="AS55" i="100"/>
  <c r="AW28" i="56"/>
  <c r="AR69" i="56"/>
  <c r="AS69" i="56"/>
  <c r="M68" i="75"/>
  <c r="AL70" i="58"/>
  <c r="AO55" i="100"/>
  <c r="AN55" i="100"/>
  <c r="AL55" i="100"/>
  <c r="P52" i="75"/>
  <c r="AU30" i="58"/>
  <c r="AL25" i="83"/>
  <c r="AL28" i="96"/>
  <c r="AL25" i="100"/>
  <c r="AV53" i="60"/>
  <c r="AW53" i="60"/>
  <c r="AV68" i="100"/>
  <c r="AW68" i="100"/>
  <c r="AV54" i="100"/>
  <c r="AW54" i="100"/>
  <c r="AV35" i="100"/>
  <c r="AW35" i="100"/>
  <c r="AV27" i="100"/>
  <c r="AW27" i="100"/>
  <c r="AB73" i="58"/>
  <c r="AR58" i="96"/>
  <c r="AS58" i="96"/>
  <c r="AR31" i="58"/>
  <c r="AS31" i="58"/>
  <c r="AZ52" i="98"/>
  <c r="BA52" i="98"/>
  <c r="AZ18" i="98"/>
  <c r="BA18" i="98"/>
  <c r="AR35" i="83"/>
  <c r="AS35" i="83"/>
  <c r="AP51" i="83"/>
  <c r="AQ51" i="83"/>
  <c r="AR32" i="83"/>
  <c r="AS32" i="83"/>
  <c r="AR69" i="83"/>
  <c r="AS69" i="83"/>
  <c r="AP67" i="83"/>
  <c r="AQ67" i="83"/>
  <c r="AT60" i="60"/>
  <c r="AU60" i="60"/>
  <c r="AR37" i="96"/>
  <c r="AS37" i="96"/>
  <c r="AO64" i="96"/>
  <c r="AN64" i="96"/>
  <c r="AL64" i="96"/>
  <c r="N61" i="75"/>
  <c r="AT28" i="96"/>
  <c r="AU28" i="96"/>
  <c r="AT29" i="96"/>
  <c r="AU29" i="96"/>
  <c r="AR63" i="96"/>
  <c r="AS63" i="96"/>
  <c r="AP19" i="96"/>
  <c r="AQ19" i="96"/>
  <c r="AO19" i="96"/>
  <c r="AN19" i="96"/>
  <c r="N15" i="75"/>
  <c r="AL19" i="96"/>
  <c r="AN63" i="96"/>
  <c r="AO63" i="96"/>
  <c r="N60" i="75"/>
  <c r="AL63" i="96"/>
  <c r="AP25" i="96"/>
  <c r="AQ25" i="96"/>
  <c r="AO23" i="96"/>
  <c r="AN23" i="96"/>
  <c r="N19" i="75"/>
  <c r="AL23" i="96"/>
  <c r="AR20" i="96"/>
  <c r="AS20" i="96"/>
  <c r="AP63" i="96"/>
  <c r="AQ63" i="96"/>
  <c r="AR29" i="96"/>
  <c r="AS29" i="96"/>
  <c r="AN60" i="96"/>
  <c r="AO60" i="96"/>
  <c r="N57" i="75"/>
  <c r="AL60" i="96"/>
  <c r="AR18" i="96"/>
  <c r="AS18" i="96"/>
  <c r="AO49" i="96"/>
  <c r="AN49" i="96"/>
  <c r="N46" i="75"/>
  <c r="AL49" i="96"/>
  <c r="AP68" i="96"/>
  <c r="AQ68" i="96"/>
  <c r="AR68" i="96"/>
  <c r="AS68" i="96"/>
  <c r="AP24" i="96"/>
  <c r="AQ24" i="96"/>
  <c r="AP28" i="96"/>
  <c r="AQ28" i="96"/>
  <c r="AP27" i="58"/>
  <c r="AQ27" i="58"/>
  <c r="AR51" i="58"/>
  <c r="AS51" i="58"/>
  <c r="AJ70" i="60"/>
  <c r="AZ70" i="60" s="1"/>
  <c r="AP56" i="56"/>
  <c r="AQ56" i="56"/>
  <c r="AT32" i="100"/>
  <c r="AU32" i="100"/>
  <c r="AR56" i="100"/>
  <c r="AS56" i="100"/>
  <c r="AN19" i="100"/>
  <c r="AO19" i="100"/>
  <c r="AL19" i="100"/>
  <c r="P15" i="75"/>
  <c r="AD31" i="67"/>
  <c r="AN31" i="60"/>
  <c r="AO31" i="60"/>
  <c r="AL31" i="60"/>
  <c r="L27" i="75"/>
  <c r="AT31" i="60"/>
  <c r="AU31" i="60"/>
  <c r="AY59" i="56"/>
  <c r="AY33" i="56"/>
  <c r="AY12" i="56"/>
  <c r="AY52" i="56"/>
  <c r="AY54" i="56"/>
  <c r="AY46" i="56"/>
  <c r="AY35" i="56"/>
  <c r="AY30" i="56"/>
  <c r="AY26" i="56"/>
  <c r="AY63" i="56"/>
  <c r="AY69" i="56"/>
  <c r="AY28" i="56"/>
  <c r="AY22" i="56"/>
  <c r="AY61" i="56"/>
  <c r="AY56" i="56"/>
  <c r="AY18" i="56"/>
  <c r="AY58" i="56"/>
  <c r="AY60" i="56"/>
  <c r="AY23" i="56"/>
  <c r="AY49" i="56"/>
  <c r="AY19" i="56"/>
  <c r="AY64" i="56"/>
  <c r="AY53" i="56"/>
  <c r="AY32" i="56"/>
  <c r="AY47" i="56"/>
  <c r="AY55" i="56"/>
  <c r="AY62" i="56"/>
  <c r="AY31" i="56"/>
  <c r="AY48" i="56"/>
  <c r="AY70" i="56"/>
  <c r="AY39" i="56"/>
  <c r="AY37" i="56"/>
  <c r="AY25" i="56"/>
  <c r="AY50" i="56"/>
  <c r="AY71" i="56"/>
  <c r="AY67" i="56"/>
  <c r="AY20" i="56"/>
  <c r="AY44" i="56"/>
  <c r="AY15" i="56"/>
  <c r="AY43" i="56"/>
  <c r="AY38" i="56"/>
  <c r="AY29" i="56"/>
  <c r="AY57" i="56"/>
  <c r="AY68" i="56"/>
  <c r="AY45" i="56"/>
  <c r="AY51" i="56"/>
  <c r="AY34" i="56"/>
  <c r="AY24" i="56"/>
  <c r="AY36" i="56"/>
  <c r="AR58" i="52"/>
  <c r="AS58" i="52"/>
  <c r="AY59" i="96"/>
  <c r="AY33" i="96"/>
  <c r="AY12" i="96"/>
  <c r="AY71" i="96"/>
  <c r="AY51" i="96"/>
  <c r="AY31" i="96"/>
  <c r="AY68" i="96"/>
  <c r="AY48" i="96"/>
  <c r="AY28" i="96"/>
  <c r="AY70" i="96"/>
  <c r="AY50" i="96"/>
  <c r="AY30" i="96"/>
  <c r="AY60" i="96"/>
  <c r="AY43" i="96"/>
  <c r="AY23" i="96"/>
  <c r="AY37" i="96"/>
  <c r="AY20" i="96"/>
  <c r="AY57" i="96"/>
  <c r="AY21" i="96"/>
  <c r="AY39" i="96"/>
  <c r="AY45" i="96"/>
  <c r="AY26" i="96"/>
  <c r="AY63" i="96"/>
  <c r="AY49" i="96"/>
  <c r="AY29" i="96"/>
  <c r="AY56" i="96"/>
  <c r="AY38" i="96"/>
  <c r="AY58" i="96"/>
  <c r="AY22" i="96"/>
  <c r="AY67" i="96"/>
  <c r="AY44" i="96"/>
  <c r="AY25" i="96"/>
  <c r="AY18" i="96"/>
  <c r="AY36" i="96"/>
  <c r="AY47" i="96"/>
  <c r="AY24" i="96"/>
  <c r="AY64" i="96"/>
  <c r="AY54" i="96"/>
  <c r="AY35" i="96"/>
  <c r="AY61" i="96"/>
  <c r="AY52" i="96"/>
  <c r="AY27" i="96"/>
  <c r="AY62" i="96"/>
  <c r="AY46" i="96"/>
  <c r="AY55" i="96"/>
  <c r="AY32" i="96"/>
  <c r="AY69" i="96"/>
  <c r="AY53" i="96"/>
  <c r="AY34" i="96"/>
  <c r="AY19" i="96"/>
  <c r="AY15" i="96"/>
  <c r="AE73" i="83"/>
  <c r="AP15" i="83"/>
  <c r="AQ15" i="83"/>
  <c r="AL52" i="58"/>
  <c r="AR55" i="60"/>
  <c r="AS55" i="60"/>
  <c r="AB47" i="67"/>
  <c r="AB38" i="67"/>
  <c r="AB36" i="67"/>
  <c r="AI36" i="60"/>
  <c r="L32" i="75" s="1"/>
  <c r="AB61" i="67"/>
  <c r="AB53" i="67"/>
  <c r="AI53" i="60"/>
  <c r="AB23" i="67"/>
  <c r="AI23" i="60"/>
  <c r="AB39" i="67"/>
  <c r="AB69" i="67"/>
  <c r="AT68" i="100"/>
  <c r="AU68" i="100"/>
  <c r="AR52" i="56"/>
  <c r="AS52" i="56"/>
  <c r="AU55" i="100"/>
  <c r="AT55" i="100"/>
  <c r="AN22" i="100"/>
  <c r="AO22" i="100"/>
  <c r="AL22" i="100"/>
  <c r="P18" i="75"/>
  <c r="AR47" i="100"/>
  <c r="AS47" i="100"/>
  <c r="AQ58" i="100"/>
  <c r="AP58" i="100"/>
  <c r="AP67" i="100"/>
  <c r="AQ67" i="100"/>
  <c r="AT38" i="96"/>
  <c r="AU38" i="96"/>
  <c r="AN61" i="83"/>
  <c r="AL61" i="83"/>
  <c r="M58" i="75"/>
  <c r="AO61" i="83"/>
  <c r="AO33" i="52"/>
  <c r="AL56" i="58"/>
  <c r="AP53" i="52"/>
  <c r="AQ53" i="52"/>
  <c r="AN61" i="52"/>
  <c r="AO61" i="52"/>
  <c r="AR22" i="96"/>
  <c r="AS22" i="96"/>
  <c r="AB73" i="96"/>
  <c r="AP58" i="52"/>
  <c r="AQ58" i="52"/>
  <c r="AN43" i="56"/>
  <c r="AO43" i="56"/>
  <c r="AR18" i="100"/>
  <c r="AS18" i="100"/>
  <c r="AR46" i="100"/>
  <c r="AS46" i="100"/>
  <c r="AP63" i="56"/>
  <c r="AQ63" i="56"/>
  <c r="AV70" i="52"/>
  <c r="AV67" i="52"/>
  <c r="AV33" i="52"/>
  <c r="AJ61" i="60"/>
  <c r="AZ61" i="60" s="1"/>
  <c r="AI73" i="58"/>
  <c r="AX22" i="100"/>
  <c r="AY22" i="100"/>
  <c r="AX50" i="100"/>
  <c r="AY50" i="100"/>
  <c r="AL60" i="83"/>
  <c r="AP48" i="58"/>
  <c r="AN58" i="58"/>
  <c r="AN28" i="58"/>
  <c r="AN15" i="58"/>
  <c r="AU73" i="102"/>
  <c r="AO48" i="56"/>
  <c r="AN48" i="56"/>
  <c r="J45" i="75"/>
  <c r="AL48" i="56"/>
  <c r="AU43" i="83"/>
  <c r="AU18" i="83"/>
  <c r="AU44" i="83"/>
  <c r="AU49" i="83"/>
  <c r="AU67" i="83"/>
  <c r="AU63" i="83"/>
  <c r="BB73" i="100"/>
  <c r="AO23" i="58"/>
  <c r="AT43" i="100"/>
  <c r="AU43" i="100"/>
  <c r="AN22" i="58"/>
  <c r="Y78" i="67"/>
  <c r="AO43" i="58"/>
  <c r="AY70" i="60"/>
  <c r="AY49" i="60"/>
  <c r="AY54" i="60"/>
  <c r="AY30" i="60"/>
  <c r="AY47" i="60"/>
  <c r="AY50" i="60"/>
  <c r="AY19" i="60"/>
  <c r="AP48" i="100"/>
  <c r="AQ48" i="100"/>
  <c r="AV56" i="100"/>
  <c r="AW56" i="100"/>
  <c r="AO15" i="100"/>
  <c r="AD73" i="100"/>
  <c r="AN15" i="100"/>
  <c r="AL15" i="100"/>
  <c r="P11" i="75"/>
  <c r="AP56" i="100"/>
  <c r="AQ56" i="100"/>
  <c r="AV67" i="100"/>
  <c r="AW67" i="100"/>
  <c r="AR37" i="100"/>
  <c r="AS37" i="100"/>
  <c r="AR63" i="100"/>
  <c r="AS63" i="100"/>
  <c r="AP69" i="100"/>
  <c r="AQ69" i="100"/>
  <c r="AR71" i="100"/>
  <c r="AS71" i="100"/>
  <c r="AR21" i="100"/>
  <c r="AS21" i="100"/>
  <c r="AR51" i="100"/>
  <c r="AS51" i="100"/>
  <c r="AT27" i="100"/>
  <c r="AU27" i="100"/>
  <c r="AP18" i="100"/>
  <c r="AQ18" i="100"/>
  <c r="AQ55" i="100"/>
  <c r="AP55" i="100"/>
  <c r="AR70" i="100"/>
  <c r="AS70" i="100"/>
  <c r="AT38" i="100"/>
  <c r="AU38" i="100"/>
  <c r="AT67" i="100"/>
  <c r="AU67" i="100"/>
  <c r="AO31" i="100"/>
  <c r="AN31" i="100"/>
  <c r="P27" i="75"/>
  <c r="AL31" i="100"/>
  <c r="AO60" i="100"/>
  <c r="AN60" i="100"/>
  <c r="AL60" i="100"/>
  <c r="P57" i="75"/>
  <c r="AT23" i="100"/>
  <c r="AU23" i="100"/>
  <c r="AR67" i="100"/>
  <c r="AS67" i="100"/>
  <c r="AR39" i="100"/>
  <c r="AS39" i="100"/>
  <c r="AX57" i="100"/>
  <c r="AY57" i="100"/>
  <c r="AL58" i="100"/>
  <c r="AG73" i="58"/>
  <c r="AE73" i="58"/>
  <c r="AJ29" i="60"/>
  <c r="AZ29" i="60" s="1"/>
  <c r="AT29" i="52"/>
  <c r="AV43" i="60"/>
  <c r="AW43" i="60"/>
  <c r="AV57" i="60"/>
  <c r="AW57" i="60"/>
  <c r="AV34" i="100"/>
  <c r="AW34" i="100"/>
  <c r="AT70" i="56"/>
  <c r="AU70" i="56"/>
  <c r="AP35" i="58"/>
  <c r="AQ35" i="58"/>
  <c r="AT56" i="60"/>
  <c r="AU56" i="60"/>
  <c r="AV20" i="60"/>
  <c r="AW20" i="60"/>
  <c r="AR35" i="60"/>
  <c r="AS35" i="60"/>
  <c r="AV70" i="60"/>
  <c r="AW70" i="60"/>
  <c r="AT49" i="60"/>
  <c r="AU49" i="60"/>
  <c r="AT69" i="60"/>
  <c r="AU69" i="60"/>
  <c r="AD19" i="67"/>
  <c r="AN19" i="60"/>
  <c r="AO19" i="60"/>
  <c r="AR60" i="60"/>
  <c r="AS60" i="60"/>
  <c r="AP21" i="60"/>
  <c r="AQ21" i="60"/>
  <c r="AE45" i="67"/>
  <c r="AQ45" i="60"/>
  <c r="AP45" i="60"/>
  <c r="AR37" i="60"/>
  <c r="AS37" i="60"/>
  <c r="AT39" i="60"/>
  <c r="AU39" i="60"/>
  <c r="AE19" i="67"/>
  <c r="AQ19" i="60"/>
  <c r="AP19" i="60"/>
  <c r="AF73" i="60"/>
  <c r="AR15" i="60"/>
  <c r="AS15" i="60"/>
  <c r="AP27" i="60"/>
  <c r="AQ27" i="60"/>
  <c r="AR63" i="60"/>
  <c r="AS63" i="60"/>
  <c r="AR64" i="60"/>
  <c r="AS64" i="60"/>
  <c r="AQ23" i="60"/>
  <c r="AP23" i="60"/>
  <c r="AR18" i="60"/>
  <c r="AS18" i="60"/>
  <c r="AR23" i="60"/>
  <c r="AS23" i="60"/>
  <c r="AQ67" i="60"/>
  <c r="AP67" i="60"/>
  <c r="AE22" i="67"/>
  <c r="AQ22" i="60"/>
  <c r="AP22" i="60"/>
  <c r="AV15" i="60"/>
  <c r="AH73" i="60"/>
  <c r="AW15" i="60"/>
  <c r="AV56" i="60"/>
  <c r="AW56" i="60"/>
  <c r="AT71" i="60"/>
  <c r="AU71" i="60"/>
  <c r="AQ60" i="60"/>
  <c r="AP60" i="60"/>
  <c r="AD55" i="67"/>
  <c r="AN55" i="60"/>
  <c r="AO55" i="60"/>
  <c r="AL55" i="60"/>
  <c r="L52" i="75"/>
  <c r="AT50" i="60"/>
  <c r="AU50" i="60"/>
  <c r="AT55" i="60"/>
  <c r="AU55" i="60"/>
  <c r="AP54" i="60"/>
  <c r="AQ54" i="60"/>
  <c r="AR36" i="60"/>
  <c r="AS36" i="60"/>
  <c r="AT62" i="60"/>
  <c r="AU62" i="60"/>
  <c r="AA34" i="67"/>
  <c r="AJ34" i="60"/>
  <c r="AZ34" i="60" s="1"/>
  <c r="AA62" i="67"/>
  <c r="AA48" i="67"/>
  <c r="AA51" i="67"/>
  <c r="AA50" i="67"/>
  <c r="AA32" i="67"/>
  <c r="AJ32" i="60"/>
  <c r="AZ32" i="60" s="1"/>
  <c r="AA57" i="67"/>
  <c r="AA63" i="67"/>
  <c r="AA61" i="67"/>
  <c r="AA58" i="67"/>
  <c r="AN22" i="96"/>
  <c r="AO22" i="96"/>
  <c r="N18" i="75"/>
  <c r="AL22" i="96"/>
  <c r="AD15" i="67"/>
  <c r="AN15" i="60"/>
  <c r="AD73" i="60"/>
  <c r="AO15" i="60"/>
  <c r="AL15" i="60"/>
  <c r="L11" i="75"/>
  <c r="AR67" i="83"/>
  <c r="AS67" i="83"/>
  <c r="AP62" i="83"/>
  <c r="AQ62" i="83"/>
  <c r="AR36" i="83"/>
  <c r="AS36" i="83"/>
  <c r="AR70" i="83"/>
  <c r="AS70" i="83"/>
  <c r="AP35" i="83"/>
  <c r="AQ35" i="83"/>
  <c r="AT56" i="96"/>
  <c r="AU56" i="96"/>
  <c r="AO70" i="96"/>
  <c r="AN70" i="96"/>
  <c r="N67" i="75"/>
  <c r="AL70" i="96"/>
  <c r="AR48" i="58"/>
  <c r="AS48" i="58"/>
  <c r="AR67" i="60"/>
  <c r="AS67" i="60"/>
  <c r="AO15" i="56"/>
  <c r="AN15" i="56"/>
  <c r="AQ30" i="58"/>
  <c r="AN57" i="100"/>
  <c r="AO57" i="100"/>
  <c r="AL57" i="100"/>
  <c r="P54" i="75"/>
  <c r="AQ60" i="100"/>
  <c r="AP60" i="100"/>
  <c r="AV68" i="60"/>
  <c r="AW68" i="60"/>
  <c r="AJ48" i="60"/>
  <c r="AT23" i="96"/>
  <c r="AU23" i="96"/>
  <c r="BA47" i="100"/>
  <c r="BA18" i="100"/>
  <c r="BA55" i="100"/>
  <c r="BA37" i="100"/>
  <c r="BA28" i="100"/>
  <c r="BA68" i="100"/>
  <c r="BA44" i="100"/>
  <c r="AP47" i="83"/>
  <c r="AQ47" i="83"/>
  <c r="AP70" i="83"/>
  <c r="AQ70" i="83"/>
  <c r="AQ63" i="58"/>
  <c r="AN26" i="58"/>
  <c r="AN54" i="58"/>
  <c r="AW69" i="96"/>
  <c r="AW67" i="96"/>
  <c r="AW35" i="96"/>
  <c r="AW19" i="96"/>
  <c r="AW46" i="96"/>
  <c r="AW18" i="96"/>
  <c r="AW24" i="96"/>
  <c r="AW51" i="96"/>
  <c r="AW23" i="96"/>
  <c r="AW15" i="96"/>
  <c r="AW48" i="96"/>
  <c r="AW20" i="96"/>
  <c r="AN67" i="83"/>
  <c r="AL67" i="83"/>
  <c r="AO67" i="83"/>
  <c r="AP38" i="58"/>
  <c r="AL21" i="60"/>
  <c r="AO51" i="58"/>
  <c r="AP48" i="56"/>
  <c r="AQ48" i="56"/>
  <c r="AR24" i="58"/>
  <c r="AO27" i="58"/>
  <c r="AO20" i="100"/>
  <c r="AN20" i="100"/>
  <c r="AL20" i="100"/>
  <c r="P16" i="75"/>
  <c r="AQ23" i="100"/>
  <c r="AP23" i="100"/>
  <c r="AQ43" i="100"/>
  <c r="AP43" i="100"/>
  <c r="AQ28" i="100"/>
  <c r="AP28" i="100"/>
  <c r="AT35" i="52"/>
  <c r="AT31" i="58"/>
  <c r="AT56" i="100"/>
  <c r="AU56" i="100"/>
  <c r="AT51" i="96"/>
  <c r="AU51" i="96"/>
  <c r="AR37" i="56"/>
  <c r="AS37" i="56"/>
  <c r="AR44" i="58"/>
  <c r="AR15" i="52"/>
  <c r="AS15" i="52"/>
  <c r="AR28" i="52"/>
  <c r="AS28" i="52"/>
  <c r="AP20" i="52"/>
  <c r="AQ20" i="52"/>
  <c r="AR24" i="52"/>
  <c r="AS24" i="52"/>
  <c r="AN35" i="52"/>
  <c r="AO35" i="52"/>
  <c r="AN22" i="52"/>
  <c r="AO22" i="52"/>
  <c r="AN67" i="52"/>
  <c r="AO67" i="52"/>
  <c r="AR18" i="52"/>
  <c r="AS18" i="52"/>
  <c r="AT46" i="52"/>
  <c r="AP37" i="52"/>
  <c r="AQ37" i="52"/>
  <c r="AR19" i="52"/>
  <c r="AS19" i="52"/>
  <c r="AN24" i="52"/>
  <c r="AO24" i="52"/>
  <c r="AP35" i="52"/>
  <c r="AQ35" i="52"/>
  <c r="AN64" i="52"/>
  <c r="AO64" i="52"/>
  <c r="AN70" i="52"/>
  <c r="AO70" i="52"/>
  <c r="AT21" i="52"/>
  <c r="AP67" i="52"/>
  <c r="AQ67" i="52"/>
  <c r="AP32" i="52"/>
  <c r="AQ32" i="52"/>
  <c r="AR44" i="52"/>
  <c r="AS44" i="52"/>
  <c r="AN39" i="52"/>
  <c r="AO39" i="52"/>
  <c r="AF37" i="52"/>
  <c r="AE38" i="52"/>
  <c r="AN39" i="83"/>
  <c r="N21" i="75"/>
  <c r="AL18" i="58"/>
  <c r="AN48" i="100"/>
  <c r="AO48" i="100"/>
  <c r="P45" i="75"/>
  <c r="AL48" i="100"/>
  <c r="AO46" i="58"/>
  <c r="AF54" i="52"/>
  <c r="AE55" i="56"/>
  <c r="AN68" i="83"/>
  <c r="AL45" i="96"/>
  <c r="AQ63" i="100"/>
  <c r="AP63" i="100"/>
  <c r="AO28" i="100"/>
  <c r="AN28" i="100"/>
  <c r="P24" i="75"/>
  <c r="AL28" i="100"/>
  <c r="AR48" i="100"/>
  <c r="AS48" i="100"/>
  <c r="AU62" i="52"/>
  <c r="AU30" i="52"/>
  <c r="AU53" i="52"/>
  <c r="AU46" i="52"/>
  <c r="AU54" i="52"/>
  <c r="AU60" i="52"/>
  <c r="AU31" i="52"/>
  <c r="AU33" i="52"/>
  <c r="AJ23" i="60"/>
  <c r="AZ23" i="60" s="1"/>
  <c r="AP53" i="58"/>
  <c r="AX53" i="100"/>
  <c r="AY53" i="100"/>
  <c r="AV48" i="100"/>
  <c r="AW48" i="100"/>
  <c r="AI27" i="56"/>
  <c r="AX27" i="56" s="1"/>
  <c r="AS34" i="83"/>
  <c r="AR34" i="83"/>
  <c r="AN38" i="83"/>
  <c r="AO64" i="83"/>
  <c r="AL49" i="58"/>
  <c r="AR53" i="58"/>
  <c r="L23" i="75"/>
  <c r="AD29" i="56"/>
  <c r="AD29" i="67" s="1"/>
  <c r="L57" i="75"/>
  <c r="AQ26" i="83"/>
  <c r="AE24" i="56"/>
  <c r="AD32" i="56"/>
  <c r="AD32" i="67" s="1"/>
  <c r="AF24" i="56"/>
  <c r="AG43" i="56"/>
  <c r="AE15" i="56"/>
  <c r="AF22" i="56"/>
  <c r="AG49" i="56"/>
  <c r="AG21" i="56"/>
  <c r="AE67" i="56"/>
  <c r="AL67" i="56" s="1"/>
  <c r="AF56" i="56"/>
  <c r="AF55" i="56"/>
  <c r="AE21" i="56"/>
  <c r="AF21" i="56"/>
  <c r="AD37" i="56"/>
  <c r="AD37" i="67" s="1"/>
  <c r="AD18" i="56"/>
  <c r="AD64" i="56"/>
  <c r="AE44" i="56"/>
  <c r="AL44" i="56" s="1"/>
  <c r="AF54" i="56"/>
  <c r="AD22" i="56"/>
  <c r="AD58" i="56"/>
  <c r="AF57" i="56"/>
  <c r="AG47" i="56"/>
  <c r="AF62" i="56"/>
  <c r="AF39" i="56"/>
  <c r="AE34" i="56"/>
  <c r="AG60" i="56"/>
  <c r="AH26" i="56"/>
  <c r="AN58" i="83"/>
  <c r="M11" i="75"/>
  <c r="AE62" i="56"/>
  <c r="AR69" i="58"/>
  <c r="AN63" i="58"/>
  <c r="AT39" i="83"/>
  <c r="M51" i="75"/>
  <c r="AT24" i="83"/>
  <c r="AH21" i="52"/>
  <c r="AV21" i="52" s="1"/>
  <c r="AH57" i="52"/>
  <c r="AV57" i="52" s="1"/>
  <c r="AT23" i="58"/>
  <c r="AS21" i="83"/>
  <c r="AT18" i="58"/>
  <c r="AH23" i="52"/>
  <c r="AV23" i="52" s="1"/>
  <c r="AJ67" i="60"/>
  <c r="AZ67" i="60" s="1"/>
  <c r="AS68" i="83"/>
  <c r="AT43" i="58"/>
  <c r="AT21" i="83"/>
  <c r="AH39" i="52"/>
  <c r="AV39" i="52" s="1"/>
  <c r="AT19" i="58"/>
  <c r="AH51" i="52"/>
  <c r="AV51" i="52" s="1"/>
  <c r="AP36" i="58"/>
  <c r="AT45" i="83"/>
  <c r="AH61" i="52"/>
  <c r="AV61" i="52" s="1"/>
  <c r="AH68" i="52"/>
  <c r="AV68" i="52" s="1"/>
  <c r="AT61" i="58"/>
  <c r="AJ28" i="60"/>
  <c r="AZ28" i="60" s="1"/>
  <c r="AZ37" i="98"/>
  <c r="BA37" i="98"/>
  <c r="AP43" i="83"/>
  <c r="AQ43" i="83"/>
  <c r="AN35" i="96"/>
  <c r="AO35" i="96"/>
  <c r="AL35" i="96"/>
  <c r="N31" i="75"/>
  <c r="AR20" i="58"/>
  <c r="AS20" i="58"/>
  <c r="AP30" i="96"/>
  <c r="AQ30" i="96"/>
  <c r="AT63" i="56"/>
  <c r="AU63" i="56"/>
  <c r="AR44" i="56"/>
  <c r="AS44" i="56"/>
  <c r="AI73" i="100"/>
  <c r="AX15" i="100"/>
  <c r="AY15" i="100"/>
  <c r="AV69" i="100"/>
  <c r="AW69" i="100"/>
  <c r="AT29" i="56"/>
  <c r="AU29" i="56"/>
  <c r="AP69" i="96"/>
  <c r="AQ69" i="96"/>
  <c r="AZ63" i="98"/>
  <c r="BA63" i="98"/>
  <c r="AZ35" i="98"/>
  <c r="BA35" i="98"/>
  <c r="AZ23" i="98"/>
  <c r="BA23" i="98"/>
  <c r="AD52" i="67"/>
  <c r="AN52" i="60"/>
  <c r="AO52" i="60"/>
  <c r="AL52" i="60"/>
  <c r="L49" i="75"/>
  <c r="AN70" i="83"/>
  <c r="M67" i="75"/>
  <c r="AL70" i="83"/>
  <c r="AO70" i="83"/>
  <c r="AR20" i="83"/>
  <c r="AS20" i="83"/>
  <c r="AN51" i="83"/>
  <c r="M48" i="75"/>
  <c r="AL51" i="83"/>
  <c r="AO51" i="83"/>
  <c r="AR44" i="83"/>
  <c r="AS44" i="83"/>
  <c r="AR64" i="83"/>
  <c r="AS64" i="83"/>
  <c r="AP48" i="83"/>
  <c r="AQ48" i="83"/>
  <c r="AT32" i="60"/>
  <c r="AU32" i="60"/>
  <c r="AR30" i="96"/>
  <c r="AS30" i="96"/>
  <c r="AR55" i="96"/>
  <c r="AS55" i="96"/>
  <c r="AP53" i="96"/>
  <c r="AQ53" i="96"/>
  <c r="AR32" i="58"/>
  <c r="AS32" i="58"/>
  <c r="AR26" i="58"/>
  <c r="AS26" i="58"/>
  <c r="AR30" i="58"/>
  <c r="AS30" i="58"/>
  <c r="AN31" i="56"/>
  <c r="AO31" i="56"/>
  <c r="AR38" i="100"/>
  <c r="AS38" i="100"/>
  <c r="AO30" i="100"/>
  <c r="AN30" i="100"/>
  <c r="P26" i="75"/>
  <c r="AL30" i="100"/>
  <c r="AL67" i="58"/>
  <c r="AN71" i="96"/>
  <c r="AO71" i="96"/>
  <c r="N68" i="75"/>
  <c r="AL71" i="96"/>
  <c r="AR45" i="52"/>
  <c r="AS45" i="52"/>
  <c r="AT30" i="60"/>
  <c r="AU30" i="60"/>
  <c r="AW59" i="83"/>
  <c r="AW33" i="83"/>
  <c r="AW12" i="83"/>
  <c r="AW68" i="83"/>
  <c r="AW15" i="83"/>
  <c r="AW29" i="83"/>
  <c r="AW47" i="83"/>
  <c r="AW25" i="83"/>
  <c r="AW36" i="83"/>
  <c r="AW63" i="83"/>
  <c r="AW58" i="83"/>
  <c r="AW28" i="83"/>
  <c r="AW56" i="83"/>
  <c r="AW50" i="83"/>
  <c r="AW31" i="83"/>
  <c r="AW71" i="83"/>
  <c r="AW39" i="83"/>
  <c r="AW20" i="83"/>
  <c r="AW69" i="83"/>
  <c r="AW57" i="83"/>
  <c r="AW53" i="83"/>
  <c r="AW44" i="83"/>
  <c r="AW22" i="83"/>
  <c r="AW60" i="83"/>
  <c r="AW24" i="83"/>
  <c r="AW61" i="83"/>
  <c r="AW27" i="83"/>
  <c r="AW23" i="83"/>
  <c r="AW21" i="83"/>
  <c r="AW70" i="83"/>
  <c r="AW37" i="83"/>
  <c r="AW38" i="83"/>
  <c r="AW26" i="83"/>
  <c r="AW49" i="83"/>
  <c r="AW46" i="83"/>
  <c r="AW54" i="83"/>
  <c r="AW67" i="83"/>
  <c r="AW52" i="83"/>
  <c r="AW34" i="83"/>
  <c r="AW30" i="83"/>
  <c r="AW43" i="83"/>
  <c r="AW18" i="83"/>
  <c r="AW32" i="83"/>
  <c r="AW35" i="83"/>
  <c r="AW62" i="83"/>
  <c r="AW19" i="83"/>
  <c r="AW55" i="83"/>
  <c r="AW48" i="83"/>
  <c r="AW45" i="83"/>
  <c r="AW51" i="83"/>
  <c r="AW64" i="83"/>
  <c r="AP30" i="56"/>
  <c r="AQ30" i="56"/>
  <c r="AN37" i="83"/>
  <c r="AL37" i="83"/>
  <c r="M33" i="75"/>
  <c r="AO37" i="83"/>
  <c r="AV73" i="102"/>
  <c r="AR73" i="102"/>
  <c r="AO26" i="100"/>
  <c r="AN26" i="100"/>
  <c r="AL26" i="100"/>
  <c r="P22" i="75"/>
  <c r="AR36" i="100"/>
  <c r="AS36" i="100"/>
  <c r="AR52" i="52"/>
  <c r="AS52" i="52"/>
  <c r="AR27" i="56"/>
  <c r="AS27" i="56"/>
  <c r="AR70" i="52"/>
  <c r="AS70" i="52"/>
  <c r="M54" i="75"/>
  <c r="AP19" i="56"/>
  <c r="AQ19" i="56"/>
  <c r="AT26" i="100"/>
  <c r="AU26" i="100"/>
  <c r="AT60" i="100"/>
  <c r="AU60" i="100"/>
  <c r="AR68" i="56"/>
  <c r="AS68" i="56"/>
  <c r="AW20" i="56"/>
  <c r="AW64" i="56"/>
  <c r="AW58" i="56"/>
  <c r="K67" i="75"/>
  <c r="AX63" i="100"/>
  <c r="AY63" i="100"/>
  <c r="AU73" i="58"/>
  <c r="M21" i="75"/>
  <c r="P42" i="75"/>
  <c r="AT55" i="52"/>
  <c r="AV60" i="100"/>
  <c r="AW60" i="100"/>
  <c r="AT36" i="52"/>
  <c r="AR47" i="58"/>
  <c r="AS47" i="58"/>
  <c r="AN21" i="58"/>
  <c r="AO21" i="58"/>
  <c r="AL21" i="58"/>
  <c r="K17" i="75"/>
  <c r="AD56" i="67"/>
  <c r="AN56" i="60"/>
  <c r="AO56" i="60"/>
  <c r="L53" i="75"/>
  <c r="AL56" i="60"/>
  <c r="AU70" i="100"/>
  <c r="AT70" i="100"/>
  <c r="AZ19" i="98"/>
  <c r="BA19" i="98"/>
  <c r="AZ20" i="98"/>
  <c r="BA20" i="98"/>
  <c r="AR43" i="83"/>
  <c r="AS43" i="83"/>
  <c r="AN32" i="83"/>
  <c r="AO32" i="83"/>
  <c r="AR18" i="83"/>
  <c r="AS18" i="83"/>
  <c r="AR58" i="83"/>
  <c r="AS58" i="83"/>
  <c r="AN18" i="83"/>
  <c r="AL18" i="83"/>
  <c r="M14" i="75"/>
  <c r="AO18" i="83"/>
  <c r="AR19" i="96"/>
  <c r="AS19" i="96"/>
  <c r="AR28" i="96"/>
  <c r="AS28" i="96"/>
  <c r="AN34" i="96"/>
  <c r="AO34" i="96"/>
  <c r="N30" i="75"/>
  <c r="AL34" i="96"/>
  <c r="AT70" i="96"/>
  <c r="AU70" i="96"/>
  <c r="AP46" i="96"/>
  <c r="AQ46" i="96"/>
  <c r="AR25" i="96"/>
  <c r="AS25" i="96"/>
  <c r="AP54" i="96"/>
  <c r="AQ54" i="96"/>
  <c r="AN58" i="96"/>
  <c r="AO58" i="96"/>
  <c r="N55" i="75"/>
  <c r="AL58" i="96"/>
  <c r="AP44" i="96"/>
  <c r="AQ44" i="96"/>
  <c r="AE73" i="96"/>
  <c r="AP15" i="96"/>
  <c r="AQ15" i="96"/>
  <c r="AP27" i="96"/>
  <c r="AQ27" i="96"/>
  <c r="AN20" i="96"/>
  <c r="AO20" i="96"/>
  <c r="N16" i="75"/>
  <c r="AL20" i="96"/>
  <c r="AO48" i="96"/>
  <c r="AN48" i="96"/>
  <c r="N45" i="75"/>
  <c r="AL48" i="96"/>
  <c r="AP56" i="96"/>
  <c r="AQ56" i="96"/>
  <c r="AN51" i="96"/>
  <c r="AO51" i="96"/>
  <c r="N48" i="75"/>
  <c r="AL51" i="96"/>
  <c r="AP51" i="96"/>
  <c r="AQ51" i="96"/>
  <c r="AT32" i="96"/>
  <c r="AU32" i="96"/>
  <c r="AR56" i="96"/>
  <c r="AS56" i="96"/>
  <c r="Z73" i="96"/>
  <c r="AT50" i="96"/>
  <c r="AU50" i="96"/>
  <c r="AT69" i="96"/>
  <c r="AU69" i="96"/>
  <c r="AP31" i="58"/>
  <c r="AQ31" i="58"/>
  <c r="AR71" i="58"/>
  <c r="AS71" i="58"/>
  <c r="AO60" i="56"/>
  <c r="AN60" i="56"/>
  <c r="AN44" i="83"/>
  <c r="M41" i="75"/>
  <c r="AL44" i="83"/>
  <c r="AO44" i="83"/>
  <c r="AP47" i="96"/>
  <c r="AQ47" i="96"/>
  <c r="AL20" i="58"/>
  <c r="AR49" i="100"/>
  <c r="AS49" i="100"/>
  <c r="AN29" i="100"/>
  <c r="AO29" i="100"/>
  <c r="P25" i="75"/>
  <c r="AL29" i="100"/>
  <c r="AP46" i="56"/>
  <c r="AQ46" i="56"/>
  <c r="AR23" i="52"/>
  <c r="AS23" i="52"/>
  <c r="AP29" i="56"/>
  <c r="AQ29" i="56"/>
  <c r="AZ12" i="56"/>
  <c r="AZ33" i="56"/>
  <c r="AZ59" i="56"/>
  <c r="BA11" i="56"/>
  <c r="BB11" i="56"/>
  <c r="AZ22" i="56"/>
  <c r="AZ69" i="56"/>
  <c r="AZ71" i="56"/>
  <c r="AZ48" i="56"/>
  <c r="AZ28" i="56"/>
  <c r="AZ50" i="56"/>
  <c r="AZ24" i="56"/>
  <c r="AZ44" i="56"/>
  <c r="AZ34" i="56"/>
  <c r="AZ39" i="56"/>
  <c r="AZ36" i="56"/>
  <c r="AZ35" i="56"/>
  <c r="AZ23" i="56"/>
  <c r="AZ29" i="56"/>
  <c r="AZ60" i="56"/>
  <c r="AZ70" i="56"/>
  <c r="AZ58" i="56"/>
  <c r="AZ25" i="56"/>
  <c r="AZ52" i="56"/>
  <c r="AZ18" i="56"/>
  <c r="AZ56" i="56"/>
  <c r="AZ32" i="56"/>
  <c r="AZ63" i="56"/>
  <c r="AZ30" i="56"/>
  <c r="AZ45" i="56"/>
  <c r="AZ20" i="56"/>
  <c r="AZ61" i="56"/>
  <c r="AZ46" i="56"/>
  <c r="AZ37" i="56"/>
  <c r="AZ38" i="56"/>
  <c r="AZ68" i="56"/>
  <c r="AZ64" i="56"/>
  <c r="AZ55" i="56"/>
  <c r="AZ62" i="56"/>
  <c r="AZ19" i="56"/>
  <c r="AZ53" i="56"/>
  <c r="AZ51" i="56"/>
  <c r="AZ57" i="56"/>
  <c r="AZ21" i="56"/>
  <c r="AR31" i="60"/>
  <c r="AS31" i="60"/>
  <c r="AT60" i="96"/>
  <c r="AU60" i="96"/>
  <c r="AP57" i="83"/>
  <c r="AQ57" i="83"/>
  <c r="AR28" i="60"/>
  <c r="AS28" i="60"/>
  <c r="AB29" i="67"/>
  <c r="AB43" i="67"/>
  <c r="AB18" i="67"/>
  <c r="AB35" i="67"/>
  <c r="AB60" i="67"/>
  <c r="AB49" i="67"/>
  <c r="AN56" i="96"/>
  <c r="AO56" i="96"/>
  <c r="N53" i="75"/>
  <c r="AL56" i="96"/>
  <c r="AR64" i="96"/>
  <c r="AS64" i="96"/>
  <c r="AL38" i="60"/>
  <c r="AD38" i="67"/>
  <c r="AV15" i="56"/>
  <c r="AO32" i="100"/>
  <c r="AN32" i="100"/>
  <c r="P28" i="75"/>
  <c r="AL32" i="100"/>
  <c r="AX64" i="100"/>
  <c r="AY64" i="100"/>
  <c r="AP35" i="100"/>
  <c r="AQ35" i="100"/>
  <c r="AN55" i="83"/>
  <c r="M52" i="75"/>
  <c r="AL55" i="83"/>
  <c r="AO55" i="83"/>
  <c r="AR39" i="52"/>
  <c r="AS39" i="52"/>
  <c r="AT71" i="96"/>
  <c r="AU71" i="96"/>
  <c r="AN46" i="83"/>
  <c r="M43" i="75"/>
  <c r="AO46" i="83"/>
  <c r="K53" i="75"/>
  <c r="M50" i="75"/>
  <c r="AR67" i="52"/>
  <c r="AS67" i="52"/>
  <c r="AR64" i="52"/>
  <c r="AS64" i="52"/>
  <c r="AL58" i="60"/>
  <c r="AN38" i="56"/>
  <c r="AO38" i="56"/>
  <c r="J34" i="75"/>
  <c r="AL38" i="56"/>
  <c r="AU37" i="100"/>
  <c r="AT37" i="100"/>
  <c r="AR45" i="100"/>
  <c r="AS45" i="100"/>
  <c r="AN43" i="100"/>
  <c r="AO43" i="100"/>
  <c r="P40" i="75"/>
  <c r="AL43" i="100"/>
  <c r="AX59" i="52"/>
  <c r="AX33" i="52"/>
  <c r="AX12" i="52"/>
  <c r="AZ11" i="52"/>
  <c r="AY11" i="52"/>
  <c r="AX35" i="52"/>
  <c r="AX43" i="52"/>
  <c r="AX34" i="52"/>
  <c r="AX47" i="52"/>
  <c r="AX15" i="52"/>
  <c r="AX49" i="52"/>
  <c r="AX53" i="52"/>
  <c r="AX57" i="52"/>
  <c r="AX71" i="52"/>
  <c r="AX21" i="52"/>
  <c r="AX62" i="52"/>
  <c r="AX51" i="52"/>
  <c r="AX68" i="52"/>
  <c r="AX70" i="52"/>
  <c r="AX25" i="52"/>
  <c r="AX38" i="52"/>
  <c r="AX37" i="52"/>
  <c r="AX36" i="52"/>
  <c r="AX61" i="52"/>
  <c r="AX52" i="52"/>
  <c r="AX31" i="52"/>
  <c r="AX18" i="52"/>
  <c r="AX63" i="52"/>
  <c r="AX46" i="52"/>
  <c r="AX50" i="52"/>
  <c r="AX22" i="52"/>
  <c r="AX56" i="52"/>
  <c r="AX44" i="52"/>
  <c r="AX28" i="52"/>
  <c r="AX58" i="52"/>
  <c r="AX29" i="52"/>
  <c r="AX23" i="52"/>
  <c r="AX45" i="52"/>
  <c r="AX64" i="52"/>
  <c r="AX55" i="52"/>
  <c r="AX60" i="52"/>
  <c r="AX19" i="52"/>
  <c r="AX27" i="52"/>
  <c r="AX54" i="52"/>
  <c r="AX48" i="52"/>
  <c r="AX24" i="52"/>
  <c r="AX67" i="52"/>
  <c r="AX30" i="52"/>
  <c r="AX69" i="52"/>
  <c r="AX39" i="52"/>
  <c r="AX20" i="52"/>
  <c r="AX26" i="52"/>
  <c r="AX32" i="52"/>
  <c r="AW59" i="52"/>
  <c r="AW33" i="52"/>
  <c r="AW12" i="52"/>
  <c r="AW25" i="52"/>
  <c r="AW28" i="52"/>
  <c r="AW46" i="52"/>
  <c r="AW37" i="52"/>
  <c r="AW43" i="52"/>
  <c r="AW53" i="52"/>
  <c r="AW34" i="52"/>
  <c r="AW23" i="52"/>
  <c r="AW62" i="52"/>
  <c r="AW47" i="52"/>
  <c r="AW70" i="52"/>
  <c r="AW45" i="52"/>
  <c r="AW67" i="52"/>
  <c r="AW69" i="52"/>
  <c r="AW32" i="52"/>
  <c r="AW18" i="52"/>
  <c r="AW30" i="52"/>
  <c r="AW49" i="52"/>
  <c r="AW55" i="52"/>
  <c r="AW64" i="52"/>
  <c r="AW21" i="52"/>
  <c r="AW19" i="52"/>
  <c r="AW57" i="52"/>
  <c r="AW52" i="52"/>
  <c r="AW48" i="52"/>
  <c r="AW15" i="52"/>
  <c r="AW51" i="52"/>
  <c r="AW26" i="52"/>
  <c r="AW36" i="52"/>
  <c r="AW20" i="52"/>
  <c r="AW56" i="52"/>
  <c r="AW61" i="52"/>
  <c r="AW22" i="52"/>
  <c r="AW24" i="52"/>
  <c r="AJ35" i="60"/>
  <c r="AZ35" i="60" s="1"/>
  <c r="AJ51" i="60"/>
  <c r="AZ51" i="60" s="1"/>
  <c r="AX43" i="100"/>
  <c r="AY43" i="100"/>
  <c r="AX69" i="100"/>
  <c r="AY69" i="100"/>
  <c r="AX47" i="100"/>
  <c r="AY47" i="100"/>
  <c r="M57" i="75"/>
  <c r="AU69" i="100"/>
  <c r="AT69" i="100"/>
  <c r="N11" i="75"/>
  <c r="AL39" i="96"/>
  <c r="AD73" i="58"/>
  <c r="AN51" i="56"/>
  <c r="AO51" i="56"/>
  <c r="AR30" i="100"/>
  <c r="AS30" i="100"/>
  <c r="AU19" i="83"/>
  <c r="AU26" i="83"/>
  <c r="AU31" i="83"/>
  <c r="AU60" i="83"/>
  <c r="AU46" i="83"/>
  <c r="AU32" i="83"/>
  <c r="AU51" i="83"/>
  <c r="BC71" i="100"/>
  <c r="BC69" i="100"/>
  <c r="BC67" i="100"/>
  <c r="BC63" i="100"/>
  <c r="BC61" i="100"/>
  <c r="BC59" i="100"/>
  <c r="BC58" i="100"/>
  <c r="BC56" i="100"/>
  <c r="BC54" i="100"/>
  <c r="BC52" i="100"/>
  <c r="BC50" i="100"/>
  <c r="BC48" i="100"/>
  <c r="BC46" i="100"/>
  <c r="BC44" i="100"/>
  <c r="BC39" i="100"/>
  <c r="BC37" i="100"/>
  <c r="BC35" i="100"/>
  <c r="BC33" i="100"/>
  <c r="BC32" i="100"/>
  <c r="BC30" i="100"/>
  <c r="BC28" i="100"/>
  <c r="BC26" i="100"/>
  <c r="BC24" i="100"/>
  <c r="BC22" i="100"/>
  <c r="BC20" i="100"/>
  <c r="BC18" i="100"/>
  <c r="BC70" i="100"/>
  <c r="BC68" i="100"/>
  <c r="BC64" i="100"/>
  <c r="BC62" i="100"/>
  <c r="BC60" i="100"/>
  <c r="BC57" i="100"/>
  <c r="BC55" i="100"/>
  <c r="BC53" i="100"/>
  <c r="BC51" i="100"/>
  <c r="BC49" i="100"/>
  <c r="BC47" i="100"/>
  <c r="BC45" i="100"/>
  <c r="BC43" i="100"/>
  <c r="BC38" i="100"/>
  <c r="BC36" i="100"/>
  <c r="BC34" i="100"/>
  <c r="BC31" i="100"/>
  <c r="BC29" i="100"/>
  <c r="BC27" i="100"/>
  <c r="BC25" i="100"/>
  <c r="BC23" i="100"/>
  <c r="BC21" i="100"/>
  <c r="BC19" i="100"/>
  <c r="BC15" i="100"/>
  <c r="BC12" i="100"/>
  <c r="AN23" i="58"/>
  <c r="AN43" i="58"/>
  <c r="AY32" i="60"/>
  <c r="AY68" i="60"/>
  <c r="AY39" i="60"/>
  <c r="AU51" i="100"/>
  <c r="AT51" i="100"/>
  <c r="AT22" i="100"/>
  <c r="AU22" i="100"/>
  <c r="AR28" i="100"/>
  <c r="AS28" i="100"/>
  <c r="AN71" i="100"/>
  <c r="AO71" i="100"/>
  <c r="P68" i="75"/>
  <c r="AL71" i="100"/>
  <c r="AT57" i="100"/>
  <c r="AU57" i="100"/>
  <c r="AQ21" i="100"/>
  <c r="AP21" i="100"/>
  <c r="AR68" i="100"/>
  <c r="AS68" i="100"/>
  <c r="AV26" i="100"/>
  <c r="AW26" i="100"/>
  <c r="AO50" i="100"/>
  <c r="AN50" i="100"/>
  <c r="P47" i="75"/>
  <c r="AL50" i="100"/>
  <c r="AR29" i="100"/>
  <c r="AS29" i="100"/>
  <c r="AN68" i="100"/>
  <c r="AO68" i="100"/>
  <c r="P65" i="75"/>
  <c r="AL68" i="100"/>
  <c r="AU50" i="100"/>
  <c r="AT50" i="100"/>
  <c r="AV71" i="100"/>
  <c r="AW71" i="100"/>
  <c r="AR60" i="100"/>
  <c r="AS60" i="100"/>
  <c r="AN27" i="100"/>
  <c r="AO27" i="100"/>
  <c r="AL27" i="100"/>
  <c r="P23" i="75"/>
  <c r="AT54" i="100"/>
  <c r="AU54" i="100"/>
  <c r="AQ49" i="100"/>
  <c r="AP49" i="100"/>
  <c r="AR50" i="100"/>
  <c r="AS50" i="100"/>
  <c r="AP15" i="100"/>
  <c r="AE73" i="100"/>
  <c r="AQ15" i="100"/>
  <c r="AT46" i="100"/>
  <c r="AU46" i="100"/>
  <c r="AQ34" i="100"/>
  <c r="AP34" i="100"/>
  <c r="AR54" i="100"/>
  <c r="AS54" i="100"/>
  <c r="AX29" i="100"/>
  <c r="AY29" i="100"/>
  <c r="AQ44" i="58"/>
  <c r="AQ61" i="58"/>
  <c r="AV48" i="60"/>
  <c r="AW48" i="60"/>
  <c r="AQ33" i="52"/>
  <c r="AT24" i="56"/>
  <c r="AU24" i="56"/>
  <c r="AV24" i="60"/>
  <c r="AW24" i="60"/>
  <c r="AN68" i="58"/>
  <c r="AO68" i="58"/>
  <c r="K65" i="75"/>
  <c r="AL68" i="58"/>
  <c r="AP24" i="83"/>
  <c r="AQ24" i="83"/>
  <c r="AR19" i="60"/>
  <c r="AS19" i="60"/>
  <c r="AE56" i="67"/>
  <c r="AP56" i="60"/>
  <c r="AQ56" i="60"/>
  <c r="AT48" i="60"/>
  <c r="AU48" i="60"/>
  <c r="AN49" i="60"/>
  <c r="AO49" i="60"/>
  <c r="AV45" i="60"/>
  <c r="AW45" i="60"/>
  <c r="AT28" i="60"/>
  <c r="AU28" i="60"/>
  <c r="AT51" i="60"/>
  <c r="AU51" i="60"/>
  <c r="AR50" i="60"/>
  <c r="AS50" i="60"/>
  <c r="AP49" i="60"/>
  <c r="AQ49" i="60"/>
  <c r="AR61" i="60"/>
  <c r="AS61" i="60"/>
  <c r="AD50" i="67"/>
  <c r="AN50" i="60"/>
  <c r="AO50" i="60"/>
  <c r="AL50" i="60"/>
  <c r="L47" i="75"/>
  <c r="AD63" i="67"/>
  <c r="AN63" i="60"/>
  <c r="AO63" i="60"/>
  <c r="AR43" i="60"/>
  <c r="AS43" i="60"/>
  <c r="AD69" i="67"/>
  <c r="AN69" i="60"/>
  <c r="AO69" i="60"/>
  <c r="AR30" i="60"/>
  <c r="AS30" i="60"/>
  <c r="AR22" i="60"/>
  <c r="AS22" i="60"/>
  <c r="AE30" i="67"/>
  <c r="AQ30" i="60"/>
  <c r="AP30" i="60"/>
  <c r="AE61" i="67"/>
  <c r="AP61" i="60"/>
  <c r="AQ61" i="60"/>
  <c r="AE71" i="67"/>
  <c r="AP71" i="60"/>
  <c r="AQ71" i="60"/>
  <c r="AD28" i="67"/>
  <c r="AN28" i="60"/>
  <c r="AO28" i="60"/>
  <c r="AR38" i="60"/>
  <c r="AS38" i="60"/>
  <c r="AQ39" i="60"/>
  <c r="AP39" i="60"/>
  <c r="AR70" i="60"/>
  <c r="AS70" i="60"/>
  <c r="AQ37" i="60"/>
  <c r="AP37" i="60"/>
  <c r="AT53" i="60"/>
  <c r="AU53" i="60"/>
  <c r="AR25" i="60"/>
  <c r="AS25" i="60"/>
  <c r="AE20" i="67"/>
  <c r="AP20" i="60"/>
  <c r="AQ20" i="60"/>
  <c r="AD23" i="67"/>
  <c r="AN23" i="60"/>
  <c r="AO23" i="60"/>
  <c r="AL23" i="60"/>
  <c r="AT18" i="60"/>
  <c r="AU18" i="60"/>
  <c r="AN29" i="60"/>
  <c r="AO29" i="60"/>
  <c r="AE46" i="67"/>
  <c r="AP46" i="60"/>
  <c r="AQ46" i="60"/>
  <c r="AQ24" i="60"/>
  <c r="AP24" i="60"/>
  <c r="AA24" i="67"/>
  <c r="AA25" i="67"/>
  <c r="AA69" i="67"/>
  <c r="AJ69" i="60"/>
  <c r="AZ69" i="60" s="1"/>
  <c r="AA15" i="67"/>
  <c r="AA73" i="60"/>
  <c r="AA46" i="67"/>
  <c r="AA53" i="67"/>
  <c r="AA44" i="67"/>
  <c r="AJ44" i="60"/>
  <c r="AZ44" i="60" s="1"/>
  <c r="AA64" i="67"/>
  <c r="AP69" i="83"/>
  <c r="AQ69" i="83"/>
  <c r="AZ39" i="98"/>
  <c r="BA39" i="98"/>
  <c r="AZ26" i="98"/>
  <c r="BA26" i="98"/>
  <c r="AN30" i="58"/>
  <c r="K26" i="75"/>
  <c r="AL30" i="58"/>
  <c r="AO30" i="58"/>
  <c r="AQ32" i="60"/>
  <c r="AP32" i="60"/>
  <c r="AV62" i="100"/>
  <c r="AW62" i="100"/>
  <c r="AR37" i="83"/>
  <c r="AS37" i="83"/>
  <c r="AP18" i="83"/>
  <c r="AQ18" i="83"/>
  <c r="AR56" i="83"/>
  <c r="AS56" i="83"/>
  <c r="AR48" i="83"/>
  <c r="AS48" i="83"/>
  <c r="AR60" i="83"/>
  <c r="AS60" i="83"/>
  <c r="AO32" i="96"/>
  <c r="AN32" i="96"/>
  <c r="N28" i="75"/>
  <c r="AL32" i="96"/>
  <c r="AN21" i="96"/>
  <c r="AO21" i="96"/>
  <c r="N17" i="75"/>
  <c r="AL21" i="96"/>
  <c r="AP61" i="96"/>
  <c r="AQ61" i="96"/>
  <c r="AF73" i="58"/>
  <c r="AR15" i="58"/>
  <c r="AS15" i="58"/>
  <c r="AN50" i="58"/>
  <c r="AO50" i="58"/>
  <c r="K47" i="75"/>
  <c r="AL50" i="58"/>
  <c r="AP38" i="56"/>
  <c r="AQ38" i="56"/>
  <c r="AP38" i="96"/>
  <c r="AQ38" i="96"/>
  <c r="AN43" i="83"/>
  <c r="AL43" i="83"/>
  <c r="M40" i="75"/>
  <c r="AO43" i="83"/>
  <c r="AP30" i="58"/>
  <c r="AR22" i="100"/>
  <c r="AS22" i="100"/>
  <c r="AR27" i="52"/>
  <c r="AS27" i="52"/>
  <c r="AT70" i="60"/>
  <c r="AU70" i="60"/>
  <c r="AT47" i="96"/>
  <c r="AU47" i="96"/>
  <c r="BA23" i="100"/>
  <c r="BA39" i="100"/>
  <c r="BA24" i="100"/>
  <c r="BA61" i="100"/>
  <c r="BA63" i="100"/>
  <c r="BA52" i="100"/>
  <c r="AR36" i="58"/>
  <c r="AP63" i="58"/>
  <c r="AR50" i="58"/>
  <c r="AO26" i="58"/>
  <c r="K51" i="75"/>
  <c r="AW38" i="96"/>
  <c r="AW60" i="96"/>
  <c r="AW47" i="96"/>
  <c r="AW43" i="96"/>
  <c r="AW30" i="96"/>
  <c r="AW53" i="96"/>
  <c r="AW55" i="96"/>
  <c r="AW31" i="96"/>
  <c r="AW29" i="96"/>
  <c r="AW57" i="96"/>
  <c r="AU30" i="100"/>
  <c r="AT30" i="100"/>
  <c r="AQ43" i="58"/>
  <c r="AT64" i="100"/>
  <c r="AU64" i="100"/>
  <c r="AJ19" i="60"/>
  <c r="AZ19" i="60" s="1"/>
  <c r="AJ49" i="60"/>
  <c r="AZ49" i="60" s="1"/>
  <c r="L17" i="75"/>
  <c r="AP71" i="96"/>
  <c r="AQ71" i="96"/>
  <c r="AN51" i="58"/>
  <c r="L30" i="75"/>
  <c r="AD34" i="67"/>
  <c r="AL27" i="58"/>
  <c r="AX23" i="100"/>
  <c r="AY23" i="100"/>
  <c r="AR52" i="100"/>
  <c r="AS52" i="100"/>
  <c r="AQ64" i="58"/>
  <c r="AJ47" i="60"/>
  <c r="AZ47" i="60" s="1"/>
  <c r="AT51" i="58"/>
  <c r="AO62" i="58"/>
  <c r="AN20" i="52"/>
  <c r="AO20" i="52"/>
  <c r="AT70" i="52"/>
  <c r="AP70" i="52"/>
  <c r="AQ70" i="52"/>
  <c r="AR35" i="52"/>
  <c r="AS35" i="52"/>
  <c r="AN18" i="52"/>
  <c r="AO18" i="52"/>
  <c r="AN34" i="52"/>
  <c r="AO34" i="52"/>
  <c r="AJ34" i="67" s="1"/>
  <c r="AN50" i="52"/>
  <c r="AO50" i="52"/>
  <c r="AN56" i="52"/>
  <c r="AO56" i="52"/>
  <c r="AT20" i="52"/>
  <c r="AN71" i="52"/>
  <c r="AO71" i="52"/>
  <c r="AN60" i="52"/>
  <c r="AO60" i="52"/>
  <c r="AN31" i="52"/>
  <c r="AO31" i="52"/>
  <c r="AP51" i="52"/>
  <c r="AQ51" i="52"/>
  <c r="AN55" i="52"/>
  <c r="AO55" i="52"/>
  <c r="AR38" i="52"/>
  <c r="AS38" i="52"/>
  <c r="AT71" i="52"/>
  <c r="AP19" i="52"/>
  <c r="AQ19" i="52"/>
  <c r="AN36" i="52"/>
  <c r="AO36" i="52"/>
  <c r="AP43" i="52"/>
  <c r="AQ43" i="52"/>
  <c r="AN26" i="52"/>
  <c r="AO26" i="52"/>
  <c r="AF69" i="52"/>
  <c r="AO39" i="83"/>
  <c r="AL25" i="96"/>
  <c r="N23" i="75"/>
  <c r="AN46" i="58"/>
  <c r="AQ49" i="58"/>
  <c r="AV51" i="100"/>
  <c r="AW51" i="100"/>
  <c r="AO68" i="83"/>
  <c r="AG73" i="100"/>
  <c r="AU15" i="100"/>
  <c r="AT15" i="100"/>
  <c r="AP73" i="102"/>
  <c r="AR32" i="100"/>
  <c r="AS32" i="100"/>
  <c r="AQ69" i="58"/>
  <c r="AU49" i="52"/>
  <c r="AU58" i="52"/>
  <c r="AU51" i="52"/>
  <c r="AU20" i="52"/>
  <c r="AU29" i="52"/>
  <c r="AU45" i="52"/>
  <c r="AU50" i="52"/>
  <c r="AU64" i="52"/>
  <c r="AU67" i="52"/>
  <c r="AU32" i="52"/>
  <c r="AU59" i="52"/>
  <c r="Z15" i="67"/>
  <c r="Z78" i="67" s="1"/>
  <c r="AJ26" i="60"/>
  <c r="AZ26" i="60" s="1"/>
  <c r="AF70" i="56"/>
  <c r="AE28" i="56"/>
  <c r="J24" i="75" s="1"/>
  <c r="AF32" i="56"/>
  <c r="AG57" i="56"/>
  <c r="K27" i="75"/>
  <c r="AI21" i="56"/>
  <c r="AX21" i="56" s="1"/>
  <c r="AL30" i="96"/>
  <c r="AO38" i="83"/>
  <c r="AR30" i="83"/>
  <c r="M61" i="75"/>
  <c r="K46" i="75"/>
  <c r="AO19" i="58"/>
  <c r="AQ25" i="58"/>
  <c r="AR24" i="100"/>
  <c r="AS24" i="100"/>
  <c r="AO61" i="58"/>
  <c r="AO67" i="100"/>
  <c r="AN67" i="100"/>
  <c r="AL67" i="100"/>
  <c r="P64" i="75"/>
  <c r="AL60" i="60"/>
  <c r="AF49" i="56"/>
  <c r="AP26" i="83"/>
  <c r="AL44" i="60"/>
  <c r="AD44" i="67"/>
  <c r="AE39" i="56"/>
  <c r="AE39" i="67" s="1"/>
  <c r="AE54" i="56"/>
  <c r="AE54" i="67" s="1"/>
  <c r="AF35" i="56"/>
  <c r="AE23" i="56"/>
  <c r="AL23" i="56" s="1"/>
  <c r="AF15" i="56"/>
  <c r="AF26" i="56"/>
  <c r="AG39" i="56"/>
  <c r="AG34" i="56"/>
  <c r="AE60" i="56"/>
  <c r="AE60" i="67" s="1"/>
  <c r="AE26" i="56"/>
  <c r="AE32" i="56"/>
  <c r="AE27" i="56"/>
  <c r="AF64" i="56"/>
  <c r="AD61" i="56"/>
  <c r="AD25" i="56"/>
  <c r="AD35" i="56"/>
  <c r="AE49" i="56"/>
  <c r="AE49" i="67" s="1"/>
  <c r="AE53" i="56"/>
  <c r="AE53" i="67" s="1"/>
  <c r="AE70" i="56"/>
  <c r="AE70" i="67" s="1"/>
  <c r="AG15" i="56"/>
  <c r="AF58" i="56"/>
  <c r="AG46" i="56"/>
  <c r="AE37" i="56"/>
  <c r="AG61" i="56"/>
  <c r="AF19" i="56"/>
  <c r="AF43" i="56"/>
  <c r="X73" i="56"/>
  <c r="AH30" i="56"/>
  <c r="J26" i="75" s="1"/>
  <c r="AO58" i="83"/>
  <c r="AL15" i="83"/>
  <c r="AT73" i="60"/>
  <c r="AE68" i="56"/>
  <c r="AE68" i="67" s="1"/>
  <c r="AB73" i="56"/>
  <c r="AO63" i="58"/>
  <c r="AL20" i="83"/>
  <c r="P19" i="75"/>
  <c r="AJ37" i="60"/>
  <c r="AZ37" i="60" s="1"/>
  <c r="AJ43" i="60"/>
  <c r="AZ43" i="60" s="1"/>
  <c r="AN54" i="83"/>
  <c r="AH58" i="52"/>
  <c r="AV58" i="52" s="1"/>
  <c r="AH50" i="52"/>
  <c r="AV50" i="52" s="1"/>
  <c r="AJ63" i="60"/>
  <c r="AZ63" i="60" s="1"/>
  <c r="AS45" i="58"/>
  <c r="AS37" i="58"/>
  <c r="AS33" i="52"/>
  <c r="AH60" i="52"/>
  <c r="AV60" i="52" s="1"/>
  <c r="AT68" i="58"/>
  <c r="AS25" i="58"/>
  <c r="AT34" i="58"/>
  <c r="AT28" i="58"/>
  <c r="AH27" i="52"/>
  <c r="AV27" i="52" s="1"/>
  <c r="AH35" i="52"/>
  <c r="AV35" i="52" s="1"/>
  <c r="AJ53" i="60"/>
  <c r="AZ53" i="60" s="1"/>
  <c r="AT22" i="58"/>
  <c r="AT26" i="58"/>
  <c r="AT70" i="58"/>
  <c r="AT49" i="58"/>
  <c r="AT55" i="58"/>
  <c r="AH71" i="52"/>
  <c r="AV71" i="52" s="1"/>
  <c r="AH38" i="52"/>
  <c r="AV38" i="52" s="1"/>
  <c r="AS27" i="58"/>
  <c r="AQ68" i="83"/>
  <c r="AT30" i="83"/>
  <c r="AT56" i="58"/>
  <c r="AL53" i="60" l="1"/>
  <c r="O25" i="75"/>
  <c r="AL36" i="56"/>
  <c r="M26" i="75"/>
  <c r="O31" i="75"/>
  <c r="AL37" i="98"/>
  <c r="O51" i="75"/>
  <c r="AL31" i="98"/>
  <c r="AL34" i="56"/>
  <c r="L19" i="75"/>
  <c r="AL52" i="98"/>
  <c r="O14" i="75"/>
  <c r="AI34" i="67"/>
  <c r="AL34" i="98"/>
  <c r="O18" i="75"/>
  <c r="AX73" i="102"/>
  <c r="O55" i="75"/>
  <c r="O44" i="75"/>
  <c r="BA46" i="98"/>
  <c r="AB46" i="67"/>
  <c r="AL47" i="98"/>
  <c r="AL30" i="98"/>
  <c r="AL29" i="98"/>
  <c r="O64" i="75"/>
  <c r="O27" i="75"/>
  <c r="AL54" i="98"/>
  <c r="AL19" i="98"/>
  <c r="AL36" i="98"/>
  <c r="BA25" i="98"/>
  <c r="AZ25" i="98"/>
  <c r="BA50" i="98"/>
  <c r="AZ50" i="98"/>
  <c r="BA71" i="98"/>
  <c r="AZ71" i="98"/>
  <c r="AZ70" i="98"/>
  <c r="BA70" i="98"/>
  <c r="AZ21" i="98"/>
  <c r="BA21" i="98"/>
  <c r="BA28" i="98"/>
  <c r="AZ28" i="98"/>
  <c r="BA57" i="98"/>
  <c r="AZ57" i="98"/>
  <c r="AZ64" i="98"/>
  <c r="BA64" i="98"/>
  <c r="BA62" i="98"/>
  <c r="AZ62" i="98"/>
  <c r="AZ27" i="98"/>
  <c r="BA27" i="98"/>
  <c r="BA24" i="98"/>
  <c r="AZ24" i="98"/>
  <c r="BA49" i="98"/>
  <c r="AZ49" i="98"/>
  <c r="AL27" i="52"/>
  <c r="L67" i="75"/>
  <c r="AI73" i="60"/>
  <c r="AJ68" i="52"/>
  <c r="AJ19" i="52"/>
  <c r="L41" i="75"/>
  <c r="AA68" i="67"/>
  <c r="L48" i="75"/>
  <c r="AL71" i="58"/>
  <c r="BA45" i="98"/>
  <c r="AZ45" i="98"/>
  <c r="AZ55" i="98"/>
  <c r="BA55" i="98"/>
  <c r="AW26" i="98"/>
  <c r="AV26" i="98"/>
  <c r="AY45" i="98"/>
  <c r="AX45" i="98"/>
  <c r="AT58" i="98"/>
  <c r="AU58" i="98"/>
  <c r="AQ37" i="98"/>
  <c r="AP37" i="98"/>
  <c r="AV25" i="98"/>
  <c r="AQ25" i="67" s="1"/>
  <c r="AW25" i="98"/>
  <c r="AR25" i="67" s="1"/>
  <c r="AU18" i="98"/>
  <c r="AT18" i="98"/>
  <c r="AQ53" i="98"/>
  <c r="AP53" i="98"/>
  <c r="AT32" i="98"/>
  <c r="AU32" i="98"/>
  <c r="AL38" i="98"/>
  <c r="O34" i="75"/>
  <c r="AN38" i="98"/>
  <c r="AO38" i="98"/>
  <c r="AV30" i="98"/>
  <c r="AW30" i="98"/>
  <c r="AU15" i="98"/>
  <c r="AT15" i="98"/>
  <c r="AG73" i="98"/>
  <c r="AU44" i="98"/>
  <c r="AT44" i="98"/>
  <c r="AV34" i="98"/>
  <c r="AQ34" i="67" s="1"/>
  <c r="AW34" i="98"/>
  <c r="AR34" i="67" s="1"/>
  <c r="AW61" i="98"/>
  <c r="AR61" i="67" s="1"/>
  <c r="AV61" i="98"/>
  <c r="AQ61" i="67" s="1"/>
  <c r="AP46" i="98"/>
  <c r="AQ46" i="98"/>
  <c r="AW22" i="98"/>
  <c r="AV22" i="98"/>
  <c r="AV55" i="98"/>
  <c r="AQ55" i="67" s="1"/>
  <c r="AW55" i="98"/>
  <c r="AR55" i="67" s="1"/>
  <c r="AO39" i="98"/>
  <c r="O35" i="75"/>
  <c r="AN39" i="98"/>
  <c r="AL39" i="98"/>
  <c r="AN63" i="98"/>
  <c r="AO63" i="98"/>
  <c r="O60" i="75"/>
  <c r="AL63" i="98"/>
  <c r="AT38" i="98"/>
  <c r="AU38" i="98"/>
  <c r="AQ34" i="98"/>
  <c r="AP34" i="98"/>
  <c r="O30" i="75"/>
  <c r="AT43" i="98"/>
  <c r="AU43" i="98"/>
  <c r="AR43" i="98"/>
  <c r="AS43" i="98"/>
  <c r="AJ73" i="98"/>
  <c r="AR69" i="98"/>
  <c r="AS69" i="98"/>
  <c r="AL53" i="98"/>
  <c r="AN53" i="98"/>
  <c r="AO53" i="98"/>
  <c r="O50" i="75"/>
  <c r="AS37" i="98"/>
  <c r="AR37" i="98"/>
  <c r="AR51" i="98"/>
  <c r="AS51" i="98"/>
  <c r="AR39" i="98"/>
  <c r="AS39" i="98"/>
  <c r="AT35" i="98"/>
  <c r="AU35" i="98"/>
  <c r="AP35" i="67" s="1"/>
  <c r="O33" i="75"/>
  <c r="AR15" i="98"/>
  <c r="AS15" i="98"/>
  <c r="AF73" i="98"/>
  <c r="AS31" i="98"/>
  <c r="AR31" i="98"/>
  <c r="AP25" i="98"/>
  <c r="AQ25" i="98"/>
  <c r="AL48" i="98"/>
  <c r="O45" i="75"/>
  <c r="AN48" i="98"/>
  <c r="AI48" i="67" s="1"/>
  <c r="H48" i="94" s="1"/>
  <c r="AO48" i="98"/>
  <c r="AJ48" i="67" s="1"/>
  <c r="AD48" i="67"/>
  <c r="AT60" i="98"/>
  <c r="AU60" i="98"/>
  <c r="AP45" i="98"/>
  <c r="AQ45" i="98"/>
  <c r="AL22" i="98"/>
  <c r="AR44" i="98"/>
  <c r="AS44" i="98"/>
  <c r="AW47" i="98"/>
  <c r="AR47" i="67" s="1"/>
  <c r="AV47" i="98"/>
  <c r="AQ47" i="67" s="1"/>
  <c r="AL32" i="98"/>
  <c r="AQ32" i="98"/>
  <c r="AP32" i="98"/>
  <c r="O28" i="75"/>
  <c r="AP62" i="98"/>
  <c r="AQ62" i="98"/>
  <c r="AS29" i="98"/>
  <c r="AR29" i="98"/>
  <c r="AT22" i="98"/>
  <c r="AU22" i="98"/>
  <c r="AR70" i="98"/>
  <c r="AS70" i="98"/>
  <c r="AS57" i="98"/>
  <c r="AR57" i="98"/>
  <c r="AQ19" i="98"/>
  <c r="AL19" i="67" s="1"/>
  <c r="AP19" i="98"/>
  <c r="O15" i="75"/>
  <c r="AQ21" i="98"/>
  <c r="AP21" i="98"/>
  <c r="AQ57" i="98"/>
  <c r="AP57" i="98"/>
  <c r="AQ64" i="98"/>
  <c r="AP64" i="98"/>
  <c r="AV27" i="98"/>
  <c r="AQ27" i="67" s="1"/>
  <c r="AW27" i="98"/>
  <c r="AZ60" i="98"/>
  <c r="BA60" i="98"/>
  <c r="AV38" i="98"/>
  <c r="AQ38" i="67" s="1"/>
  <c r="AW38" i="98"/>
  <c r="AW18" i="98"/>
  <c r="AV18" i="98"/>
  <c r="AQ18" i="67" s="1"/>
  <c r="AZ48" i="98"/>
  <c r="BA48" i="98"/>
  <c r="AZ33" i="102"/>
  <c r="AZ25" i="102"/>
  <c r="AZ34" i="102"/>
  <c r="AU10" i="67"/>
  <c r="BB11" i="102"/>
  <c r="AZ55" i="102"/>
  <c r="AZ28" i="102"/>
  <c r="AZ36" i="102"/>
  <c r="AZ68" i="102"/>
  <c r="AZ59" i="102"/>
  <c r="BA11" i="102"/>
  <c r="AZ50" i="102"/>
  <c r="AZ18" i="102"/>
  <c r="AZ64" i="102"/>
  <c r="AZ12" i="102"/>
  <c r="AU12" i="67" s="1"/>
  <c r="AZ32" i="102"/>
  <c r="AZ63" i="102"/>
  <c r="AZ71" i="102"/>
  <c r="AZ62" i="102"/>
  <c r="AZ48" i="102"/>
  <c r="AZ24" i="102"/>
  <c r="AZ31" i="102"/>
  <c r="AZ60" i="102"/>
  <c r="AZ44" i="102"/>
  <c r="AZ51" i="102"/>
  <c r="AZ22" i="102"/>
  <c r="AZ47" i="102"/>
  <c r="AZ45" i="102"/>
  <c r="AZ56" i="102"/>
  <c r="AZ53" i="102"/>
  <c r="AZ27" i="102"/>
  <c r="AZ54" i="102"/>
  <c r="AZ23" i="102"/>
  <c r="AZ70" i="102"/>
  <c r="AZ20" i="102"/>
  <c r="AZ69" i="102"/>
  <c r="AZ29" i="102"/>
  <c r="AZ58" i="102"/>
  <c r="AZ37" i="102"/>
  <c r="AZ52" i="102"/>
  <c r="AZ43" i="102"/>
  <c r="AZ57" i="102"/>
  <c r="AZ19" i="102"/>
  <c r="AZ21" i="102"/>
  <c r="AZ26" i="102"/>
  <c r="AZ39" i="102"/>
  <c r="AZ35" i="102"/>
  <c r="AZ46" i="102"/>
  <c r="AZ61" i="102"/>
  <c r="AZ49" i="102"/>
  <c r="AX32" i="98"/>
  <c r="AY32" i="98"/>
  <c r="AV64" i="98"/>
  <c r="AQ64" i="67" s="1"/>
  <c r="AW64" i="98"/>
  <c r="AR64" i="67" s="1"/>
  <c r="AV51" i="98"/>
  <c r="AQ51" i="67" s="1"/>
  <c r="AW51" i="98"/>
  <c r="AR51" i="67" s="1"/>
  <c r="AV49" i="98"/>
  <c r="AQ49" i="67" s="1"/>
  <c r="AW49" i="98"/>
  <c r="AR49" i="67" s="1"/>
  <c r="AZ69" i="98"/>
  <c r="BA69" i="98"/>
  <c r="AJ38" i="67"/>
  <c r="L25" i="75"/>
  <c r="AL28" i="60"/>
  <c r="L60" i="75"/>
  <c r="AQ73" i="100"/>
  <c r="AW31" i="52"/>
  <c r="AI38" i="67"/>
  <c r="AB45" i="67"/>
  <c r="AE23" i="67"/>
  <c r="AB27" i="67"/>
  <c r="AN73" i="96"/>
  <c r="J48" i="75"/>
  <c r="I54" i="75"/>
  <c r="I43" i="75"/>
  <c r="AJ24" i="52"/>
  <c r="AJ58" i="52"/>
  <c r="AR18" i="67"/>
  <c r="AL29" i="83"/>
  <c r="BA15" i="98"/>
  <c r="AZ15" i="98"/>
  <c r="AX51" i="98"/>
  <c r="AY51" i="98"/>
  <c r="AT29" i="98"/>
  <c r="AU29" i="98"/>
  <c r="AD73" i="98"/>
  <c r="AO15" i="98"/>
  <c r="AL15" i="98"/>
  <c r="AN15" i="98"/>
  <c r="O11" i="75"/>
  <c r="AN52" i="98"/>
  <c r="AO52" i="98"/>
  <c r="AT70" i="98"/>
  <c r="AU70" i="98"/>
  <c r="AO36" i="98"/>
  <c r="AN36" i="98"/>
  <c r="AR19" i="98"/>
  <c r="AS19" i="98"/>
  <c r="AQ49" i="98"/>
  <c r="AP49" i="98"/>
  <c r="AL49" i="98"/>
  <c r="O46" i="75"/>
  <c r="AN58" i="98"/>
  <c r="AO58" i="98"/>
  <c r="AZ68" i="98"/>
  <c r="BA68" i="98"/>
  <c r="AV19" i="98"/>
  <c r="AW19" i="98"/>
  <c r="AP63" i="98"/>
  <c r="AQ63" i="98"/>
  <c r="AQ26" i="98"/>
  <c r="AP26" i="98"/>
  <c r="AW50" i="98"/>
  <c r="AV50" i="98"/>
  <c r="AQ50" i="67" s="1"/>
  <c r="O65" i="75"/>
  <c r="AO68" i="98"/>
  <c r="AL68" i="98"/>
  <c r="AN68" i="98"/>
  <c r="AW45" i="98"/>
  <c r="AR45" i="67" s="1"/>
  <c r="AV45" i="98"/>
  <c r="AQ45" i="67" s="1"/>
  <c r="AW23" i="98"/>
  <c r="AR23" i="67" s="1"/>
  <c r="AV23" i="98"/>
  <c r="AQ23" i="67" s="1"/>
  <c r="AN18" i="98"/>
  <c r="AO18" i="98"/>
  <c r="AL18" i="98"/>
  <c r="AQ70" i="98"/>
  <c r="AL70" i="98"/>
  <c r="O67" i="75"/>
  <c r="AP70" i="98"/>
  <c r="AN61" i="98"/>
  <c r="AL61" i="98"/>
  <c r="O58" i="75"/>
  <c r="AO61" i="98"/>
  <c r="AL69" i="98"/>
  <c r="AN69" i="98"/>
  <c r="AI69" i="67" s="1"/>
  <c r="H69" i="94" s="1"/>
  <c r="AO69" i="98"/>
  <c r="O66" i="75"/>
  <c r="AZ32" i="98"/>
  <c r="BA32" i="98"/>
  <c r="AP31" i="98"/>
  <c r="AQ31" i="98"/>
  <c r="AP48" i="98"/>
  <c r="AQ48" i="98"/>
  <c r="AT23" i="98"/>
  <c r="AU23" i="98"/>
  <c r="AR53" i="98"/>
  <c r="AS53" i="98"/>
  <c r="AL35" i="98"/>
  <c r="AQ27" i="98"/>
  <c r="AP27" i="98"/>
  <c r="AS71" i="98"/>
  <c r="AR71" i="98"/>
  <c r="AV62" i="98"/>
  <c r="AQ62" i="67" s="1"/>
  <c r="AW62" i="98"/>
  <c r="AR62" i="67" s="1"/>
  <c r="AT27" i="98"/>
  <c r="AU27" i="98"/>
  <c r="AL56" i="98"/>
  <c r="AN56" i="98"/>
  <c r="AO56" i="98"/>
  <c r="O53" i="75"/>
  <c r="AN23" i="98"/>
  <c r="AO23" i="98"/>
  <c r="AW24" i="98"/>
  <c r="AR24" i="67" s="1"/>
  <c r="AV24" i="98"/>
  <c r="AQ24" i="67" s="1"/>
  <c r="AL27" i="98"/>
  <c r="O23" i="75"/>
  <c r="AN27" i="98"/>
  <c r="AI27" i="67" s="1"/>
  <c r="AO27" i="98"/>
  <c r="AJ27" i="67" s="1"/>
  <c r="AL58" i="98"/>
  <c r="AS27" i="98"/>
  <c r="AR27" i="98"/>
  <c r="AQ39" i="98"/>
  <c r="AP39" i="98"/>
  <c r="AN64" i="98"/>
  <c r="AL64" i="98"/>
  <c r="O61" i="75"/>
  <c r="AO64" i="98"/>
  <c r="AU20" i="98"/>
  <c r="AT20" i="98"/>
  <c r="AP22" i="98"/>
  <c r="AQ22" i="98"/>
  <c r="AL43" i="98"/>
  <c r="AN43" i="98"/>
  <c r="AO43" i="98"/>
  <c r="O40" i="75"/>
  <c r="AN60" i="98"/>
  <c r="AO60" i="98"/>
  <c r="O57" i="75"/>
  <c r="AL60" i="98"/>
  <c r="O16" i="75"/>
  <c r="BA38" i="98"/>
  <c r="AZ38" i="98"/>
  <c r="AR22" i="98"/>
  <c r="AS22" i="98"/>
  <c r="AR52" i="98"/>
  <c r="AS52" i="98"/>
  <c r="AR54" i="98"/>
  <c r="AS54" i="98"/>
  <c r="O47" i="75"/>
  <c r="AO50" i="98"/>
  <c r="AL50" i="98"/>
  <c r="AN50" i="98"/>
  <c r="AS50" i="98"/>
  <c r="AR50" i="98"/>
  <c r="AP50" i="98"/>
  <c r="AQ50" i="98"/>
  <c r="AV48" i="98"/>
  <c r="AQ48" i="67" s="1"/>
  <c r="AW48" i="98"/>
  <c r="AR48" i="67" s="1"/>
  <c r="AT49" i="98"/>
  <c r="AU49" i="98"/>
  <c r="AY59" i="60"/>
  <c r="AY29" i="60"/>
  <c r="AY24" i="60"/>
  <c r="AY55" i="60"/>
  <c r="AY45" i="60"/>
  <c r="AY28" i="60"/>
  <c r="AY71" i="60"/>
  <c r="AY64" i="60"/>
  <c r="AY33" i="60"/>
  <c r="AY21" i="60"/>
  <c r="AY56" i="60"/>
  <c r="AY46" i="60"/>
  <c r="AY60" i="60"/>
  <c r="AY15" i="60"/>
  <c r="AY27" i="60"/>
  <c r="AY18" i="60"/>
  <c r="AY12" i="60"/>
  <c r="AY48" i="60"/>
  <c r="AY37" i="60"/>
  <c r="AY34" i="60"/>
  <c r="AY25" i="60"/>
  <c r="AY44" i="60"/>
  <c r="AY31" i="60"/>
  <c r="AY22" i="60"/>
  <c r="AY61" i="60"/>
  <c r="AY58" i="60"/>
  <c r="AY43" i="60"/>
  <c r="AY67" i="60"/>
  <c r="AY52" i="60"/>
  <c r="AY69" i="60"/>
  <c r="AZ60" i="60"/>
  <c r="AV68" i="98"/>
  <c r="AQ68" i="67" s="1"/>
  <c r="AW68" i="98"/>
  <c r="AZ30" i="102"/>
  <c r="AX47" i="98"/>
  <c r="AY47" i="98"/>
  <c r="AZ67" i="102"/>
  <c r="AY56" i="98"/>
  <c r="AX56" i="98"/>
  <c r="AD60" i="67"/>
  <c r="AZ21" i="60"/>
  <c r="AZ57" i="60"/>
  <c r="AO73" i="96"/>
  <c r="AX73" i="56"/>
  <c r="AL29" i="60"/>
  <c r="AU73" i="60"/>
  <c r="L24" i="75"/>
  <c r="L46" i="75"/>
  <c r="AW29" i="52"/>
  <c r="AI56" i="67"/>
  <c r="AT73" i="58"/>
  <c r="J17" i="75"/>
  <c r="BA73" i="100"/>
  <c r="AK22" i="67"/>
  <c r="AB52" i="67"/>
  <c r="I15" i="75"/>
  <c r="I23" i="75"/>
  <c r="AL52" i="83"/>
  <c r="AL22" i="58"/>
  <c r="AB63" i="67"/>
  <c r="AL31" i="83"/>
  <c r="J41" i="75"/>
  <c r="AJ48" i="52"/>
  <c r="I45" i="75" s="1"/>
  <c r="M59" i="75"/>
  <c r="AE28" i="67"/>
  <c r="AA37" i="67"/>
  <c r="AB57" i="67"/>
  <c r="AW56" i="98"/>
  <c r="AR56" i="67" s="1"/>
  <c r="AV56" i="98"/>
  <c r="AQ56" i="67" s="1"/>
  <c r="AQ60" i="98"/>
  <c r="AP60" i="98"/>
  <c r="AW67" i="98"/>
  <c r="AR67" i="67" s="1"/>
  <c r="AV67" i="98"/>
  <c r="AQ67" i="67" s="1"/>
  <c r="AW44" i="98"/>
  <c r="AV44" i="98"/>
  <c r="AQ44" i="67" s="1"/>
  <c r="AQ71" i="98"/>
  <c r="AP71" i="98"/>
  <c r="AW53" i="98"/>
  <c r="AR53" i="67" s="1"/>
  <c r="AV53" i="98"/>
  <c r="AQ53" i="67" s="1"/>
  <c r="AW20" i="98"/>
  <c r="AR20" i="67" s="1"/>
  <c r="AV20" i="98"/>
  <c r="AQ20" i="67" s="1"/>
  <c r="AT46" i="98"/>
  <c r="AU46" i="98"/>
  <c r="AS46" i="98"/>
  <c r="AN46" i="67" s="1"/>
  <c r="AR46" i="98"/>
  <c r="AR25" i="98"/>
  <c r="AS25" i="98"/>
  <c r="AW36" i="98"/>
  <c r="AR36" i="67" s="1"/>
  <c r="AV36" i="98"/>
  <c r="AQ36" i="67" s="1"/>
  <c r="AU47" i="98"/>
  <c r="AT47" i="98"/>
  <c r="AT68" i="98"/>
  <c r="AU68" i="98"/>
  <c r="AN54" i="98"/>
  <c r="AO54" i="98"/>
  <c r="AL45" i="98"/>
  <c r="AN45" i="98"/>
  <c r="AO45" i="98"/>
  <c r="O42" i="75"/>
  <c r="AT55" i="98"/>
  <c r="AU55" i="98"/>
  <c r="AU71" i="98"/>
  <c r="AT71" i="98"/>
  <c r="AO71" i="67" s="1"/>
  <c r="AU52" i="98"/>
  <c r="AT52" i="98"/>
  <c r="AO52" i="67" s="1"/>
  <c r="AZ43" i="98"/>
  <c r="BA43" i="98"/>
  <c r="AN71" i="98"/>
  <c r="O68" i="75"/>
  <c r="AO71" i="98"/>
  <c r="AJ71" i="67" s="1"/>
  <c r="AL71" i="98"/>
  <c r="AQ18" i="98"/>
  <c r="AE73" i="98"/>
  <c r="AP18" i="98"/>
  <c r="AV57" i="98"/>
  <c r="AQ57" i="67" s="1"/>
  <c r="AW57" i="98"/>
  <c r="AR57" i="67" s="1"/>
  <c r="AS21" i="98"/>
  <c r="AR21" i="98"/>
  <c r="AQ36" i="98"/>
  <c r="AP36" i="98"/>
  <c r="AV70" i="98"/>
  <c r="AQ70" i="67" s="1"/>
  <c r="AW70" i="98"/>
  <c r="AR70" i="67" s="1"/>
  <c r="AU54" i="98"/>
  <c r="AT54" i="98"/>
  <c r="AU31" i="98"/>
  <c r="AT31" i="98"/>
  <c r="AS23" i="98"/>
  <c r="AR23" i="98"/>
  <c r="AS58" i="98"/>
  <c r="AR58" i="98"/>
  <c r="O19" i="75"/>
  <c r="AS63" i="98"/>
  <c r="AR63" i="98"/>
  <c r="AM63" i="67" s="1"/>
  <c r="AT24" i="98"/>
  <c r="AU24" i="98"/>
  <c r="AL55" i="98"/>
  <c r="AO55" i="98"/>
  <c r="O52" i="75"/>
  <c r="AN55" i="98"/>
  <c r="AO47" i="98"/>
  <c r="AN47" i="98"/>
  <c r="AW35" i="98"/>
  <c r="AV35" i="98"/>
  <c r="AQ35" i="67" s="1"/>
  <c r="AR45" i="98"/>
  <c r="AM45" i="67" s="1"/>
  <c r="AS45" i="98"/>
  <c r="AP58" i="98"/>
  <c r="AQ58" i="98"/>
  <c r="AP54" i="98"/>
  <c r="AQ54" i="98"/>
  <c r="O17" i="75"/>
  <c r="AN21" i="98"/>
  <c r="AL21" i="98"/>
  <c r="AO21" i="98"/>
  <c r="AJ21" i="67" s="1"/>
  <c r="AU62" i="98"/>
  <c r="AT62" i="98"/>
  <c r="AU48" i="98"/>
  <c r="AT48" i="98"/>
  <c r="AV37" i="98"/>
  <c r="AQ37" i="67" s="1"/>
  <c r="AW37" i="98"/>
  <c r="AR37" i="67" s="1"/>
  <c r="AP38" i="98"/>
  <c r="AQ38" i="98"/>
  <c r="AB73" i="98"/>
  <c r="AZ56" i="98"/>
  <c r="BA56" i="98"/>
  <c r="AV39" i="98"/>
  <c r="AQ39" i="67" s="1"/>
  <c r="AW39" i="98"/>
  <c r="AU64" i="98"/>
  <c r="AT64" i="98"/>
  <c r="O24" i="75"/>
  <c r="AN28" i="98"/>
  <c r="AL28" i="98"/>
  <c r="AO28" i="98"/>
  <c r="AP68" i="98"/>
  <c r="AQ68" i="98"/>
  <c r="AS26" i="98"/>
  <c r="AR26" i="98"/>
  <c r="AT45" i="98"/>
  <c r="AU45" i="98"/>
  <c r="AW58" i="98"/>
  <c r="AV58" i="98"/>
  <c r="AQ58" i="67" s="1"/>
  <c r="AZ38" i="102"/>
  <c r="AZ59" i="60"/>
  <c r="BA11" i="60"/>
  <c r="BB11" i="60"/>
  <c r="AZ33" i="60"/>
  <c r="AZ12" i="60"/>
  <c r="AW31" i="98"/>
  <c r="AR31" i="67" s="1"/>
  <c r="AV31" i="98"/>
  <c r="AQ31" i="67" s="1"/>
  <c r="AY15" i="98"/>
  <c r="AX15" i="98"/>
  <c r="AI73" i="98"/>
  <c r="AW15" i="98"/>
  <c r="AR15" i="67" s="1"/>
  <c r="AV15" i="98"/>
  <c r="AQ15" i="67" s="1"/>
  <c r="AH73" i="98"/>
  <c r="AW69" i="98"/>
  <c r="AR69" i="67" s="1"/>
  <c r="AV69" i="98"/>
  <c r="AQ69" i="67" s="1"/>
  <c r="AR48" i="98"/>
  <c r="AS48" i="98"/>
  <c r="AY24" i="98"/>
  <c r="AX24" i="98"/>
  <c r="AZ36" i="60"/>
  <c r="AZ62" i="60"/>
  <c r="AN45" i="67"/>
  <c r="J57" i="75"/>
  <c r="J23" i="75"/>
  <c r="AP45" i="67"/>
  <c r="AP58" i="67"/>
  <c r="AL69" i="60"/>
  <c r="AW39" i="52"/>
  <c r="AW50" i="52"/>
  <c r="AB56" i="67"/>
  <c r="AI60" i="67"/>
  <c r="AI21" i="67"/>
  <c r="AP71" i="67"/>
  <c r="AU73" i="83"/>
  <c r="AB51" i="67"/>
  <c r="J50" i="75"/>
  <c r="AZ73" i="102"/>
  <c r="AJ60" i="67"/>
  <c r="I40" i="75"/>
  <c r="AF73" i="52"/>
  <c r="I66" i="75"/>
  <c r="AJ20" i="52"/>
  <c r="AI73" i="56"/>
  <c r="K54" i="75"/>
  <c r="AL63" i="58"/>
  <c r="AL58" i="83"/>
  <c r="J27" i="75"/>
  <c r="J64" i="75"/>
  <c r="J66" i="75"/>
  <c r="AQ73" i="58"/>
  <c r="AM46" i="67"/>
  <c r="AA30" i="67"/>
  <c r="AJ43" i="67"/>
  <c r="AO31" i="67"/>
  <c r="BA53" i="98"/>
  <c r="AZ53" i="98"/>
  <c r="AY71" i="98"/>
  <c r="AX71" i="98"/>
  <c r="AS56" i="98"/>
  <c r="AR56" i="98"/>
  <c r="AO26" i="98"/>
  <c r="AL26" i="98"/>
  <c r="O22" i="75"/>
  <c r="AN26" i="98"/>
  <c r="AU28" i="98"/>
  <c r="AT28" i="98"/>
  <c r="AS18" i="98"/>
  <c r="AR18" i="98"/>
  <c r="AS34" i="98"/>
  <c r="AR34" i="98"/>
  <c r="AM34" i="67" s="1"/>
  <c r="AT37" i="98"/>
  <c r="AU37" i="98"/>
  <c r="AN31" i="98"/>
  <c r="AO31" i="98"/>
  <c r="AN57" i="98"/>
  <c r="AO57" i="98"/>
  <c r="AL57" i="98"/>
  <c r="O54" i="75"/>
  <c r="AP29" i="98"/>
  <c r="AK29" i="67" s="1"/>
  <c r="AQ29" i="98"/>
  <c r="AL29" i="67" s="1"/>
  <c r="AV63" i="98"/>
  <c r="AQ63" i="67" s="1"/>
  <c r="AW63" i="98"/>
  <c r="AR62" i="98"/>
  <c r="AS62" i="98"/>
  <c r="AO22" i="98"/>
  <c r="AN22" i="98"/>
  <c r="AL24" i="98"/>
  <c r="O20" i="75"/>
  <c r="AN24" i="98"/>
  <c r="AO24" i="98"/>
  <c r="AW28" i="98"/>
  <c r="AR28" i="67" s="1"/>
  <c r="AV28" i="98"/>
  <c r="AQ28" i="67" s="1"/>
  <c r="AP43" i="98"/>
  <c r="AQ43" i="98"/>
  <c r="AV71" i="98"/>
  <c r="AQ71" i="67" s="1"/>
  <c r="AW71" i="98"/>
  <c r="AP35" i="98"/>
  <c r="AQ35" i="98"/>
  <c r="AN35" i="98"/>
  <c r="AO35" i="98"/>
  <c r="AT39" i="98"/>
  <c r="AU39" i="98"/>
  <c r="AN25" i="98"/>
  <c r="O21" i="75"/>
  <c r="AO25" i="98"/>
  <c r="AL25" i="98"/>
  <c r="AN46" i="98"/>
  <c r="AI46" i="67" s="1"/>
  <c r="H46" i="94" s="1"/>
  <c r="AO46" i="98"/>
  <c r="O43" i="75"/>
  <c r="AL46" i="98"/>
  <c r="AN20" i="98"/>
  <c r="AO20" i="98"/>
  <c r="AQ69" i="98"/>
  <c r="AP69" i="98"/>
  <c r="AR28" i="98"/>
  <c r="AS28" i="98"/>
  <c r="AW21" i="98"/>
  <c r="AR21" i="67" s="1"/>
  <c r="AV21" i="98"/>
  <c r="AQ21" i="67" s="1"/>
  <c r="AW43" i="98"/>
  <c r="AR43" i="67" s="1"/>
  <c r="AV43" i="98"/>
  <c r="AQ43" i="67" s="1"/>
  <c r="AV52" i="98"/>
  <c r="AQ52" i="67" s="1"/>
  <c r="AW52" i="98"/>
  <c r="AR52" i="67" s="1"/>
  <c r="AU51" i="98"/>
  <c r="AT51" i="98"/>
  <c r="AU25" i="98"/>
  <c r="AT25" i="98"/>
  <c r="AS49" i="98"/>
  <c r="AR49" i="98"/>
  <c r="AR68" i="98"/>
  <c r="AM68" i="67" s="1"/>
  <c r="AS68" i="98"/>
  <c r="AN68" i="67" s="1"/>
  <c r="AT19" i="98"/>
  <c r="AU19" i="98"/>
  <c r="AR67" i="98"/>
  <c r="AM67" i="67" s="1"/>
  <c r="AS67" i="98"/>
  <c r="AR36" i="98"/>
  <c r="AS36" i="98"/>
  <c r="AR32" i="98"/>
  <c r="AS32" i="98"/>
  <c r="AR24" i="98"/>
  <c r="AS24" i="98"/>
  <c r="O49" i="75"/>
  <c r="AL51" i="98"/>
  <c r="AN51" i="98"/>
  <c r="O48" i="75"/>
  <c r="AO51" i="98"/>
  <c r="AR60" i="98"/>
  <c r="AS60" i="98"/>
  <c r="AS35" i="98"/>
  <c r="AR35" i="98"/>
  <c r="AO29" i="98"/>
  <c r="AN29" i="98"/>
  <c r="AL44" i="98"/>
  <c r="O41" i="75"/>
  <c r="AN44" i="98"/>
  <c r="AI44" i="67" s="1"/>
  <c r="AO44" i="98"/>
  <c r="AJ44" i="67" s="1"/>
  <c r="AP47" i="98"/>
  <c r="AQ47" i="98"/>
  <c r="AP30" i="98"/>
  <c r="AQ30" i="98"/>
  <c r="AQ55" i="98"/>
  <c r="AP55" i="98"/>
  <c r="AL62" i="98"/>
  <c r="AN62" i="98"/>
  <c r="AO62" i="98"/>
  <c r="O59" i="75"/>
  <c r="AT26" i="98"/>
  <c r="AU26" i="98"/>
  <c r="AN37" i="98"/>
  <c r="AO37" i="98"/>
  <c r="AS64" i="98"/>
  <c r="AR64" i="98"/>
  <c r="AW46" i="98"/>
  <c r="AR46" i="67" s="1"/>
  <c r="AV46" i="98"/>
  <c r="AQ46" i="67" s="1"/>
  <c r="AW54" i="98"/>
  <c r="AV54" i="98"/>
  <c r="AQ54" i="67" s="1"/>
  <c r="AX67" i="98"/>
  <c r="AY67" i="98"/>
  <c r="AW32" i="98"/>
  <c r="AR32" i="67" s="1"/>
  <c r="AV32" i="98"/>
  <c r="AQ32" i="67" s="1"/>
  <c r="AT10" i="67"/>
  <c r="AY22" i="102"/>
  <c r="AY67" i="102"/>
  <c r="AY55" i="102"/>
  <c r="AY57" i="102"/>
  <c r="AY48" i="102"/>
  <c r="AY53" i="102"/>
  <c r="AY37" i="102"/>
  <c r="AY34" i="102"/>
  <c r="AY49" i="102"/>
  <c r="AY12" i="102"/>
  <c r="AT12" i="67" s="1"/>
  <c r="AY26" i="102"/>
  <c r="AY43" i="102"/>
  <c r="AY64" i="102"/>
  <c r="AY63" i="102"/>
  <c r="AY50" i="102"/>
  <c r="AY20" i="102"/>
  <c r="AY68" i="102"/>
  <c r="AY31" i="102"/>
  <c r="AY52" i="102"/>
  <c r="AY59" i="102"/>
  <c r="AY60" i="102"/>
  <c r="AY27" i="102"/>
  <c r="AY70" i="102"/>
  <c r="AY38" i="102"/>
  <c r="AY62" i="102"/>
  <c r="AY39" i="102"/>
  <c r="AY51" i="102"/>
  <c r="AY61" i="102"/>
  <c r="AY71" i="102"/>
  <c r="AY46" i="102"/>
  <c r="AY33" i="102"/>
  <c r="AY45" i="102"/>
  <c r="AY44" i="102"/>
  <c r="AY15" i="102"/>
  <c r="AY19" i="102"/>
  <c r="AY24" i="102"/>
  <c r="AY23" i="102"/>
  <c r="AY18" i="102"/>
  <c r="AY29" i="102"/>
  <c r="AY47" i="102"/>
  <c r="AY56" i="102"/>
  <c r="AY28" i="102"/>
  <c r="AY54" i="102"/>
  <c r="AY32" i="102"/>
  <c r="AY69" i="102"/>
  <c r="AY35" i="102"/>
  <c r="AY58" i="102"/>
  <c r="AY21" i="102"/>
  <c r="AY36" i="102"/>
  <c r="AY25" i="102"/>
  <c r="AY30" i="102"/>
  <c r="AW60" i="98"/>
  <c r="AV60" i="98"/>
  <c r="AQ60" i="67" s="1"/>
  <c r="AN67" i="98"/>
  <c r="AO67" i="98"/>
  <c r="AZ39" i="60"/>
  <c r="AW29" i="98"/>
  <c r="AR29" i="67" s="1"/>
  <c r="AV29" i="98"/>
  <c r="AQ29" i="67" s="1"/>
  <c r="AZ24" i="60"/>
  <c r="AZ58" i="60"/>
  <c r="AZ38" i="60"/>
  <c r="AZ31" i="60"/>
  <c r="AP24" i="67"/>
  <c r="AO35" i="67"/>
  <c r="AP67" i="67"/>
  <c r="AP32" i="67"/>
  <c r="AO58" i="67"/>
  <c r="AL69" i="52"/>
  <c r="AO20" i="67"/>
  <c r="AO53" i="67"/>
  <c r="AP70" i="67"/>
  <c r="AO23" i="67"/>
  <c r="AL57" i="52"/>
  <c r="AL73" i="96"/>
  <c r="AO32" i="67"/>
  <c r="AL19" i="52"/>
  <c r="AO38" i="67"/>
  <c r="AS32" i="67"/>
  <c r="AS31" i="67"/>
  <c r="AS37" i="67"/>
  <c r="AS52" i="67"/>
  <c r="AS39" i="67"/>
  <c r="AS26" i="67"/>
  <c r="AO67" i="67"/>
  <c r="AU73" i="100"/>
  <c r="AO48" i="67"/>
  <c r="AL56" i="52"/>
  <c r="I53" i="75"/>
  <c r="H60" i="94"/>
  <c r="H21" i="94"/>
  <c r="AL32" i="52"/>
  <c r="H34" i="94"/>
  <c r="I14" i="75"/>
  <c r="AL18" i="52"/>
  <c r="AL31" i="52"/>
  <c r="I27" i="75"/>
  <c r="I35" i="75"/>
  <c r="AL39" i="52"/>
  <c r="I67" i="75"/>
  <c r="AL70" i="52"/>
  <c r="H38" i="94"/>
  <c r="AL64" i="52"/>
  <c r="I32" i="75"/>
  <c r="AL36" i="52"/>
  <c r="AL67" i="52"/>
  <c r="I64" i="75"/>
  <c r="AO25" i="56"/>
  <c r="AN25" i="56"/>
  <c r="AL25" i="56"/>
  <c r="J21" i="75"/>
  <c r="AD25" i="67"/>
  <c r="AR35" i="56"/>
  <c r="AS35" i="56"/>
  <c r="AR73" i="58"/>
  <c r="AQ73" i="96"/>
  <c r="AP62" i="56"/>
  <c r="AQ62" i="56"/>
  <c r="AE62" i="67"/>
  <c r="AN58" i="56"/>
  <c r="AO58" i="56"/>
  <c r="J55" i="75"/>
  <c r="AL58" i="56"/>
  <c r="AD58" i="67"/>
  <c r="AT21" i="56"/>
  <c r="AU21" i="56"/>
  <c r="AP21" i="67" s="1"/>
  <c r="AP38" i="52"/>
  <c r="AK38" i="67" s="1"/>
  <c r="AQ38" i="52"/>
  <c r="AL38" i="67" s="1"/>
  <c r="AE38" i="67"/>
  <c r="AY59" i="83"/>
  <c r="AY33" i="83"/>
  <c r="AY12" i="83"/>
  <c r="AY69" i="83"/>
  <c r="AY53" i="83"/>
  <c r="AY70" i="83"/>
  <c r="AY50" i="83"/>
  <c r="AY71" i="83"/>
  <c r="AY51" i="83"/>
  <c r="AY47" i="83"/>
  <c r="AY39" i="83"/>
  <c r="AY22" i="83"/>
  <c r="AY24" i="83"/>
  <c r="AY38" i="83"/>
  <c r="AY58" i="83"/>
  <c r="AY60" i="83"/>
  <c r="AY34" i="83"/>
  <c r="AY56" i="83"/>
  <c r="AY27" i="83"/>
  <c r="AY30" i="83"/>
  <c r="AY19" i="83"/>
  <c r="AY37" i="83"/>
  <c r="AY68" i="83"/>
  <c r="AY44" i="83"/>
  <c r="AY62" i="83"/>
  <c r="AY31" i="83"/>
  <c r="AY32" i="83"/>
  <c r="AY21" i="83"/>
  <c r="AY64" i="83"/>
  <c r="AY61" i="83"/>
  <c r="AY29" i="83"/>
  <c r="AY23" i="83"/>
  <c r="AY46" i="83"/>
  <c r="AY26" i="83"/>
  <c r="AY28" i="83"/>
  <c r="AY49" i="83"/>
  <c r="AY57" i="83"/>
  <c r="AY25" i="83"/>
  <c r="AY43" i="83"/>
  <c r="AY36" i="83"/>
  <c r="AY20" i="83"/>
  <c r="AY18" i="83"/>
  <c r="AY54" i="83"/>
  <c r="AY52" i="83"/>
  <c r="AY63" i="83"/>
  <c r="AY67" i="83"/>
  <c r="AY35" i="83"/>
  <c r="AY45" i="83"/>
  <c r="AY55" i="83"/>
  <c r="AY48" i="83"/>
  <c r="AY15" i="83"/>
  <c r="AT25" i="56"/>
  <c r="AO25" i="67" s="1"/>
  <c r="AU25" i="56"/>
  <c r="AP25" i="67" s="1"/>
  <c r="AP47" i="56"/>
  <c r="AQ47" i="56"/>
  <c r="AP24" i="52"/>
  <c r="AQ24" i="52"/>
  <c r="AG73" i="52"/>
  <c r="AT15" i="52"/>
  <c r="AU15" i="52"/>
  <c r="AP34" i="52"/>
  <c r="AQ34" i="52"/>
  <c r="AP55" i="52"/>
  <c r="AQ55" i="52"/>
  <c r="AN45" i="52"/>
  <c r="I42" i="75"/>
  <c r="AL45" i="52"/>
  <c r="AO45" i="52"/>
  <c r="AB73" i="52"/>
  <c r="L64" i="75"/>
  <c r="AM44" i="67"/>
  <c r="AV73" i="100"/>
  <c r="AL35" i="58"/>
  <c r="K31" i="75"/>
  <c r="AS58" i="67"/>
  <c r="AS73" i="96"/>
  <c r="AQ73" i="60"/>
  <c r="AP57" i="56"/>
  <c r="AQ57" i="56"/>
  <c r="I50" i="75"/>
  <c r="I65" i="75"/>
  <c r="I41" i="75"/>
  <c r="L16" i="75"/>
  <c r="AI36" i="67"/>
  <c r="AE34" i="67"/>
  <c r="AR43" i="56"/>
  <c r="AS43" i="56"/>
  <c r="AT46" i="56"/>
  <c r="AU46" i="56"/>
  <c r="AP53" i="56"/>
  <c r="AQ53" i="56"/>
  <c r="AN61" i="56"/>
  <c r="AO61" i="56"/>
  <c r="AL61" i="56"/>
  <c r="J58" i="75"/>
  <c r="AP26" i="56"/>
  <c r="AK26" i="67" s="1"/>
  <c r="AQ26" i="56"/>
  <c r="AR26" i="56"/>
  <c r="AS26" i="56"/>
  <c r="AP54" i="56"/>
  <c r="AQ54" i="56"/>
  <c r="AT57" i="56"/>
  <c r="AU57" i="56"/>
  <c r="AP29" i="67"/>
  <c r="AL55" i="52"/>
  <c r="AL60" i="52"/>
  <c r="AA35" i="67"/>
  <c r="AN38" i="67"/>
  <c r="L66" i="75"/>
  <c r="AL63" i="60"/>
  <c r="BC73" i="100"/>
  <c r="AW63" i="52"/>
  <c r="AW68" i="52"/>
  <c r="AW54" i="52"/>
  <c r="AX73" i="52"/>
  <c r="AH73" i="56"/>
  <c r="AB30" i="67"/>
  <c r="AZ67" i="56"/>
  <c r="AL60" i="56"/>
  <c r="AP73" i="96"/>
  <c r="AL31" i="56"/>
  <c r="AX73" i="100"/>
  <c r="AV26" i="56"/>
  <c r="AW26" i="56"/>
  <c r="AR62" i="56"/>
  <c r="AS62" i="56"/>
  <c r="AN22" i="56"/>
  <c r="AI22" i="67" s="1"/>
  <c r="AO22" i="56"/>
  <c r="AJ22" i="67" s="1"/>
  <c r="J18" i="75"/>
  <c r="AL22" i="56"/>
  <c r="AD22" i="67"/>
  <c r="AO18" i="56"/>
  <c r="AJ18" i="67" s="1"/>
  <c r="AN18" i="56"/>
  <c r="AI18" i="67" s="1"/>
  <c r="J14" i="75"/>
  <c r="AL18" i="56"/>
  <c r="AD18" i="67"/>
  <c r="AR55" i="56"/>
  <c r="AS55" i="56"/>
  <c r="AT49" i="56"/>
  <c r="AU49" i="56"/>
  <c r="AP49" i="67" s="1"/>
  <c r="AR24" i="56"/>
  <c r="AM24" i="67" s="1"/>
  <c r="AS24" i="56"/>
  <c r="AN24" i="67" s="1"/>
  <c r="AP54" i="67"/>
  <c r="AP62" i="67"/>
  <c r="AP55" i="56"/>
  <c r="AK55" i="67" s="1"/>
  <c r="AQ55" i="56"/>
  <c r="AL55" i="67" s="1"/>
  <c r="AE55" i="67"/>
  <c r="AR37" i="52"/>
  <c r="AM37" i="67" s="1"/>
  <c r="AS37" i="52"/>
  <c r="AN37" i="67" s="1"/>
  <c r="I61" i="75"/>
  <c r="AL24" i="52"/>
  <c r="AD73" i="56"/>
  <c r="AJ15" i="67"/>
  <c r="AO73" i="60"/>
  <c r="AA54" i="67"/>
  <c r="AW73" i="60"/>
  <c r="AL22" i="67"/>
  <c r="AE67" i="67"/>
  <c r="AR73" i="60"/>
  <c r="AM60" i="67"/>
  <c r="AN35" i="67"/>
  <c r="AN73" i="100"/>
  <c r="AN73" i="58"/>
  <c r="AL61" i="52"/>
  <c r="AX53" i="60"/>
  <c r="AY53" i="60"/>
  <c r="AY73" i="96"/>
  <c r="AJ31" i="67"/>
  <c r="AL53" i="56"/>
  <c r="AL21" i="56"/>
  <c r="L26" i="75"/>
  <c r="AL50" i="83"/>
  <c r="AN27" i="67"/>
  <c r="AV22" i="56"/>
  <c r="AW22" i="56"/>
  <c r="AO24" i="56"/>
  <c r="AN24" i="56"/>
  <c r="AL24" i="56"/>
  <c r="J20" i="75"/>
  <c r="AT37" i="56"/>
  <c r="AU37" i="56"/>
  <c r="AO50" i="56"/>
  <c r="AN50" i="56"/>
  <c r="AI50" i="67" s="1"/>
  <c r="J47" i="75"/>
  <c r="AL50" i="56"/>
  <c r="AR28" i="56"/>
  <c r="AS28" i="56"/>
  <c r="AT55" i="56"/>
  <c r="AU55" i="56"/>
  <c r="AP55" i="67" s="1"/>
  <c r="AR48" i="56"/>
  <c r="AM48" i="67" s="1"/>
  <c r="AS48" i="56"/>
  <c r="M34" i="75"/>
  <c r="AP52" i="67"/>
  <c r="AP30" i="52"/>
  <c r="AQ30" i="52"/>
  <c r="AP60" i="52"/>
  <c r="AQ60" i="52"/>
  <c r="AT34" i="52"/>
  <c r="AU34" i="52"/>
  <c r="AR56" i="52"/>
  <c r="AS56" i="52"/>
  <c r="AP61" i="52"/>
  <c r="AQ61" i="52"/>
  <c r="AP31" i="52"/>
  <c r="AQ31" i="52"/>
  <c r="AR61" i="52"/>
  <c r="AS61" i="52"/>
  <c r="AN52" i="52"/>
  <c r="I49" i="75"/>
  <c r="AL52" i="52"/>
  <c r="AO52" i="52"/>
  <c r="AR25" i="52"/>
  <c r="AS25" i="52"/>
  <c r="AN25" i="67" s="1"/>
  <c r="AT68" i="52"/>
  <c r="AO68" i="67" s="1"/>
  <c r="AU68" i="52"/>
  <c r="AP68" i="67" s="1"/>
  <c r="AR31" i="52"/>
  <c r="AS31" i="52"/>
  <c r="AP50" i="52"/>
  <c r="AK50" i="67" s="1"/>
  <c r="AQ50" i="52"/>
  <c r="AP18" i="52"/>
  <c r="AK18" i="67" s="1"/>
  <c r="AQ18" i="52"/>
  <c r="AL38" i="52"/>
  <c r="AT73" i="83"/>
  <c r="M44" i="75"/>
  <c r="AL47" i="83"/>
  <c r="AJ73" i="83"/>
  <c r="BA26" i="60"/>
  <c r="BA37" i="60"/>
  <c r="BA61" i="60"/>
  <c r="BA63" i="60"/>
  <c r="BA28" i="60"/>
  <c r="BA49" i="60"/>
  <c r="M32" i="75"/>
  <c r="AL39" i="58"/>
  <c r="AA60" i="67"/>
  <c r="AE50" i="67"/>
  <c r="AJ70" i="67"/>
  <c r="AJ67" i="67"/>
  <c r="AJ53" i="67"/>
  <c r="AL43" i="67"/>
  <c r="L28" i="75"/>
  <c r="AO26" i="67"/>
  <c r="AP73" i="58"/>
  <c r="AO73" i="58"/>
  <c r="AL35" i="60"/>
  <c r="K66" i="75"/>
  <c r="AL69" i="58"/>
  <c r="AL55" i="58"/>
  <c r="K52" i="75"/>
  <c r="K25" i="75"/>
  <c r="AL29" i="58"/>
  <c r="K45" i="75"/>
  <c r="AL48" i="58"/>
  <c r="M60" i="75"/>
  <c r="AS38" i="67"/>
  <c r="AS18" i="67"/>
  <c r="AS60" i="67"/>
  <c r="AS71" i="67"/>
  <c r="AS43" i="67"/>
  <c r="AS61" i="67"/>
  <c r="AS57" i="67"/>
  <c r="AS68" i="67"/>
  <c r="AS44" i="67"/>
  <c r="AS55" i="67"/>
  <c r="AX73" i="58"/>
  <c r="AZ73" i="100"/>
  <c r="AB64" i="67"/>
  <c r="K32" i="75"/>
  <c r="AR73" i="96"/>
  <c r="AO63" i="67"/>
  <c r="AJ22" i="52"/>
  <c r="I18" i="75" s="1"/>
  <c r="AJ62" i="52"/>
  <c r="AJ54" i="52"/>
  <c r="AL54" i="52" s="1"/>
  <c r="AV19" i="56"/>
  <c r="AW19" i="56"/>
  <c r="AN68" i="56"/>
  <c r="AI68" i="67" s="1"/>
  <c r="AO68" i="56"/>
  <c r="AJ68" i="67" s="1"/>
  <c r="J65" i="75"/>
  <c r="AL68" i="56"/>
  <c r="AD68" i="67"/>
  <c r="AR53" i="56"/>
  <c r="AM53" i="67" s="1"/>
  <c r="AS53" i="56"/>
  <c r="AP48" i="67"/>
  <c r="AP38" i="67"/>
  <c r="AL68" i="83"/>
  <c r="L58" i="75"/>
  <c r="AD61" i="67"/>
  <c r="AA29" i="67"/>
  <c r="AA18" i="67"/>
  <c r="AA26" i="67"/>
  <c r="AA70" i="67"/>
  <c r="AI43" i="67"/>
  <c r="AJ57" i="67"/>
  <c r="AL54" i="60"/>
  <c r="AI71" i="67"/>
  <c r="AL36" i="60"/>
  <c r="AD24" i="67"/>
  <c r="AN20" i="67"/>
  <c r="AL26" i="83"/>
  <c r="AB31" i="67"/>
  <c r="AB15" i="67"/>
  <c r="AB70" i="67"/>
  <c r="AK63" i="67"/>
  <c r="BB71" i="96"/>
  <c r="BB69" i="96"/>
  <c r="BB67" i="96"/>
  <c r="BB63" i="96"/>
  <c r="BB61" i="96"/>
  <c r="BB59" i="96"/>
  <c r="BB58" i="96"/>
  <c r="BB56" i="96"/>
  <c r="BB54" i="96"/>
  <c r="BB52" i="96"/>
  <c r="BB50" i="96"/>
  <c r="BB48" i="96"/>
  <c r="BB46" i="96"/>
  <c r="BB44" i="96"/>
  <c r="BB39" i="96"/>
  <c r="BB37" i="96"/>
  <c r="BB35" i="96"/>
  <c r="BB33" i="96"/>
  <c r="BB32" i="96"/>
  <c r="BB30" i="96"/>
  <c r="BB28" i="96"/>
  <c r="BB26" i="96"/>
  <c r="BB24" i="96"/>
  <c r="BB22" i="96"/>
  <c r="BB20" i="96"/>
  <c r="BB18" i="96"/>
  <c r="BB62" i="96"/>
  <c r="BB53" i="96"/>
  <c r="BB45" i="96"/>
  <c r="BB34" i="96"/>
  <c r="BB25" i="96"/>
  <c r="BB15" i="96"/>
  <c r="BC11" i="96"/>
  <c r="BB70" i="96"/>
  <c r="BB60" i="96"/>
  <c r="BB51" i="96"/>
  <c r="BB43" i="96"/>
  <c r="BB31" i="96"/>
  <c r="BB23" i="96"/>
  <c r="BB12" i="96"/>
  <c r="BB68" i="96"/>
  <c r="BB57" i="96"/>
  <c r="BB49" i="96"/>
  <c r="BB38" i="96"/>
  <c r="BB29" i="96"/>
  <c r="BB21" i="96"/>
  <c r="BB64" i="96"/>
  <c r="BB36" i="96"/>
  <c r="BB55" i="96"/>
  <c r="BB27" i="96"/>
  <c r="BB47" i="96"/>
  <c r="BB19" i="96"/>
  <c r="AL30" i="56"/>
  <c r="K30" i="75"/>
  <c r="AL19" i="83"/>
  <c r="AL28" i="56"/>
  <c r="AL51" i="58"/>
  <c r="AJ73" i="60"/>
  <c r="M42" i="75"/>
  <c r="AL58" i="58"/>
  <c r="K40" i="75"/>
  <c r="AP37" i="56"/>
  <c r="AK37" i="67" s="1"/>
  <c r="AQ37" i="56"/>
  <c r="AP32" i="56"/>
  <c r="AK32" i="67" s="1"/>
  <c r="AQ32" i="56"/>
  <c r="AL32" i="67" s="1"/>
  <c r="AW35" i="52"/>
  <c r="H56" i="94"/>
  <c r="AY73" i="100"/>
  <c r="AO64" i="56"/>
  <c r="AJ64" i="67" s="1"/>
  <c r="AN64" i="56"/>
  <c r="AI64" i="67" s="1"/>
  <c r="AL64" i="56"/>
  <c r="J61" i="75"/>
  <c r="AT43" i="56"/>
  <c r="AU43" i="56"/>
  <c r="AS73" i="60"/>
  <c r="AN60" i="67"/>
  <c r="AL73" i="100"/>
  <c r="J40" i="75"/>
  <c r="AN54" i="56"/>
  <c r="AO54" i="56"/>
  <c r="J51" i="75"/>
  <c r="AL54" i="56"/>
  <c r="AP51" i="56"/>
  <c r="AK51" i="67" s="1"/>
  <c r="AQ51" i="56"/>
  <c r="AL51" i="67" s="1"/>
  <c r="AT27" i="56"/>
  <c r="AO27" i="67" s="1"/>
  <c r="AU27" i="56"/>
  <c r="AT43" i="52"/>
  <c r="AU43" i="52"/>
  <c r="AP43" i="67" s="1"/>
  <c r="AP23" i="52"/>
  <c r="AQ23" i="52"/>
  <c r="AR51" i="52"/>
  <c r="AM51" i="67" s="1"/>
  <c r="AS51" i="52"/>
  <c r="AN51" i="67" s="1"/>
  <c r="AR71" i="52"/>
  <c r="AM71" i="67" s="1"/>
  <c r="AS71" i="52"/>
  <c r="AN71" i="67" s="1"/>
  <c r="AT69" i="52"/>
  <c r="AO69" i="67" s="1"/>
  <c r="AU69" i="52"/>
  <c r="AP69" i="67" s="1"/>
  <c r="AL35" i="83"/>
  <c r="M31" i="75"/>
  <c r="AM52" i="67"/>
  <c r="AL18" i="67"/>
  <c r="AJ73" i="58"/>
  <c r="K11" i="75"/>
  <c r="AS53" i="67"/>
  <c r="AS67" i="67"/>
  <c r="AS46" i="67"/>
  <c r="AS21" i="67"/>
  <c r="AY59" i="58"/>
  <c r="AY33" i="58"/>
  <c r="AY12" i="58"/>
  <c r="AY20" i="58"/>
  <c r="AY43" i="58"/>
  <c r="AY67" i="58"/>
  <c r="AY28" i="58"/>
  <c r="AY51" i="58"/>
  <c r="AY54" i="58"/>
  <c r="AY21" i="58"/>
  <c r="AY49" i="58"/>
  <c r="AY44" i="58"/>
  <c r="AY39" i="58"/>
  <c r="AY69" i="58"/>
  <c r="AY29" i="58"/>
  <c r="AY57" i="58"/>
  <c r="AY50" i="58"/>
  <c r="AY58" i="58"/>
  <c r="AY64" i="58"/>
  <c r="AY25" i="58"/>
  <c r="AY53" i="58"/>
  <c r="AY19" i="58"/>
  <c r="AY38" i="58"/>
  <c r="AY70" i="58"/>
  <c r="AY15" i="58"/>
  <c r="AY36" i="58"/>
  <c r="AY26" i="58"/>
  <c r="AY62" i="58"/>
  <c r="AY56" i="58"/>
  <c r="AY55" i="58"/>
  <c r="AY27" i="58"/>
  <c r="AY34" i="58"/>
  <c r="AY68" i="58"/>
  <c r="AY46" i="58"/>
  <c r="AY22" i="58"/>
  <c r="AY52" i="58"/>
  <c r="AY35" i="58"/>
  <c r="AY23" i="58"/>
  <c r="AY45" i="58"/>
  <c r="AY37" i="58"/>
  <c r="AY24" i="58"/>
  <c r="AY30" i="58"/>
  <c r="AY61" i="58"/>
  <c r="AY47" i="58"/>
  <c r="AY31" i="58"/>
  <c r="AY71" i="58"/>
  <c r="AY63" i="58"/>
  <c r="AY60" i="58"/>
  <c r="AY18" i="58"/>
  <c r="AY48" i="58"/>
  <c r="AY32" i="58"/>
  <c r="AR73" i="100"/>
  <c r="AP28" i="67"/>
  <c r="K42" i="75"/>
  <c r="AD45" i="67"/>
  <c r="AE57" i="67"/>
  <c r="AI24" i="67"/>
  <c r="AW73" i="58"/>
  <c r="AL63" i="67"/>
  <c r="AR58" i="56"/>
  <c r="AS58" i="56"/>
  <c r="AR64" i="56"/>
  <c r="AS64" i="56"/>
  <c r="AN64" i="67" s="1"/>
  <c r="AF73" i="56"/>
  <c r="AR15" i="56"/>
  <c r="AS15" i="56"/>
  <c r="AN15" i="67" s="1"/>
  <c r="AR49" i="56"/>
  <c r="AM49" i="67" s="1"/>
  <c r="AS49" i="56"/>
  <c r="AR32" i="56"/>
  <c r="AS32" i="56"/>
  <c r="K57" i="75"/>
  <c r="AO70" i="67"/>
  <c r="AA27" i="67"/>
  <c r="AE24" i="67"/>
  <c r="AM25" i="67"/>
  <c r="AL56" i="67"/>
  <c r="AP73" i="100"/>
  <c r="AW27" i="52"/>
  <c r="AW44" i="52"/>
  <c r="AW60" i="52"/>
  <c r="AY59" i="52"/>
  <c r="AY33" i="52"/>
  <c r="AY12" i="52"/>
  <c r="AY35" i="52"/>
  <c r="AY24" i="52"/>
  <c r="AY27" i="52"/>
  <c r="AY67" i="52"/>
  <c r="AY30" i="52"/>
  <c r="AY69" i="52"/>
  <c r="AY54" i="52"/>
  <c r="AY48" i="52"/>
  <c r="AY26" i="52"/>
  <c r="AY20" i="52"/>
  <c r="AY32" i="52"/>
  <c r="AY39" i="52"/>
  <c r="AY29" i="52"/>
  <c r="AY23" i="52"/>
  <c r="AY45" i="52"/>
  <c r="AY64" i="52"/>
  <c r="AY55" i="52"/>
  <c r="AY60" i="52"/>
  <c r="AY19" i="52"/>
  <c r="AY61" i="52"/>
  <c r="AY52" i="52"/>
  <c r="AY31" i="52"/>
  <c r="AY18" i="52"/>
  <c r="AY63" i="52"/>
  <c r="AY46" i="52"/>
  <c r="AY50" i="52"/>
  <c r="AY22" i="52"/>
  <c r="AY56" i="52"/>
  <c r="AY44" i="52"/>
  <c r="AY28" i="52"/>
  <c r="AY58" i="52"/>
  <c r="AY53" i="52"/>
  <c r="AY57" i="52"/>
  <c r="AY37" i="52"/>
  <c r="AY21" i="52"/>
  <c r="AY62" i="52"/>
  <c r="AY51" i="52"/>
  <c r="AY43" i="52"/>
  <c r="AY34" i="52"/>
  <c r="AY49" i="52"/>
  <c r="AY68" i="52"/>
  <c r="AY15" i="52"/>
  <c r="AY71" i="52"/>
  <c r="AY70" i="52"/>
  <c r="AY38" i="52"/>
  <c r="AY36" i="52"/>
  <c r="AY47" i="52"/>
  <c r="AY25" i="52"/>
  <c r="AL24" i="58"/>
  <c r="AN28" i="67"/>
  <c r="AZ31" i="56"/>
  <c r="AL32" i="83"/>
  <c r="AT60" i="56"/>
  <c r="AO60" i="67" s="1"/>
  <c r="AU60" i="56"/>
  <c r="AP60" i="67" s="1"/>
  <c r="AT47" i="56"/>
  <c r="AU47" i="56"/>
  <c r="AR54" i="56"/>
  <c r="AS54" i="56"/>
  <c r="AO37" i="56"/>
  <c r="AN37" i="56"/>
  <c r="J33" i="75"/>
  <c r="AL37" i="56"/>
  <c r="AR56" i="56"/>
  <c r="AS56" i="56"/>
  <c r="AR22" i="56"/>
  <c r="AM22" i="67" s="1"/>
  <c r="AS22" i="56"/>
  <c r="AN22" i="67" s="1"/>
  <c r="AN32" i="56"/>
  <c r="AO32" i="56"/>
  <c r="AL32" i="56"/>
  <c r="J28" i="75"/>
  <c r="AP46" i="67"/>
  <c r="AR54" i="52"/>
  <c r="AS54" i="52"/>
  <c r="I31" i="75"/>
  <c r="AZ48" i="60"/>
  <c r="AL48" i="60"/>
  <c r="L45" i="75"/>
  <c r="AA49" i="67"/>
  <c r="AN23" i="67"/>
  <c r="AM64" i="67"/>
  <c r="AK45" i="67"/>
  <c r="AL19" i="60"/>
  <c r="AM35" i="67"/>
  <c r="AO29" i="67"/>
  <c r="I58" i="75"/>
  <c r="AQ73" i="83"/>
  <c r="AY21" i="56"/>
  <c r="AI31" i="67"/>
  <c r="AJ30" i="67"/>
  <c r="AL22" i="83"/>
  <c r="AL69" i="83"/>
  <c r="AM27" i="67"/>
  <c r="AR29" i="56"/>
  <c r="AS29" i="56"/>
  <c r="AN29" i="67" s="1"/>
  <c r="AP58" i="56"/>
  <c r="AQ58" i="56"/>
  <c r="AL58" i="67" s="1"/>
  <c r="AE58" i="67"/>
  <c r="AP25" i="56"/>
  <c r="AQ25" i="56"/>
  <c r="AE25" i="67"/>
  <c r="AO39" i="56"/>
  <c r="AN39" i="56"/>
  <c r="AI39" i="67" s="1"/>
  <c r="J35" i="75"/>
  <c r="AL39" i="56"/>
  <c r="AT36" i="56"/>
  <c r="AO36" i="67" s="1"/>
  <c r="AU36" i="56"/>
  <c r="AP36" i="67" s="1"/>
  <c r="AT50" i="56"/>
  <c r="AO50" i="67" s="1"/>
  <c r="AU50" i="56"/>
  <c r="AP50" i="67" s="1"/>
  <c r="AO62" i="56"/>
  <c r="AN62" i="56"/>
  <c r="AL62" i="56"/>
  <c r="J59" i="75"/>
  <c r="AP63" i="67"/>
  <c r="AP26" i="67"/>
  <c r="AN55" i="56"/>
  <c r="AI55" i="67" s="1"/>
  <c r="AO55" i="56"/>
  <c r="AJ55" i="67" s="1"/>
  <c r="J52" i="75"/>
  <c r="AL55" i="56"/>
  <c r="AP54" i="52"/>
  <c r="AQ54" i="52"/>
  <c r="AL54" i="67" s="1"/>
  <c r="AT57" i="52"/>
  <c r="AO57" i="67" s="1"/>
  <c r="AU57" i="52"/>
  <c r="AP57" i="67" s="1"/>
  <c r="AT18" i="52"/>
  <c r="AO18" i="67" s="1"/>
  <c r="AU18" i="52"/>
  <c r="AP18" i="67" s="1"/>
  <c r="AP46" i="52"/>
  <c r="AK46" i="67" s="1"/>
  <c r="AQ46" i="52"/>
  <c r="AN29" i="52"/>
  <c r="AL29" i="52"/>
  <c r="AO29" i="52"/>
  <c r="I25" i="75"/>
  <c r="AT44" i="52"/>
  <c r="AO44" i="67" s="1"/>
  <c r="AU44" i="52"/>
  <c r="AP44" i="67" s="1"/>
  <c r="AP62" i="52"/>
  <c r="AQ62" i="52"/>
  <c r="AP71" i="52"/>
  <c r="AK71" i="67" s="1"/>
  <c r="AQ71" i="52"/>
  <c r="AL71" i="67" s="1"/>
  <c r="AR32" i="52"/>
  <c r="AS32" i="52"/>
  <c r="AN32" i="67" s="1"/>
  <c r="AP69" i="52"/>
  <c r="AQ69" i="52"/>
  <c r="AE73" i="52"/>
  <c r="AP15" i="52"/>
  <c r="AQ15" i="52"/>
  <c r="AN25" i="52"/>
  <c r="AO25" i="52"/>
  <c r="I21" i="75"/>
  <c r="AL25" i="52"/>
  <c r="AN28" i="52"/>
  <c r="I24" i="75"/>
  <c r="AL28" i="52"/>
  <c r="AO28" i="52"/>
  <c r="AJ28" i="67" s="1"/>
  <c r="AO22" i="67"/>
  <c r="I34" i="75"/>
  <c r="AL21" i="83"/>
  <c r="M17" i="75"/>
  <c r="BA43" i="60"/>
  <c r="BA32" i="60"/>
  <c r="BA19" i="60"/>
  <c r="BA23" i="60"/>
  <c r="BA34" i="60"/>
  <c r="AL34" i="83"/>
  <c r="AL48" i="83"/>
  <c r="AI70" i="67"/>
  <c r="AJ62" i="67"/>
  <c r="AI67" i="67"/>
  <c r="AE36" i="67"/>
  <c r="AL35" i="67"/>
  <c r="AE26" i="67"/>
  <c r="AI53" i="67"/>
  <c r="L44" i="75"/>
  <c r="AK48" i="67"/>
  <c r="AK43" i="67"/>
  <c r="AE51" i="67"/>
  <c r="AL32" i="60"/>
  <c r="AN56" i="67"/>
  <c r="AE18" i="67"/>
  <c r="AO54" i="67"/>
  <c r="AO24" i="67"/>
  <c r="AL25" i="58"/>
  <c r="K21" i="75"/>
  <c r="AL56" i="83"/>
  <c r="AS24" i="67"/>
  <c r="AS19" i="67"/>
  <c r="AS25" i="67"/>
  <c r="AS63" i="67"/>
  <c r="AS47" i="67"/>
  <c r="AS30" i="67"/>
  <c r="AS35" i="67"/>
  <c r="AS22" i="67"/>
  <c r="AS69" i="67"/>
  <c r="AS49" i="67"/>
  <c r="AS56" i="67"/>
  <c r="BA11" i="58"/>
  <c r="AZ33" i="58"/>
  <c r="AZ12" i="58"/>
  <c r="AZ59" i="58"/>
  <c r="BB11" i="58"/>
  <c r="AZ54" i="58"/>
  <c r="AZ71" i="58"/>
  <c r="AZ56" i="58"/>
  <c r="AZ28" i="58"/>
  <c r="AZ45" i="58"/>
  <c r="AZ55" i="58"/>
  <c r="AZ35" i="58"/>
  <c r="AZ61" i="58"/>
  <c r="AZ48" i="58"/>
  <c r="AZ30" i="58"/>
  <c r="AZ63" i="58"/>
  <c r="AZ68" i="58"/>
  <c r="AZ44" i="58"/>
  <c r="AZ31" i="58"/>
  <c r="AZ34" i="58"/>
  <c r="AZ18" i="58"/>
  <c r="AZ22" i="58"/>
  <c r="AZ27" i="58"/>
  <c r="AZ37" i="58"/>
  <c r="AZ64" i="58"/>
  <c r="AZ70" i="58"/>
  <c r="AZ60" i="58"/>
  <c r="AZ39" i="58"/>
  <c r="AZ23" i="58"/>
  <c r="AZ47" i="58"/>
  <c r="AZ46" i="58"/>
  <c r="AZ25" i="58"/>
  <c r="AZ62" i="58"/>
  <c r="AZ69" i="58"/>
  <c r="AZ57" i="58"/>
  <c r="AZ50" i="58"/>
  <c r="AZ67" i="58"/>
  <c r="AZ32" i="58"/>
  <c r="AZ29" i="58"/>
  <c r="AZ26" i="58"/>
  <c r="AZ53" i="58"/>
  <c r="AZ20" i="58"/>
  <c r="AZ24" i="58"/>
  <c r="AZ49" i="58"/>
  <c r="AZ51" i="58"/>
  <c r="AZ43" i="58"/>
  <c r="AZ19" i="58"/>
  <c r="AZ58" i="58"/>
  <c r="AZ52" i="58"/>
  <c r="AZ15" i="58"/>
  <c r="AZ21" i="58"/>
  <c r="AZ36" i="58"/>
  <c r="AZ38" i="58"/>
  <c r="AL27" i="83"/>
  <c r="AB44" i="67"/>
  <c r="AB55" i="67"/>
  <c r="AB28" i="67"/>
  <c r="AO62" i="67"/>
  <c r="AJ34" i="52"/>
  <c r="I30" i="75" s="1"/>
  <c r="AJ21" i="52"/>
  <c r="I17" i="75" s="1"/>
  <c r="AJ26" i="52"/>
  <c r="AJ15" i="52"/>
  <c r="AJ37" i="52"/>
  <c r="AJ50" i="52"/>
  <c r="I47" i="75" s="1"/>
  <c r="AJ71" i="52"/>
  <c r="AL71" i="52" s="1"/>
  <c r="AS73" i="100"/>
  <c r="AP73" i="60"/>
  <c r="AL57" i="56"/>
  <c r="AL64" i="58"/>
  <c r="AO19" i="56"/>
  <c r="AJ19" i="67" s="1"/>
  <c r="AN19" i="56"/>
  <c r="AI19" i="67" s="1"/>
  <c r="J15" i="75"/>
  <c r="AL19" i="56"/>
  <c r="AP20" i="56"/>
  <c r="AK20" i="67" s="1"/>
  <c r="AQ20" i="56"/>
  <c r="AR31" i="56"/>
  <c r="AM31" i="67" s="1"/>
  <c r="AS31" i="56"/>
  <c r="AN31" i="67" s="1"/>
  <c r="AO26" i="56"/>
  <c r="AJ26" i="67" s="1"/>
  <c r="AN26" i="56"/>
  <c r="AI26" i="67" s="1"/>
  <c r="AL26" i="56"/>
  <c r="J22" i="75"/>
  <c r="AA73" i="56"/>
  <c r="E80" i="94" s="1"/>
  <c r="E2" i="94" s="1"/>
  <c r="AJ15" i="56"/>
  <c r="J44" i="75"/>
  <c r="AL63" i="56"/>
  <c r="AL70" i="56"/>
  <c r="K15" i="75"/>
  <c r="AP22" i="67"/>
  <c r="AP27" i="67"/>
  <c r="AL56" i="56"/>
  <c r="AL62" i="52"/>
  <c r="AL46" i="52"/>
  <c r="AL30" i="52"/>
  <c r="AL34" i="60"/>
  <c r="AL61" i="60"/>
  <c r="AA71" i="67"/>
  <c r="AA36" i="67"/>
  <c r="AL43" i="60"/>
  <c r="AI57" i="67"/>
  <c r="AL53" i="67"/>
  <c r="AM29" i="67"/>
  <c r="L51" i="75"/>
  <c r="AL71" i="60"/>
  <c r="AK57" i="67"/>
  <c r="AL69" i="67"/>
  <c r="AM20" i="67"/>
  <c r="AL26" i="60"/>
  <c r="AD26" i="67"/>
  <c r="J43" i="75"/>
  <c r="M46" i="75"/>
  <c r="AL24" i="83"/>
  <c r="AB67" i="67"/>
  <c r="AX62" i="60"/>
  <c r="AY62" i="60"/>
  <c r="AS73" i="83"/>
  <c r="AL28" i="58"/>
  <c r="AL37" i="60"/>
  <c r="AP70" i="56"/>
  <c r="AK70" i="67" s="1"/>
  <c r="AQ70" i="56"/>
  <c r="AL70" i="67" s="1"/>
  <c r="AT39" i="56"/>
  <c r="AO39" i="67" s="1"/>
  <c r="AU39" i="56"/>
  <c r="AP39" i="67" s="1"/>
  <c r="AR70" i="56"/>
  <c r="AM70" i="67" s="1"/>
  <c r="AS70" i="56"/>
  <c r="AN70" i="67" s="1"/>
  <c r="AK61" i="67"/>
  <c r="AM50" i="67"/>
  <c r="BA59" i="56"/>
  <c r="BA33" i="56"/>
  <c r="BA12" i="56"/>
  <c r="BA68" i="56"/>
  <c r="BA19" i="56"/>
  <c r="BA55" i="56"/>
  <c r="BA49" i="56"/>
  <c r="BA53" i="56"/>
  <c r="BA51" i="56"/>
  <c r="BA64" i="56"/>
  <c r="BA62" i="56"/>
  <c r="BA57" i="56"/>
  <c r="BA26" i="56"/>
  <c r="BA58" i="56"/>
  <c r="BA25" i="56"/>
  <c r="BA52" i="56"/>
  <c r="BA18" i="56"/>
  <c r="BA56" i="56"/>
  <c r="BA32" i="56"/>
  <c r="BA63" i="56"/>
  <c r="BA30" i="56"/>
  <c r="BA47" i="56"/>
  <c r="BA45" i="56"/>
  <c r="BA43" i="56"/>
  <c r="BA15" i="56"/>
  <c r="BA20" i="56"/>
  <c r="BA61" i="56"/>
  <c r="BA46" i="56"/>
  <c r="BA37" i="56"/>
  <c r="BA38" i="56"/>
  <c r="BA21" i="56"/>
  <c r="BA23" i="56"/>
  <c r="BA27" i="56"/>
  <c r="BA60" i="56"/>
  <c r="BA70" i="56"/>
  <c r="BA29" i="56"/>
  <c r="BA48" i="56"/>
  <c r="BA28" i="56"/>
  <c r="BA50" i="56"/>
  <c r="BA34" i="56"/>
  <c r="BA54" i="56"/>
  <c r="BA24" i="56"/>
  <c r="BA39" i="56"/>
  <c r="BA67" i="56"/>
  <c r="BA36" i="56"/>
  <c r="BA44" i="56"/>
  <c r="BA22" i="56"/>
  <c r="BA71" i="56"/>
  <c r="BA31" i="56"/>
  <c r="BA69" i="56"/>
  <c r="BA35" i="56"/>
  <c r="AO55" i="67"/>
  <c r="AR39" i="56"/>
  <c r="AM39" i="67" s="1"/>
  <c r="AS39" i="56"/>
  <c r="AN39" i="67" s="1"/>
  <c r="AP21" i="56"/>
  <c r="AK21" i="67" s="1"/>
  <c r="AQ21" i="56"/>
  <c r="AL21" i="67" s="1"/>
  <c r="AP30" i="67"/>
  <c r="AO21" i="67"/>
  <c r="AW73" i="96"/>
  <c r="AM55" i="67"/>
  <c r="AO73" i="83"/>
  <c r="AN49" i="56"/>
  <c r="AO49" i="56"/>
  <c r="J46" i="75"/>
  <c r="AL49" i="56"/>
  <c r="AP64" i="52"/>
  <c r="AK64" i="67" s="1"/>
  <c r="AQ64" i="52"/>
  <c r="AL64" i="67" s="1"/>
  <c r="AR30" i="52"/>
  <c r="AM30" i="67" s="1"/>
  <c r="AS30" i="52"/>
  <c r="AN58" i="52"/>
  <c r="AO58" i="52"/>
  <c r="I55" i="75"/>
  <c r="AL58" i="52"/>
  <c r="AN47" i="52"/>
  <c r="AO47" i="52"/>
  <c r="AJ47" i="67" s="1"/>
  <c r="I44" i="75"/>
  <c r="AL47" i="52"/>
  <c r="AD47" i="67"/>
  <c r="AL26" i="67"/>
  <c r="AK47" i="67"/>
  <c r="AI32" i="67"/>
  <c r="K34" i="75"/>
  <c r="AL38" i="58"/>
  <c r="L61" i="75"/>
  <c r="AZ64" i="60"/>
  <c r="AL64" i="60"/>
  <c r="AX20" i="60"/>
  <c r="AY20" i="60"/>
  <c r="AN20" i="56"/>
  <c r="AI20" i="67" s="1"/>
  <c r="AO20" i="56"/>
  <c r="AJ20" i="67" s="1"/>
  <c r="J16" i="75"/>
  <c r="AL20" i="56"/>
  <c r="E80" i="93"/>
  <c r="E2" i="93" s="1"/>
  <c r="AO28" i="67"/>
  <c r="AL43" i="52"/>
  <c r="AI61" i="67"/>
  <c r="AI54" i="67"/>
  <c r="AH73" i="52"/>
  <c r="AT73" i="96"/>
  <c r="AP68" i="56"/>
  <c r="AK68" i="67" s="1"/>
  <c r="AQ68" i="56"/>
  <c r="AR19" i="56"/>
  <c r="AM19" i="67" s="1"/>
  <c r="AS19" i="56"/>
  <c r="AN19" i="67" s="1"/>
  <c r="AP49" i="56"/>
  <c r="AK49" i="67" s="1"/>
  <c r="AQ49" i="56"/>
  <c r="AL49" i="67" s="1"/>
  <c r="AP60" i="56"/>
  <c r="AK60" i="67" s="1"/>
  <c r="AQ60" i="56"/>
  <c r="AL60" i="67" s="1"/>
  <c r="AP39" i="56"/>
  <c r="AK39" i="67" s="1"/>
  <c r="AQ39" i="56"/>
  <c r="AL39" i="67" s="1"/>
  <c r="AP20" i="67"/>
  <c r="I57" i="75"/>
  <c r="I68" i="75"/>
  <c r="AE32" i="67"/>
  <c r="AL20" i="67"/>
  <c r="AL37" i="67"/>
  <c r="AM38" i="67"/>
  <c r="AI28" i="67"/>
  <c r="AK30" i="67"/>
  <c r="AN43" i="67"/>
  <c r="AN61" i="67"/>
  <c r="AV30" i="56"/>
  <c r="AW30" i="56"/>
  <c r="AT61" i="56"/>
  <c r="AO61" i="67" s="1"/>
  <c r="AU61" i="56"/>
  <c r="AP61" i="67" s="1"/>
  <c r="AG73" i="56"/>
  <c r="AT15" i="56"/>
  <c r="AU15" i="56"/>
  <c r="AO35" i="56"/>
  <c r="AJ35" i="67" s="1"/>
  <c r="AN35" i="56"/>
  <c r="AI35" i="67" s="1"/>
  <c r="J31" i="75"/>
  <c r="AL35" i="56"/>
  <c r="AD35" i="67"/>
  <c r="AP27" i="56"/>
  <c r="AQ27" i="56"/>
  <c r="AT34" i="56"/>
  <c r="AU34" i="56"/>
  <c r="AP23" i="56"/>
  <c r="AK23" i="67" s="1"/>
  <c r="AQ23" i="56"/>
  <c r="AL23" i="67" s="1"/>
  <c r="AP28" i="56"/>
  <c r="AK28" i="67" s="1"/>
  <c r="AQ28" i="56"/>
  <c r="AT73" i="100"/>
  <c r="AR69" i="52"/>
  <c r="AM69" i="67" s="1"/>
  <c r="AS69" i="52"/>
  <c r="I52" i="75"/>
  <c r="AL34" i="52"/>
  <c r="L33" i="75"/>
  <c r="AS73" i="58"/>
  <c r="AA67" i="67"/>
  <c r="AA31" i="67"/>
  <c r="AE37" i="67"/>
  <c r="AL61" i="67"/>
  <c r="AL30" i="67"/>
  <c r="AN30" i="67"/>
  <c r="AJ69" i="67"/>
  <c r="AM43" i="67"/>
  <c r="AJ50" i="67"/>
  <c r="AM61" i="67"/>
  <c r="AN50" i="67"/>
  <c r="AL49" i="60"/>
  <c r="AD49" i="67"/>
  <c r="AK56" i="67"/>
  <c r="AW58" i="52"/>
  <c r="AW71" i="52"/>
  <c r="AW38" i="52"/>
  <c r="AZ12" i="52"/>
  <c r="AZ33" i="52"/>
  <c r="BB11" i="52"/>
  <c r="AZ59" i="52"/>
  <c r="BA11" i="52"/>
  <c r="AZ63" i="52"/>
  <c r="AZ48" i="52"/>
  <c r="AZ61" i="52"/>
  <c r="AZ26" i="52"/>
  <c r="AZ20" i="52"/>
  <c r="AZ18" i="52"/>
  <c r="AZ54" i="52"/>
  <c r="AZ52" i="52"/>
  <c r="AZ38" i="52"/>
  <c r="AZ68" i="52"/>
  <c r="AZ70" i="52"/>
  <c r="AZ25" i="52"/>
  <c r="AZ57" i="52"/>
  <c r="AZ28" i="52"/>
  <c r="AZ62" i="52"/>
  <c r="AZ60" i="52"/>
  <c r="AZ19" i="52"/>
  <c r="AZ43" i="52"/>
  <c r="AZ51" i="52"/>
  <c r="AZ49" i="52"/>
  <c r="AZ24" i="52"/>
  <c r="AZ34" i="52"/>
  <c r="AZ58" i="52"/>
  <c r="AZ22" i="52"/>
  <c r="AZ30" i="52"/>
  <c r="AZ67" i="52"/>
  <c r="AZ56" i="52"/>
  <c r="AZ71" i="52"/>
  <c r="AZ69" i="52"/>
  <c r="AZ44" i="52"/>
  <c r="AZ46" i="52"/>
  <c r="AZ39" i="52"/>
  <c r="AZ35" i="52"/>
  <c r="AZ37" i="52"/>
  <c r="AZ31" i="52"/>
  <c r="AZ53" i="52"/>
  <c r="AZ64" i="52"/>
  <c r="AZ15" i="52"/>
  <c r="AZ27" i="52"/>
  <c r="AZ47" i="52"/>
  <c r="AZ23" i="52"/>
  <c r="AZ32" i="52"/>
  <c r="AZ45" i="52"/>
  <c r="AZ55" i="52"/>
  <c r="AZ29" i="52"/>
  <c r="AZ36" i="52"/>
  <c r="AD64" i="67"/>
  <c r="AB32" i="67"/>
  <c r="AM28" i="67"/>
  <c r="BB71" i="56"/>
  <c r="BB69" i="56"/>
  <c r="BB67" i="56"/>
  <c r="BB63" i="56"/>
  <c r="BB61" i="56"/>
  <c r="BB59" i="56"/>
  <c r="BB58" i="56"/>
  <c r="BB56" i="56"/>
  <c r="BB54" i="56"/>
  <c r="BB52" i="56"/>
  <c r="BB50" i="56"/>
  <c r="BB48" i="56"/>
  <c r="BB46" i="56"/>
  <c r="BB44" i="56"/>
  <c r="BB39" i="56"/>
  <c r="BB37" i="56"/>
  <c r="BB35" i="56"/>
  <c r="BB33" i="56"/>
  <c r="BB32" i="56"/>
  <c r="BB30" i="56"/>
  <c r="BB28" i="56"/>
  <c r="BB26" i="56"/>
  <c r="BB24" i="56"/>
  <c r="BB22" i="56"/>
  <c r="BB20" i="56"/>
  <c r="BB18" i="56"/>
  <c r="BB62" i="56"/>
  <c r="BB53" i="56"/>
  <c r="BB45" i="56"/>
  <c r="BB34" i="56"/>
  <c r="BB25" i="56"/>
  <c r="BB15" i="56"/>
  <c r="BB70" i="56"/>
  <c r="BB60" i="56"/>
  <c r="BB51" i="56"/>
  <c r="BB43" i="56"/>
  <c r="BB31" i="56"/>
  <c r="BB23" i="56"/>
  <c r="BC11" i="56"/>
  <c r="BB68" i="56"/>
  <c r="BB57" i="56"/>
  <c r="BB49" i="56"/>
  <c r="BB38" i="56"/>
  <c r="BB29" i="56"/>
  <c r="BB21" i="56"/>
  <c r="BB12" i="56"/>
  <c r="BB64" i="56"/>
  <c r="BB36" i="56"/>
  <c r="BB55" i="56"/>
  <c r="BB27" i="56"/>
  <c r="BB47" i="56"/>
  <c r="BB19" i="56"/>
  <c r="AJ56" i="67"/>
  <c r="AW73" i="83"/>
  <c r="AP34" i="56"/>
  <c r="AK34" i="67" s="1"/>
  <c r="AQ34" i="56"/>
  <c r="AR57" i="56"/>
  <c r="AM57" i="67" s="1"/>
  <c r="AS57" i="56"/>
  <c r="AN57" i="67" s="1"/>
  <c r="AP44" i="56"/>
  <c r="AQ44" i="56"/>
  <c r="AR21" i="56"/>
  <c r="AM21" i="67" s="1"/>
  <c r="AS21" i="56"/>
  <c r="AN21" i="67" s="1"/>
  <c r="AP67" i="56"/>
  <c r="AK67" i="67" s="1"/>
  <c r="AQ67" i="56"/>
  <c r="AL67" i="67" s="1"/>
  <c r="AE73" i="56"/>
  <c r="AP15" i="56"/>
  <c r="AQ15" i="56"/>
  <c r="AP24" i="56"/>
  <c r="AK24" i="67" s="1"/>
  <c r="AQ24" i="56"/>
  <c r="AL24" i="67" s="1"/>
  <c r="AO29" i="56"/>
  <c r="AJ29" i="67" s="1"/>
  <c r="AN29" i="56"/>
  <c r="AI29" i="67" s="1"/>
  <c r="J25" i="75"/>
  <c r="AL29" i="56"/>
  <c r="AP31" i="67"/>
  <c r="AP53" i="67"/>
  <c r="I20" i="75"/>
  <c r="AL22" i="52"/>
  <c r="AL35" i="52"/>
  <c r="AL15" i="56"/>
  <c r="AN67" i="67"/>
  <c r="AI15" i="67"/>
  <c r="AN73" i="60"/>
  <c r="AK54" i="67"/>
  <c r="AV73" i="60"/>
  <c r="AM23" i="67"/>
  <c r="AN63" i="67"/>
  <c r="AE27" i="67"/>
  <c r="AK19" i="67"/>
  <c r="AL45" i="67"/>
  <c r="AE21" i="67"/>
  <c r="L15" i="75"/>
  <c r="AO73" i="100"/>
  <c r="L31" i="75"/>
  <c r="AL43" i="56"/>
  <c r="AX23" i="60"/>
  <c r="AS23" i="67" s="1"/>
  <c r="AY23" i="60"/>
  <c r="AB25" i="67"/>
  <c r="AX36" i="60"/>
  <c r="AS36" i="67" s="1"/>
  <c r="AY36" i="60"/>
  <c r="AN55" i="67"/>
  <c r="AP73" i="83"/>
  <c r="AY27" i="56"/>
  <c r="AX73" i="83"/>
  <c r="AZ12" i="83"/>
  <c r="AZ33" i="83"/>
  <c r="AZ59" i="83"/>
  <c r="BB11" i="83"/>
  <c r="BA11" i="83"/>
  <c r="AZ19" i="83"/>
  <c r="AU19" i="67" s="1"/>
  <c r="AZ64" i="83"/>
  <c r="AZ51" i="83"/>
  <c r="AZ29" i="83"/>
  <c r="AU29" i="67" s="1"/>
  <c r="AZ61" i="83"/>
  <c r="AZ39" i="83"/>
  <c r="AZ54" i="83"/>
  <c r="AZ26" i="83"/>
  <c r="AZ60" i="83"/>
  <c r="AZ62" i="83"/>
  <c r="AZ43" i="83"/>
  <c r="AZ55" i="83"/>
  <c r="AZ45" i="83"/>
  <c r="AZ28" i="83"/>
  <c r="AZ56" i="83"/>
  <c r="AU56" i="67" s="1"/>
  <c r="AZ20" i="83"/>
  <c r="AZ49" i="83"/>
  <c r="AZ46" i="83"/>
  <c r="AZ34" i="83"/>
  <c r="AU34" i="67" s="1"/>
  <c r="AZ35" i="83"/>
  <c r="AZ18" i="83"/>
  <c r="AZ71" i="83"/>
  <c r="AZ22" i="83"/>
  <c r="AZ36" i="83"/>
  <c r="AZ38" i="83"/>
  <c r="AZ63" i="83"/>
  <c r="AZ68" i="83"/>
  <c r="AZ44" i="83"/>
  <c r="AZ70" i="83"/>
  <c r="AU70" i="67" s="1"/>
  <c r="AZ47" i="83"/>
  <c r="AZ24" i="83"/>
  <c r="AZ23" i="83"/>
  <c r="AZ52" i="83"/>
  <c r="AZ15" i="83"/>
  <c r="AZ53" i="83"/>
  <c r="AZ32" i="83"/>
  <c r="AZ27" i="83"/>
  <c r="AZ50" i="83"/>
  <c r="AZ25" i="83"/>
  <c r="AZ31" i="83"/>
  <c r="AZ21" i="83"/>
  <c r="AZ58" i="83"/>
  <c r="AZ48" i="83"/>
  <c r="AZ30" i="83"/>
  <c r="AZ57" i="83"/>
  <c r="AZ37" i="83"/>
  <c r="AZ69" i="83"/>
  <c r="AZ67" i="83"/>
  <c r="AI30" i="67"/>
  <c r="AS15" i="67"/>
  <c r="AU71" i="67"/>
  <c r="AN52" i="56"/>
  <c r="AI52" i="67" s="1"/>
  <c r="AO52" i="56"/>
  <c r="AJ52" i="67" s="1"/>
  <c r="AL52" i="56"/>
  <c r="J49" i="75"/>
  <c r="AT51" i="56"/>
  <c r="AO51" i="67" s="1"/>
  <c r="AU51" i="56"/>
  <c r="AP51" i="67" s="1"/>
  <c r="AR18" i="56"/>
  <c r="AM18" i="67" s="1"/>
  <c r="AS18" i="56"/>
  <c r="AN18" i="67" s="1"/>
  <c r="AP31" i="56"/>
  <c r="AK31" i="67" s="1"/>
  <c r="AQ31" i="56"/>
  <c r="AL31" i="67" s="1"/>
  <c r="AT56" i="56"/>
  <c r="AO56" i="67" s="1"/>
  <c r="AU56" i="56"/>
  <c r="AP56" i="67" s="1"/>
  <c r="AP36" i="56"/>
  <c r="AK36" i="67" s="1"/>
  <c r="AQ36" i="56"/>
  <c r="AL36" i="67" s="1"/>
  <c r="AP52" i="56"/>
  <c r="AQ52" i="56"/>
  <c r="AL52" i="67" s="1"/>
  <c r="AT64" i="56"/>
  <c r="AO64" i="67" s="1"/>
  <c r="AU64" i="56"/>
  <c r="AP64" i="67" s="1"/>
  <c r="AN49" i="52"/>
  <c r="AI49" i="67" s="1"/>
  <c r="I46" i="75"/>
  <c r="AL49" i="52"/>
  <c r="AO49" i="52"/>
  <c r="AR26" i="52"/>
  <c r="AM26" i="67" s="1"/>
  <c r="AS26" i="52"/>
  <c r="AT37" i="52"/>
  <c r="AO37" i="67" s="1"/>
  <c r="AU37" i="52"/>
  <c r="AP37" i="67" s="1"/>
  <c r="AN63" i="52"/>
  <c r="AI63" i="67" s="1"/>
  <c r="AO63" i="52"/>
  <c r="AJ63" i="67" s="1"/>
  <c r="AL63" i="52"/>
  <c r="I60" i="75"/>
  <c r="AP25" i="52"/>
  <c r="AQ25" i="52"/>
  <c r="AT19" i="52"/>
  <c r="AO19" i="67" s="1"/>
  <c r="AU19" i="52"/>
  <c r="AP19" i="67" s="1"/>
  <c r="AN51" i="52"/>
  <c r="AI51" i="67" s="1"/>
  <c r="AO51" i="52"/>
  <c r="AJ51" i="67" s="1"/>
  <c r="I48" i="75"/>
  <c r="AL51" i="52"/>
  <c r="AR62" i="52"/>
  <c r="AM62" i="67" s="1"/>
  <c r="AS62" i="52"/>
  <c r="AN62" i="67" s="1"/>
  <c r="AN37" i="52"/>
  <c r="AO37" i="52"/>
  <c r="AL37" i="52"/>
  <c r="I33" i="75"/>
  <c r="AP44" i="52"/>
  <c r="AQ44" i="52"/>
  <c r="AP27" i="52"/>
  <c r="AQ27" i="52"/>
  <c r="AN23" i="52"/>
  <c r="AN73" i="52" s="1"/>
  <c r="AO23" i="52"/>
  <c r="AJ23" i="67" s="1"/>
  <c r="I23" i="94" s="1"/>
  <c r="AL23" i="52"/>
  <c r="I19" i="75"/>
  <c r="I28" i="75"/>
  <c r="AD73" i="52"/>
  <c r="BA67" i="60"/>
  <c r="BA47" i="60"/>
  <c r="BA29" i="60"/>
  <c r="BA71" i="60"/>
  <c r="BA53" i="60"/>
  <c r="BA30" i="60"/>
  <c r="BA51" i="60"/>
  <c r="AA19" i="67"/>
  <c r="AA47" i="67"/>
  <c r="AL50" i="67"/>
  <c r="AK52" i="67"/>
  <c r="AL70" i="60"/>
  <c r="AI62" i="67"/>
  <c r="AL67" i="60"/>
  <c r="AJ39" i="67"/>
  <c r="AK35" i="67"/>
  <c r="AE64" i="67"/>
  <c r="L50" i="75"/>
  <c r="AN52" i="67"/>
  <c r="AE47" i="67"/>
  <c r="AL47" i="60"/>
  <c r="AL48" i="67"/>
  <c r="AN34" i="67"/>
  <c r="AJ32" i="67"/>
  <c r="AM56" i="67"/>
  <c r="AN44" i="67"/>
  <c r="AO45" i="67"/>
  <c r="AW73" i="100"/>
  <c r="AL53" i="58"/>
  <c r="K50" i="75"/>
  <c r="K44" i="75"/>
  <c r="AL47" i="58"/>
  <c r="AV73" i="52"/>
  <c r="AS70" i="67"/>
  <c r="AS48" i="67"/>
  <c r="AS64" i="67"/>
  <c r="AS54" i="67"/>
  <c r="AS28" i="67"/>
  <c r="AS45" i="67"/>
  <c r="AS51" i="67"/>
  <c r="AS50" i="67"/>
  <c r="AS29" i="67"/>
  <c r="AS34" i="67"/>
  <c r="AS27" i="67"/>
  <c r="AS62" i="67"/>
  <c r="AE15" i="67"/>
  <c r="J54" i="75"/>
  <c r="AN73" i="83"/>
  <c r="AR47" i="56"/>
  <c r="AM47" i="67" s="1"/>
  <c r="AS47" i="56"/>
  <c r="AN47" i="67" s="1"/>
  <c r="AR36" i="56"/>
  <c r="AM36" i="67" s="1"/>
  <c r="AS36" i="56"/>
  <c r="AN36" i="67" s="1"/>
  <c r="AN45" i="56"/>
  <c r="AI45" i="67" s="1"/>
  <c r="AO45" i="56"/>
  <c r="AJ45" i="67" s="1"/>
  <c r="AL45" i="56"/>
  <c r="J42" i="75"/>
  <c r="AL27" i="56"/>
  <c r="AL47" i="56"/>
  <c r="J32" i="75"/>
  <c r="J19" i="75"/>
  <c r="J67" i="75"/>
  <c r="AP47" i="67"/>
  <c r="AP23" i="67"/>
  <c r="J53" i="75"/>
  <c r="I59" i="75"/>
  <c r="AL68" i="52"/>
  <c r="I26" i="75"/>
  <c r="AL48" i="52"/>
  <c r="AL44" i="52"/>
  <c r="AO49" i="67"/>
  <c r="AL28" i="67"/>
  <c r="AJ61" i="67"/>
  <c r="AA22" i="67"/>
  <c r="AA28" i="67"/>
  <c r="AA20" i="67"/>
  <c r="L40" i="75"/>
  <c r="AL20" i="60"/>
  <c r="AD20" i="67"/>
  <c r="AK53" i="67"/>
  <c r="AN69" i="67"/>
  <c r="AJ54" i="67"/>
  <c r="L68" i="75"/>
  <c r="AL68" i="67"/>
  <c r="AL57" i="67"/>
  <c r="AJ36" i="67"/>
  <c r="AK69" i="67"/>
  <c r="AJ24" i="67"/>
  <c r="AL34" i="67"/>
  <c r="AN58" i="67"/>
  <c r="AE44" i="67"/>
  <c r="AN49" i="67"/>
  <c r="AJ46" i="67"/>
  <c r="AM32" i="67"/>
  <c r="L22" i="75"/>
  <c r="AL46" i="56"/>
  <c r="AL51" i="60"/>
  <c r="AD51" i="67"/>
  <c r="AZ73" i="96"/>
  <c r="BA59" i="96"/>
  <c r="BA33" i="96"/>
  <c r="BA12" i="96"/>
  <c r="BA50" i="96"/>
  <c r="BA58" i="96"/>
  <c r="BA54" i="96"/>
  <c r="BA46" i="96"/>
  <c r="BA69" i="96"/>
  <c r="BA23" i="96"/>
  <c r="BA38" i="96"/>
  <c r="BA37" i="96"/>
  <c r="BA49" i="96"/>
  <c r="BA70" i="96"/>
  <c r="BA60" i="96"/>
  <c r="BA48" i="96"/>
  <c r="BA44" i="96"/>
  <c r="BA64" i="96"/>
  <c r="BA29" i="96"/>
  <c r="BA18" i="96"/>
  <c r="BA47" i="96"/>
  <c r="BA24" i="96"/>
  <c r="BA27" i="96"/>
  <c r="BA20" i="96"/>
  <c r="BA31" i="96"/>
  <c r="BA55" i="96"/>
  <c r="BA56" i="96"/>
  <c r="BA15" i="96"/>
  <c r="BA63" i="96"/>
  <c r="BA21" i="96"/>
  <c r="BA35" i="96"/>
  <c r="BA26" i="96"/>
  <c r="BA30" i="96"/>
  <c r="BA25" i="96"/>
  <c r="BA19" i="96"/>
  <c r="BA39" i="96"/>
  <c r="BA36" i="96"/>
  <c r="BA62" i="96"/>
  <c r="BA28" i="96"/>
  <c r="BA51" i="96"/>
  <c r="BA43" i="96"/>
  <c r="BA22" i="96"/>
  <c r="BA53" i="96"/>
  <c r="BA57" i="96"/>
  <c r="BA52" i="96"/>
  <c r="BA34" i="96"/>
  <c r="BA32" i="96"/>
  <c r="BA61" i="96"/>
  <c r="BA45" i="96"/>
  <c r="BA67" i="96"/>
  <c r="BA68" i="96"/>
  <c r="BA71" i="96"/>
  <c r="AO30" i="67"/>
  <c r="AU73" i="96"/>
  <c r="I51" i="75"/>
  <c r="J30" i="75"/>
  <c r="AN53" i="67"/>
  <c r="AR73" i="83"/>
  <c r="AL23" i="58"/>
  <c r="AL47" i="67" l="1"/>
  <c r="AO46" i="67"/>
  <c r="AR60" i="67"/>
  <c r="AR68" i="67"/>
  <c r="AO73" i="52"/>
  <c r="AL46" i="67"/>
  <c r="AL44" i="67"/>
  <c r="AU30" i="67"/>
  <c r="AR54" i="67"/>
  <c r="AR50" i="67"/>
  <c r="AN48" i="67"/>
  <c r="AM58" i="67"/>
  <c r="AK58" i="67"/>
  <c r="BA73" i="98"/>
  <c r="AI47" i="67"/>
  <c r="AO47" i="67"/>
  <c r="J47" i="94" s="1"/>
  <c r="AR35" i="67"/>
  <c r="L35" i="94" s="1"/>
  <c r="AR26" i="67"/>
  <c r="L26" i="94" s="1"/>
  <c r="L18" i="94"/>
  <c r="K18" i="94"/>
  <c r="AQ26" i="67"/>
  <c r="K26" i="94" s="1"/>
  <c r="K53" i="94"/>
  <c r="AR30" i="67"/>
  <c r="L30" i="94" s="1"/>
  <c r="AR71" i="67"/>
  <c r="L71" i="94" s="1"/>
  <c r="AR22" i="67"/>
  <c r="L22" i="94" s="1"/>
  <c r="AR44" i="67"/>
  <c r="L44" i="94" s="1"/>
  <c r="T23" i="75"/>
  <c r="AL73" i="98"/>
  <c r="K25" i="94"/>
  <c r="T43" i="75"/>
  <c r="AR38" i="67"/>
  <c r="L38" i="94" s="1"/>
  <c r="T24" i="75"/>
  <c r="K44" i="94"/>
  <c r="AR63" i="67"/>
  <c r="L63" i="94" s="1"/>
  <c r="T27" i="75"/>
  <c r="K24" i="94"/>
  <c r="AR27" i="67"/>
  <c r="L27" i="94" s="1"/>
  <c r="K43" i="94"/>
  <c r="T48" i="75"/>
  <c r="AR58" i="67"/>
  <c r="L58" i="94" s="1"/>
  <c r="J31" i="94"/>
  <c r="T18" i="75"/>
  <c r="K71" i="94"/>
  <c r="K27" i="94"/>
  <c r="AQ30" i="67"/>
  <c r="K30" i="94" s="1"/>
  <c r="T41" i="75"/>
  <c r="T54" i="75"/>
  <c r="K51" i="94"/>
  <c r="K48" i="94"/>
  <c r="AR19" i="67"/>
  <c r="L19" i="94" s="1"/>
  <c r="AQ22" i="67"/>
  <c r="K22" i="94" s="1"/>
  <c r="K58" i="94"/>
  <c r="AR39" i="67"/>
  <c r="K45" i="94"/>
  <c r="H44" i="94"/>
  <c r="H27" i="94"/>
  <c r="K35" i="94"/>
  <c r="K31" i="94"/>
  <c r="I29" i="94"/>
  <c r="AU54" i="67"/>
  <c r="AL27" i="67"/>
  <c r="K20" i="94"/>
  <c r="AJ49" i="67"/>
  <c r="K39" i="94"/>
  <c r="AU49" i="67"/>
  <c r="AU26" i="67"/>
  <c r="AU37" i="67"/>
  <c r="AU35" i="67"/>
  <c r="K63" i="94"/>
  <c r="AY73" i="56"/>
  <c r="AM54" i="67"/>
  <c r="J71" i="94"/>
  <c r="AA78" i="67"/>
  <c r="K52" i="94"/>
  <c r="K55" i="94"/>
  <c r="K54" i="94"/>
  <c r="K67" i="94"/>
  <c r="AV73" i="98"/>
  <c r="AY73" i="98"/>
  <c r="AS73" i="98"/>
  <c r="AT73" i="98"/>
  <c r="K23" i="94"/>
  <c r="K37" i="94"/>
  <c r="K64" i="94"/>
  <c r="I52" i="94"/>
  <c r="AU44" i="67"/>
  <c r="AU43" i="67"/>
  <c r="AK27" i="67"/>
  <c r="I20" i="94"/>
  <c r="I55" i="94"/>
  <c r="K50" i="94"/>
  <c r="AI37" i="67"/>
  <c r="L46" i="94"/>
  <c r="L55" i="94"/>
  <c r="AR73" i="52"/>
  <c r="K32" i="94"/>
  <c r="AY73" i="102"/>
  <c r="AW73" i="98"/>
  <c r="BB71" i="60"/>
  <c r="BB61" i="60"/>
  <c r="BB54" i="60"/>
  <c r="BB46" i="60"/>
  <c r="BB35" i="60"/>
  <c r="BB28" i="60"/>
  <c r="BB20" i="60"/>
  <c r="BB45" i="60"/>
  <c r="BC11" i="60"/>
  <c r="BB43" i="60"/>
  <c r="BB57" i="60"/>
  <c r="BB21" i="60"/>
  <c r="BB27" i="60"/>
  <c r="BB69" i="60"/>
  <c r="BB59" i="60"/>
  <c r="BB52" i="60"/>
  <c r="BB44" i="60"/>
  <c r="BB33" i="60"/>
  <c r="BB26" i="60"/>
  <c r="BB18" i="60"/>
  <c r="BB34" i="60"/>
  <c r="BB70" i="60"/>
  <c r="BB31" i="60"/>
  <c r="BB49" i="60"/>
  <c r="BB64" i="60"/>
  <c r="BB12" i="60"/>
  <c r="BB67" i="60"/>
  <c r="BB58" i="60"/>
  <c r="BB50" i="60"/>
  <c r="BB39" i="60"/>
  <c r="BB32" i="60"/>
  <c r="BB24" i="60"/>
  <c r="BB62" i="60"/>
  <c r="BB25" i="60"/>
  <c r="BB60" i="60"/>
  <c r="BB23" i="60"/>
  <c r="BB38" i="60"/>
  <c r="BB36" i="60"/>
  <c r="BB47" i="60"/>
  <c r="BB63" i="60"/>
  <c r="BB56" i="60"/>
  <c r="BB48" i="60"/>
  <c r="BB37" i="60"/>
  <c r="BB30" i="60"/>
  <c r="BB22" i="60"/>
  <c r="BB53" i="60"/>
  <c r="BB15" i="60"/>
  <c r="BB51" i="60"/>
  <c r="BB68" i="60"/>
  <c r="BB29" i="60"/>
  <c r="BB55" i="60"/>
  <c r="BB19" i="60"/>
  <c r="AN73" i="98"/>
  <c r="AZ73" i="98"/>
  <c r="BA12" i="102"/>
  <c r="AV12" i="67" s="1"/>
  <c r="BA52" i="102"/>
  <c r="BA43" i="102"/>
  <c r="BA30" i="102"/>
  <c r="BA62" i="102"/>
  <c r="BA26" i="102"/>
  <c r="BA21" i="102"/>
  <c r="BA27" i="102"/>
  <c r="BA57" i="102"/>
  <c r="BA45" i="102"/>
  <c r="BA46" i="102"/>
  <c r="BA69" i="102"/>
  <c r="AV10" i="67"/>
  <c r="BA32" i="102"/>
  <c r="BA44" i="102"/>
  <c r="BA36" i="102"/>
  <c r="BA39" i="102"/>
  <c r="BA60" i="102"/>
  <c r="BA53" i="102"/>
  <c r="BA47" i="102"/>
  <c r="BA61" i="102"/>
  <c r="BA31" i="102"/>
  <c r="BA18" i="102"/>
  <c r="BA24" i="102"/>
  <c r="BA28" i="102"/>
  <c r="BA59" i="102"/>
  <c r="BA56" i="102"/>
  <c r="BA37" i="102"/>
  <c r="BA20" i="102"/>
  <c r="BA34" i="102"/>
  <c r="BA29" i="102"/>
  <c r="BA64" i="102"/>
  <c r="BA49" i="102"/>
  <c r="BA67" i="102"/>
  <c r="BA70" i="102"/>
  <c r="BA51" i="102"/>
  <c r="BA50" i="102"/>
  <c r="BA23" i="102"/>
  <c r="BA33" i="102"/>
  <c r="BA48" i="102"/>
  <c r="BA25" i="102"/>
  <c r="BA54" i="102"/>
  <c r="BA19" i="102"/>
  <c r="BA68" i="102"/>
  <c r="BA58" i="102"/>
  <c r="BA71" i="102"/>
  <c r="BA38" i="102"/>
  <c r="BA55" i="102"/>
  <c r="BA35" i="102"/>
  <c r="BA63" i="102"/>
  <c r="BA22" i="102"/>
  <c r="BA15" i="102"/>
  <c r="AP73" i="98"/>
  <c r="AR73" i="98"/>
  <c r="AU73" i="98"/>
  <c r="I45" i="94"/>
  <c r="AU20" i="67"/>
  <c r="AU63" i="67"/>
  <c r="AU64" i="67"/>
  <c r="AU32" i="67"/>
  <c r="AU69" i="67"/>
  <c r="AU47" i="67"/>
  <c r="K46" i="94"/>
  <c r="AJ37" i="67"/>
  <c r="I37" i="94" s="1"/>
  <c r="AJ58" i="67"/>
  <c r="K70" i="94"/>
  <c r="BA59" i="60"/>
  <c r="BA38" i="60"/>
  <c r="BA45" i="60"/>
  <c r="BA27" i="60"/>
  <c r="BA31" i="60"/>
  <c r="BA35" i="60"/>
  <c r="BA50" i="60"/>
  <c r="BA20" i="60"/>
  <c r="BA33" i="60"/>
  <c r="BA57" i="60"/>
  <c r="BA46" i="60"/>
  <c r="BA56" i="60"/>
  <c r="BA18" i="60"/>
  <c r="BA68" i="60"/>
  <c r="BA55" i="60"/>
  <c r="BA24" i="60"/>
  <c r="BA12" i="60"/>
  <c r="BA58" i="60"/>
  <c r="BA36" i="60"/>
  <c r="BA52" i="60"/>
  <c r="BA25" i="60"/>
  <c r="BA44" i="60"/>
  <c r="BA60" i="60"/>
  <c r="BA62" i="60"/>
  <c r="BA21" i="60"/>
  <c r="BA69" i="60"/>
  <c r="BA54" i="60"/>
  <c r="BA48" i="60"/>
  <c r="BA15" i="60"/>
  <c r="BA39" i="60"/>
  <c r="BA22" i="60"/>
  <c r="BA70" i="60"/>
  <c r="BA64" i="60"/>
  <c r="J52" i="94"/>
  <c r="I51" i="94"/>
  <c r="I63" i="94"/>
  <c r="AS73" i="52"/>
  <c r="K56" i="94"/>
  <c r="AK44" i="67"/>
  <c r="AU53" i="67"/>
  <c r="AU22" i="67"/>
  <c r="AU25" i="67"/>
  <c r="AY73" i="60"/>
  <c r="AU52" i="67"/>
  <c r="AU51" i="67"/>
  <c r="AU67" i="67"/>
  <c r="AU62" i="67"/>
  <c r="AU23" i="67"/>
  <c r="AU18" i="67"/>
  <c r="AU68" i="67"/>
  <c r="AU61" i="67"/>
  <c r="AU28" i="67"/>
  <c r="AN54" i="67"/>
  <c r="K28" i="94"/>
  <c r="AO43" i="67"/>
  <c r="J43" i="94" s="1"/>
  <c r="J68" i="94"/>
  <c r="K49" i="94"/>
  <c r="AI58" i="67"/>
  <c r="L52" i="94"/>
  <c r="AL20" i="52"/>
  <c r="I16" i="75"/>
  <c r="AX73" i="98"/>
  <c r="AO73" i="98"/>
  <c r="BB67" i="102"/>
  <c r="BB57" i="102"/>
  <c r="BB38" i="102"/>
  <c r="BB21" i="102"/>
  <c r="BB61" i="102"/>
  <c r="BB44" i="102"/>
  <c r="BB28" i="102"/>
  <c r="BB60" i="102"/>
  <c r="BB43" i="102"/>
  <c r="BB23" i="102"/>
  <c r="BB54" i="102"/>
  <c r="BB50" i="102"/>
  <c r="BB39" i="102"/>
  <c r="BB63" i="102"/>
  <c r="BB53" i="102"/>
  <c r="BB34" i="102"/>
  <c r="BB15" i="102"/>
  <c r="BB56" i="102"/>
  <c r="BB37" i="102"/>
  <c r="BB24" i="102"/>
  <c r="BB55" i="102"/>
  <c r="BB36" i="102"/>
  <c r="BB19" i="102"/>
  <c r="BB35" i="102"/>
  <c r="BB22" i="102"/>
  <c r="BB30" i="102"/>
  <c r="BB71" i="102"/>
  <c r="AW10" i="67"/>
  <c r="BB49" i="102"/>
  <c r="BB29" i="102"/>
  <c r="BB12" i="102"/>
  <c r="AW12" i="67" s="1"/>
  <c r="BB52" i="102"/>
  <c r="BB33" i="102"/>
  <c r="BB20" i="102"/>
  <c r="BB51" i="102"/>
  <c r="BB31" i="102"/>
  <c r="BC11" i="102"/>
  <c r="BB26" i="102"/>
  <c r="BB46" i="102"/>
  <c r="BB58" i="102"/>
  <c r="BB69" i="102"/>
  <c r="BB62" i="102"/>
  <c r="BB45" i="102"/>
  <c r="BB25" i="102"/>
  <c r="BB70" i="102"/>
  <c r="BB48" i="102"/>
  <c r="BB32" i="102"/>
  <c r="BB68" i="102"/>
  <c r="BB47" i="102"/>
  <c r="BB27" i="102"/>
  <c r="BB64" i="102"/>
  <c r="BB59" i="102"/>
  <c r="BB18" i="102"/>
  <c r="AQ73" i="98"/>
  <c r="L31" i="94"/>
  <c r="L29" i="94"/>
  <c r="J57" i="94"/>
  <c r="T60" i="75"/>
  <c r="J55" i="94"/>
  <c r="T52" i="75"/>
  <c r="L50" i="94"/>
  <c r="AT71" i="67"/>
  <c r="AT30" i="67"/>
  <c r="AT69" i="67"/>
  <c r="M69" i="94" s="1"/>
  <c r="AT21" i="67"/>
  <c r="J25" i="94"/>
  <c r="L43" i="94"/>
  <c r="J35" i="94"/>
  <c r="L34" i="94"/>
  <c r="J44" i="94"/>
  <c r="L68" i="94"/>
  <c r="J32" i="94"/>
  <c r="J53" i="94"/>
  <c r="L37" i="94"/>
  <c r="J20" i="94"/>
  <c r="T20" i="75"/>
  <c r="T26" i="75"/>
  <c r="J58" i="94"/>
  <c r="J69" i="94"/>
  <c r="J63" i="94"/>
  <c r="J23" i="94"/>
  <c r="J62" i="94"/>
  <c r="AT35" i="67"/>
  <c r="M35" i="94" s="1"/>
  <c r="L32" i="94"/>
  <c r="K69" i="94"/>
  <c r="J51" i="94"/>
  <c r="AL73" i="58"/>
  <c r="T51" i="75"/>
  <c r="J67" i="94"/>
  <c r="L57" i="94"/>
  <c r="K47" i="94"/>
  <c r="L54" i="94"/>
  <c r="T28" i="75"/>
  <c r="T57" i="75"/>
  <c r="J70" i="94"/>
  <c r="T47" i="75"/>
  <c r="T58" i="75"/>
  <c r="T66" i="75"/>
  <c r="J36" i="94"/>
  <c r="L56" i="94"/>
  <c r="T21" i="75"/>
  <c r="AT46" i="67"/>
  <c r="AT55" i="67"/>
  <c r="AT19" i="67"/>
  <c r="AT58" i="67"/>
  <c r="J38" i="94"/>
  <c r="T45" i="75"/>
  <c r="L70" i="94"/>
  <c r="J19" i="94"/>
  <c r="T55" i="75"/>
  <c r="L67" i="94"/>
  <c r="T15" i="75"/>
  <c r="T17" i="75"/>
  <c r="T34" i="75"/>
  <c r="AL73" i="83"/>
  <c r="L21" i="94"/>
  <c r="J24" i="94"/>
  <c r="L61" i="94"/>
  <c r="J29" i="94"/>
  <c r="T40" i="75"/>
  <c r="AV73" i="56"/>
  <c r="J48" i="94"/>
  <c r="J37" i="94"/>
  <c r="J18" i="94"/>
  <c r="K61" i="94"/>
  <c r="AL73" i="60"/>
  <c r="J22" i="94"/>
  <c r="J54" i="94"/>
  <c r="K60" i="94"/>
  <c r="H45" i="94"/>
  <c r="I27" i="94"/>
  <c r="I60" i="94"/>
  <c r="I47" i="94"/>
  <c r="I49" i="94"/>
  <c r="H26" i="94"/>
  <c r="H19" i="94"/>
  <c r="H39" i="94"/>
  <c r="H50" i="94"/>
  <c r="H58" i="94"/>
  <c r="H51" i="94"/>
  <c r="H29" i="94"/>
  <c r="I44" i="94"/>
  <c r="I34" i="94"/>
  <c r="H47" i="94"/>
  <c r="I26" i="94"/>
  <c r="I19" i="94"/>
  <c r="I28" i="94"/>
  <c r="I71" i="94"/>
  <c r="I68" i="94"/>
  <c r="I18" i="94"/>
  <c r="H49" i="94"/>
  <c r="H20" i="94"/>
  <c r="I21" i="94"/>
  <c r="H68" i="94"/>
  <c r="H22" i="94"/>
  <c r="H63" i="94"/>
  <c r="H52" i="94"/>
  <c r="H55" i="94"/>
  <c r="H37" i="94"/>
  <c r="I58" i="94"/>
  <c r="I54" i="94"/>
  <c r="H32" i="94"/>
  <c r="T44" i="75"/>
  <c r="AU38" i="67"/>
  <c r="BB71" i="58"/>
  <c r="BB69" i="58"/>
  <c r="BB67" i="58"/>
  <c r="BB63" i="58"/>
  <c r="BB61" i="58"/>
  <c r="BB59" i="58"/>
  <c r="BB58" i="58"/>
  <c r="BB56" i="58"/>
  <c r="BB54" i="58"/>
  <c r="BB52" i="58"/>
  <c r="BB50" i="58"/>
  <c r="BB48" i="58"/>
  <c r="BB46" i="58"/>
  <c r="BB44" i="58"/>
  <c r="BB39" i="58"/>
  <c r="BB37" i="58"/>
  <c r="BB35" i="58"/>
  <c r="BB33" i="58"/>
  <c r="BB32" i="58"/>
  <c r="BB30" i="58"/>
  <c r="BB28" i="58"/>
  <c r="BB26" i="58"/>
  <c r="BB24" i="58"/>
  <c r="BB22" i="58"/>
  <c r="BB20" i="58"/>
  <c r="BB18" i="58"/>
  <c r="BB62" i="58"/>
  <c r="BB53" i="58"/>
  <c r="BB45" i="58"/>
  <c r="BB34" i="58"/>
  <c r="BB25" i="58"/>
  <c r="BB15" i="58"/>
  <c r="BB70" i="58"/>
  <c r="BB60" i="58"/>
  <c r="BB51" i="58"/>
  <c r="BB43" i="58"/>
  <c r="BB31" i="58"/>
  <c r="BB23" i="58"/>
  <c r="BB68" i="58"/>
  <c r="BB57" i="58"/>
  <c r="BB49" i="58"/>
  <c r="BB38" i="58"/>
  <c r="BB29" i="58"/>
  <c r="BB21" i="58"/>
  <c r="BB12" i="58"/>
  <c r="BB64" i="58"/>
  <c r="BB36" i="58"/>
  <c r="BB55" i="58"/>
  <c r="BB27" i="58"/>
  <c r="BB19" i="58"/>
  <c r="BB47" i="58"/>
  <c r="BC11" i="58"/>
  <c r="H67" i="94"/>
  <c r="I61" i="94"/>
  <c r="BB71" i="83"/>
  <c r="BB69" i="83"/>
  <c r="BB67" i="83"/>
  <c r="BB63" i="83"/>
  <c r="BB61" i="83"/>
  <c r="BB59" i="83"/>
  <c r="BB58" i="83"/>
  <c r="BB56" i="83"/>
  <c r="BB54" i="83"/>
  <c r="BB52" i="83"/>
  <c r="BB50" i="83"/>
  <c r="BB48" i="83"/>
  <c r="BB46" i="83"/>
  <c r="BB44" i="83"/>
  <c r="BB39" i="83"/>
  <c r="BB37" i="83"/>
  <c r="BB35" i="83"/>
  <c r="BB33" i="83"/>
  <c r="BB32" i="83"/>
  <c r="BB30" i="83"/>
  <c r="BB28" i="83"/>
  <c r="BB26" i="83"/>
  <c r="BB24" i="83"/>
  <c r="BB22" i="83"/>
  <c r="BB20" i="83"/>
  <c r="BB18" i="83"/>
  <c r="BB62" i="83"/>
  <c r="BB53" i="83"/>
  <c r="BB45" i="83"/>
  <c r="BB34" i="83"/>
  <c r="BB25" i="83"/>
  <c r="BB15" i="83"/>
  <c r="BB70" i="83"/>
  <c r="BB60" i="83"/>
  <c r="BB51" i="83"/>
  <c r="BB43" i="83"/>
  <c r="BB31" i="83"/>
  <c r="BB23" i="83"/>
  <c r="BC11" i="83"/>
  <c r="BB68" i="83"/>
  <c r="BB57" i="83"/>
  <c r="BB49" i="83"/>
  <c r="BB38" i="83"/>
  <c r="BB29" i="83"/>
  <c r="BB21" i="83"/>
  <c r="BB12" i="83"/>
  <c r="BB64" i="83"/>
  <c r="BB36" i="83"/>
  <c r="BB55" i="83"/>
  <c r="BB27" i="83"/>
  <c r="BB19" i="83"/>
  <c r="BB47" i="83"/>
  <c r="H15" i="94"/>
  <c r="AQ73" i="56"/>
  <c r="BB73" i="56"/>
  <c r="AZ50" i="52"/>
  <c r="AU50" i="67" s="1"/>
  <c r="J50" i="94"/>
  <c r="I35" i="94"/>
  <c r="J61" i="94"/>
  <c r="AX73" i="60"/>
  <c r="AD78" i="67"/>
  <c r="H57" i="94"/>
  <c r="AJ73" i="52"/>
  <c r="AU24" i="67"/>
  <c r="AU57" i="67"/>
  <c r="AU46" i="67"/>
  <c r="AU60" i="67"/>
  <c r="AU27" i="67"/>
  <c r="AU31" i="67"/>
  <c r="AU55" i="67"/>
  <c r="H70" i="94"/>
  <c r="K36" i="94"/>
  <c r="AK25" i="67"/>
  <c r="I30" i="94"/>
  <c r="AO73" i="56"/>
  <c r="AU48" i="67"/>
  <c r="J28" i="94"/>
  <c r="AY73" i="52"/>
  <c r="AT60" i="67"/>
  <c r="M60" i="94" s="1"/>
  <c r="AT47" i="67"/>
  <c r="AT37" i="67"/>
  <c r="AT52" i="67"/>
  <c r="AT34" i="67"/>
  <c r="M34" i="94" s="1"/>
  <c r="AT62" i="67"/>
  <c r="M62" i="94" s="1"/>
  <c r="AT70" i="67"/>
  <c r="M70" i="94" s="1"/>
  <c r="AT25" i="67"/>
  <c r="M25" i="94" s="1"/>
  <c r="AT57" i="67"/>
  <c r="M57" i="94" s="1"/>
  <c r="AT44" i="67"/>
  <c r="M44" i="94" s="1"/>
  <c r="AT51" i="67"/>
  <c r="M51" i="94" s="1"/>
  <c r="AT20" i="67"/>
  <c r="M20" i="94" s="1"/>
  <c r="AQ19" i="67"/>
  <c r="AN73" i="56"/>
  <c r="L23" i="94"/>
  <c r="L36" i="94"/>
  <c r="K38" i="94"/>
  <c r="I53" i="94"/>
  <c r="I67" i="94"/>
  <c r="T49" i="75"/>
  <c r="I31" i="94"/>
  <c r="AZ73" i="60"/>
  <c r="I43" i="94"/>
  <c r="AU73" i="52"/>
  <c r="AJ25" i="67"/>
  <c r="I38" i="94"/>
  <c r="J46" i="94"/>
  <c r="AL15" i="52"/>
  <c r="T53" i="75"/>
  <c r="AE78" i="67"/>
  <c r="J39" i="94"/>
  <c r="BA59" i="58"/>
  <c r="BA33" i="58"/>
  <c r="BA12" i="58"/>
  <c r="BA21" i="58"/>
  <c r="BA15" i="58"/>
  <c r="BA39" i="58"/>
  <c r="BA36" i="58"/>
  <c r="BA23" i="58"/>
  <c r="BA47" i="58"/>
  <c r="BA46" i="58"/>
  <c r="BA25" i="58"/>
  <c r="BA62" i="58"/>
  <c r="BA69" i="58"/>
  <c r="BA57" i="58"/>
  <c r="BA50" i="58"/>
  <c r="BA67" i="58"/>
  <c r="BA32" i="58"/>
  <c r="BA29" i="58"/>
  <c r="BA26" i="58"/>
  <c r="BA53" i="58"/>
  <c r="BA20" i="58"/>
  <c r="BA24" i="58"/>
  <c r="BA49" i="58"/>
  <c r="BA51" i="58"/>
  <c r="BA43" i="58"/>
  <c r="BA19" i="58"/>
  <c r="BA58" i="58"/>
  <c r="BA52" i="58"/>
  <c r="BA64" i="58"/>
  <c r="BA70" i="58"/>
  <c r="BA60" i="58"/>
  <c r="BA38" i="58"/>
  <c r="BA71" i="58"/>
  <c r="BA28" i="58"/>
  <c r="BA35" i="58"/>
  <c r="BA30" i="58"/>
  <c r="BA68" i="58"/>
  <c r="BA37" i="58"/>
  <c r="BA45" i="58"/>
  <c r="BA31" i="58"/>
  <c r="BA56" i="58"/>
  <c r="BA34" i="58"/>
  <c r="BA54" i="58"/>
  <c r="BA61" i="58"/>
  <c r="BA18" i="58"/>
  <c r="BA22" i="58"/>
  <c r="BA27" i="58"/>
  <c r="BA48" i="58"/>
  <c r="BA44" i="58"/>
  <c r="BA55" i="58"/>
  <c r="BA63" i="58"/>
  <c r="AP73" i="52"/>
  <c r="I24" i="94"/>
  <c r="I46" i="94"/>
  <c r="I32" i="94"/>
  <c r="T19" i="75"/>
  <c r="T33" i="75"/>
  <c r="T46" i="75"/>
  <c r="AN26" i="67"/>
  <c r="J26" i="94" s="1"/>
  <c r="AZ73" i="83"/>
  <c r="AP73" i="56"/>
  <c r="J21" i="94"/>
  <c r="BC71" i="56"/>
  <c r="BC69" i="56"/>
  <c r="BC67" i="56"/>
  <c r="BC63" i="56"/>
  <c r="BC61" i="56"/>
  <c r="BC59" i="56"/>
  <c r="BC58" i="56"/>
  <c r="BC56" i="56"/>
  <c r="BC54" i="56"/>
  <c r="BC52" i="56"/>
  <c r="BC50" i="56"/>
  <c r="BC48" i="56"/>
  <c r="BC46" i="56"/>
  <c r="BC44" i="56"/>
  <c r="BC39" i="56"/>
  <c r="BC37" i="56"/>
  <c r="BC35" i="56"/>
  <c r="BC33" i="56"/>
  <c r="BC32" i="56"/>
  <c r="BC30" i="56"/>
  <c r="BC28" i="56"/>
  <c r="BC26" i="56"/>
  <c r="BC24" i="56"/>
  <c r="BC22" i="56"/>
  <c r="BC20" i="56"/>
  <c r="BC18" i="56"/>
  <c r="BC70" i="56"/>
  <c r="BC68" i="56"/>
  <c r="BC64" i="56"/>
  <c r="BC62" i="56"/>
  <c r="BC60" i="56"/>
  <c r="BC57" i="56"/>
  <c r="BC55" i="56"/>
  <c r="BC53" i="56"/>
  <c r="BC51" i="56"/>
  <c r="BC49" i="56"/>
  <c r="BC47" i="56"/>
  <c r="BC45" i="56"/>
  <c r="BC43" i="56"/>
  <c r="BC38" i="56"/>
  <c r="BC36" i="56"/>
  <c r="BC34" i="56"/>
  <c r="BC31" i="56"/>
  <c r="BC29" i="56"/>
  <c r="BC27" i="56"/>
  <c r="BC25" i="56"/>
  <c r="BC23" i="56"/>
  <c r="BC21" i="56"/>
  <c r="BC19" i="56"/>
  <c r="BC15" i="56"/>
  <c r="BC12" i="56"/>
  <c r="BB71" i="52"/>
  <c r="BB69" i="52"/>
  <c r="BB67" i="52"/>
  <c r="BB63" i="52"/>
  <c r="BB61" i="52"/>
  <c r="BB59" i="52"/>
  <c r="BB58" i="52"/>
  <c r="BB56" i="52"/>
  <c r="BB54" i="52"/>
  <c r="BB52" i="52"/>
  <c r="BB50" i="52"/>
  <c r="BB48" i="52"/>
  <c r="BB46" i="52"/>
  <c r="BB44" i="52"/>
  <c r="BB39" i="52"/>
  <c r="BB37" i="52"/>
  <c r="BB35" i="52"/>
  <c r="BB33" i="52"/>
  <c r="BB32" i="52"/>
  <c r="BB30" i="52"/>
  <c r="BB28" i="52"/>
  <c r="BB26" i="52"/>
  <c r="BB24" i="52"/>
  <c r="BB22" i="52"/>
  <c r="BB20" i="52"/>
  <c r="BB18" i="52"/>
  <c r="BB62" i="52"/>
  <c r="BB53" i="52"/>
  <c r="BB45" i="52"/>
  <c r="BB34" i="52"/>
  <c r="BB25" i="52"/>
  <c r="BB15" i="52"/>
  <c r="BC11" i="52"/>
  <c r="BB70" i="52"/>
  <c r="BB60" i="52"/>
  <c r="BB51" i="52"/>
  <c r="BB43" i="52"/>
  <c r="BB31" i="52"/>
  <c r="BB23" i="52"/>
  <c r="BB68" i="52"/>
  <c r="BB57" i="52"/>
  <c r="BB49" i="52"/>
  <c r="BB38" i="52"/>
  <c r="BB29" i="52"/>
  <c r="BB21" i="52"/>
  <c r="BB12" i="52"/>
  <c r="BB64" i="52"/>
  <c r="BB36" i="52"/>
  <c r="BB55" i="52"/>
  <c r="BB27" i="52"/>
  <c r="BB19" i="52"/>
  <c r="BB47" i="52"/>
  <c r="I69" i="94"/>
  <c r="AL50" i="52"/>
  <c r="AU73" i="56"/>
  <c r="AP15" i="67"/>
  <c r="T68" i="75"/>
  <c r="H61" i="94"/>
  <c r="AJ73" i="56"/>
  <c r="AZ15" i="56"/>
  <c r="AZ73" i="56" s="1"/>
  <c r="I22" i="75"/>
  <c r="AL26" i="52"/>
  <c r="L60" i="94"/>
  <c r="AZ73" i="58"/>
  <c r="AU45" i="67"/>
  <c r="AS20" i="67"/>
  <c r="AS78" i="67" s="1"/>
  <c r="H53" i="94"/>
  <c r="AQ73" i="52"/>
  <c r="J11" i="75"/>
  <c r="T31" i="75"/>
  <c r="AS73" i="56"/>
  <c r="AT32" i="67"/>
  <c r="AT63" i="67"/>
  <c r="M63" i="94" s="1"/>
  <c r="AT61" i="67"/>
  <c r="M61" i="94" s="1"/>
  <c r="AT45" i="67"/>
  <c r="M45" i="94" s="1"/>
  <c r="AT22" i="67"/>
  <c r="M22" i="94" s="1"/>
  <c r="AT27" i="67"/>
  <c r="M27" i="94" s="1"/>
  <c r="AT26" i="67"/>
  <c r="AT38" i="67"/>
  <c r="M38" i="94" s="1"/>
  <c r="AT64" i="67"/>
  <c r="M64" i="94" s="1"/>
  <c r="AT29" i="67"/>
  <c r="M29" i="94" s="1"/>
  <c r="AT49" i="67"/>
  <c r="M49" i="94" s="1"/>
  <c r="AT28" i="67"/>
  <c r="M28" i="94" s="1"/>
  <c r="I11" i="75"/>
  <c r="J60" i="94"/>
  <c r="L64" i="94"/>
  <c r="AW73" i="56"/>
  <c r="I70" i="94"/>
  <c r="BA73" i="60"/>
  <c r="J27" i="94"/>
  <c r="K62" i="94"/>
  <c r="H18" i="94"/>
  <c r="L45" i="94"/>
  <c r="AU15" i="67"/>
  <c r="H36" i="94"/>
  <c r="AL15" i="67"/>
  <c r="AT73" i="52"/>
  <c r="AI23" i="67"/>
  <c r="T32" i="75"/>
  <c r="J45" i="94"/>
  <c r="T67" i="75"/>
  <c r="L62" i="94"/>
  <c r="I36" i="94"/>
  <c r="H62" i="94"/>
  <c r="I50" i="94"/>
  <c r="L48" i="94"/>
  <c r="T30" i="75"/>
  <c r="AR73" i="56"/>
  <c r="H24" i="94"/>
  <c r="AT48" i="67"/>
  <c r="M48" i="94" s="1"/>
  <c r="AT23" i="67"/>
  <c r="M23" i="94" s="1"/>
  <c r="AT36" i="67"/>
  <c r="AT67" i="67"/>
  <c r="M67" i="94" s="1"/>
  <c r="AN78" i="67"/>
  <c r="H64" i="94"/>
  <c r="BC71" i="96"/>
  <c r="BC69" i="96"/>
  <c r="BC67" i="96"/>
  <c r="BC63" i="96"/>
  <c r="BC61" i="96"/>
  <c r="BC59" i="96"/>
  <c r="BC58" i="96"/>
  <c r="BC56" i="96"/>
  <c r="BC54" i="96"/>
  <c r="BC52" i="96"/>
  <c r="BC50" i="96"/>
  <c r="BC48" i="96"/>
  <c r="BC46" i="96"/>
  <c r="BC44" i="96"/>
  <c r="BC39" i="96"/>
  <c r="BC37" i="96"/>
  <c r="BC35" i="96"/>
  <c r="BC33" i="96"/>
  <c r="BC32" i="96"/>
  <c r="BC30" i="96"/>
  <c r="BC28" i="96"/>
  <c r="BC26" i="96"/>
  <c r="BC24" i="96"/>
  <c r="BC22" i="96"/>
  <c r="BC20" i="96"/>
  <c r="BC18" i="96"/>
  <c r="BC70" i="96"/>
  <c r="BC68" i="96"/>
  <c r="BC64" i="96"/>
  <c r="BC62" i="96"/>
  <c r="BC60" i="96"/>
  <c r="BC57" i="96"/>
  <c r="BC55" i="96"/>
  <c r="BC53" i="96"/>
  <c r="BC51" i="96"/>
  <c r="BC49" i="96"/>
  <c r="BC47" i="96"/>
  <c r="BC45" i="96"/>
  <c r="BC43" i="96"/>
  <c r="BC38" i="96"/>
  <c r="BC36" i="96"/>
  <c r="BC34" i="96"/>
  <c r="BC31" i="96"/>
  <c r="BC29" i="96"/>
  <c r="BC27" i="96"/>
  <c r="BC25" i="96"/>
  <c r="BC23" i="96"/>
  <c r="BC21" i="96"/>
  <c r="BC19" i="96"/>
  <c r="BC15" i="96"/>
  <c r="BC12" i="96"/>
  <c r="AB78" i="67"/>
  <c r="K68" i="94"/>
  <c r="AP34" i="67"/>
  <c r="K34" i="94" s="1"/>
  <c r="J64" i="94"/>
  <c r="L15" i="94"/>
  <c r="I22" i="94"/>
  <c r="AW73" i="52"/>
  <c r="L24" i="94"/>
  <c r="L69" i="94"/>
  <c r="T65" i="75"/>
  <c r="I48" i="94"/>
  <c r="T42" i="75"/>
  <c r="K21" i="94"/>
  <c r="AL62" i="67"/>
  <c r="T64" i="75"/>
  <c r="H30" i="94"/>
  <c r="AL73" i="56"/>
  <c r="J30" i="94"/>
  <c r="AT73" i="56"/>
  <c r="AO15" i="67"/>
  <c r="J56" i="94"/>
  <c r="H31" i="94"/>
  <c r="BA73" i="96"/>
  <c r="J49" i="94"/>
  <c r="T59" i="75"/>
  <c r="I39" i="94"/>
  <c r="BA59" i="83"/>
  <c r="BA33" i="83"/>
  <c r="BA12" i="83"/>
  <c r="BA67" i="83"/>
  <c r="BA69" i="83"/>
  <c r="BA36" i="83"/>
  <c r="BA38" i="83"/>
  <c r="BA63" i="83"/>
  <c r="BA68" i="83"/>
  <c r="BA44" i="83"/>
  <c r="BA70" i="83"/>
  <c r="BA47" i="83"/>
  <c r="BA24" i="83"/>
  <c r="BA23" i="83"/>
  <c r="BA52" i="83"/>
  <c r="BA15" i="83"/>
  <c r="BA53" i="83"/>
  <c r="BA32" i="83"/>
  <c r="BA27" i="83"/>
  <c r="BA50" i="83"/>
  <c r="BA25" i="83"/>
  <c r="BA31" i="83"/>
  <c r="BA21" i="83"/>
  <c r="BA58" i="83"/>
  <c r="BA48" i="83"/>
  <c r="BA30" i="83"/>
  <c r="BA57" i="83"/>
  <c r="BA18" i="83"/>
  <c r="BA71" i="83"/>
  <c r="BA22" i="83"/>
  <c r="BA37" i="83"/>
  <c r="BA51" i="83"/>
  <c r="BA60" i="83"/>
  <c r="BA45" i="83"/>
  <c r="BA49" i="83"/>
  <c r="BA46" i="83"/>
  <c r="BA29" i="83"/>
  <c r="BA34" i="83"/>
  <c r="BA55" i="83"/>
  <c r="BA62" i="83"/>
  <c r="BA28" i="83"/>
  <c r="BA64" i="83"/>
  <c r="BA19" i="83"/>
  <c r="BA61" i="83"/>
  <c r="BA54" i="83"/>
  <c r="BA43" i="83"/>
  <c r="BA56" i="83"/>
  <c r="BA20" i="83"/>
  <c r="BA35" i="83"/>
  <c r="BA39" i="83"/>
  <c r="BA26" i="83"/>
  <c r="I56" i="94"/>
  <c r="AZ21" i="52"/>
  <c r="AZ73" i="52" s="1"/>
  <c r="BA59" i="52"/>
  <c r="BA33" i="52"/>
  <c r="BA12" i="52"/>
  <c r="BA31" i="52"/>
  <c r="BA27" i="52"/>
  <c r="BA45" i="52"/>
  <c r="BA55" i="52"/>
  <c r="BA53" i="52"/>
  <c r="AV53" i="67" s="1"/>
  <c r="BA32" i="52"/>
  <c r="AV32" i="67" s="1"/>
  <c r="BA64" i="52"/>
  <c r="BA15" i="52"/>
  <c r="BA23" i="52"/>
  <c r="BA47" i="52"/>
  <c r="BA29" i="52"/>
  <c r="BA21" i="52"/>
  <c r="BA36" i="52"/>
  <c r="BA58" i="52"/>
  <c r="BA22" i="52"/>
  <c r="BA30" i="52"/>
  <c r="AV30" i="67" s="1"/>
  <c r="BA67" i="52"/>
  <c r="AV67" i="67" s="1"/>
  <c r="BA56" i="52"/>
  <c r="BA71" i="52"/>
  <c r="AV71" i="67" s="1"/>
  <c r="BA69" i="52"/>
  <c r="BA44" i="52"/>
  <c r="BA46" i="52"/>
  <c r="BA39" i="52"/>
  <c r="BA35" i="52"/>
  <c r="BA37" i="52"/>
  <c r="BA68" i="52"/>
  <c r="BA70" i="52"/>
  <c r="BA25" i="52"/>
  <c r="BA57" i="52"/>
  <c r="BA28" i="52"/>
  <c r="AV28" i="67" s="1"/>
  <c r="BA62" i="52"/>
  <c r="BA60" i="52"/>
  <c r="BA19" i="52"/>
  <c r="BA43" i="52"/>
  <c r="BA51" i="52"/>
  <c r="BA49" i="52"/>
  <c r="BA24" i="52"/>
  <c r="BA34" i="52"/>
  <c r="BA26" i="52"/>
  <c r="AV26" i="67" s="1"/>
  <c r="BA52" i="52"/>
  <c r="BA48" i="52"/>
  <c r="BA50" i="52"/>
  <c r="BA61" i="52"/>
  <c r="BA38" i="52"/>
  <c r="BA20" i="52"/>
  <c r="BA63" i="52"/>
  <c r="AV63" i="67" s="1"/>
  <c r="BA54" i="52"/>
  <c r="BA18" i="52"/>
  <c r="H35" i="94"/>
  <c r="H28" i="94"/>
  <c r="H54" i="94"/>
  <c r="BA73" i="56"/>
  <c r="L51" i="94"/>
  <c r="AL21" i="52"/>
  <c r="AK15" i="67"/>
  <c r="AU36" i="67"/>
  <c r="AU58" i="67"/>
  <c r="AU39" i="67"/>
  <c r="AV23" i="67"/>
  <c r="T25" i="75"/>
  <c r="K57" i="94"/>
  <c r="AL25" i="67"/>
  <c r="AL78" i="67" s="1"/>
  <c r="L47" i="94"/>
  <c r="AT18" i="67"/>
  <c r="M18" i="94" s="1"/>
  <c r="AT31" i="67"/>
  <c r="AT24" i="67"/>
  <c r="M24" i="94" s="1"/>
  <c r="AT68" i="67"/>
  <c r="M68" i="94" s="1"/>
  <c r="AT56" i="67"/>
  <c r="M56" i="94" s="1"/>
  <c r="AY73" i="58"/>
  <c r="AT15" i="67"/>
  <c r="AT53" i="67"/>
  <c r="M53" i="94" s="1"/>
  <c r="AT50" i="67"/>
  <c r="AT39" i="67"/>
  <c r="AT54" i="67"/>
  <c r="M54" i="94" s="1"/>
  <c r="AT43" i="67"/>
  <c r="M43" i="94" s="1"/>
  <c r="BE73" i="100"/>
  <c r="I64" i="94"/>
  <c r="BB73" i="96"/>
  <c r="H71" i="94"/>
  <c r="I57" i="94"/>
  <c r="H43" i="94"/>
  <c r="AV49" i="67"/>
  <c r="AV61" i="67"/>
  <c r="AO34" i="67"/>
  <c r="L53" i="94"/>
  <c r="AM15" i="67"/>
  <c r="AJ78" i="67"/>
  <c r="T61" i="75"/>
  <c r="K29" i="94"/>
  <c r="L28" i="94"/>
  <c r="T50" i="75"/>
  <c r="AY73" i="83"/>
  <c r="AK62" i="67"/>
  <c r="AI25" i="67"/>
  <c r="L25" i="94"/>
  <c r="L49" i="94"/>
  <c r="T35" i="75"/>
  <c r="T14" i="75"/>
  <c r="I15" i="94" l="1"/>
  <c r="AV47" i="67"/>
  <c r="T22" i="75"/>
  <c r="T16" i="75"/>
  <c r="M47" i="94"/>
  <c r="AR78" i="67"/>
  <c r="L39" i="94"/>
  <c r="BE73" i="98"/>
  <c r="AV51" i="67"/>
  <c r="BB73" i="60"/>
  <c r="M55" i="94"/>
  <c r="BC63" i="102"/>
  <c r="BC56" i="102"/>
  <c r="BC48" i="102"/>
  <c r="BC37" i="102"/>
  <c r="BC30" i="102"/>
  <c r="BC22" i="102"/>
  <c r="BC68" i="102"/>
  <c r="BC57" i="102"/>
  <c r="BC49" i="102"/>
  <c r="BC38" i="102"/>
  <c r="BC29" i="102"/>
  <c r="BC21" i="102"/>
  <c r="BC12" i="102"/>
  <c r="AX12" i="67" s="1"/>
  <c r="BC71" i="102"/>
  <c r="BC61" i="102"/>
  <c r="BC54" i="102"/>
  <c r="BC46" i="102"/>
  <c r="BC35" i="102"/>
  <c r="BC28" i="102"/>
  <c r="BC20" i="102"/>
  <c r="BC64" i="102"/>
  <c r="BC55" i="102"/>
  <c r="BC47" i="102"/>
  <c r="BC36" i="102"/>
  <c r="BC27" i="102"/>
  <c r="BC19" i="102"/>
  <c r="BC69" i="102"/>
  <c r="BC59" i="102"/>
  <c r="BC52" i="102"/>
  <c r="BC44" i="102"/>
  <c r="BC33" i="102"/>
  <c r="BC26" i="102"/>
  <c r="BC18" i="102"/>
  <c r="BC62" i="102"/>
  <c r="BC53" i="102"/>
  <c r="BC45" i="102"/>
  <c r="BC34" i="102"/>
  <c r="BC25" i="102"/>
  <c r="BC15" i="102"/>
  <c r="BC58" i="102"/>
  <c r="BC50" i="102"/>
  <c r="BC32" i="102"/>
  <c r="BC24" i="102"/>
  <c r="BC60" i="102"/>
  <c r="BC43" i="102"/>
  <c r="BC31" i="102"/>
  <c r="AX10" i="67"/>
  <c r="L19" i="93" s="1"/>
  <c r="BC67" i="102"/>
  <c r="BC39" i="102"/>
  <c r="BC70" i="102"/>
  <c r="BC51" i="102"/>
  <c r="BC23" i="102"/>
  <c r="BB73" i="102"/>
  <c r="L45" i="93"/>
  <c r="I46" i="93"/>
  <c r="J30" i="93"/>
  <c r="J69" i="93"/>
  <c r="J47" i="93"/>
  <c r="BA73" i="102"/>
  <c r="L25" i="93"/>
  <c r="J64" i="93"/>
  <c r="I20" i="93"/>
  <c r="I23" i="93"/>
  <c r="J21" i="93"/>
  <c r="J19" i="93"/>
  <c r="L20" i="93"/>
  <c r="K71" i="93"/>
  <c r="J45" i="93"/>
  <c r="H27" i="93"/>
  <c r="H44" i="93"/>
  <c r="AV34" i="67"/>
  <c r="AV37" i="67"/>
  <c r="AV19" i="67"/>
  <c r="AV29" i="67"/>
  <c r="M46" i="94"/>
  <c r="M30" i="93"/>
  <c r="M76" i="93"/>
  <c r="J48" i="93"/>
  <c r="I47" i="93"/>
  <c r="I56" i="93"/>
  <c r="I68" i="93"/>
  <c r="J28" i="93"/>
  <c r="BC69" i="60"/>
  <c r="BC59" i="60"/>
  <c r="BC52" i="60"/>
  <c r="BC44" i="60"/>
  <c r="BC33" i="60"/>
  <c r="BC26" i="60"/>
  <c r="BC18" i="60"/>
  <c r="BC62" i="60"/>
  <c r="BC53" i="60"/>
  <c r="BC45" i="60"/>
  <c r="BC34" i="60"/>
  <c r="BC25" i="60"/>
  <c r="BC15" i="60"/>
  <c r="BC67" i="60"/>
  <c r="BC58" i="60"/>
  <c r="BC50" i="60"/>
  <c r="BC39" i="60"/>
  <c r="BC32" i="60"/>
  <c r="BC24" i="60"/>
  <c r="BC70" i="60"/>
  <c r="BC60" i="60"/>
  <c r="BC51" i="60"/>
  <c r="BC43" i="60"/>
  <c r="BC31" i="60"/>
  <c r="BC23" i="60"/>
  <c r="BC12" i="60"/>
  <c r="BC63" i="60"/>
  <c r="BC56" i="60"/>
  <c r="BC48" i="60"/>
  <c r="BC37" i="60"/>
  <c r="BC30" i="60"/>
  <c r="BC22" i="60"/>
  <c r="BC68" i="60"/>
  <c r="BC57" i="60"/>
  <c r="BC49" i="60"/>
  <c r="BC38" i="60"/>
  <c r="BC29" i="60"/>
  <c r="BC21" i="60"/>
  <c r="BC71" i="60"/>
  <c r="BC61" i="60"/>
  <c r="BC54" i="60"/>
  <c r="BC46" i="60"/>
  <c r="BC35" i="60"/>
  <c r="BC28" i="60"/>
  <c r="BC20" i="60"/>
  <c r="BC64" i="60"/>
  <c r="BC55" i="60"/>
  <c r="BC47" i="60"/>
  <c r="BC36" i="60"/>
  <c r="BC27" i="60"/>
  <c r="BC19" i="60"/>
  <c r="L49" i="93"/>
  <c r="K32" i="93"/>
  <c r="I64" i="93"/>
  <c r="J43" i="93"/>
  <c r="I19" i="93"/>
  <c r="K58" i="93"/>
  <c r="J49" i="93"/>
  <c r="J18" i="93"/>
  <c r="I38" i="93"/>
  <c r="L52" i="93"/>
  <c r="I62" i="93"/>
  <c r="M50" i="93"/>
  <c r="M36" i="93"/>
  <c r="AV43" i="67"/>
  <c r="M58" i="93"/>
  <c r="M71" i="93"/>
  <c r="M74" i="93"/>
  <c r="J58" i="93"/>
  <c r="J20" i="93"/>
  <c r="I67" i="93"/>
  <c r="K35" i="93"/>
  <c r="I55" i="93"/>
  <c r="J27" i="93"/>
  <c r="J38" i="93"/>
  <c r="L37" i="93"/>
  <c r="I26" i="93"/>
  <c r="I53" i="93"/>
  <c r="J53" i="93"/>
  <c r="L48" i="93"/>
  <c r="I30" i="93"/>
  <c r="J62" i="93"/>
  <c r="J68" i="93"/>
  <c r="H21" i="93"/>
  <c r="I29" i="93"/>
  <c r="M69" i="93"/>
  <c r="M35" i="93"/>
  <c r="M71" i="94"/>
  <c r="Q12" i="66" s="1"/>
  <c r="M30" i="94"/>
  <c r="M48" i="93"/>
  <c r="M44" i="93"/>
  <c r="K19" i="94"/>
  <c r="M46" i="93"/>
  <c r="K34" i="93"/>
  <c r="M61" i="93"/>
  <c r="N12" i="66"/>
  <c r="M19" i="94"/>
  <c r="M22" i="93"/>
  <c r="M70" i="93"/>
  <c r="M57" i="93"/>
  <c r="M63" i="93"/>
  <c r="M28" i="93"/>
  <c r="M55" i="93"/>
  <c r="M51" i="93"/>
  <c r="M18" i="93"/>
  <c r="M60" i="93"/>
  <c r="M67" i="93"/>
  <c r="M20" i="93"/>
  <c r="M25" i="93"/>
  <c r="M29" i="93"/>
  <c r="H25" i="94"/>
  <c r="H25" i="93"/>
  <c r="M39" i="94"/>
  <c r="M39" i="93"/>
  <c r="J34" i="94"/>
  <c r="K15" i="93"/>
  <c r="AO78" i="67"/>
  <c r="M32" i="94"/>
  <c r="M32" i="93"/>
  <c r="BB73" i="52"/>
  <c r="AV27" i="67"/>
  <c r="AV54" i="67"/>
  <c r="AV45" i="67"/>
  <c r="AV35" i="67"/>
  <c r="AV60" i="67"/>
  <c r="AV58" i="67"/>
  <c r="N58" i="93" s="1"/>
  <c r="AV50" i="67"/>
  <c r="AV25" i="67"/>
  <c r="AV36" i="67"/>
  <c r="M43" i="93"/>
  <c r="M37" i="94"/>
  <c r="M37" i="93"/>
  <c r="BC71" i="83"/>
  <c r="BC69" i="83"/>
  <c r="BC67" i="83"/>
  <c r="BC63" i="83"/>
  <c r="BC61" i="83"/>
  <c r="BC59" i="83"/>
  <c r="BC58" i="83"/>
  <c r="BC56" i="83"/>
  <c r="BC54" i="83"/>
  <c r="BC52" i="83"/>
  <c r="BC50" i="83"/>
  <c r="BC48" i="83"/>
  <c r="BC46" i="83"/>
  <c r="BC44" i="83"/>
  <c r="BC39" i="83"/>
  <c r="BC37" i="83"/>
  <c r="BC35" i="83"/>
  <c r="BC33" i="83"/>
  <c r="BC32" i="83"/>
  <c r="BC30" i="83"/>
  <c r="BC28" i="83"/>
  <c r="BC26" i="83"/>
  <c r="BC24" i="83"/>
  <c r="BC22" i="83"/>
  <c r="BC20" i="83"/>
  <c r="BC18" i="83"/>
  <c r="BC70" i="83"/>
  <c r="BC68" i="83"/>
  <c r="BC64" i="83"/>
  <c r="BC62" i="83"/>
  <c r="BC60" i="83"/>
  <c r="BC57" i="83"/>
  <c r="BC55" i="83"/>
  <c r="BC53" i="83"/>
  <c r="BC51" i="83"/>
  <c r="BC49" i="83"/>
  <c r="BC47" i="83"/>
  <c r="BC45" i="83"/>
  <c r="BC43" i="83"/>
  <c r="BC38" i="83"/>
  <c r="BC36" i="83"/>
  <c r="BC34" i="83"/>
  <c r="BC31" i="83"/>
  <c r="BC29" i="83"/>
  <c r="BC27" i="83"/>
  <c r="BC25" i="83"/>
  <c r="BC23" i="83"/>
  <c r="BC21" i="83"/>
  <c r="BC19" i="83"/>
  <c r="BC15" i="83"/>
  <c r="BC12" i="83"/>
  <c r="M47" i="93"/>
  <c r="AW27" i="67"/>
  <c r="AW49" i="67"/>
  <c r="N49" i="94" s="1"/>
  <c r="P49" i="94" s="1"/>
  <c r="AW31" i="67"/>
  <c r="AW70" i="67"/>
  <c r="AW45" i="67"/>
  <c r="AW20" i="67"/>
  <c r="AW28" i="67"/>
  <c r="N28" i="94" s="1"/>
  <c r="P28" i="94" s="1"/>
  <c r="AW35" i="67"/>
  <c r="AW46" i="67"/>
  <c r="AW54" i="67"/>
  <c r="AW61" i="67"/>
  <c r="AW71" i="67"/>
  <c r="M50" i="94"/>
  <c r="M31" i="94"/>
  <c r="M31" i="93"/>
  <c r="I62" i="94"/>
  <c r="M12" i="66" s="1"/>
  <c r="BC73" i="96"/>
  <c r="BE73" i="96" s="1"/>
  <c r="M58" i="94"/>
  <c r="P12" i="66"/>
  <c r="BC73" i="56"/>
  <c r="M27" i="93"/>
  <c r="AV55" i="67"/>
  <c r="AV22" i="67"/>
  <c r="AV70" i="67"/>
  <c r="AV24" i="67"/>
  <c r="AV57" i="67"/>
  <c r="N57" i="93" s="1"/>
  <c r="AV46" i="67"/>
  <c r="AV39" i="67"/>
  <c r="M68" i="93"/>
  <c r="M53" i="93"/>
  <c r="AQ78" i="67"/>
  <c r="BC71" i="58"/>
  <c r="BC69" i="58"/>
  <c r="BC67" i="58"/>
  <c r="BC63" i="58"/>
  <c r="BC61" i="58"/>
  <c r="BC59" i="58"/>
  <c r="BC58" i="58"/>
  <c r="BC56" i="58"/>
  <c r="BC54" i="58"/>
  <c r="BC52" i="58"/>
  <c r="BC50" i="58"/>
  <c r="BC48" i="58"/>
  <c r="BC46" i="58"/>
  <c r="BC44" i="58"/>
  <c r="BC39" i="58"/>
  <c r="BC37" i="58"/>
  <c r="BC35" i="58"/>
  <c r="BC33" i="58"/>
  <c r="BC32" i="58"/>
  <c r="BC30" i="58"/>
  <c r="BC28" i="58"/>
  <c r="BC26" i="58"/>
  <c r="BC24" i="58"/>
  <c r="BC22" i="58"/>
  <c r="BC20" i="58"/>
  <c r="BC18" i="58"/>
  <c r="BC70" i="58"/>
  <c r="BC68" i="58"/>
  <c r="BC64" i="58"/>
  <c r="BC62" i="58"/>
  <c r="BC60" i="58"/>
  <c r="BC57" i="58"/>
  <c r="BC55" i="58"/>
  <c r="BC53" i="58"/>
  <c r="BC51" i="58"/>
  <c r="BC49" i="58"/>
  <c r="BC47" i="58"/>
  <c r="BC45" i="58"/>
  <c r="BC43" i="58"/>
  <c r="BC38" i="58"/>
  <c r="BC36" i="58"/>
  <c r="BC34" i="58"/>
  <c r="BC31" i="58"/>
  <c r="BC29" i="58"/>
  <c r="BC27" i="58"/>
  <c r="BC25" i="58"/>
  <c r="BC23" i="58"/>
  <c r="BC21" i="58"/>
  <c r="BC19" i="58"/>
  <c r="BC15" i="58"/>
  <c r="BC12" i="58"/>
  <c r="AW55" i="67"/>
  <c r="AW21" i="67"/>
  <c r="AW57" i="67"/>
  <c r="AW43" i="67"/>
  <c r="N43" i="94" s="1"/>
  <c r="P43" i="94" s="1"/>
  <c r="BB73" i="58"/>
  <c r="AW15" i="67"/>
  <c r="AW53" i="67"/>
  <c r="AW22" i="67"/>
  <c r="AW30" i="67"/>
  <c r="AW37" i="67"/>
  <c r="AW48" i="67"/>
  <c r="AW56" i="67"/>
  <c r="AW63" i="67"/>
  <c r="N63" i="94" s="1"/>
  <c r="P63" i="94" s="1"/>
  <c r="M45" i="93"/>
  <c r="J15" i="93"/>
  <c r="AM78" i="67"/>
  <c r="N36" i="93"/>
  <c r="J15" i="94"/>
  <c r="L12" i="66"/>
  <c r="M26" i="94"/>
  <c r="M26" i="93"/>
  <c r="L20" i="94"/>
  <c r="AV44" i="67"/>
  <c r="AV18" i="67"/>
  <c r="AV56" i="67"/>
  <c r="AV68" i="67"/>
  <c r="N68" i="94" s="1"/>
  <c r="AV64" i="67"/>
  <c r="AV20" i="67"/>
  <c r="N20" i="94" s="1"/>
  <c r="AV69" i="67"/>
  <c r="BA73" i="58"/>
  <c r="AV15" i="67"/>
  <c r="N15" i="93" s="1"/>
  <c r="AL73" i="52"/>
  <c r="N27" i="93"/>
  <c r="N24" i="93"/>
  <c r="M62" i="93"/>
  <c r="AW47" i="67"/>
  <c r="N47" i="94" s="1"/>
  <c r="AW36" i="67"/>
  <c r="AW29" i="67"/>
  <c r="N29" i="94" s="1"/>
  <c r="P29" i="94" s="1"/>
  <c r="AW68" i="67"/>
  <c r="AW51" i="67"/>
  <c r="AW25" i="67"/>
  <c r="AW62" i="67"/>
  <c r="AW24" i="67"/>
  <c r="AW32" i="67"/>
  <c r="N32" i="94" s="1"/>
  <c r="AW39" i="67"/>
  <c r="AW50" i="67"/>
  <c r="AW58" i="67"/>
  <c r="AW67" i="67"/>
  <c r="J26" i="93"/>
  <c r="M23" i="93"/>
  <c r="N61" i="94"/>
  <c r="P61" i="94" s="1"/>
  <c r="M15" i="94"/>
  <c r="AT78" i="67"/>
  <c r="M56" i="93"/>
  <c r="I15" i="93"/>
  <c r="AK78" i="67"/>
  <c r="BA73" i="52"/>
  <c r="BA73" i="83"/>
  <c r="BE73" i="56"/>
  <c r="M36" i="94"/>
  <c r="H23" i="94"/>
  <c r="H23" i="93"/>
  <c r="O12" i="66"/>
  <c r="T11" i="75"/>
  <c r="N45" i="93"/>
  <c r="AP78" i="67"/>
  <c r="K15" i="94"/>
  <c r="BC71" i="52"/>
  <c r="BC69" i="52"/>
  <c r="BC67" i="52"/>
  <c r="BC63" i="52"/>
  <c r="BC61" i="52"/>
  <c r="BC59" i="52"/>
  <c r="BC58" i="52"/>
  <c r="BC56" i="52"/>
  <c r="BC54" i="52"/>
  <c r="BC52" i="52"/>
  <c r="BC50" i="52"/>
  <c r="BC48" i="52"/>
  <c r="BC46" i="52"/>
  <c r="BC44" i="52"/>
  <c r="BC39" i="52"/>
  <c r="BC37" i="52"/>
  <c r="BC35" i="52"/>
  <c r="BC33" i="52"/>
  <c r="BC32" i="52"/>
  <c r="BC30" i="52"/>
  <c r="BC28" i="52"/>
  <c r="BC26" i="52"/>
  <c r="BC24" i="52"/>
  <c r="BC22" i="52"/>
  <c r="BC20" i="52"/>
  <c r="BC18" i="52"/>
  <c r="BC70" i="52"/>
  <c r="BC68" i="52"/>
  <c r="BC64" i="52"/>
  <c r="BC62" i="52"/>
  <c r="BC60" i="52"/>
  <c r="BC57" i="52"/>
  <c r="BC55" i="52"/>
  <c r="BC53" i="52"/>
  <c r="BC51" i="52"/>
  <c r="BC49" i="52"/>
  <c r="BC47" i="52"/>
  <c r="BC45" i="52"/>
  <c r="BC43" i="52"/>
  <c r="BC38" i="52"/>
  <c r="BC36" i="52"/>
  <c r="BC34" i="52"/>
  <c r="BC31" i="52"/>
  <c r="BC29" i="52"/>
  <c r="BC27" i="52"/>
  <c r="BC25" i="52"/>
  <c r="BC23" i="52"/>
  <c r="BC21" i="52"/>
  <c r="BC19" i="52"/>
  <c r="BC15" i="52"/>
  <c r="BC12" i="52"/>
  <c r="M64" i="93"/>
  <c r="M54" i="93"/>
  <c r="M24" i="93"/>
  <c r="AV48" i="67"/>
  <c r="N48" i="94" s="1"/>
  <c r="P48" i="94" s="1"/>
  <c r="AV31" i="67"/>
  <c r="N31" i="94" s="1"/>
  <c r="AV38" i="67"/>
  <c r="AV52" i="67"/>
  <c r="AV62" i="67"/>
  <c r="N62" i="94" s="1"/>
  <c r="AV21" i="67"/>
  <c r="N21" i="94" s="1"/>
  <c r="M34" i="93"/>
  <c r="I25" i="94"/>
  <c r="I78" i="94" s="1"/>
  <c r="M38" i="93"/>
  <c r="M52" i="94"/>
  <c r="M52" i="93"/>
  <c r="I25" i="93"/>
  <c r="M49" i="93"/>
  <c r="AU21" i="67"/>
  <c r="AI78" i="67"/>
  <c r="H78" i="94"/>
  <c r="L11" i="66"/>
  <c r="BB73" i="83"/>
  <c r="AW19" i="67"/>
  <c r="N19" i="94" s="1"/>
  <c r="AW64" i="67"/>
  <c r="AW38" i="67"/>
  <c r="AW23" i="67"/>
  <c r="N23" i="94" s="1"/>
  <c r="AW60" i="67"/>
  <c r="AW34" i="67"/>
  <c r="N34" i="94" s="1"/>
  <c r="AW18" i="67"/>
  <c r="AW26" i="67"/>
  <c r="AW44" i="67"/>
  <c r="AW52" i="67"/>
  <c r="AW69" i="67"/>
  <c r="P68" i="94"/>
  <c r="P47" i="94" l="1"/>
  <c r="L13" i="66"/>
  <c r="P11" i="66"/>
  <c r="P13" i="66" s="1"/>
  <c r="P19" i="66" s="1"/>
  <c r="P31" i="66" s="1"/>
  <c r="N56" i="94"/>
  <c r="P56" i="94" s="1"/>
  <c r="P31" i="94"/>
  <c r="L46" i="93"/>
  <c r="L31" i="93"/>
  <c r="H74" i="93"/>
  <c r="K75" i="93"/>
  <c r="I74" i="93"/>
  <c r="N75" i="93"/>
  <c r="H60" i="93"/>
  <c r="H76" i="93"/>
  <c r="I48" i="93"/>
  <c r="I50" i="93"/>
  <c r="M19" i="93"/>
  <c r="H48" i="93"/>
  <c r="I43" i="93"/>
  <c r="I22" i="93"/>
  <c r="L75" i="93"/>
  <c r="H75" i="93"/>
  <c r="I75" i="93"/>
  <c r="J74" i="93"/>
  <c r="I76" i="93"/>
  <c r="J76" i="93"/>
  <c r="L27" i="93"/>
  <c r="L28" i="93"/>
  <c r="BC73" i="60"/>
  <c r="BE73" i="60" s="1"/>
  <c r="K67" i="93"/>
  <c r="L36" i="93"/>
  <c r="K29" i="93"/>
  <c r="K25" i="93"/>
  <c r="K39" i="93"/>
  <c r="H45" i="93"/>
  <c r="I60" i="93"/>
  <c r="J24" i="93"/>
  <c r="H51" i="93"/>
  <c r="H47" i="93"/>
  <c r="I71" i="93"/>
  <c r="K61" i="93"/>
  <c r="H20" i="93"/>
  <c r="J54" i="93"/>
  <c r="J36" i="93"/>
  <c r="J31" i="93"/>
  <c r="K22" i="93"/>
  <c r="K47" i="93"/>
  <c r="J60" i="93"/>
  <c r="K23" i="93"/>
  <c r="I54" i="93"/>
  <c r="H53" i="93"/>
  <c r="J35" i="93"/>
  <c r="H18" i="93"/>
  <c r="L23" i="93"/>
  <c r="H35" i="93"/>
  <c r="L38" i="93"/>
  <c r="K69" i="93"/>
  <c r="K20" i="93"/>
  <c r="K30" i="93"/>
  <c r="L47" i="93"/>
  <c r="K70" i="93"/>
  <c r="K46" i="93"/>
  <c r="L61" i="93"/>
  <c r="K62" i="93"/>
  <c r="K36" i="93"/>
  <c r="I24" i="93"/>
  <c r="H26" i="93"/>
  <c r="H39" i="93"/>
  <c r="I34" i="93"/>
  <c r="L63" i="93"/>
  <c r="I39" i="93"/>
  <c r="I21" i="93"/>
  <c r="K60" i="93"/>
  <c r="H22" i="93"/>
  <c r="K64" i="93"/>
  <c r="H52" i="93"/>
  <c r="H37" i="93"/>
  <c r="H32" i="93"/>
  <c r="L15" i="93"/>
  <c r="L68" i="93"/>
  <c r="H57" i="93"/>
  <c r="I45" i="93"/>
  <c r="I63" i="93"/>
  <c r="I18" i="93"/>
  <c r="L22" i="93"/>
  <c r="K31" i="93"/>
  <c r="J67" i="93"/>
  <c r="J56" i="93"/>
  <c r="I69" i="93"/>
  <c r="H61" i="93"/>
  <c r="L21" i="93"/>
  <c r="H36" i="93"/>
  <c r="L64" i="93"/>
  <c r="K49" i="93"/>
  <c r="H24" i="93"/>
  <c r="H64" i="93"/>
  <c r="I37" i="93"/>
  <c r="J44" i="93"/>
  <c r="L30" i="93"/>
  <c r="H54" i="93"/>
  <c r="J39" i="93"/>
  <c r="I57" i="93"/>
  <c r="J51" i="93"/>
  <c r="H56" i="93"/>
  <c r="H43" i="93"/>
  <c r="K68" i="93"/>
  <c r="H69" i="93"/>
  <c r="L58" i="93"/>
  <c r="L70" i="93"/>
  <c r="L51" i="93"/>
  <c r="L29" i="93"/>
  <c r="K24" i="93"/>
  <c r="L62" i="93"/>
  <c r="K57" i="93"/>
  <c r="L26" i="93"/>
  <c r="K19" i="93"/>
  <c r="K54" i="93"/>
  <c r="K63" i="93"/>
  <c r="K56" i="93"/>
  <c r="K27" i="93"/>
  <c r="I27" i="93"/>
  <c r="H58" i="93"/>
  <c r="H29" i="93"/>
  <c r="I49" i="93"/>
  <c r="I36" i="93"/>
  <c r="J57" i="93"/>
  <c r="H55" i="93"/>
  <c r="H67" i="93"/>
  <c r="K28" i="93"/>
  <c r="K55" i="93"/>
  <c r="L67" i="93"/>
  <c r="L34" i="93"/>
  <c r="I52" i="93"/>
  <c r="J61" i="93"/>
  <c r="L71" i="93"/>
  <c r="J71" i="93"/>
  <c r="K53" i="93"/>
  <c r="J52" i="93"/>
  <c r="I51" i="93"/>
  <c r="J37" i="93"/>
  <c r="H30" i="93"/>
  <c r="H31" i="93"/>
  <c r="J34" i="93"/>
  <c r="L32" i="93"/>
  <c r="H46" i="93"/>
  <c r="K43" i="93"/>
  <c r="I32" i="93"/>
  <c r="H71" i="93"/>
  <c r="K26" i="93"/>
  <c r="L35" i="93"/>
  <c r="L43" i="93"/>
  <c r="L57" i="93"/>
  <c r="K18" i="93"/>
  <c r="K37" i="93"/>
  <c r="K21" i="93"/>
  <c r="L60" i="93"/>
  <c r="H19" i="93"/>
  <c r="H50" i="93"/>
  <c r="I44" i="93"/>
  <c r="H49" i="93"/>
  <c r="J22" i="93"/>
  <c r="H68" i="93"/>
  <c r="H63" i="93"/>
  <c r="I31" i="93"/>
  <c r="I70" i="93"/>
  <c r="K50" i="93"/>
  <c r="K51" i="93"/>
  <c r="J32" i="93"/>
  <c r="H15" i="93"/>
  <c r="J50" i="93"/>
  <c r="H70" i="93"/>
  <c r="K44" i="93"/>
  <c r="J25" i="93"/>
  <c r="K52" i="93"/>
  <c r="K48" i="93"/>
  <c r="H62" i="93"/>
  <c r="J63" i="93"/>
  <c r="K38" i="93"/>
  <c r="J29" i="93"/>
  <c r="H28" i="93"/>
  <c r="J55" i="93"/>
  <c r="I58" i="93"/>
  <c r="L69" i="93"/>
  <c r="L56" i="93"/>
  <c r="L54" i="93"/>
  <c r="L44" i="93"/>
  <c r="BC73" i="102"/>
  <c r="BE73" i="102" s="1"/>
  <c r="M15" i="93"/>
  <c r="L55" i="93"/>
  <c r="L53" i="93"/>
  <c r="N76" i="93"/>
  <c r="L18" i="93"/>
  <c r="N74" i="93"/>
  <c r="L76" i="93"/>
  <c r="H38" i="93"/>
  <c r="M75" i="93"/>
  <c r="K45" i="93"/>
  <c r="I28" i="93"/>
  <c r="L50" i="93"/>
  <c r="L39" i="93"/>
  <c r="J23" i="93"/>
  <c r="J46" i="93"/>
  <c r="K76" i="93"/>
  <c r="L24" i="93"/>
  <c r="P24" i="93" s="1"/>
  <c r="K74" i="93"/>
  <c r="J75" i="93"/>
  <c r="H34" i="93"/>
  <c r="L74" i="93"/>
  <c r="I61" i="93"/>
  <c r="J70" i="93"/>
  <c r="M21" i="93"/>
  <c r="I35" i="93"/>
  <c r="P19" i="94"/>
  <c r="P32" i="94"/>
  <c r="L78" i="94"/>
  <c r="BC73" i="58"/>
  <c r="BE73" i="58" s="1"/>
  <c r="AX15" i="67"/>
  <c r="AX25" i="67"/>
  <c r="N25" i="93" s="1"/>
  <c r="AX34" i="67"/>
  <c r="N34" i="93" s="1"/>
  <c r="AX45" i="67"/>
  <c r="AZ45" i="67" s="1"/>
  <c r="AX53" i="67"/>
  <c r="N53" i="93" s="1"/>
  <c r="AX62" i="67"/>
  <c r="N62" i="93" s="1"/>
  <c r="AX18" i="67"/>
  <c r="N18" i="93" s="1"/>
  <c r="AX26" i="67"/>
  <c r="N26" i="93" s="1"/>
  <c r="AX44" i="67"/>
  <c r="N44" i="93" s="1"/>
  <c r="AX52" i="67"/>
  <c r="N52" i="93" s="1"/>
  <c r="AX69" i="67"/>
  <c r="N69" i="93" s="1"/>
  <c r="N24" i="94"/>
  <c r="P24" i="94" s="1"/>
  <c r="P20" i="94"/>
  <c r="N58" i="94"/>
  <c r="P58" i="94" s="1"/>
  <c r="N54" i="94"/>
  <c r="P54" i="94" s="1"/>
  <c r="N51" i="94"/>
  <c r="P51" i="94" s="1"/>
  <c r="N71" i="94"/>
  <c r="P71" i="94" s="1"/>
  <c r="N30" i="94"/>
  <c r="P30" i="94" s="1"/>
  <c r="L18" i="66"/>
  <c r="L19" i="66"/>
  <c r="L31" i="66" s="1"/>
  <c r="L14" i="66"/>
  <c r="N21" i="93"/>
  <c r="M21" i="94"/>
  <c r="P21" i="94" s="1"/>
  <c r="N52" i="94"/>
  <c r="P52" i="94" s="1"/>
  <c r="BC73" i="52"/>
  <c r="N69" i="94"/>
  <c r="P69" i="94" s="1"/>
  <c r="AZ69" i="67"/>
  <c r="AX19" i="67"/>
  <c r="N19" i="93" s="1"/>
  <c r="AX27" i="67"/>
  <c r="AZ27" i="67" s="1"/>
  <c r="AX36" i="67"/>
  <c r="AZ36" i="67" s="1"/>
  <c r="AX47" i="67"/>
  <c r="AZ47" i="67" s="1"/>
  <c r="AX55" i="67"/>
  <c r="AX64" i="67"/>
  <c r="N64" i="93" s="1"/>
  <c r="AX20" i="67"/>
  <c r="AX28" i="67"/>
  <c r="N28" i="93" s="1"/>
  <c r="AX35" i="67"/>
  <c r="N35" i="93" s="1"/>
  <c r="AX46" i="67"/>
  <c r="N46" i="93" s="1"/>
  <c r="AX54" i="67"/>
  <c r="N54" i="93" s="1"/>
  <c r="AX61" i="67"/>
  <c r="AX71" i="67"/>
  <c r="N71" i="93" s="1"/>
  <c r="N39" i="94"/>
  <c r="P39" i="94" s="1"/>
  <c r="N70" i="94"/>
  <c r="P70" i="94" s="1"/>
  <c r="N36" i="94"/>
  <c r="P36" i="94" s="1"/>
  <c r="N60" i="94"/>
  <c r="P60" i="94" s="1"/>
  <c r="N27" i="94"/>
  <c r="P27" i="94" s="1"/>
  <c r="M11" i="66"/>
  <c r="M13" i="66" s="1"/>
  <c r="N67" i="94"/>
  <c r="P67" i="94" s="1"/>
  <c r="N53" i="94"/>
  <c r="P53" i="94" s="1"/>
  <c r="N26" i="94"/>
  <c r="P26" i="94" s="1"/>
  <c r="I78" i="93"/>
  <c r="AW78" i="67"/>
  <c r="N38" i="94"/>
  <c r="P38" i="94" s="1"/>
  <c r="P23" i="94"/>
  <c r="BE73" i="52"/>
  <c r="N18" i="94"/>
  <c r="P18" i="94" s="1"/>
  <c r="N11" i="66"/>
  <c r="N13" i="66" s="1"/>
  <c r="J78" i="94"/>
  <c r="AZ34" i="67"/>
  <c r="AX21" i="67"/>
  <c r="AZ21" i="67" s="1"/>
  <c r="AX29" i="67"/>
  <c r="AX38" i="67"/>
  <c r="N38" i="93" s="1"/>
  <c r="AX49" i="67"/>
  <c r="AX57" i="67"/>
  <c r="AZ57" i="67" s="1"/>
  <c r="AX68" i="67"/>
  <c r="N68" i="93" s="1"/>
  <c r="AX22" i="67"/>
  <c r="AX30" i="67"/>
  <c r="N30" i="93" s="1"/>
  <c r="AX37" i="67"/>
  <c r="N37" i="93" s="1"/>
  <c r="AX48" i="67"/>
  <c r="N48" i="93" s="1"/>
  <c r="AX56" i="67"/>
  <c r="AX63" i="67"/>
  <c r="N46" i="94"/>
  <c r="P46" i="94" s="1"/>
  <c r="N22" i="94"/>
  <c r="P22" i="94" s="1"/>
  <c r="BC73" i="83"/>
  <c r="BE73" i="83" s="1"/>
  <c r="N25" i="94"/>
  <c r="P25" i="94" s="1"/>
  <c r="N35" i="94"/>
  <c r="P35" i="94" s="1"/>
  <c r="AZ35" i="67"/>
  <c r="P34" i="94"/>
  <c r="N37" i="94"/>
  <c r="P37" i="94" s="1"/>
  <c r="K78" i="94"/>
  <c r="O11" i="66"/>
  <c r="O13" i="66" s="1"/>
  <c r="N15" i="94"/>
  <c r="N64" i="94"/>
  <c r="P64" i="94" s="1"/>
  <c r="N44" i="94"/>
  <c r="P44" i="94" s="1"/>
  <c r="P62" i="94"/>
  <c r="AX23" i="67"/>
  <c r="AX31" i="67"/>
  <c r="N31" i="93" s="1"/>
  <c r="AX43" i="67"/>
  <c r="N43" i="93" s="1"/>
  <c r="AX51" i="67"/>
  <c r="N51" i="93" s="1"/>
  <c r="AX60" i="67"/>
  <c r="N60" i="93" s="1"/>
  <c r="AX70" i="67"/>
  <c r="N70" i="93" s="1"/>
  <c r="AX24" i="67"/>
  <c r="AZ24" i="67" s="1"/>
  <c r="AX32" i="67"/>
  <c r="N32" i="93" s="1"/>
  <c r="AX39" i="67"/>
  <c r="AX50" i="67"/>
  <c r="AX58" i="67"/>
  <c r="AZ58" i="67" s="1"/>
  <c r="AX67" i="67"/>
  <c r="N67" i="93" s="1"/>
  <c r="N57" i="94"/>
  <c r="P57" i="94" s="1"/>
  <c r="N55" i="94"/>
  <c r="P55" i="94" s="1"/>
  <c r="N50" i="94"/>
  <c r="P50" i="94" s="1"/>
  <c r="N45" i="94"/>
  <c r="P45" i="94" s="1"/>
  <c r="AZ18" i="67"/>
  <c r="AZ25" i="67"/>
  <c r="H78" i="93" l="1"/>
  <c r="J78" i="93"/>
  <c r="AZ46" i="67"/>
  <c r="P35" i="93"/>
  <c r="P31" i="93"/>
  <c r="M78" i="93"/>
  <c r="P70" i="93"/>
  <c r="P30" i="93"/>
  <c r="P54" i="93"/>
  <c r="P21" i="93"/>
  <c r="P62" i="93"/>
  <c r="P25" i="93"/>
  <c r="P15" i="93"/>
  <c r="P27" i="93"/>
  <c r="P64" i="93"/>
  <c r="P51" i="93"/>
  <c r="P71" i="93"/>
  <c r="P26" i="93"/>
  <c r="P67" i="93"/>
  <c r="P32" i="93"/>
  <c r="P48" i="93"/>
  <c r="P68" i="93"/>
  <c r="P69" i="93"/>
  <c r="P52" i="93"/>
  <c r="P57" i="93"/>
  <c r="P60" i="93"/>
  <c r="P38" i="93"/>
  <c r="P46" i="93"/>
  <c r="P43" i="93"/>
  <c r="P37" i="93"/>
  <c r="P28" i="93"/>
  <c r="P19" i="93"/>
  <c r="P44" i="93"/>
  <c r="P53" i="93"/>
  <c r="P58" i="93"/>
  <c r="P34" i="93"/>
  <c r="K78" i="93"/>
  <c r="P36" i="93"/>
  <c r="P45" i="93"/>
  <c r="AZ43" i="67"/>
  <c r="AZ60" i="67"/>
  <c r="P76" i="93"/>
  <c r="R12" i="66"/>
  <c r="AZ28" i="67"/>
  <c r="AZ37" i="67"/>
  <c r="AZ71" i="67"/>
  <c r="L78" i="93"/>
  <c r="P74" i="93"/>
  <c r="AZ53" i="67"/>
  <c r="P75" i="93"/>
  <c r="P18" i="93"/>
  <c r="AZ19" i="67"/>
  <c r="P18" i="66"/>
  <c r="P20" i="66" s="1"/>
  <c r="P14" i="66"/>
  <c r="M78" i="94"/>
  <c r="P25" i="66"/>
  <c r="L25" i="66"/>
  <c r="AZ15" i="67"/>
  <c r="AZ44" i="67"/>
  <c r="N50" i="93"/>
  <c r="P50" i="93" s="1"/>
  <c r="AZ50" i="67"/>
  <c r="N56" i="93"/>
  <c r="P56" i="93" s="1"/>
  <c r="AZ56" i="67"/>
  <c r="N22" i="93"/>
  <c r="P22" i="93" s="1"/>
  <c r="AZ22" i="67"/>
  <c r="N39" i="93"/>
  <c r="P39" i="93" s="1"/>
  <c r="AZ39" i="67"/>
  <c r="N23" i="93"/>
  <c r="P23" i="93" s="1"/>
  <c r="AZ23" i="67"/>
  <c r="N19" i="66"/>
  <c r="N25" i="66" s="1"/>
  <c r="N18" i="66"/>
  <c r="N14" i="66"/>
  <c r="M14" i="66"/>
  <c r="M18" i="66"/>
  <c r="M30" i="66" s="1"/>
  <c r="M19" i="66"/>
  <c r="M25" i="66" s="1"/>
  <c r="R11" i="66"/>
  <c r="N78" i="94"/>
  <c r="P15" i="94"/>
  <c r="P80" i="94" s="1"/>
  <c r="AZ26" i="67"/>
  <c r="AZ38" i="67"/>
  <c r="AZ30" i="67"/>
  <c r="AZ51" i="67"/>
  <c r="N20" i="93"/>
  <c r="P20" i="93" s="1"/>
  <c r="AZ20" i="67"/>
  <c r="L20" i="66"/>
  <c r="AZ31" i="67"/>
  <c r="N29" i="93"/>
  <c r="P29" i="93" s="1"/>
  <c r="AZ29" i="67"/>
  <c r="O14" i="66"/>
  <c r="O19" i="66"/>
  <c r="O25" i="66" s="1"/>
  <c r="O18" i="66"/>
  <c r="O30" i="66" s="1"/>
  <c r="AZ70" i="67"/>
  <c r="AZ55" i="67"/>
  <c r="N55" i="93"/>
  <c r="P55" i="93" s="1"/>
  <c r="AZ48" i="67"/>
  <c r="L24" i="66"/>
  <c r="AZ62" i="67"/>
  <c r="AZ52" i="67"/>
  <c r="Q11" i="66"/>
  <c r="Q13" i="66" s="1"/>
  <c r="N63" i="93"/>
  <c r="P63" i="93" s="1"/>
  <c r="AZ63" i="67"/>
  <c r="N49" i="93"/>
  <c r="P49" i="93" s="1"/>
  <c r="AZ49" i="67"/>
  <c r="N61" i="93"/>
  <c r="P61" i="93" s="1"/>
  <c r="AZ61" i="67"/>
  <c r="AX78" i="67"/>
  <c r="AZ78" i="67" s="1"/>
  <c r="N47" i="93"/>
  <c r="AZ32" i="67"/>
  <c r="L30" i="66"/>
  <c r="L32" i="66" s="1"/>
  <c r="AZ54" i="67"/>
  <c r="AZ68" i="67"/>
  <c r="AZ67" i="67"/>
  <c r="AZ64" i="67"/>
  <c r="L26" i="66" l="1"/>
  <c r="R13" i="66"/>
  <c r="R14" i="66" s="1"/>
  <c r="P24" i="66"/>
  <c r="P26" i="66" s="1"/>
  <c r="P30" i="66"/>
  <c r="P32" i="66" s="1"/>
  <c r="P73" i="75"/>
  <c r="O73" i="75"/>
  <c r="N71" i="75"/>
  <c r="L73" i="75"/>
  <c r="R71" i="75"/>
  <c r="Q73" i="75"/>
  <c r="P71" i="75"/>
  <c r="K73" i="75"/>
  <c r="J73" i="75"/>
  <c r="I71" i="75"/>
  <c r="I73" i="75"/>
  <c r="L71" i="75"/>
  <c r="J71" i="75"/>
  <c r="M73" i="75"/>
  <c r="Q71" i="75"/>
  <c r="M71" i="75"/>
  <c r="K71" i="75"/>
  <c r="N73" i="75"/>
  <c r="O71" i="75"/>
  <c r="R73" i="75"/>
  <c r="S80" i="2" a="1"/>
  <c r="S80" i="2" s="1"/>
  <c r="P78" i="94"/>
  <c r="M31" i="66"/>
  <c r="M32" i="66" s="1"/>
  <c r="O80" i="2" a="1"/>
  <c r="O80" i="2" s="1"/>
  <c r="N20" i="66"/>
  <c r="N31" i="66"/>
  <c r="M80" i="2" a="1"/>
  <c r="M80" i="2" s="1"/>
  <c r="R80" i="2" a="1"/>
  <c r="R80" i="2" s="1"/>
  <c r="Q14" i="66"/>
  <c r="Q18" i="66"/>
  <c r="Q30" i="66" s="1"/>
  <c r="Q19" i="66"/>
  <c r="Q31" i="66" s="1"/>
  <c r="N80" i="2" a="1"/>
  <c r="N80" i="2" s="1"/>
  <c r="N78" i="93"/>
  <c r="P78" i="93" s="1"/>
  <c r="AZ80" i="67" s="1"/>
  <c r="P47" i="93"/>
  <c r="J14" i="66" s="1"/>
  <c r="P80" i="2" a="1"/>
  <c r="P80" i="2" s="1"/>
  <c r="Q80" i="2" a="1"/>
  <c r="Q80" i="2" s="1"/>
  <c r="R18" i="66"/>
  <c r="M24" i="66"/>
  <c r="M26" i="66" s="1"/>
  <c r="M20" i="66"/>
  <c r="N24" i="66"/>
  <c r="N26" i="66" s="1"/>
  <c r="O31" i="66"/>
  <c r="O32" i="66" s="1"/>
  <c r="N30" i="66"/>
  <c r="O24" i="66"/>
  <c r="O26" i="66" s="1"/>
  <c r="O20" i="66"/>
  <c r="L76" i="75" l="1"/>
  <c r="J76" i="75"/>
  <c r="R19" i="66"/>
  <c r="R25" i="66" s="1"/>
  <c r="T13" i="66"/>
  <c r="O76" i="75"/>
  <c r="Q76" i="75"/>
  <c r="M76" i="75"/>
  <c r="P76" i="75"/>
  <c r="T73" i="75"/>
  <c r="N76" i="75"/>
  <c r="I76" i="75"/>
  <c r="K76" i="75"/>
  <c r="R76" i="75"/>
  <c r="N32" i="66"/>
  <c r="U80" i="2"/>
  <c r="Q32" i="66"/>
  <c r="Q25" i="66"/>
  <c r="R31" i="66"/>
  <c r="R30" i="66"/>
  <c r="R24" i="66"/>
  <c r="R26" i="66" s="1"/>
  <c r="P80" i="93"/>
  <c r="S3" i="93" s="1"/>
  <c r="Q24" i="66"/>
  <c r="Q20" i="66"/>
  <c r="R20" i="66" l="1"/>
  <c r="O82" i="75"/>
  <c r="K82" i="75"/>
  <c r="P82" i="75"/>
  <c r="J82" i="75"/>
  <c r="R82" i="75"/>
  <c r="I82" i="75"/>
  <c r="M82" i="75"/>
  <c r="T76" i="75"/>
  <c r="N82" i="75"/>
  <c r="Q82" i="75"/>
  <c r="L82" i="75"/>
  <c r="Q26" i="66"/>
  <c r="T26" i="66" s="1"/>
  <c r="R32" i="66"/>
  <c r="T32" i="66" s="1"/>
  <c r="T82" i="75" l="1"/>
  <c r="T84" i="75"/>
  <c r="T3" i="66"/>
</calcChain>
</file>

<file path=xl/sharedStrings.xml><?xml version="1.0" encoding="utf-8"?>
<sst xmlns="http://schemas.openxmlformats.org/spreadsheetml/2006/main" count="1899" uniqueCount="195">
  <si>
    <t>Total</t>
  </si>
  <si>
    <t>Labour</t>
  </si>
  <si>
    <t>Sub Tester</t>
  </si>
  <si>
    <t>Fitter</t>
  </si>
  <si>
    <t>Materials</t>
  </si>
  <si>
    <t>Admittance balancing units (single phase)</t>
  </si>
  <si>
    <t>Admittance balancing units (three phase)</t>
  </si>
  <si>
    <t>Substation</t>
  </si>
  <si>
    <t>Primary Plant</t>
  </si>
  <si>
    <t>GFN</t>
  </si>
  <si>
    <t>GFN enclosure</t>
  </si>
  <si>
    <t>RMU</t>
  </si>
  <si>
    <t>Cap bank</t>
  </si>
  <si>
    <t>AC board (Including change over)</t>
  </si>
  <si>
    <t>Voltage transformer</t>
  </si>
  <si>
    <t>Contracts</t>
  </si>
  <si>
    <t>$/ea</t>
  </si>
  <si>
    <t>Labour (hours)</t>
  </si>
  <si>
    <t>Commissioning</t>
  </si>
  <si>
    <t>Civil works</t>
  </si>
  <si>
    <t>Re-phasing</t>
  </si>
  <si>
    <t>Station service transformer (500kVA)</t>
  </si>
  <si>
    <t>Station service transformer (750kVA)</t>
  </si>
  <si>
    <t>Traffic control</t>
  </si>
  <si>
    <t>Mob/Demob</t>
  </si>
  <si>
    <t>Capex</t>
  </si>
  <si>
    <t>Line survey</t>
  </si>
  <si>
    <t>General Linework</t>
  </si>
  <si>
    <t>Live Linework</t>
  </si>
  <si>
    <t>Rate per person per hour (with vehicles allocated)</t>
  </si>
  <si>
    <t>Construction</t>
  </si>
  <si>
    <t>Qty</t>
  </si>
  <si>
    <t>Unit cost (ea)</t>
  </si>
  <si>
    <t>Labour Rates</t>
  </si>
  <si>
    <t>Operation</t>
  </si>
  <si>
    <t>Costs:</t>
  </si>
  <si>
    <t>Resource partner rates used</t>
  </si>
  <si>
    <t>Year incurred</t>
  </si>
  <si>
    <t>Total construction</t>
  </si>
  <si>
    <t>Contracts ($)</t>
  </si>
  <si>
    <t>PMO costs</t>
  </si>
  <si>
    <t>Type</t>
  </si>
  <si>
    <t>Distribution</t>
  </si>
  <si>
    <t>SCADA/Network control</t>
  </si>
  <si>
    <t>Check</t>
  </si>
  <si>
    <t>Feeder works</t>
  </si>
  <si>
    <t>$/m</t>
  </si>
  <si>
    <t>22kV circuit breaker (outdoor)</t>
  </si>
  <si>
    <t>Feeders</t>
  </si>
  <si>
    <t>Total Cost</t>
  </si>
  <si>
    <t>Capex Flag</t>
  </si>
  <si>
    <t>Total project cost</t>
  </si>
  <si>
    <t>Direct</t>
  </si>
  <si>
    <t>Pro-rata</t>
  </si>
  <si>
    <t>Capex categorised directly</t>
  </si>
  <si>
    <t>TIMING</t>
  </si>
  <si>
    <t>MAJOR ITEM UNIT COSTS</t>
  </si>
  <si>
    <t>OPEX</t>
  </si>
  <si>
    <t>CAPEX</t>
  </si>
  <si>
    <t>Project timing</t>
  </si>
  <si>
    <t>Allocation Basis</t>
  </si>
  <si>
    <t>TOTAL</t>
  </si>
  <si>
    <t>Other capex</t>
  </si>
  <si>
    <t>check</t>
  </si>
  <si>
    <t>Feeders by ZSS</t>
  </si>
  <si>
    <t>Construction delivery &amp; site control</t>
  </si>
  <si>
    <t>Depreciation category</t>
  </si>
  <si>
    <t>ACR/gas switch control box replacement</t>
  </si>
  <si>
    <t>ACRs</t>
  </si>
  <si>
    <t>Project inputs</t>
  </si>
  <si>
    <t>Asset groups</t>
  </si>
  <si>
    <t xml:space="preserve">Volumes: </t>
  </si>
  <si>
    <t>Wage escalation (real)</t>
  </si>
  <si>
    <t>Incremental re-balancing works</t>
  </si>
  <si>
    <t>Incremental compliance testing</t>
  </si>
  <si>
    <t>Incremental technical support</t>
  </si>
  <si>
    <t>Total %</t>
  </si>
  <si>
    <t>$ pa/feeder</t>
  </si>
  <si>
    <t>Fusesavers</t>
  </si>
  <si>
    <t>HV Regulators upgrade (control box)</t>
  </si>
  <si>
    <t>HV Regulators upgrade (close delta)</t>
  </si>
  <si>
    <t>Capex by category</t>
  </si>
  <si>
    <t>Total capex</t>
  </si>
  <si>
    <t>Total project capex</t>
  </si>
  <si>
    <t>%</t>
  </si>
  <si>
    <t>SCADA / Protection &amp; Control/ Comms</t>
  </si>
  <si>
    <t>Surge arrestor sites (single phase)</t>
  </si>
  <si>
    <t>Surge arrestor sites (three phase)</t>
  </si>
  <si>
    <t>Incremental re-balancing works - per feeder cost</t>
  </si>
  <si>
    <t>Incremental contingent project capex by category</t>
  </si>
  <si>
    <t>Percentage capex by category (directly categorised)</t>
  </si>
  <si>
    <t>Allocation</t>
  </si>
  <si>
    <t>PMO cost</t>
  </si>
  <si>
    <t>Distribution switchgear (installed)</t>
  </si>
  <si>
    <t>OTHER COSTS</t>
  </si>
  <si>
    <t>Labour ($)</t>
  </si>
  <si>
    <t>Other Labour ($)</t>
  </si>
  <si>
    <t>First year of project</t>
  </si>
  <si>
    <t>BALLARAT RESOURCE PARTNER RATES</t>
  </si>
  <si>
    <t>Other</t>
  </si>
  <si>
    <t>Other Project Costs</t>
  </si>
  <si>
    <t>Test trailer</t>
  </si>
  <si>
    <t xml:space="preserve">Other </t>
  </si>
  <si>
    <t>UG cable replacement</t>
  </si>
  <si>
    <t>Spare GFN</t>
  </si>
  <si>
    <t>Real labour escalation</t>
  </si>
  <si>
    <t>Labour Rates ($/hr)</t>
  </si>
  <si>
    <t>Cumulative real labour escalation from 2018</t>
  </si>
  <si>
    <t>Cost summary by site</t>
  </si>
  <si>
    <t>GEELONG RESOURCE PARTNER RATES</t>
  </si>
  <si>
    <t>WARRNAMBOOL RESOURCE PARTNER RATES</t>
  </si>
  <si>
    <t>HORSHAM RESOURCE PARTNER RATES</t>
  </si>
  <si>
    <t>MILDURA RESOURCE PARTNER RATES</t>
  </si>
  <si>
    <t>To be included in 2021 - 2026 price reset step change model</t>
  </si>
  <si>
    <t>Test Sites</t>
  </si>
  <si>
    <t>Distribution Comms</t>
  </si>
  <si>
    <t>Indoor switch room (incl GFN enclosure and switchboard)</t>
  </si>
  <si>
    <t>Current transformer (post type)</t>
  </si>
  <si>
    <t>Current transformer (core balance type)</t>
  </si>
  <si>
    <t>3rd phase line extension</t>
  </si>
  <si>
    <t>Design &amp; Procurement</t>
  </si>
  <si>
    <t>Design &amp; Procurement (hours)</t>
  </si>
  <si>
    <t>Design &amp; Procurement RATES</t>
  </si>
  <si>
    <t>Design &amp; Procurement Rates</t>
  </si>
  <si>
    <t>Design &amp; Procurement Labour</t>
  </si>
  <si>
    <t>Design &amp; Procure</t>
  </si>
  <si>
    <t>HV Customers (total)</t>
  </si>
  <si>
    <t>HV Customers (generation signalling)</t>
  </si>
  <si>
    <t>Control room</t>
  </si>
  <si>
    <t>$ per feeder</t>
  </si>
  <si>
    <t>$</t>
  </si>
  <si>
    <t>Other primary materials</t>
  </si>
  <si>
    <t>Other distribution materials</t>
  </si>
  <si>
    <t>Geelong</t>
  </si>
  <si>
    <t>Spare GFN &amp; associated costs</t>
  </si>
  <si>
    <t>Cost</t>
  </si>
  <si>
    <t>Labour &amp; other costs associated with spare GFN</t>
  </si>
  <si>
    <t>c</t>
  </si>
  <si>
    <t>ESV observed compliance</t>
  </si>
  <si>
    <t>PMO Costs</t>
  </si>
  <si>
    <t>H1</t>
  </si>
  <si>
    <t>H2</t>
  </si>
  <si>
    <t>Total by calendar year</t>
  </si>
  <si>
    <t>Total by financial year</t>
  </si>
  <si>
    <t>Summary by Calendar Year</t>
  </si>
  <si>
    <t>Total capital cost</t>
  </si>
  <si>
    <t>(real 2021 dollars)</t>
  </si>
  <si>
    <t>CLC</t>
  </si>
  <si>
    <t>CMN</t>
  </si>
  <si>
    <t>EHK</t>
  </si>
  <si>
    <t>GSB</t>
  </si>
  <si>
    <t>WND</t>
  </si>
  <si>
    <t>BETS</t>
  </si>
  <si>
    <t>BGO</t>
  </si>
  <si>
    <t>WIN</t>
  </si>
  <si>
    <t>Ballarat</t>
  </si>
  <si>
    <t>$m real 2021</t>
  </si>
  <si>
    <t>Total capex ($m 2021)</t>
  </si>
  <si>
    <t>Costs ($000s 2021)</t>
  </si>
  <si>
    <t>($000s 2021)</t>
  </si>
  <si>
    <t>Other distribution materials - Isolating Transformer (6MVA)</t>
  </si>
  <si>
    <t>Other - Land Acquisition</t>
  </si>
  <si>
    <t>66/22kV transformer</t>
  </si>
  <si>
    <t>66kV circuit breaker</t>
  </si>
  <si>
    <t>66kV bus extension</t>
  </si>
  <si>
    <t>22kV feeder works</t>
  </si>
  <si>
    <t>WPD</t>
  </si>
  <si>
    <t>66kV Line works (Overhead)</t>
  </si>
  <si>
    <t>$/km</t>
  </si>
  <si>
    <t>Other - Land Acquisition for Iso Substations</t>
  </si>
  <si>
    <t>TQY</t>
  </si>
  <si>
    <t>2021 $/hr</t>
  </si>
  <si>
    <t>Powercor REFCLs</t>
  </si>
  <si>
    <t>GHP</t>
  </si>
  <si>
    <t>2021/22</t>
  </si>
  <si>
    <t>2022/23</t>
  </si>
  <si>
    <t>2023/24</t>
  </si>
  <si>
    <t>2024/25</t>
  </si>
  <si>
    <t>2025/26</t>
  </si>
  <si>
    <t>2019/20</t>
  </si>
  <si>
    <t>2018/19</t>
  </si>
  <si>
    <t>Calendary Year</t>
  </si>
  <si>
    <t>Half</t>
  </si>
  <si>
    <t>Input Year</t>
  </si>
  <si>
    <t>2020/21</t>
  </si>
  <si>
    <t>2026/27</t>
  </si>
  <si>
    <t>Augex already accounted for</t>
  </si>
  <si>
    <t xml:space="preserve">Total required capex </t>
  </si>
  <si>
    <t>$ pa/ZSS</t>
  </si>
  <si>
    <t>Included in 2021 - 2026 price reset step change model</t>
  </si>
  <si>
    <t>GEELONG RESOURCE PARTNER RATES (GHP)</t>
  </si>
  <si>
    <t>Asset resilience</t>
  </si>
  <si>
    <t>GL Allowance</t>
  </si>
  <si>
    <t>AER draft decision</t>
  </si>
  <si>
    <t>RRP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</si>
</sst>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;[Red]\-&quot;$&quot;#,##0;\ &quot;-&quot;"/>
    <numFmt numFmtId="165" formatCode="#,##0_ ;[Red]\-#,##0;\ &quot;-&quot;\ "/>
    <numFmt numFmtId="166" formatCode="0.0%"/>
    <numFmt numFmtId="167" formatCode="_-* #,##0_-;\-* #,##0_-;_-* &quot;-&quot;??_-;_-@_-"/>
    <numFmt numFmtId="168" formatCode="#,##0;[Red]\-&quot;$&quot;#,##0;\ &quot;-&quot;"/>
    <numFmt numFmtId="169" formatCode="&quot;$&quot;#,##0.00;[Red]\-&quot;$&quot;#,##0.00;\ &quot;-&quot;"/>
    <numFmt numFmtId="170" formatCode="0_ ;[Red]\-0\ "/>
    <numFmt numFmtId="171" formatCode="#,##0.0;[Red]\-#,##0.0;\ &quot;-&quot;"/>
    <numFmt numFmtId="172" formatCode="_(&quot;$&quot;* #,##0.00_);_(&quot;$&quot;* \(#,##0.00\);_(&quot;$&quot;* &quot;-&quot;??_);_(@_)"/>
    <numFmt numFmtId="173" formatCode="&quot;$&quot;#,##0_);[Red]\(&quot;$&quot;#,##0\)"/>
    <numFmt numFmtId="174" formatCode="0.000_)"/>
    <numFmt numFmtId="175" formatCode="_(* #,##0.00_);_(* \(#,##0.00\);_(* &quot;&quot;_);_(@_)"/>
    <numFmt numFmtId="176" formatCode="_(&quot;$&quot;* #,##0_);\(&quot;$&quot;* #,##0_);_(&quot;$&quot;* &quot;-&quot;_0;_-@_-"/>
    <numFmt numFmtId="177" formatCode="_-[$€]* #,##0.00_-;\-[$€]* #,##0.00_-;_-[$€]* &quot;-&quot;??_-;_-@_-"/>
    <numFmt numFmtId="178" formatCode="_(* #,##0_);_(* \(#,##0\);_(* &quot;-&quot;??_);_(@_)"/>
    <numFmt numFmtId="179" formatCode="&quot;DR&quot;_(* #,##0.0_);&quot;CR&quot;_(* #,##0.0_);_(* &quot;-&quot;_);_(@_)"/>
    <numFmt numFmtId="180" formatCode="#"/>
    <numFmt numFmtId="181" formatCode="_(* #,##0_);_(* \(#,##0\);_(* &quot; - &quot;??_);_(@_)"/>
    <numFmt numFmtId="182" formatCode="&quot;$&quot;#,##0_);\(&quot;$&quot;#,##0\);&quot;$-&quot;_)"/>
    <numFmt numFmtId="183" formatCode="#,##0.0_);\(#,##0.0\);\-__"/>
    <numFmt numFmtId="184" formatCode="_-* #,##0\ _p_t_a_-;\-* #,##0\ _p_t_a_-;_-* &quot;-&quot;\ _p_t_a_-;_-@_-"/>
    <numFmt numFmtId="185" formatCode="_-* #,##0.00\ _p_t_a_-;\-* #,##0.00\ _p_t_a_-;_-* &quot;-&quot;??\ _p_t_a_-;_-@_-"/>
    <numFmt numFmtId="186" formatCode="_-* #,##0\ &quot;Pts&quot;_-;\-* #,##0\ &quot;Pts&quot;_-;_-* &quot;-&quot;\ &quot;Pts&quot;_-;_-@_-"/>
    <numFmt numFmtId="187" formatCode="_-* #,##0.00\ &quot;Pts&quot;_-;\-* #,##0.00\ &quot;Pts&quot;_-;_-* &quot;-&quot;??\ &quot;Pts&quot;_-;_-@_-"/>
    <numFmt numFmtId="188" formatCode="0.00_)"/>
    <numFmt numFmtId="189" formatCode="General_)"/>
    <numFmt numFmtId="190" formatCode="_(* #,##0_);[Red]_(* \(#,##0\);_(* &quot; - &quot;??_);_(@_)"/>
    <numFmt numFmtId="191" formatCode="#,##0_);\(#,##0\);\-;"/>
    <numFmt numFmtId="192" formatCode="#,##0_);\(#,##0\);&quot;-&quot;_)"/>
    <numFmt numFmtId="193" formatCode="0_)"/>
    <numFmt numFmtId="194" formatCode="[$$-C09]#,##0"/>
    <numFmt numFmtId="195" formatCode="_(* #,##0.00_);_(* \(#,##0.00\);_(* &quot;-&quot;??_);_(@_)"/>
    <numFmt numFmtId="196" formatCode="#,##0.0"/>
    <numFmt numFmtId="197" formatCode="&quot;$&quot;#,##0.0000;[Red]\-&quot;$&quot;#,##0.0000"/>
    <numFmt numFmtId="198" formatCode="&quot;$&quot;#,##0.00000;[Red]\-&quot;$&quot;#,##0.00000"/>
    <numFmt numFmtId="199" formatCode="\+0%;[Red]\ \ \-0%;\ &quot;-&quot;"/>
    <numFmt numFmtId="200" formatCode="#,##0;[Red]\-#,##0;\ &quot;-&quot;"/>
    <numFmt numFmtId="201" formatCode="#,##0.0_ ;[Red]\-#,##0.0;\ &quot;-&quot;\ "/>
    <numFmt numFmtId="202" formatCode="&quot;FY&quot;00"/>
    <numFmt numFmtId="203" formatCode="#,##0.00000;[Red]\-&quot;$&quot;#,##0.00000;\ &quot;-&quot;"/>
    <numFmt numFmtId="204" formatCode="#,##0.00_ ;[Red]\-#,##0.00;\ &quot;-&quot;\ "/>
    <numFmt numFmtId="205" formatCode="#,##0.00000"/>
    <numFmt numFmtId="206" formatCode="#,##0_);\(#,##0\);\-\-_)"/>
    <numFmt numFmtId="207" formatCode="#,##0_ ;\-#,##0\ "/>
  </numFmts>
  <fonts count="142"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i/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0"/>
      <name val="Calibri"/>
      <family val="2"/>
      <scheme val="minor"/>
    </font>
    <font>
      <sz val="8"/>
      <color rgb="FF0070C0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sz val="10"/>
      <color theme="1"/>
      <name val="Calibri"/>
      <family val="2"/>
    </font>
    <font>
      <i/>
      <sz val="10"/>
      <name val="Calibri"/>
      <family val="2"/>
      <scheme val="minor"/>
    </font>
    <font>
      <sz val="10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Verdana"/>
      <family val="2"/>
    </font>
    <font>
      <sz val="10"/>
      <color rgb="FF9C0006"/>
      <name val="Verdana"/>
      <family val="2"/>
    </font>
    <font>
      <b/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indexed="8"/>
      <name val="Verdana"/>
      <family val="2"/>
    </font>
    <font>
      <b/>
      <sz val="11"/>
      <color indexed="8"/>
      <name val="Calibri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3F3F76"/>
      <name val="Verdana"/>
      <family val="2"/>
    </font>
    <font>
      <sz val="10"/>
      <color rgb="FFFA7D00"/>
      <name val="Verdana"/>
      <family val="2"/>
    </font>
    <font>
      <sz val="10"/>
      <color rgb="FF9C6500"/>
      <name val="Verdana"/>
      <family val="2"/>
    </font>
    <font>
      <b/>
      <sz val="10"/>
      <color rgb="FF3F3F3F"/>
      <name val="Verdana"/>
      <family val="2"/>
    </font>
    <font>
      <sz val="10"/>
      <color theme="1"/>
      <name val="Calibri"/>
      <family val="1"/>
      <scheme val="minor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Verdana"/>
      <family val="2"/>
    </font>
    <font>
      <sz val="10"/>
      <color rgb="FFFF0000"/>
      <name val="Verdana"/>
      <family val="2"/>
    </font>
    <font>
      <b/>
      <i/>
      <sz val="11"/>
      <color theme="1"/>
      <name val="Calibri"/>
      <family val="2"/>
    </font>
    <font>
      <sz val="10"/>
      <color theme="4" tint="-0.249977111117893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i/>
      <sz val="10"/>
      <color theme="4" tint="-0.249977111117893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6"/>
      <color indexed="8"/>
      <name val="Arial"/>
      <family val="2"/>
    </font>
    <font>
      <b/>
      <sz val="10"/>
      <name val="Arial"/>
      <family val="2"/>
    </font>
    <font>
      <sz val="10"/>
      <color theme="0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sz val="10"/>
      <color theme="0" tint="-0.499984740745262"/>
      <name val="Calibri"/>
      <family val="2"/>
    </font>
    <font>
      <sz val="10"/>
      <color rgb="FF0070C0"/>
      <name val="Calibri"/>
      <family val="2"/>
    </font>
    <font>
      <i/>
      <sz val="10"/>
      <color theme="0" tint="-0.499984740745262"/>
      <name val="Calibri"/>
      <family val="2"/>
    </font>
    <font>
      <sz val="8"/>
      <color theme="1"/>
      <name val="Calibri"/>
      <family val="2"/>
    </font>
    <font>
      <i/>
      <sz val="8"/>
      <color theme="0" tint="-0.499984740745262"/>
      <name val="Calibri"/>
      <family val="2"/>
    </font>
    <font>
      <sz val="10"/>
      <color theme="5"/>
      <name val="Calibri"/>
      <family val="2"/>
    </font>
    <font>
      <b/>
      <i/>
      <sz val="11"/>
      <color theme="5"/>
      <name val="Calibri"/>
      <family val="2"/>
    </font>
    <font>
      <b/>
      <sz val="18"/>
      <color theme="3"/>
      <name val="Cambria"/>
      <family val="2"/>
      <scheme val="major"/>
    </font>
    <font>
      <i/>
      <sz val="10"/>
      <color rgb="FF7F7F7F"/>
      <name val="Verdana"/>
      <family val="2"/>
    </font>
    <font>
      <u/>
      <sz val="8.25"/>
      <color indexed="36"/>
      <name val="?l?r ?o?S?V?b?N"/>
      <family val="3"/>
    </font>
    <font>
      <sz val="10"/>
      <name val="Helv"/>
    </font>
    <font>
      <sz val="9"/>
      <name val="Helv"/>
    </font>
    <font>
      <sz val="10"/>
      <name val="Tms Rmn"/>
    </font>
    <font>
      <sz val="6"/>
      <name val="Arial"/>
      <family val="2"/>
    </font>
    <font>
      <sz val="10"/>
      <name val="Times New Roman"/>
      <family val="1"/>
    </font>
    <font>
      <sz val="11"/>
      <name val="Tms Rmn"/>
    </font>
    <font>
      <sz val="6"/>
      <name val="SwitzerlandCondensed"/>
    </font>
    <font>
      <u/>
      <sz val="8.25"/>
      <color indexed="12"/>
      <name val="?l?r ?o?S?V?b?N"/>
      <family val="3"/>
    </font>
    <font>
      <sz val="11"/>
      <name val="Book Antiqua"/>
      <family val="1"/>
    </font>
    <font>
      <i/>
      <sz val="12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i/>
      <sz val="6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b/>
      <i/>
      <sz val="16"/>
      <name val="Helv"/>
    </font>
    <font>
      <sz val="10"/>
      <name val="Helv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7"/>
      <color indexed="52"/>
      <name val="Arial"/>
      <family val="2"/>
    </font>
    <font>
      <sz val="10"/>
      <name val="Arial"/>
      <family val="2"/>
      <charset val="177"/>
    </font>
    <font>
      <b/>
      <sz val="10"/>
      <color indexed="8"/>
      <name val="Arial"/>
      <family val="2"/>
      <charset val="177"/>
    </font>
    <font>
      <sz val="10"/>
      <name val="MS Sans Serif"/>
      <family val="2"/>
    </font>
    <font>
      <b/>
      <sz val="10"/>
      <name val="MS Sans Serif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0"/>
      <color indexed="48"/>
      <name val="Arial"/>
      <family val="2"/>
    </font>
    <font>
      <sz val="12"/>
      <color indexed="14"/>
      <name val="Arial"/>
      <family val="2"/>
    </font>
    <font>
      <b/>
      <sz val="7"/>
      <color indexed="9"/>
      <name val="Arial"/>
      <family val="2"/>
    </font>
    <font>
      <sz val="9"/>
      <name val="Helvetica-Black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sz val="12"/>
      <name val="Helv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8"/>
      <color theme="0"/>
      <name val="Calibri"/>
      <family val="2"/>
    </font>
    <font>
      <i/>
      <sz val="10"/>
      <color theme="0"/>
      <name val="Calibri"/>
      <family val="2"/>
    </font>
    <font>
      <u/>
      <sz val="10"/>
      <name val="Calibri"/>
      <family val="2"/>
    </font>
    <font>
      <sz val="10"/>
      <color theme="0" tint="-0.14999847407452621"/>
      <name val="Calibri"/>
      <family val="2"/>
    </font>
    <font>
      <sz val="11"/>
      <color rgb="FF1F497D"/>
      <name val="Calibri"/>
      <family val="2"/>
    </font>
    <font>
      <i/>
      <sz val="8"/>
      <color rgb="FFFFFFCC"/>
      <name val="Calibri"/>
      <family val="2"/>
    </font>
    <font>
      <b/>
      <i/>
      <sz val="10"/>
      <color theme="1"/>
      <name val="Calibri"/>
      <family val="2"/>
    </font>
    <font>
      <sz val="8"/>
      <color theme="1" tint="0.499984740745262"/>
      <name val="Calibri"/>
      <family val="2"/>
    </font>
    <font>
      <i/>
      <sz val="8"/>
      <color theme="1" tint="0.499984740745262"/>
      <name val="Calibri"/>
      <family val="2"/>
    </font>
    <font>
      <i/>
      <sz val="10"/>
      <color theme="1" tint="0.499984740745262"/>
      <name val="Calibri"/>
      <family val="2"/>
    </font>
    <font>
      <sz val="10"/>
      <color theme="1" tint="0.34998626667073579"/>
      <name val="Calibri"/>
      <family val="2"/>
    </font>
    <font>
      <i/>
      <sz val="10"/>
      <color theme="1" tint="0.34998626667073579"/>
      <name val="Calibri"/>
      <family val="2"/>
    </font>
    <font>
      <b/>
      <sz val="14"/>
      <color indexed="9"/>
      <name val="Arial"/>
      <family val="2"/>
    </font>
    <font>
      <u/>
      <sz val="10"/>
      <color theme="10"/>
      <name val="Verdana"/>
      <family val="2"/>
    </font>
    <font>
      <b/>
      <sz val="12"/>
      <color indexed="9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</fonts>
  <fills count="11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indexed="8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33"/>
        <bgColor indexed="64"/>
      </patternFill>
    </fill>
  </fills>
  <borders count="15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4" tint="-0.24994659260841701"/>
      </right>
      <top/>
      <bottom/>
      <diagonal/>
    </border>
    <border>
      <left/>
      <right style="thin">
        <color theme="4" tint="-0.24994659260841701"/>
      </right>
      <top/>
      <bottom style="thin">
        <color auto="1"/>
      </bottom>
      <diagonal/>
    </border>
    <border>
      <left/>
      <right style="thin">
        <color theme="4" tint="-0.24994659260841701"/>
      </right>
      <top style="hair">
        <color auto="1"/>
      </top>
      <bottom style="hair">
        <color auto="1"/>
      </bottom>
      <diagonal/>
    </border>
    <border>
      <left/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 style="hair">
        <color auto="1"/>
      </top>
      <bottom style="hair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hair">
        <color auto="1"/>
      </top>
      <bottom/>
      <diagonal/>
    </border>
    <border>
      <left style="thin">
        <color theme="4" tint="-0.24994659260841701"/>
      </left>
      <right/>
      <top style="thin">
        <color auto="1"/>
      </top>
      <bottom style="double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theme="4" tint="-0.24994659260841701"/>
      </right>
      <top/>
      <bottom style="thin">
        <color indexed="64"/>
      </bottom>
      <diagonal/>
    </border>
    <border>
      <left/>
      <right style="thin">
        <color theme="4" tint="-0.24994659260841701"/>
      </right>
      <top style="hair">
        <color auto="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hair">
        <color auto="1"/>
      </top>
      <bottom/>
      <diagonal/>
    </border>
    <border>
      <left/>
      <right style="thin">
        <color theme="4" tint="-0.24994659260841701"/>
      </right>
      <top style="thin">
        <color auto="1"/>
      </top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4" tint="-0.24994659260841701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/>
      <right/>
      <top style="hair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4" tint="-0.24994659260841701"/>
      </right>
      <top style="hair">
        <color auto="1"/>
      </top>
      <bottom/>
      <diagonal/>
    </border>
    <border>
      <left style="thin">
        <color indexed="64"/>
      </left>
      <right style="thin">
        <color theme="4" tint="-0.24994659260841701"/>
      </right>
      <top/>
      <bottom/>
      <diagonal/>
    </border>
    <border>
      <left style="thin">
        <color indexed="64"/>
      </left>
      <right style="thin">
        <color theme="4" tint="-0.24994659260841701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 style="thin">
        <color theme="4" tint="-0.24994659260841701"/>
      </left>
      <right/>
      <top style="thin">
        <color auto="1"/>
      </top>
      <bottom style="double">
        <color auto="1"/>
      </bottom>
      <diagonal/>
    </border>
  </borders>
  <cellStyleXfs count="1075">
    <xf numFmtId="0" fontId="0" fillId="0" borderId="0"/>
    <xf numFmtId="0" fontId="9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5" fillId="3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5" fillId="3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5" fillId="3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5" fillId="3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5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5" fillId="4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7" borderId="0" applyNumberFormat="0" applyBorder="0" applyAlignment="0" applyProtection="0"/>
    <xf numFmtId="0" fontId="18" fillId="10" borderId="7" applyNumberFormat="0" applyAlignment="0" applyProtection="0"/>
    <xf numFmtId="0" fontId="19" fillId="11" borderId="10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9" fillId="0" borderId="0" applyFont="0" applyFill="0" applyBorder="0" applyAlignment="0" applyProtection="0"/>
    <xf numFmtId="0" fontId="22" fillId="6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9" borderId="7" applyNumberFormat="0" applyAlignment="0" applyProtection="0"/>
    <xf numFmtId="0" fontId="27" fillId="0" borderId="9" applyNumberFormat="0" applyFill="0" applyAlignment="0" applyProtection="0"/>
    <xf numFmtId="0" fontId="28" fillId="8" borderId="0" applyNumberFormat="0" applyBorder="0" applyAlignment="0" applyProtection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12" borderId="11" applyNumberFormat="0" applyFont="0" applyAlignment="0" applyProtection="0"/>
    <xf numFmtId="0" fontId="13" fillId="12" borderId="11" applyNumberFormat="0" applyFont="0" applyAlignment="0" applyProtection="0"/>
    <xf numFmtId="0" fontId="13" fillId="12" borderId="11" applyNumberFormat="0" applyFont="0" applyAlignment="0" applyProtection="0"/>
    <xf numFmtId="0" fontId="29" fillId="10" borderId="8" applyNumberFormat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31" fillId="49" borderId="13" applyNumberFormat="0" applyProtection="0">
      <alignment vertical="center"/>
    </xf>
    <xf numFmtId="4" fontId="32" fillId="49" borderId="14" applyNumberFormat="0" applyProtection="0">
      <alignment vertical="center"/>
    </xf>
    <xf numFmtId="4" fontId="33" fillId="50" borderId="13" applyNumberFormat="0" applyProtection="0">
      <alignment vertical="center"/>
    </xf>
    <xf numFmtId="4" fontId="32" fillId="49" borderId="14" applyNumberFormat="0" applyProtection="0">
      <alignment vertical="center"/>
    </xf>
    <xf numFmtId="4" fontId="31" fillId="50" borderId="13" applyNumberFormat="0" applyProtection="0">
      <alignment horizontal="left" vertical="center" indent="1"/>
    </xf>
    <xf numFmtId="4" fontId="32" fillId="50" borderId="14" applyNumberFormat="0" applyProtection="0">
      <alignment horizontal="left" vertical="center" indent="1"/>
    </xf>
    <xf numFmtId="0" fontId="31" fillId="50" borderId="13" applyNumberFormat="0" applyProtection="0">
      <alignment horizontal="left" vertical="top" indent="1"/>
    </xf>
    <xf numFmtId="4" fontId="31" fillId="0" borderId="0" applyNumberFormat="0" applyProtection="0">
      <alignment horizontal="left" vertical="center" indent="1"/>
    </xf>
    <xf numFmtId="4" fontId="32" fillId="51" borderId="14" applyNumberFormat="0" applyProtection="0">
      <alignment horizontal="left" vertical="center" indent="1"/>
    </xf>
    <xf numFmtId="4" fontId="34" fillId="52" borderId="13" applyNumberFormat="0" applyProtection="0">
      <alignment horizontal="right" vertical="center"/>
    </xf>
    <xf numFmtId="4" fontId="32" fillId="52" borderId="14" applyNumberFormat="0" applyProtection="0">
      <alignment horizontal="right" vertical="center"/>
    </xf>
    <xf numFmtId="4" fontId="34" fillId="53" borderId="13" applyNumberFormat="0" applyProtection="0">
      <alignment horizontal="right" vertical="center"/>
    </xf>
    <xf numFmtId="4" fontId="32" fillId="54" borderId="14" applyNumberFormat="0" applyProtection="0">
      <alignment horizontal="right" vertical="center"/>
    </xf>
    <xf numFmtId="4" fontId="34" fillId="55" borderId="13" applyNumberFormat="0" applyProtection="0">
      <alignment horizontal="right" vertical="center"/>
    </xf>
    <xf numFmtId="4" fontId="32" fillId="55" borderId="15" applyNumberFormat="0" applyProtection="0">
      <alignment horizontal="right" vertical="center"/>
    </xf>
    <xf numFmtId="4" fontId="34" fillId="56" borderId="13" applyNumberFormat="0" applyProtection="0">
      <alignment horizontal="right" vertical="center"/>
    </xf>
    <xf numFmtId="4" fontId="32" fillId="56" borderId="14" applyNumberFormat="0" applyProtection="0">
      <alignment horizontal="right" vertical="center"/>
    </xf>
    <xf numFmtId="4" fontId="34" fillId="57" borderId="13" applyNumberFormat="0" applyProtection="0">
      <alignment horizontal="right" vertical="center"/>
    </xf>
    <xf numFmtId="4" fontId="32" fillId="57" borderId="14" applyNumberFormat="0" applyProtection="0">
      <alignment horizontal="right" vertical="center"/>
    </xf>
    <xf numFmtId="4" fontId="34" fillId="58" borderId="13" applyNumberFormat="0" applyProtection="0">
      <alignment horizontal="right" vertical="center"/>
    </xf>
    <xf numFmtId="4" fontId="32" fillId="58" borderId="14" applyNumberFormat="0" applyProtection="0">
      <alignment horizontal="right" vertical="center"/>
    </xf>
    <xf numFmtId="4" fontId="34" fillId="59" borderId="13" applyNumberFormat="0" applyProtection="0">
      <alignment horizontal="right" vertical="center"/>
    </xf>
    <xf numFmtId="4" fontId="32" fillId="59" borderId="14" applyNumberFormat="0" applyProtection="0">
      <alignment horizontal="right" vertical="center"/>
    </xf>
    <xf numFmtId="4" fontId="34" fillId="60" borderId="13" applyNumberFormat="0" applyProtection="0">
      <alignment horizontal="right" vertical="center"/>
    </xf>
    <xf numFmtId="4" fontId="32" fillId="60" borderId="14" applyNumberFormat="0" applyProtection="0">
      <alignment horizontal="right" vertical="center"/>
    </xf>
    <xf numFmtId="4" fontId="34" fillId="61" borderId="13" applyNumberFormat="0" applyProtection="0">
      <alignment horizontal="right" vertical="center"/>
    </xf>
    <xf numFmtId="4" fontId="32" fillId="61" borderId="14" applyNumberFormat="0" applyProtection="0">
      <alignment horizontal="right" vertical="center"/>
    </xf>
    <xf numFmtId="4" fontId="31" fillId="62" borderId="16" applyNumberFormat="0" applyProtection="0">
      <alignment horizontal="left" vertical="center" indent="1"/>
    </xf>
    <xf numFmtId="4" fontId="32" fillId="62" borderId="15" applyNumberFormat="0" applyProtection="0">
      <alignment horizontal="left" vertical="center" indent="1"/>
    </xf>
    <xf numFmtId="4" fontId="34" fillId="63" borderId="0" applyNumberFormat="0" applyProtection="0">
      <alignment horizontal="left" vertical="center" indent="1"/>
    </xf>
    <xf numFmtId="4" fontId="35" fillId="64" borderId="0" applyNumberFormat="0" applyProtection="0">
      <alignment horizontal="left" vertical="center" indent="1"/>
    </xf>
    <xf numFmtId="4" fontId="34" fillId="65" borderId="17" applyNumberFormat="0" applyProtection="0">
      <alignment horizontal="center" vertical="center"/>
    </xf>
    <xf numFmtId="4" fontId="32" fillId="66" borderId="14" applyNumberFormat="0" applyProtection="0">
      <alignment horizontal="right" vertical="center"/>
    </xf>
    <xf numFmtId="4" fontId="34" fillId="63" borderId="0" applyNumberFormat="0" applyProtection="0">
      <alignment horizontal="left" vertical="center" indent="1"/>
    </xf>
    <xf numFmtId="4" fontId="32" fillId="63" borderId="15" applyNumberFormat="0" applyProtection="0">
      <alignment horizontal="left" vertical="center" indent="1"/>
    </xf>
    <xf numFmtId="4" fontId="34" fillId="67" borderId="0" applyNumberFormat="0" applyProtection="0">
      <alignment horizontal="left" vertical="center" indent="1"/>
    </xf>
    <xf numFmtId="4" fontId="32" fillId="66" borderId="15" applyNumberFormat="0" applyProtection="0">
      <alignment horizontal="left" vertical="center" indent="1"/>
    </xf>
    <xf numFmtId="0" fontId="9" fillId="65" borderId="13" applyNumberFormat="0" applyProtection="0">
      <alignment horizontal="left" vertical="center" indent="1"/>
    </xf>
    <xf numFmtId="0" fontId="32" fillId="68" borderId="14" applyNumberFormat="0" applyProtection="0">
      <alignment horizontal="left" vertical="center" indent="1"/>
    </xf>
    <xf numFmtId="0" fontId="9" fillId="64" borderId="13" applyNumberFormat="0" applyProtection="0">
      <alignment horizontal="left" vertical="top" indent="1"/>
    </xf>
    <xf numFmtId="0" fontId="32" fillId="69" borderId="13" applyNumberFormat="0" applyProtection="0">
      <alignment horizontal="left" vertical="top" indent="1"/>
    </xf>
    <xf numFmtId="0" fontId="9" fillId="65" borderId="13" applyNumberFormat="0" applyProtection="0">
      <alignment horizontal="left" vertical="center" indent="1"/>
    </xf>
    <xf numFmtId="0" fontId="32" fillId="70" borderId="14" applyNumberFormat="0" applyProtection="0">
      <alignment horizontal="left" vertical="center" indent="1"/>
    </xf>
    <xf numFmtId="0" fontId="9" fillId="67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9" fillId="65" borderId="13" applyNumberFormat="0" applyProtection="0">
      <alignment horizontal="left" vertical="center" indent="1"/>
    </xf>
    <xf numFmtId="0" fontId="32" fillId="71" borderId="14" applyNumberFormat="0" applyProtection="0">
      <alignment horizontal="left" vertical="center" indent="1"/>
    </xf>
    <xf numFmtId="0" fontId="9" fillId="72" borderId="13" applyNumberFormat="0" applyProtection="0">
      <alignment horizontal="left" vertical="top" indent="1"/>
    </xf>
    <xf numFmtId="0" fontId="32" fillId="71" borderId="13" applyNumberFormat="0" applyProtection="0">
      <alignment horizontal="left" vertical="top" indent="1"/>
    </xf>
    <xf numFmtId="0" fontId="9" fillId="65" borderId="13" applyNumberFormat="0" applyProtection="0">
      <alignment horizontal="left" vertical="center" indent="1"/>
    </xf>
    <xf numFmtId="0" fontId="32" fillId="63" borderId="14" applyNumberFormat="0" applyProtection="0">
      <alignment horizontal="left" vertical="center" indent="1"/>
    </xf>
    <xf numFmtId="0" fontId="9" fillId="73" borderId="13" applyNumberFormat="0" applyProtection="0">
      <alignment horizontal="left" vertical="top" indent="1"/>
    </xf>
    <xf numFmtId="0" fontId="32" fillId="63" borderId="13" applyNumberFormat="0" applyProtection="0">
      <alignment horizontal="left" vertical="top" indent="1"/>
    </xf>
    <xf numFmtId="0" fontId="32" fillId="74" borderId="18" applyNumberFormat="0">
      <protection locked="0"/>
    </xf>
    <xf numFmtId="0" fontId="32" fillId="74" borderId="18" applyNumberFormat="0">
      <protection locked="0"/>
    </xf>
    <xf numFmtId="0" fontId="36" fillId="69" borderId="19" applyBorder="0"/>
    <xf numFmtId="4" fontId="34" fillId="75" borderId="13" applyNumberFormat="0" applyProtection="0">
      <alignment vertical="center"/>
    </xf>
    <xf numFmtId="4" fontId="37" fillId="75" borderId="13" applyNumberFormat="0" applyProtection="0">
      <alignment vertical="center"/>
    </xf>
    <xf numFmtId="4" fontId="32" fillId="65" borderId="20" applyNumberFormat="0" applyProtection="0">
      <alignment vertical="center"/>
    </xf>
    <xf numFmtId="4" fontId="34" fillId="75" borderId="13" applyNumberFormat="0" applyProtection="0">
      <alignment horizontal="left" vertical="center" indent="1"/>
    </xf>
    <xf numFmtId="0" fontId="34" fillId="75" borderId="13" applyNumberFormat="0" applyProtection="0">
      <alignment horizontal="left" vertical="top" indent="1"/>
    </xf>
    <xf numFmtId="4" fontId="38" fillId="0" borderId="13" applyNumberFormat="0" applyProtection="0">
      <alignment horizontal="right" vertical="center"/>
    </xf>
    <xf numFmtId="4" fontId="32" fillId="0" borderId="14" applyNumberFormat="0" applyProtection="0">
      <alignment horizontal="right" vertical="center"/>
    </xf>
    <xf numFmtId="4" fontId="37" fillId="0" borderId="13" applyNumberFormat="0" applyProtection="0">
      <alignment horizontal="right" vertical="center"/>
    </xf>
    <xf numFmtId="4" fontId="32" fillId="74" borderId="14" applyNumberFormat="0" applyProtection="0">
      <alignment horizontal="right" vertical="center"/>
    </xf>
    <xf numFmtId="4" fontId="34" fillId="76" borderId="13" applyNumberFormat="0" applyProtection="0">
      <alignment horizontal="left" vertical="center" indent="1"/>
    </xf>
    <xf numFmtId="4" fontId="32" fillId="51" borderId="14" applyNumberFormat="0" applyProtection="0">
      <alignment horizontal="left" vertical="center" indent="1"/>
    </xf>
    <xf numFmtId="0" fontId="31" fillId="76" borderId="21" applyNumberFormat="0" applyProtection="0">
      <alignment horizontal="center" vertical="top"/>
    </xf>
    <xf numFmtId="4" fontId="39" fillId="0" borderId="0" applyNumberFormat="0" applyProtection="0">
      <alignment horizontal="left" vertical="center" indent="1"/>
    </xf>
    <xf numFmtId="0" fontId="32" fillId="77" borderId="20"/>
    <xf numFmtId="0" fontId="32" fillId="77" borderId="20"/>
    <xf numFmtId="4" fontId="40" fillId="63" borderId="13" applyNumberFormat="0" applyProtection="0">
      <alignment horizontal="right" vertical="center"/>
    </xf>
    <xf numFmtId="0" fontId="41" fillId="0" borderId="0" applyNumberFormat="0" applyFill="0" applyBorder="0" applyAlignment="0" applyProtection="0"/>
    <xf numFmtId="0" fontId="42" fillId="0" borderId="12" applyNumberFormat="0" applyFill="0" applyAlignment="0" applyProtection="0"/>
    <xf numFmtId="0" fontId="43" fillId="0" borderId="0" applyNumberFormat="0" applyFill="0" applyBorder="0" applyAlignment="0" applyProtection="0"/>
    <xf numFmtId="0" fontId="51" fillId="79" borderId="0" applyNumberFormat="0" applyAlignment="0" applyProtection="0">
      <alignment vertical="top"/>
    </xf>
    <xf numFmtId="0" fontId="52" fillId="0" borderId="0" applyNumberFormat="0" applyProtection="0">
      <alignment horizontal="right" vertical="top"/>
    </xf>
    <xf numFmtId="0" fontId="53" fillId="74" borderId="25" applyNumberFormat="0" applyProtection="0">
      <alignment horizontal="centerContinuous" vertical="top"/>
    </xf>
    <xf numFmtId="0" fontId="54" fillId="0" borderId="23" applyNumberFormat="0" applyAlignment="0" applyProtection="0">
      <alignment vertical="top"/>
    </xf>
    <xf numFmtId="0" fontId="9" fillId="0" borderId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6" fillId="13" borderId="0" applyNumberFormat="0" applyBorder="0" applyAlignment="0" applyProtection="0"/>
    <xf numFmtId="0" fontId="16" fillId="85" borderId="0" applyNumberFormat="0" applyBorder="0" applyAlignment="0" applyProtection="0"/>
    <xf numFmtId="0" fontId="16" fillId="16" borderId="0" applyNumberFormat="0" applyBorder="0" applyAlignment="0" applyProtection="0"/>
    <xf numFmtId="0" fontId="16" fillId="86" borderId="0" applyNumberFormat="0" applyBorder="0" applyAlignment="0" applyProtection="0"/>
    <xf numFmtId="0" fontId="16" fillId="19" borderId="0" applyNumberFormat="0" applyBorder="0" applyAlignment="0" applyProtection="0"/>
    <xf numFmtId="0" fontId="16" fillId="87" borderId="0" applyNumberFormat="0" applyBorder="0" applyAlignment="0" applyProtection="0"/>
    <xf numFmtId="0" fontId="16" fillId="22" borderId="0" applyNumberFormat="0" applyBorder="0" applyAlignment="0" applyProtection="0"/>
    <xf numFmtId="0" fontId="16" fillId="88" borderId="0" applyNumberFormat="0" applyBorder="0" applyAlignment="0" applyProtection="0"/>
    <xf numFmtId="0" fontId="16" fillId="25" borderId="0" applyNumberFormat="0" applyBorder="0" applyAlignment="0" applyProtection="0"/>
    <xf numFmtId="0" fontId="16" fillId="89" borderId="0" applyNumberFormat="0" applyBorder="0" applyAlignment="0" applyProtection="0"/>
    <xf numFmtId="0" fontId="16" fillId="28" borderId="0" applyNumberFormat="0" applyBorder="0" applyAlignment="0" applyProtection="0"/>
    <xf numFmtId="0" fontId="16" fillId="90" borderId="0" applyNumberFormat="0" applyBorder="0" applyAlignment="0" applyProtection="0"/>
    <xf numFmtId="3" fontId="85" fillId="95" borderId="0">
      <alignment vertical="center"/>
      <protection locked="0"/>
    </xf>
    <xf numFmtId="172" fontId="9" fillId="0" borderId="0" applyFont="0" applyFill="0" applyBorder="0" applyAlignment="0" applyProtection="0"/>
    <xf numFmtId="3" fontId="84" fillId="50" borderId="0" applyBorder="0">
      <alignment vertical="center"/>
      <protection locked="0"/>
    </xf>
    <xf numFmtId="3" fontId="83" fillId="95" borderId="0">
      <alignment vertical="center"/>
      <protection locked="0"/>
    </xf>
    <xf numFmtId="0" fontId="116" fillId="91" borderId="37" applyNumberFormat="0" applyAlignment="0" applyProtection="0"/>
    <xf numFmtId="3" fontId="82" fillId="0" borderId="0">
      <alignment vertical="center"/>
    </xf>
    <xf numFmtId="3" fontId="81" fillId="0" borderId="0" applyBorder="0">
      <alignment vertical="center"/>
    </xf>
    <xf numFmtId="0" fontId="71" fillId="0" borderId="0" applyBorder="0">
      <alignment horizontal="left" indent="3"/>
    </xf>
    <xf numFmtId="0" fontId="80" fillId="0" borderId="0" applyBorder="0">
      <alignment horizontal="left" indent="2"/>
    </xf>
    <xf numFmtId="0" fontId="79" fillId="0" borderId="0" applyBorder="0">
      <alignment horizontal="left" vertical="center" indent="1"/>
    </xf>
    <xf numFmtId="0" fontId="78" fillId="0" borderId="0" applyBorder="0"/>
    <xf numFmtId="3" fontId="77" fillId="0" borderId="44">
      <alignment horizontal="right"/>
    </xf>
    <xf numFmtId="3" fontId="52" fillId="0" borderId="44" applyBorder="0"/>
    <xf numFmtId="0" fontId="115" fillId="0" borderId="0" applyNumberFormat="0" applyFill="0" applyBorder="0" applyAlignment="0" applyProtection="0"/>
    <xf numFmtId="0" fontId="115" fillId="0" borderId="43" applyNumberFormat="0" applyFill="0" applyAlignment="0" applyProtection="0"/>
    <xf numFmtId="0" fontId="114" fillId="0" borderId="42" applyNumberFormat="0" applyFill="0" applyAlignment="0" applyProtection="0"/>
    <xf numFmtId="0" fontId="113" fillId="0" borderId="41" applyNumberFormat="0" applyFill="0" applyAlignment="0" applyProtection="0"/>
    <xf numFmtId="180" fontId="54" fillId="72" borderId="20" applyNumberFormat="0">
      <alignment horizontal="centerContinuous" vertical="center" wrapText="1"/>
    </xf>
    <xf numFmtId="0" fontId="52" fillId="0" borderId="40">
      <alignment horizontal="left" vertical="center"/>
    </xf>
    <xf numFmtId="0" fontId="52" fillId="0" borderId="39" applyNumberFormat="0" applyAlignment="0" applyProtection="0">
      <alignment horizontal="left" vertical="center"/>
    </xf>
    <xf numFmtId="0" fontId="112" fillId="94" borderId="0" applyNumberFormat="0" applyBorder="0" applyAlignment="0" applyProtection="0"/>
    <xf numFmtId="179" fontId="9" fillId="0" borderId="0" applyFont="0" applyFill="0" applyBorder="0" applyAlignment="0" applyProtection="0">
      <alignment horizontal="center"/>
    </xf>
    <xf numFmtId="178" fontId="76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177" fontId="9" fillId="0" borderId="0" applyFont="0" applyFill="0" applyBorder="0" applyAlignment="0" applyProtection="0"/>
    <xf numFmtId="0" fontId="74" fillId="0" borderId="0"/>
    <xf numFmtId="14" fontId="9" fillId="0" borderId="0" applyFont="0" applyFill="0" applyBorder="0" applyAlignment="0">
      <alignment horizontal="center" vertical="center" wrapText="1"/>
    </xf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4" fontId="73" fillId="0" borderId="0"/>
    <xf numFmtId="174" fontId="73" fillId="0" borderId="0"/>
    <xf numFmtId="174" fontId="73" fillId="0" borderId="0"/>
    <xf numFmtId="182" fontId="9" fillId="0" borderId="46" applyNumberFormat="0" applyFont="0" applyFill="0" applyAlignment="0" applyProtection="0"/>
    <xf numFmtId="174" fontId="73" fillId="0" borderId="0"/>
    <xf numFmtId="38" fontId="32" fillId="83" borderId="0">
      <alignment vertical="top"/>
    </xf>
    <xf numFmtId="3" fontId="84" fillId="50" borderId="45" applyBorder="0">
      <alignment vertical="center"/>
    </xf>
    <xf numFmtId="0" fontId="117" fillId="0" borderId="48" applyNumberFormat="0" applyFill="0" applyAlignment="0" applyProtection="0"/>
    <xf numFmtId="38" fontId="32" fillId="50" borderId="47">
      <alignment wrapText="1"/>
      <protection locked="0"/>
    </xf>
    <xf numFmtId="174" fontId="73" fillId="0" borderId="0"/>
    <xf numFmtId="174" fontId="73" fillId="0" borderId="0"/>
    <xf numFmtId="174" fontId="73" fillId="0" borderId="0"/>
    <xf numFmtId="0" fontId="9" fillId="0" borderId="0">
      <alignment horizontal="left" vertical="center" indent="1"/>
    </xf>
    <xf numFmtId="172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" fillId="0" borderId="0"/>
    <xf numFmtId="174" fontId="73" fillId="0" borderId="0"/>
    <xf numFmtId="0" fontId="13" fillId="0" borderId="0"/>
    <xf numFmtId="38" fontId="36" fillId="50" borderId="24">
      <alignment horizontal="center"/>
      <protection locked="0"/>
    </xf>
    <xf numFmtId="38" fontId="36" fillId="83" borderId="24" applyNumberFormat="0">
      <alignment horizontal="centerContinuous" wrapText="1"/>
    </xf>
    <xf numFmtId="0" fontId="110" fillId="93" borderId="38" applyNumberFormat="0" applyAlignment="0" applyProtection="0"/>
    <xf numFmtId="173" fontId="72" fillId="0" borderId="0" applyFill="0" applyBorder="0" applyAlignment="0" applyProtection="0"/>
    <xf numFmtId="3" fontId="71" fillId="0" borderId="36" applyBorder="0">
      <alignment vertical="center"/>
    </xf>
    <xf numFmtId="0" fontId="109" fillId="74" borderId="37" applyNumberFormat="0" applyAlignment="0" applyProtection="0"/>
    <xf numFmtId="0" fontId="70" fillId="0" borderId="20">
      <alignment horizontal="center"/>
      <protection hidden="1"/>
    </xf>
    <xf numFmtId="0" fontId="108" fillId="52" borderId="0" applyNumberFormat="0" applyBorder="0" applyAlignment="0" applyProtection="0"/>
    <xf numFmtId="38" fontId="9" fillId="83" borderId="0" applyNumberFormat="0" applyFont="0" applyAlignment="0"/>
    <xf numFmtId="0" fontId="15" fillId="58" borderId="0" applyNumberFormat="0" applyBorder="0" applyAlignment="0" applyProtection="0"/>
    <xf numFmtId="0" fontId="15" fillId="51" borderId="0" applyNumberFormat="0" applyBorder="0" applyAlignment="0" applyProtection="0"/>
    <xf numFmtId="0" fontId="15" fillId="70" borderId="0" applyNumberFormat="0" applyBorder="0" applyAlignment="0" applyProtection="0"/>
    <xf numFmtId="0" fontId="15" fillId="59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69" fillId="0" borderId="0" applyNumberFormat="0" applyFill="0" applyBorder="0" applyAlignment="0" applyProtection="0"/>
    <xf numFmtId="0" fontId="15" fillId="91" borderId="0" applyNumberFormat="0" applyBorder="0" applyAlignment="0" applyProtection="0"/>
    <xf numFmtId="0" fontId="15" fillId="51" borderId="0" applyNumberFormat="0" applyBorder="0" applyAlignment="0" applyProtection="0"/>
    <xf numFmtId="0" fontId="15" fillId="68" borderId="0" applyNumberFormat="0" applyBorder="0" applyAlignment="0" applyProtection="0"/>
    <xf numFmtId="0" fontId="15" fillId="49" borderId="0" applyNumberFormat="0" applyBorder="0" applyAlignment="0" applyProtection="0"/>
    <xf numFmtId="0" fontId="15" fillId="53" borderId="0" applyNumberFormat="0" applyBorder="0" applyAlignment="0" applyProtection="0"/>
    <xf numFmtId="0" fontId="15" fillId="51" borderId="0" applyNumberFormat="0" applyBorder="0" applyAlignment="0" applyProtection="0"/>
    <xf numFmtId="0" fontId="14" fillId="91" borderId="0" applyNumberFormat="0" applyBorder="0" applyAlignment="0" applyProtection="0"/>
    <xf numFmtId="0" fontId="14" fillId="71" borderId="0" applyNumberFormat="0" applyBorder="0" applyAlignment="0" applyProtection="0"/>
    <xf numFmtId="0" fontId="14" fillId="68" borderId="0" applyNumberFormat="0" applyBorder="0" applyAlignment="0" applyProtection="0"/>
    <xf numFmtId="0" fontId="14" fillId="49" borderId="0" applyNumberFormat="0" applyBorder="0" applyAlignment="0" applyProtection="0"/>
    <xf numFmtId="0" fontId="14" fillId="53" borderId="0" applyNumberFormat="0" applyBorder="0" applyAlignment="0" applyProtection="0"/>
    <xf numFmtId="0" fontId="14" fillId="68" borderId="0" applyNumberFormat="0" applyBorder="0" applyAlignment="0" applyProtection="0"/>
    <xf numFmtId="0" fontId="14" fillId="91" borderId="0" applyNumberFormat="0" applyBorder="0" applyAlignment="0" applyProtection="0"/>
    <xf numFmtId="0" fontId="14" fillId="92" borderId="0" applyNumberFormat="0" applyBorder="0" applyAlignment="0" applyProtection="0"/>
    <xf numFmtId="0" fontId="14" fillId="74" borderId="0" applyNumberFormat="0" applyBorder="0" applyAlignment="0" applyProtection="0"/>
    <xf numFmtId="0" fontId="14" fillId="65" borderId="0" applyNumberFormat="0" applyBorder="0" applyAlignment="0" applyProtection="0"/>
    <xf numFmtId="0" fontId="14" fillId="91" borderId="0" applyNumberFormat="0" applyBorder="0" applyAlignment="0" applyProtection="0"/>
    <xf numFmtId="0" fontId="14" fillId="74" borderId="0" applyNumberFormat="0" applyBorder="0" applyAlignment="0" applyProtection="0"/>
    <xf numFmtId="9" fontId="68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181" fontId="86" fillId="0" borderId="0" applyNumberFormat="0" applyFill="0" applyBorder="0" applyAlignment="0"/>
    <xf numFmtId="183" fontId="87" fillId="0" borderId="0">
      <alignment vertical="center"/>
    </xf>
    <xf numFmtId="38" fontId="32" fillId="83" borderId="0">
      <alignment vertical="top"/>
    </xf>
    <xf numFmtId="184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3" fontId="78" fillId="96" borderId="36" applyBorder="0">
      <alignment horizontal="center"/>
    </xf>
    <xf numFmtId="0" fontId="118" fillId="49" borderId="0" applyNumberFormat="0" applyBorder="0" applyAlignment="0" applyProtection="0"/>
    <xf numFmtId="0" fontId="72" fillId="0" borderId="0"/>
    <xf numFmtId="188" fontId="88" fillId="0" borderId="0"/>
    <xf numFmtId="189" fontId="89" fillId="0" borderId="0"/>
    <xf numFmtId="38" fontId="90" fillId="0" borderId="0"/>
    <xf numFmtId="38" fontId="91" fillId="0" borderId="0"/>
    <xf numFmtId="190" fontId="32" fillId="83" borderId="0"/>
    <xf numFmtId="190" fontId="32" fillId="50" borderId="47"/>
    <xf numFmtId="190" fontId="36" fillId="83" borderId="49"/>
    <xf numFmtId="190" fontId="32" fillId="83" borderId="0"/>
    <xf numFmtId="191" fontId="86" fillId="0" borderId="0" applyBorder="0" applyAlignment="0">
      <protection locked="0"/>
    </xf>
    <xf numFmtId="3" fontId="92" fillId="0" borderId="0" applyBorder="0">
      <alignment vertical="center"/>
    </xf>
    <xf numFmtId="0" fontId="119" fillId="74" borderId="50" applyNumberFormat="0" applyAlignment="0" applyProtection="0"/>
    <xf numFmtId="0" fontId="93" fillId="0" borderId="20" applyFill="0" applyProtection="0">
      <alignment vertical="center" wrapText="1"/>
      <protection locked="0"/>
    </xf>
    <xf numFmtId="9" fontId="32" fillId="50" borderId="47" applyAlignment="0">
      <protection locked="0"/>
    </xf>
    <xf numFmtId="3" fontId="94" fillId="0" borderId="0" applyFill="0">
      <alignment horizontal="center" vertical="top" wrapText="1"/>
      <protection locked="0"/>
    </xf>
    <xf numFmtId="0" fontId="95" fillId="0" borderId="0" applyNumberFormat="0" applyFont="0" applyFill="0" applyBorder="0" applyAlignment="0" applyProtection="0">
      <alignment horizontal="left"/>
    </xf>
    <xf numFmtId="15" fontId="95" fillId="0" borderId="0" applyFont="0" applyFill="0" applyBorder="0" applyAlignment="0" applyProtection="0"/>
    <xf numFmtId="4" fontId="95" fillId="0" borderId="0" applyFont="0" applyFill="0" applyBorder="0" applyAlignment="0" applyProtection="0"/>
    <xf numFmtId="0" fontId="96" fillId="0" borderId="44">
      <alignment horizontal="center"/>
    </xf>
    <xf numFmtId="3" fontId="95" fillId="0" borderId="0" applyFont="0" applyFill="0" applyBorder="0" applyAlignment="0" applyProtection="0"/>
    <xf numFmtId="0" fontId="95" fillId="97" borderId="0" applyNumberFormat="0" applyFont="0" applyBorder="0" applyAlignment="0" applyProtection="0"/>
    <xf numFmtId="4" fontId="35" fillId="50" borderId="13" applyNumberFormat="0" applyProtection="0">
      <alignment vertical="center"/>
    </xf>
    <xf numFmtId="4" fontId="97" fillId="50" borderId="13" applyNumberFormat="0" applyProtection="0">
      <alignment vertical="center"/>
    </xf>
    <xf numFmtId="4" fontId="98" fillId="50" borderId="13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4" fontId="98" fillId="98" borderId="13" applyNumberFormat="0" applyProtection="0">
      <alignment horizontal="right" vertical="center"/>
    </xf>
    <xf numFmtId="4" fontId="98" fillId="99" borderId="13" applyNumberFormat="0" applyProtection="0">
      <alignment horizontal="right" vertical="center"/>
    </xf>
    <xf numFmtId="4" fontId="98" fillId="100" borderId="13" applyNumberFormat="0" applyProtection="0">
      <alignment horizontal="right" vertical="center"/>
    </xf>
    <xf numFmtId="4" fontId="98" fillId="101" borderId="13" applyNumberFormat="0" applyProtection="0">
      <alignment horizontal="right" vertical="center"/>
    </xf>
    <xf numFmtId="4" fontId="98" fillId="102" borderId="13" applyNumberFormat="0" applyProtection="0">
      <alignment horizontal="right" vertical="center"/>
    </xf>
    <xf numFmtId="4" fontId="98" fillId="95" borderId="13" applyNumberFormat="0" applyProtection="0">
      <alignment horizontal="right" vertical="center"/>
    </xf>
    <xf numFmtId="4" fontId="98" fillId="103" borderId="13" applyNumberFormat="0" applyProtection="0">
      <alignment horizontal="right" vertical="center"/>
    </xf>
    <xf numFmtId="4" fontId="98" fillId="104" borderId="13" applyNumberFormat="0" applyProtection="0">
      <alignment horizontal="right" vertical="center"/>
    </xf>
    <xf numFmtId="4" fontId="98" fillId="105" borderId="13" applyNumberFormat="0" applyProtection="0">
      <alignment horizontal="right" vertical="center"/>
    </xf>
    <xf numFmtId="4" fontId="31" fillId="106" borderId="16" applyNumberFormat="0" applyProtection="0">
      <alignment horizontal="left" vertical="center" indent="1"/>
    </xf>
    <xf numFmtId="4" fontId="31" fillId="72" borderId="0" applyNumberFormat="0" applyProtection="0">
      <alignment horizontal="left" vertical="center" indent="1"/>
    </xf>
    <xf numFmtId="4" fontId="98" fillId="72" borderId="13" applyNumberFormat="0" applyProtection="0">
      <alignment horizontal="right" vertical="center"/>
    </xf>
    <xf numFmtId="4" fontId="34" fillId="72" borderId="0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4" fontId="98" fillId="73" borderId="13" applyNumberFormat="0" applyProtection="0">
      <alignment vertical="center"/>
    </xf>
    <xf numFmtId="4" fontId="99" fillId="73" borderId="13" applyNumberFormat="0" applyProtection="0">
      <alignment vertical="center"/>
    </xf>
    <xf numFmtId="4" fontId="35" fillId="72" borderId="51" applyNumberFormat="0" applyProtection="0">
      <alignment horizontal="left" vertical="center" indent="1"/>
    </xf>
    <xf numFmtId="4" fontId="34" fillId="0" borderId="13" applyNumberFormat="0" applyProtection="0">
      <alignment horizontal="right" vertical="center"/>
    </xf>
    <xf numFmtId="4" fontId="99" fillId="73" borderId="13" applyNumberFormat="0" applyProtection="0">
      <alignment horizontal="right" vertical="center"/>
    </xf>
    <xf numFmtId="4" fontId="31" fillId="72" borderId="13" applyNumberFormat="0" applyProtection="0">
      <alignment horizontal="left" vertical="center" indent="1"/>
    </xf>
    <xf numFmtId="4" fontId="100" fillId="67" borderId="51" applyNumberFormat="0" applyProtection="0">
      <alignment horizontal="left" vertical="center" indent="1"/>
    </xf>
    <xf numFmtId="4" fontId="101" fillId="73" borderId="13" applyNumberFormat="0" applyProtection="0">
      <alignment horizontal="right" vertical="center"/>
    </xf>
    <xf numFmtId="192" fontId="9" fillId="96" borderId="15"/>
    <xf numFmtId="193" fontId="34" fillId="0" borderId="52">
      <alignment horizontal="justify" vertical="top" wrapText="1"/>
    </xf>
    <xf numFmtId="0" fontId="9" fillId="0" borderId="0"/>
    <xf numFmtId="3" fontId="102" fillId="107" borderId="0" applyBorder="0">
      <alignment vertical="center"/>
    </xf>
    <xf numFmtId="3" fontId="78" fillId="0" borderId="0">
      <alignment vertical="center"/>
    </xf>
    <xf numFmtId="3" fontId="79" fillId="0" borderId="0" applyBorder="0"/>
    <xf numFmtId="3" fontId="71" fillId="0" borderId="36" applyBorder="0"/>
    <xf numFmtId="0" fontId="103" fillId="0" borderId="0" applyFill="0" applyBorder="0" applyProtection="0">
      <alignment horizontal="left"/>
    </xf>
    <xf numFmtId="194" fontId="104" fillId="108" borderId="0" applyNumberFormat="0" applyProtection="0">
      <alignment horizontal="center" vertical="center" wrapText="1"/>
    </xf>
    <xf numFmtId="38" fontId="105" fillId="0" borderId="0" applyNumberFormat="0" applyFill="0" applyBorder="0" applyAlignment="0" applyProtection="0"/>
    <xf numFmtId="38" fontId="106" fillId="83" borderId="0" applyNumberFormat="0"/>
    <xf numFmtId="0" fontId="21" fillId="0" borderId="53" applyNumberFormat="0" applyFill="0" applyAlignment="0" applyProtection="0"/>
    <xf numFmtId="0" fontId="9" fillId="0" borderId="54" applyNumberFormat="0" applyFont="0" applyFill="0" applyAlignment="0" applyProtection="0"/>
    <xf numFmtId="192" fontId="86" fillId="0" borderId="36" applyNumberFormat="0" applyFill="0" applyBorder="0" applyAlignment="0">
      <protection locked="0"/>
    </xf>
    <xf numFmtId="0" fontId="120" fillId="0" borderId="0" applyNumberFormat="0" applyFill="0" applyBorder="0" applyAlignment="0" applyProtection="0"/>
    <xf numFmtId="0" fontId="107" fillId="0" borderId="0"/>
    <xf numFmtId="195" fontId="9" fillId="0" borderId="0" applyFont="0" applyFill="0" applyBorder="0" applyAlignment="0" applyProtection="0"/>
    <xf numFmtId="0" fontId="9" fillId="0" borderId="0"/>
    <xf numFmtId="38" fontId="9" fillId="83" borderId="0" applyNumberFormat="0" applyFont="0" applyAlignment="0"/>
    <xf numFmtId="14" fontId="9" fillId="0" borderId="0" applyFont="0" applyFill="0" applyBorder="0" applyAlignment="0">
      <alignment horizontal="center" vertical="center" wrapText="1"/>
    </xf>
    <xf numFmtId="4" fontId="34" fillId="72" borderId="0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9" fontId="13" fillId="0" borderId="0" applyFont="0" applyFill="0" applyBorder="0" applyAlignment="0" applyProtection="0"/>
    <xf numFmtId="4" fontId="32" fillId="62" borderId="67" applyNumberFormat="0" applyProtection="0">
      <alignment horizontal="left" vertical="center" indent="1"/>
    </xf>
    <xf numFmtId="4" fontId="34" fillId="59" borderId="65" applyNumberFormat="0" applyProtection="0">
      <alignment horizontal="right" vertical="center"/>
    </xf>
    <xf numFmtId="43" fontId="11" fillId="0" borderId="0" applyFont="0" applyFill="0" applyBorder="0" applyAlignment="0" applyProtection="0"/>
    <xf numFmtId="4" fontId="35" fillId="72" borderId="75" applyNumberFormat="0" applyProtection="0">
      <alignment horizontal="left" vertical="center" indent="1"/>
    </xf>
    <xf numFmtId="4" fontId="98" fillId="73" borderId="65" applyNumberFormat="0" applyProtection="0">
      <alignment vertical="center"/>
    </xf>
    <xf numFmtId="4" fontId="98" fillId="72" borderId="65" applyNumberFormat="0" applyProtection="0">
      <alignment horizontal="right" vertical="center"/>
    </xf>
    <xf numFmtId="4" fontId="98" fillId="105" borderId="65" applyNumberFormat="0" applyProtection="0">
      <alignment horizontal="right" vertical="center"/>
    </xf>
    <xf numFmtId="4" fontId="98" fillId="104" borderId="65" applyNumberFormat="0" applyProtection="0">
      <alignment horizontal="right" vertical="center"/>
    </xf>
    <xf numFmtId="4" fontId="98" fillId="95" borderId="65" applyNumberFormat="0" applyProtection="0">
      <alignment horizontal="right" vertical="center"/>
    </xf>
    <xf numFmtId="4" fontId="98" fillId="102" borderId="65" applyNumberFormat="0" applyProtection="0">
      <alignment horizontal="right" vertical="center"/>
    </xf>
    <xf numFmtId="4" fontId="98" fillId="100" borderId="65" applyNumberFormat="0" applyProtection="0">
      <alignment horizontal="right" vertical="center"/>
    </xf>
    <xf numFmtId="4" fontId="98" fillId="99" borderId="65" applyNumberFormat="0" applyProtection="0">
      <alignment horizontal="right" vertical="center"/>
    </xf>
    <xf numFmtId="4" fontId="98" fillId="50" borderId="65" applyNumberFormat="0" applyProtection="0">
      <alignment horizontal="left" vertical="center" indent="1"/>
    </xf>
    <xf numFmtId="4" fontId="35" fillId="50" borderId="65" applyNumberFormat="0" applyProtection="0">
      <alignment vertical="center"/>
    </xf>
    <xf numFmtId="0" fontId="119" fillId="74" borderId="74" applyNumberFormat="0" applyAlignment="0" applyProtection="0"/>
    <xf numFmtId="190" fontId="36" fillId="83" borderId="73"/>
    <xf numFmtId="4" fontId="34" fillId="53" borderId="91" applyNumberFormat="0" applyProtection="0">
      <alignment horizontal="right" vertical="center"/>
    </xf>
    <xf numFmtId="0" fontId="52" fillId="0" borderId="98">
      <alignment horizontal="left" vertical="center"/>
    </xf>
    <xf numFmtId="4" fontId="32" fillId="62" borderId="93" applyNumberFormat="0" applyProtection="0">
      <alignment horizontal="left" vertical="center" indent="1"/>
    </xf>
    <xf numFmtId="4" fontId="32" fillId="61" borderId="92" applyNumberFormat="0" applyProtection="0">
      <alignment horizontal="right" vertical="center"/>
    </xf>
    <xf numFmtId="4" fontId="32" fillId="59" borderId="92" applyNumberFormat="0" applyProtection="0">
      <alignment horizontal="right" vertical="center"/>
    </xf>
    <xf numFmtId="4" fontId="32" fillId="58" borderId="92" applyNumberFormat="0" applyProtection="0">
      <alignment horizontal="right" vertical="center"/>
    </xf>
    <xf numFmtId="4" fontId="32" fillId="49" borderId="92" applyNumberFormat="0" applyProtection="0">
      <alignment vertical="center"/>
    </xf>
    <xf numFmtId="4" fontId="34" fillId="57" borderId="91" applyNumberFormat="0" applyProtection="0">
      <alignment horizontal="right" vertical="center"/>
    </xf>
    <xf numFmtId="3" fontId="84" fillId="50" borderId="86" applyBorder="0">
      <alignment vertical="center"/>
    </xf>
    <xf numFmtId="4" fontId="34" fillId="55" borderId="91" applyNumberFormat="0" applyProtection="0">
      <alignment horizontal="right" vertical="center"/>
    </xf>
    <xf numFmtId="0" fontId="31" fillId="50" borderId="91" applyNumberFormat="0" applyProtection="0">
      <alignment horizontal="left" vertical="top" indent="1"/>
    </xf>
    <xf numFmtId="0" fontId="52" fillId="0" borderId="85">
      <alignment horizontal="left" vertical="center"/>
    </xf>
    <xf numFmtId="4" fontId="37" fillId="0" borderId="78" applyNumberFormat="0" applyProtection="0">
      <alignment horizontal="right" vertical="center"/>
    </xf>
    <xf numFmtId="0" fontId="32" fillId="63" borderId="79" applyNumberFormat="0" applyProtection="0">
      <alignment horizontal="left" vertical="center" indent="1"/>
    </xf>
    <xf numFmtId="0" fontId="9" fillId="65" borderId="78" applyNumberFormat="0" applyProtection="0">
      <alignment horizontal="left" vertical="center" indent="1"/>
    </xf>
    <xf numFmtId="4" fontId="32" fillId="61" borderId="79" applyNumberFormat="0" applyProtection="0">
      <alignment horizontal="right" vertical="center"/>
    </xf>
    <xf numFmtId="0" fontId="109" fillId="74" borderId="70" applyNumberFormat="0" applyAlignment="0" applyProtection="0"/>
    <xf numFmtId="4" fontId="32" fillId="60" borderId="79" applyNumberFormat="0" applyProtection="0">
      <alignment horizontal="right" vertical="center"/>
    </xf>
    <xf numFmtId="4" fontId="34" fillId="60" borderId="78" applyNumberFormat="0" applyProtection="0">
      <alignment horizontal="right" vertical="center"/>
    </xf>
    <xf numFmtId="4" fontId="34" fillId="59" borderId="78" applyNumberFormat="0" applyProtection="0">
      <alignment horizontal="right" vertical="center"/>
    </xf>
    <xf numFmtId="38" fontId="36" fillId="83" borderId="1" applyNumberFormat="0">
      <alignment horizontal="centerContinuous" wrapText="1"/>
    </xf>
    <xf numFmtId="38" fontId="36" fillId="50" borderId="1">
      <alignment horizontal="center"/>
      <protection locked="0"/>
    </xf>
    <xf numFmtId="4" fontId="38" fillId="0" borderId="91" applyNumberFormat="0" applyProtection="0">
      <alignment horizontal="right" vertical="center"/>
    </xf>
    <xf numFmtId="4" fontId="32" fillId="58" borderId="79" applyNumberFormat="0" applyProtection="0">
      <alignment horizontal="right" vertical="center"/>
    </xf>
    <xf numFmtId="0" fontId="9" fillId="73" borderId="91" applyNumberFormat="0" applyProtection="0">
      <alignment horizontal="left" vertical="top" indent="1"/>
    </xf>
    <xf numFmtId="0" fontId="32" fillId="63" borderId="92" applyNumberFormat="0" applyProtection="0">
      <alignment horizontal="left" vertical="center" indent="1"/>
    </xf>
    <xf numFmtId="4" fontId="32" fillId="57" borderId="79" applyNumberFormat="0" applyProtection="0">
      <alignment horizontal="right" vertical="center"/>
    </xf>
    <xf numFmtId="4" fontId="34" fillId="57" borderId="78" applyNumberFormat="0" applyProtection="0">
      <alignment horizontal="right" vertical="center"/>
    </xf>
    <xf numFmtId="3" fontId="84" fillId="50" borderId="72" applyBorder="0">
      <alignment vertical="center"/>
    </xf>
    <xf numFmtId="4" fontId="32" fillId="60" borderId="92" applyNumberFormat="0" applyProtection="0">
      <alignment horizontal="right" vertical="center"/>
    </xf>
    <xf numFmtId="4" fontId="32" fillId="56" borderId="79" applyNumberFormat="0" applyProtection="0">
      <alignment horizontal="right" vertical="center"/>
    </xf>
    <xf numFmtId="4" fontId="32" fillId="54" borderId="92" applyNumberFormat="0" applyProtection="0">
      <alignment horizontal="right" vertical="center"/>
    </xf>
    <xf numFmtId="4" fontId="34" fillId="56" borderId="78" applyNumberFormat="0" applyProtection="0">
      <alignment horizontal="right" vertical="center"/>
    </xf>
    <xf numFmtId="4" fontId="32" fillId="55" borderId="80" applyNumberFormat="0" applyProtection="0">
      <alignment horizontal="right" vertical="center"/>
    </xf>
    <xf numFmtId="4" fontId="31" fillId="50" borderId="78" applyNumberFormat="0" applyProtection="0">
      <alignment horizontal="left" vertical="center" indent="1"/>
    </xf>
    <xf numFmtId="0" fontId="31" fillId="50" borderId="78" applyNumberFormat="0" applyProtection="0">
      <alignment horizontal="left" vertical="top" indent="1"/>
    </xf>
    <xf numFmtId="180" fontId="54" fillId="72" borderId="69" applyNumberFormat="0">
      <alignment horizontal="centerContinuous" vertical="center" wrapText="1"/>
    </xf>
    <xf numFmtId="4" fontId="31" fillId="49" borderId="91" applyNumberFormat="0" applyProtection="0">
      <alignment vertical="center"/>
    </xf>
    <xf numFmtId="4" fontId="32" fillId="51" borderId="92" applyNumberFormat="0" applyProtection="0">
      <alignment horizontal="left" vertical="center" indent="1"/>
    </xf>
    <xf numFmtId="4" fontId="32" fillId="49" borderId="79" applyNumberFormat="0" applyProtection="0">
      <alignment vertical="center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16" fillId="91" borderId="97" applyNumberFormat="0" applyAlignment="0" applyProtection="0"/>
    <xf numFmtId="4" fontId="32" fillId="74" borderId="66" applyNumberFormat="0" applyProtection="0">
      <alignment horizontal="right" vertical="center"/>
    </xf>
    <xf numFmtId="4" fontId="32" fillId="0" borderId="66" applyNumberFormat="0" applyProtection="0">
      <alignment horizontal="right" vertical="center"/>
    </xf>
    <xf numFmtId="0" fontId="34" fillId="75" borderId="65" applyNumberFormat="0" applyProtection="0">
      <alignment horizontal="left" vertical="top" indent="1"/>
    </xf>
    <xf numFmtId="4" fontId="32" fillId="65" borderId="69" applyNumberFormat="0" applyProtection="0">
      <alignment vertical="center"/>
    </xf>
    <xf numFmtId="0" fontId="32" fillId="71" borderId="65" applyNumberFormat="0" applyProtection="0">
      <alignment horizontal="left" vertical="top" indent="1"/>
    </xf>
    <xf numFmtId="0" fontId="9" fillId="64" borderId="65" applyNumberFormat="0" applyProtection="0">
      <alignment horizontal="left" vertical="top" indent="1"/>
    </xf>
    <xf numFmtId="4" fontId="32" fillId="61" borderId="66" applyNumberFormat="0" applyProtection="0">
      <alignment horizontal="right" vertical="center"/>
    </xf>
    <xf numFmtId="4" fontId="34" fillId="61" borderId="65" applyNumberFormat="0" applyProtection="0">
      <alignment horizontal="right" vertical="center"/>
    </xf>
    <xf numFmtId="4" fontId="32" fillId="58" borderId="66" applyNumberFormat="0" applyProtection="0">
      <alignment horizontal="right" vertical="center"/>
    </xf>
    <xf numFmtId="4" fontId="34" fillId="58" borderId="65" applyNumberFormat="0" applyProtection="0">
      <alignment horizontal="right" vertical="center"/>
    </xf>
    <xf numFmtId="4" fontId="32" fillId="57" borderId="66" applyNumberFormat="0" applyProtection="0">
      <alignment horizontal="right" vertical="center"/>
    </xf>
    <xf numFmtId="4" fontId="34" fillId="57" borderId="65" applyNumberFormat="0" applyProtection="0">
      <alignment horizontal="right" vertical="center"/>
    </xf>
    <xf numFmtId="4" fontId="32" fillId="56" borderId="66" applyNumberFormat="0" applyProtection="0">
      <alignment horizontal="right" vertical="center"/>
    </xf>
    <xf numFmtId="4" fontId="34" fillId="56" borderId="65" applyNumberFormat="0" applyProtection="0">
      <alignment horizontal="right" vertical="center"/>
    </xf>
    <xf numFmtId="4" fontId="34" fillId="55" borderId="65" applyNumberFormat="0" applyProtection="0">
      <alignment horizontal="right" vertical="center"/>
    </xf>
    <xf numFmtId="4" fontId="32" fillId="54" borderId="66" applyNumberFormat="0" applyProtection="0">
      <alignment horizontal="right" vertical="center"/>
    </xf>
    <xf numFmtId="4" fontId="34" fillId="53" borderId="65" applyNumberFormat="0" applyProtection="0">
      <alignment horizontal="right" vertical="center"/>
    </xf>
    <xf numFmtId="4" fontId="34" fillId="52" borderId="65" applyNumberFormat="0" applyProtection="0">
      <alignment horizontal="right" vertical="center"/>
    </xf>
    <xf numFmtId="0" fontId="31" fillId="50" borderId="65" applyNumberFormat="0" applyProtection="0">
      <alignment horizontal="left" vertical="top" indent="1"/>
    </xf>
    <xf numFmtId="0" fontId="32" fillId="77" borderId="95"/>
    <xf numFmtId="4" fontId="32" fillId="50" borderId="92" applyNumberFormat="0" applyProtection="0">
      <alignment horizontal="left" vertical="center" indent="1"/>
    </xf>
    <xf numFmtId="4" fontId="31" fillId="49" borderId="78" applyNumberFormat="0" applyProtection="0">
      <alignment vertical="center"/>
    </xf>
    <xf numFmtId="4" fontId="32" fillId="50" borderId="79" applyNumberFormat="0" applyProtection="0">
      <alignment horizontal="left" vertical="center" indent="1"/>
    </xf>
    <xf numFmtId="4" fontId="32" fillId="51" borderId="79" applyNumberFormat="0" applyProtection="0">
      <alignment horizontal="left" vertical="center" indent="1"/>
    </xf>
    <xf numFmtId="4" fontId="32" fillId="52" borderId="79" applyNumberFormat="0" applyProtection="0">
      <alignment horizontal="right" vertical="center"/>
    </xf>
    <xf numFmtId="4" fontId="34" fillId="53" borderId="78" applyNumberFormat="0" applyProtection="0">
      <alignment horizontal="right" vertical="center"/>
    </xf>
    <xf numFmtId="4" fontId="32" fillId="59" borderId="79" applyNumberFormat="0" applyProtection="0">
      <alignment horizontal="right" vertical="center"/>
    </xf>
    <xf numFmtId="4" fontId="34" fillId="61" borderId="78" applyNumberFormat="0" applyProtection="0">
      <alignment horizontal="right" vertical="center"/>
    </xf>
    <xf numFmtId="4" fontId="34" fillId="65" borderId="81" applyNumberFormat="0" applyProtection="0">
      <alignment horizontal="center" vertical="center"/>
    </xf>
    <xf numFmtId="4" fontId="32" fillId="63" borderId="80" applyNumberFormat="0" applyProtection="0">
      <alignment horizontal="left" vertical="center" indent="1"/>
    </xf>
    <xf numFmtId="4" fontId="32" fillId="66" borderId="80" applyNumberFormat="0" applyProtection="0">
      <alignment horizontal="left" vertical="center" indent="1"/>
    </xf>
    <xf numFmtId="0" fontId="32" fillId="68" borderId="79" applyNumberFormat="0" applyProtection="0">
      <alignment horizontal="left" vertical="center" indent="1"/>
    </xf>
    <xf numFmtId="0" fontId="9" fillId="65" borderId="78" applyNumberFormat="0" applyProtection="0">
      <alignment horizontal="left" vertical="center" indent="1"/>
    </xf>
    <xf numFmtId="0" fontId="32" fillId="70" borderId="79" applyNumberFormat="0" applyProtection="0">
      <alignment horizontal="left" vertical="center" indent="1"/>
    </xf>
    <xf numFmtId="0" fontId="32" fillId="66" borderId="78" applyNumberFormat="0" applyProtection="0">
      <alignment horizontal="left" vertical="top" indent="1"/>
    </xf>
    <xf numFmtId="0" fontId="9" fillId="65" borderId="78" applyNumberFormat="0" applyProtection="0">
      <alignment horizontal="left" vertical="center" indent="1"/>
    </xf>
    <xf numFmtId="0" fontId="9" fillId="72" borderId="78" applyNumberFormat="0" applyProtection="0">
      <alignment horizontal="left" vertical="top" indent="1"/>
    </xf>
    <xf numFmtId="0" fontId="32" fillId="71" borderId="78" applyNumberFormat="0" applyProtection="0">
      <alignment horizontal="left" vertical="top" indent="1"/>
    </xf>
    <xf numFmtId="0" fontId="9" fillId="73" borderId="78" applyNumberFormat="0" applyProtection="0">
      <alignment horizontal="left" vertical="top" indent="1"/>
    </xf>
    <xf numFmtId="0" fontId="36" fillId="69" borderId="82" applyBorder="0"/>
    <xf numFmtId="4" fontId="37" fillId="75" borderId="78" applyNumberFormat="0" applyProtection="0">
      <alignment vertical="center"/>
    </xf>
    <xf numFmtId="4" fontId="32" fillId="65" borderId="83" applyNumberFormat="0" applyProtection="0">
      <alignment vertical="center"/>
    </xf>
    <xf numFmtId="4" fontId="34" fillId="75" borderId="78" applyNumberFormat="0" applyProtection="0">
      <alignment horizontal="left" vertical="center" indent="1"/>
    </xf>
    <xf numFmtId="4" fontId="38" fillId="0" borderId="78" applyNumberFormat="0" applyProtection="0">
      <alignment horizontal="right" vertical="center"/>
    </xf>
    <xf numFmtId="4" fontId="32" fillId="0" borderId="79" applyNumberFormat="0" applyProtection="0">
      <alignment horizontal="right" vertical="center"/>
    </xf>
    <xf numFmtId="4" fontId="40" fillId="63" borderId="78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9" fillId="65" borderId="91" applyNumberFormat="0" applyProtection="0">
      <alignment horizontal="left" vertical="center" indent="1"/>
    </xf>
    <xf numFmtId="180" fontId="54" fillId="72" borderId="95" applyNumberFormat="0">
      <alignment horizontal="centerContinuous" vertical="center" wrapText="1"/>
    </xf>
    <xf numFmtId="4" fontId="31" fillId="50" borderId="91" applyNumberFormat="0" applyProtection="0">
      <alignment horizontal="left" vertical="center" indent="1"/>
    </xf>
    <xf numFmtId="4" fontId="34" fillId="56" borderId="91" applyNumberFormat="0" applyProtection="0">
      <alignment horizontal="right" vertical="center"/>
    </xf>
    <xf numFmtId="4" fontId="32" fillId="56" borderId="92" applyNumberFormat="0" applyProtection="0">
      <alignment horizontal="right" vertical="center"/>
    </xf>
    <xf numFmtId="0" fontId="32" fillId="71" borderId="91" applyNumberFormat="0" applyProtection="0">
      <alignment horizontal="left" vertical="top" indent="1"/>
    </xf>
    <xf numFmtId="0" fontId="9" fillId="72" borderId="91" applyNumberFormat="0" applyProtection="0">
      <alignment horizontal="left" vertical="top" indent="1"/>
    </xf>
    <xf numFmtId="0" fontId="32" fillId="70" borderId="92" applyNumberFormat="0" applyProtection="0">
      <alignment horizontal="left" vertical="center" indent="1"/>
    </xf>
    <xf numFmtId="4" fontId="32" fillId="66" borderId="92" applyNumberFormat="0" applyProtection="0">
      <alignment horizontal="right" vertical="center"/>
    </xf>
    <xf numFmtId="4" fontId="32" fillId="60" borderId="66" applyNumberFormat="0" applyProtection="0">
      <alignment horizontal="right" vertical="center"/>
    </xf>
    <xf numFmtId="0" fontId="9" fillId="64" borderId="91" applyNumberFormat="0" applyProtection="0">
      <alignment horizontal="left" vertical="top" indent="1"/>
    </xf>
    <xf numFmtId="0" fontId="32" fillId="77" borderId="95"/>
    <xf numFmtId="0" fontId="32" fillId="71" borderId="92" applyNumberFormat="0" applyProtection="0">
      <alignment horizontal="left" vertical="center" indent="1"/>
    </xf>
    <xf numFmtId="0" fontId="9" fillId="67" borderId="91" applyNumberFormat="0" applyProtection="0">
      <alignment horizontal="left" vertical="top" indent="1"/>
    </xf>
    <xf numFmtId="4" fontId="32" fillId="49" borderId="79" applyNumberFormat="0" applyProtection="0">
      <alignment vertical="center"/>
    </xf>
    <xf numFmtId="0" fontId="32" fillId="68" borderId="92" applyNumberFormat="0" applyProtection="0">
      <alignment horizontal="left" vertical="center" indent="1"/>
    </xf>
    <xf numFmtId="4" fontId="34" fillId="55" borderId="78" applyNumberFormat="0" applyProtection="0">
      <alignment horizontal="right" vertical="center"/>
    </xf>
    <xf numFmtId="4" fontId="32" fillId="66" borderId="93" applyNumberFormat="0" applyProtection="0">
      <alignment horizontal="left" vertical="center" indent="1"/>
    </xf>
    <xf numFmtId="0" fontId="52" fillId="0" borderId="71">
      <alignment horizontal="left" vertical="center"/>
    </xf>
    <xf numFmtId="0" fontId="9" fillId="65" borderId="65" applyNumberFormat="0" applyProtection="0">
      <alignment horizontal="left" vertical="center" indent="1"/>
    </xf>
    <xf numFmtId="44" fontId="9" fillId="0" borderId="0" applyFont="0" applyFill="0" applyBorder="0" applyAlignment="0" applyProtection="0"/>
    <xf numFmtId="0" fontId="32" fillId="71" borderId="66" applyNumberFormat="0" applyProtection="0">
      <alignment horizontal="left" vertical="center" indent="1"/>
    </xf>
    <xf numFmtId="0" fontId="9" fillId="72" borderId="65" applyNumberFormat="0" applyProtection="0">
      <alignment horizontal="left" vertical="top" indent="1"/>
    </xf>
    <xf numFmtId="0" fontId="116" fillId="91" borderId="58" applyNumberFormat="0" applyAlignment="0" applyProtection="0"/>
    <xf numFmtId="0" fontId="9" fillId="65" borderId="65" applyNumberFormat="0" applyProtection="0">
      <alignment horizontal="left" vertical="center" indent="1"/>
    </xf>
    <xf numFmtId="0" fontId="32" fillId="63" borderId="66" applyNumberFormat="0" applyProtection="0">
      <alignment horizontal="left" vertical="center" indent="1"/>
    </xf>
    <xf numFmtId="0" fontId="9" fillId="73" borderId="65" applyNumberFormat="0" applyProtection="0">
      <alignment horizontal="left" vertical="top" indent="1"/>
    </xf>
    <xf numFmtId="0" fontId="32" fillId="63" borderId="65" applyNumberFormat="0" applyProtection="0">
      <alignment horizontal="left" vertical="top" indent="1"/>
    </xf>
    <xf numFmtId="0" fontId="36" fillId="69" borderId="68" applyBorder="0"/>
    <xf numFmtId="4" fontId="34" fillId="75" borderId="65" applyNumberFormat="0" applyProtection="0">
      <alignment vertical="center"/>
    </xf>
    <xf numFmtId="4" fontId="37" fillId="75" borderId="65" applyNumberFormat="0" applyProtection="0">
      <alignment vertical="center"/>
    </xf>
    <xf numFmtId="4" fontId="34" fillId="75" borderId="65" applyNumberFormat="0" applyProtection="0">
      <alignment horizontal="left" vertical="center" indent="1"/>
    </xf>
    <xf numFmtId="4" fontId="38" fillId="0" borderId="65" applyNumberFormat="0" applyProtection="0">
      <alignment horizontal="right" vertical="center"/>
    </xf>
    <xf numFmtId="4" fontId="37" fillId="0" borderId="65" applyNumberFormat="0" applyProtection="0">
      <alignment horizontal="right" vertical="center"/>
    </xf>
    <xf numFmtId="4" fontId="34" fillId="76" borderId="65" applyNumberFormat="0" applyProtection="0">
      <alignment horizontal="left" vertical="center" indent="1"/>
    </xf>
    <xf numFmtId="0" fontId="52" fillId="0" borderId="59">
      <alignment horizontal="left" vertical="center"/>
    </xf>
    <xf numFmtId="4" fontId="32" fillId="51" borderId="66" applyNumberFormat="0" applyProtection="0">
      <alignment horizontal="left" vertical="center" indent="1"/>
    </xf>
    <xf numFmtId="0" fontId="32" fillId="77" borderId="69"/>
    <xf numFmtId="0" fontId="32" fillId="77" borderId="69"/>
    <xf numFmtId="4" fontId="40" fillId="63" borderId="65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9" fillId="65" borderId="91" applyNumberFormat="0" applyProtection="0">
      <alignment horizontal="left" vertical="center" indent="1"/>
    </xf>
    <xf numFmtId="44" fontId="9" fillId="0" borderId="0" applyFont="0" applyFill="0" applyBorder="0" applyAlignment="0" applyProtection="0"/>
    <xf numFmtId="0" fontId="9" fillId="67" borderId="65" applyNumberFormat="0" applyProtection="0">
      <alignment horizontal="left" vertical="top" indent="1"/>
    </xf>
    <xf numFmtId="0" fontId="32" fillId="70" borderId="66" applyNumberFormat="0" applyProtection="0">
      <alignment horizontal="left" vertical="center" indent="1"/>
    </xf>
    <xf numFmtId="3" fontId="84" fillId="50" borderId="60" applyBorder="0">
      <alignment vertical="center"/>
    </xf>
    <xf numFmtId="0" fontId="32" fillId="68" borderId="66" applyNumberFormat="0" applyProtection="0">
      <alignment horizontal="left" vertical="center" indent="1"/>
    </xf>
    <xf numFmtId="0" fontId="9" fillId="65" borderId="65" applyNumberFormat="0" applyProtection="0">
      <alignment horizontal="left" vertical="center" indent="1"/>
    </xf>
    <xf numFmtId="4" fontId="34" fillId="76" borderId="78" applyNumberFormat="0" applyProtection="0">
      <alignment horizontal="left" vertical="center" indent="1"/>
    </xf>
    <xf numFmtId="0" fontId="32" fillId="63" borderId="78" applyNumberFormat="0" applyProtection="0">
      <alignment horizontal="left" vertical="top" indent="1"/>
    </xf>
    <xf numFmtId="4" fontId="34" fillId="60" borderId="65" applyNumberFormat="0" applyProtection="0">
      <alignment horizontal="right" vertical="center"/>
    </xf>
    <xf numFmtId="44" fontId="9" fillId="0" borderId="0" applyFont="0" applyFill="0" applyBorder="0" applyAlignment="0" applyProtection="0"/>
    <xf numFmtId="4" fontId="40" fillId="63" borderId="91" applyNumberFormat="0" applyProtection="0">
      <alignment horizontal="right" vertical="center"/>
    </xf>
    <xf numFmtId="4" fontId="32" fillId="59" borderId="66" applyNumberFormat="0" applyProtection="0">
      <alignment horizontal="right" vertical="center"/>
    </xf>
    <xf numFmtId="180" fontId="54" fillId="72" borderId="83" applyNumberFormat="0">
      <alignment horizontal="centerContinuous" vertical="center" wrapText="1"/>
    </xf>
    <xf numFmtId="4" fontId="32" fillId="55" borderId="67" applyNumberFormat="0" applyProtection="0">
      <alignment horizontal="right" vertical="center"/>
    </xf>
    <xf numFmtId="0" fontId="9" fillId="64" borderId="78" applyNumberFormat="0" applyProtection="0">
      <alignment horizontal="left" vertical="top" indent="1"/>
    </xf>
    <xf numFmtId="4" fontId="32" fillId="52" borderId="92" applyNumberFormat="0" applyProtection="0">
      <alignment horizontal="right" vertical="center"/>
    </xf>
    <xf numFmtId="6" fontId="72" fillId="0" borderId="0" applyFill="0" applyBorder="0" applyAlignment="0" applyProtection="0"/>
    <xf numFmtId="4" fontId="34" fillId="52" borderId="91" applyNumberFormat="0" applyProtection="0">
      <alignment horizontal="right" vertical="center"/>
    </xf>
    <xf numFmtId="0" fontId="109" fillId="74" borderId="58" applyNumberFormat="0" applyAlignment="0" applyProtection="0"/>
    <xf numFmtId="0" fontId="116" fillId="91" borderId="70" applyNumberFormat="0" applyAlignment="0" applyProtection="0"/>
    <xf numFmtId="4" fontId="33" fillId="50" borderId="91" applyNumberFormat="0" applyProtection="0">
      <alignment vertical="center"/>
    </xf>
    <xf numFmtId="4" fontId="34" fillId="58" borderId="78" applyNumberFormat="0" applyProtection="0">
      <alignment horizontal="right" vertical="center"/>
    </xf>
    <xf numFmtId="0" fontId="70" fillId="0" borderId="69">
      <alignment horizontal="center"/>
      <protection hidden="1"/>
    </xf>
    <xf numFmtId="0" fontId="32" fillId="63" borderId="91" applyNumberFormat="0" applyProtection="0">
      <alignment horizontal="left" vertical="top" indent="1"/>
    </xf>
    <xf numFmtId="4" fontId="32" fillId="63" borderId="93" applyNumberFormat="0" applyProtection="0">
      <alignment horizontal="left" vertical="center" indent="1"/>
    </xf>
    <xf numFmtId="0" fontId="9" fillId="65" borderId="91" applyNumberFormat="0" applyProtection="0">
      <alignment horizontal="left" vertical="center" indent="1"/>
    </xf>
    <xf numFmtId="0" fontId="32" fillId="69" borderId="91" applyNumberFormat="0" applyProtection="0">
      <alignment horizontal="left" vertical="top" indent="1"/>
    </xf>
    <xf numFmtId="0" fontId="32" fillId="66" borderId="91" applyNumberFormat="0" applyProtection="0">
      <alignment horizontal="left" vertical="top" indent="1"/>
    </xf>
    <xf numFmtId="4" fontId="32" fillId="51" borderId="92" applyNumberFormat="0" applyProtection="0">
      <alignment horizontal="left" vertical="center" indent="1"/>
    </xf>
    <xf numFmtId="43" fontId="11" fillId="0" borderId="0" applyFont="0" applyFill="0" applyBorder="0" applyAlignment="0" applyProtection="0"/>
    <xf numFmtId="0" fontId="93" fillId="0" borderId="69" applyFill="0" applyProtection="0">
      <alignment vertical="center" wrapText="1"/>
      <protection locked="0"/>
    </xf>
    <xf numFmtId="4" fontId="97" fillId="50" borderId="65" applyNumberFormat="0" applyProtection="0">
      <alignment vertical="center"/>
    </xf>
    <xf numFmtId="4" fontId="98" fillId="98" borderId="65" applyNumberFormat="0" applyProtection="0">
      <alignment horizontal="right" vertical="center"/>
    </xf>
    <xf numFmtId="4" fontId="98" fillId="101" borderId="65" applyNumberFormat="0" applyProtection="0">
      <alignment horizontal="right" vertical="center"/>
    </xf>
    <xf numFmtId="4" fontId="98" fillId="103" borderId="65" applyNumberFormat="0" applyProtection="0">
      <alignment horizontal="right" vertical="center"/>
    </xf>
    <xf numFmtId="4" fontId="99" fillId="73" borderId="65" applyNumberFormat="0" applyProtection="0">
      <alignment vertical="center"/>
    </xf>
    <xf numFmtId="4" fontId="34" fillId="0" borderId="65" applyNumberFormat="0" applyProtection="0">
      <alignment horizontal="right" vertical="center"/>
    </xf>
    <xf numFmtId="4" fontId="99" fillId="73" borderId="65" applyNumberFormat="0" applyProtection="0">
      <alignment horizontal="right" vertical="center"/>
    </xf>
    <xf numFmtId="4" fontId="100" fillId="67" borderId="75" applyNumberFormat="0" applyProtection="0">
      <alignment horizontal="left" vertical="center" indent="1"/>
    </xf>
    <xf numFmtId="0" fontId="32" fillId="66" borderId="65" applyNumberFormat="0" applyProtection="0">
      <alignment horizontal="left" vertical="top" indent="1"/>
    </xf>
    <xf numFmtId="0" fontId="9" fillId="65" borderId="65" applyNumberFormat="0" applyProtection="0">
      <alignment horizontal="left" vertical="center" indent="1"/>
    </xf>
    <xf numFmtId="0" fontId="32" fillId="69" borderId="65" applyNumberFormat="0" applyProtection="0">
      <alignment horizontal="left" vertical="top" indent="1"/>
    </xf>
    <xf numFmtId="4" fontId="32" fillId="66" borderId="67" applyNumberFormat="0" applyProtection="0">
      <alignment horizontal="left" vertical="center" indent="1"/>
    </xf>
    <xf numFmtId="4" fontId="32" fillId="63" borderId="67" applyNumberFormat="0" applyProtection="0">
      <alignment horizontal="left" vertical="center" indent="1"/>
    </xf>
    <xf numFmtId="4" fontId="32" fillId="66" borderId="66" applyNumberFormat="0" applyProtection="0">
      <alignment horizontal="right" vertical="center"/>
    </xf>
    <xf numFmtId="4" fontId="32" fillId="52" borderId="66" applyNumberFormat="0" applyProtection="0">
      <alignment horizontal="right" vertical="center"/>
    </xf>
    <xf numFmtId="4" fontId="32" fillId="51" borderId="66" applyNumberFormat="0" applyProtection="0">
      <alignment horizontal="left" vertical="center" indent="1"/>
    </xf>
    <xf numFmtId="4" fontId="32" fillId="50" borderId="66" applyNumberFormat="0" applyProtection="0">
      <alignment horizontal="left" vertical="center" indent="1"/>
    </xf>
    <xf numFmtId="4" fontId="31" fillId="50" borderId="65" applyNumberFormat="0" applyProtection="0">
      <alignment horizontal="left" vertical="center" indent="1"/>
    </xf>
    <xf numFmtId="4" fontId="32" fillId="49" borderId="66" applyNumberFormat="0" applyProtection="0">
      <alignment vertical="center"/>
    </xf>
    <xf numFmtId="190" fontId="36" fillId="83" borderId="61"/>
    <xf numFmtId="4" fontId="33" fillId="50" borderId="65" applyNumberFormat="0" applyProtection="0">
      <alignment vertical="center"/>
    </xf>
    <xf numFmtId="4" fontId="32" fillId="49" borderId="66" applyNumberFormat="0" applyProtection="0">
      <alignment vertical="center"/>
    </xf>
    <xf numFmtId="4" fontId="31" fillId="49" borderId="65" applyNumberFormat="0" applyProtection="0">
      <alignment vertical="center"/>
    </xf>
    <xf numFmtId="0" fontId="119" fillId="74" borderId="62" applyNumberFormat="0" applyAlignment="0" applyProtection="0"/>
    <xf numFmtId="4" fontId="37" fillId="0" borderId="91" applyNumberFormat="0" applyProtection="0">
      <alignment horizontal="right" vertical="center"/>
    </xf>
    <xf numFmtId="4" fontId="32" fillId="0" borderId="92" applyNumberFormat="0" applyProtection="0">
      <alignment horizontal="right" vertical="center"/>
    </xf>
    <xf numFmtId="0" fontId="34" fillId="75" borderId="91" applyNumberFormat="0" applyProtection="0">
      <alignment horizontal="left" vertical="top" indent="1"/>
    </xf>
    <xf numFmtId="4" fontId="34" fillId="75" borderId="91" applyNumberFormat="0" applyProtection="0">
      <alignment horizontal="left" vertical="center" indent="1"/>
    </xf>
    <xf numFmtId="4" fontId="32" fillId="65" borderId="95" applyNumberFormat="0" applyProtection="0">
      <alignment vertical="center"/>
    </xf>
    <xf numFmtId="4" fontId="37" fillId="75" borderId="91" applyNumberFormat="0" applyProtection="0">
      <alignment vertical="center"/>
    </xf>
    <xf numFmtId="4" fontId="34" fillId="75" borderId="91" applyNumberFormat="0" applyProtection="0">
      <alignment vertical="center"/>
    </xf>
    <xf numFmtId="0" fontId="36" fillId="69" borderId="94" applyBorder="0"/>
    <xf numFmtId="4" fontId="33" fillId="50" borderId="78" applyNumberFormat="0" applyProtection="0">
      <alignment vertical="center"/>
    </xf>
    <xf numFmtId="4" fontId="34" fillId="52" borderId="78" applyNumberFormat="0" applyProtection="0">
      <alignment horizontal="right" vertical="center"/>
    </xf>
    <xf numFmtId="4" fontId="32" fillId="54" borderId="79" applyNumberFormat="0" applyProtection="0">
      <alignment horizontal="right" vertical="center"/>
    </xf>
    <xf numFmtId="4" fontId="32" fillId="66" borderId="79" applyNumberFormat="0" applyProtection="0">
      <alignment horizontal="right" vertical="center"/>
    </xf>
    <xf numFmtId="0" fontId="32" fillId="69" borderId="78" applyNumberFormat="0" applyProtection="0">
      <alignment horizontal="left" vertical="top" indent="1"/>
    </xf>
    <xf numFmtId="0" fontId="9" fillId="67" borderId="78" applyNumberFormat="0" applyProtection="0">
      <alignment horizontal="left" vertical="top" indent="1"/>
    </xf>
    <xf numFmtId="0" fontId="32" fillId="71" borderId="79" applyNumberFormat="0" applyProtection="0">
      <alignment horizontal="left" vertical="center" indent="1"/>
    </xf>
    <xf numFmtId="0" fontId="9" fillId="65" borderId="78" applyNumberFormat="0" applyProtection="0">
      <alignment horizontal="left" vertical="center" indent="1"/>
    </xf>
    <xf numFmtId="4" fontId="34" fillId="75" borderId="78" applyNumberFormat="0" applyProtection="0">
      <alignment vertical="center"/>
    </xf>
    <xf numFmtId="0" fontId="34" fillId="75" borderId="78" applyNumberFormat="0" applyProtection="0">
      <alignment horizontal="left" vertical="top" indent="1"/>
    </xf>
    <xf numFmtId="4" fontId="32" fillId="51" borderId="79" applyNumberFormat="0" applyProtection="0">
      <alignment horizontal="left" vertical="center" indent="1"/>
    </xf>
    <xf numFmtId="0" fontId="32" fillId="77" borderId="83"/>
    <xf numFmtId="4" fontId="32" fillId="49" borderId="92" applyNumberFormat="0" applyProtection="0">
      <alignment vertical="center"/>
    </xf>
    <xf numFmtId="0" fontId="116" fillId="91" borderId="84" applyNumberFormat="0" applyAlignment="0" applyProtection="0"/>
    <xf numFmtId="4" fontId="35" fillId="72" borderId="63" applyNumberFormat="0" applyProtection="0">
      <alignment horizontal="left" vertical="center" indent="1"/>
    </xf>
    <xf numFmtId="4" fontId="32" fillId="55" borderId="93" applyNumberFormat="0" applyProtection="0">
      <alignment horizontal="right" vertical="center"/>
    </xf>
    <xf numFmtId="4" fontId="100" fillId="67" borderId="63" applyNumberFormat="0" applyProtection="0">
      <alignment horizontal="left" vertical="center" indent="1"/>
    </xf>
    <xf numFmtId="4" fontId="32" fillId="57" borderId="92" applyNumberFormat="0" applyProtection="0">
      <alignment horizontal="right" vertical="center"/>
    </xf>
    <xf numFmtId="4" fontId="34" fillId="58" borderId="91" applyNumberFormat="0" applyProtection="0">
      <alignment horizontal="right" vertical="center"/>
    </xf>
    <xf numFmtId="4" fontId="34" fillId="59" borderId="91" applyNumberFormat="0" applyProtection="0">
      <alignment horizontal="right" vertical="center"/>
    </xf>
    <xf numFmtId="4" fontId="34" fillId="60" borderId="91" applyNumberFormat="0" applyProtection="0">
      <alignment horizontal="right" vertical="center"/>
    </xf>
    <xf numFmtId="4" fontId="34" fillId="61" borderId="91" applyNumberFormat="0" applyProtection="0">
      <alignment horizontal="right" vertical="center"/>
    </xf>
    <xf numFmtId="0" fontId="109" fillId="74" borderId="84" applyNumberFormat="0" applyAlignment="0" applyProtection="0"/>
    <xf numFmtId="0" fontId="70" fillId="0" borderId="83">
      <alignment horizontal="center"/>
      <protection hidden="1"/>
    </xf>
    <xf numFmtId="4" fontId="34" fillId="76" borderId="91" applyNumberFormat="0" applyProtection="0">
      <alignment horizontal="left" vertical="center" indent="1"/>
    </xf>
    <xf numFmtId="0" fontId="21" fillId="0" borderId="64" applyNumberFormat="0" applyFill="0" applyAlignment="0" applyProtection="0"/>
    <xf numFmtId="43" fontId="11" fillId="0" borderId="0" applyFont="0" applyFill="0" applyBorder="0" applyAlignment="0" applyProtection="0"/>
    <xf numFmtId="0" fontId="9" fillId="65" borderId="91" applyNumberFormat="0" applyProtection="0">
      <alignment horizontal="left" vertical="center" indent="1"/>
    </xf>
    <xf numFmtId="4" fontId="31" fillId="72" borderId="65" applyNumberFormat="0" applyProtection="0">
      <alignment horizontal="left" vertical="center" indent="1"/>
    </xf>
    <xf numFmtId="4" fontId="32" fillId="74" borderId="79" applyNumberFormat="0" applyProtection="0">
      <alignment horizontal="right" vertical="center"/>
    </xf>
    <xf numFmtId="0" fontId="32" fillId="77" borderId="83"/>
    <xf numFmtId="4" fontId="32" fillId="74" borderId="92" applyNumberFormat="0" applyProtection="0">
      <alignment horizontal="right" vertical="center"/>
    </xf>
    <xf numFmtId="4" fontId="101" fillId="73" borderId="65" applyNumberFormat="0" applyProtection="0">
      <alignment horizontal="right" vertical="center"/>
    </xf>
    <xf numFmtId="192" fontId="9" fillId="96" borderId="67"/>
    <xf numFmtId="193" fontId="34" fillId="0" borderId="76">
      <alignment horizontal="justify" vertical="top" wrapText="1"/>
    </xf>
    <xf numFmtId="38" fontId="36" fillId="83" borderId="96" applyNumberFormat="0">
      <alignment horizontal="centerContinuous" wrapText="1"/>
    </xf>
    <xf numFmtId="0" fontId="109" fillId="74" borderId="97" applyNumberFormat="0" applyAlignment="0" applyProtection="0"/>
    <xf numFmtId="0" fontId="21" fillId="0" borderId="77" applyNumberFormat="0" applyFill="0" applyAlignment="0" applyProtection="0"/>
    <xf numFmtId="4" fontId="32" fillId="62" borderId="80" applyNumberFormat="0" applyProtection="0">
      <alignment horizontal="left" vertical="center" indent="1"/>
    </xf>
    <xf numFmtId="3" fontId="84" fillId="50" borderId="99" applyBorder="0">
      <alignment vertical="center"/>
    </xf>
    <xf numFmtId="38" fontId="36" fillId="50" borderId="96">
      <alignment horizontal="center"/>
      <protection locked="0"/>
    </xf>
    <xf numFmtId="0" fontId="70" fillId="0" borderId="95">
      <alignment horizontal="center"/>
      <protection hidden="1"/>
    </xf>
    <xf numFmtId="190" fontId="36" fillId="83" borderId="87"/>
    <xf numFmtId="0" fontId="119" fillId="74" borderId="88" applyNumberFormat="0" applyAlignment="0" applyProtection="0"/>
    <xf numFmtId="0" fontId="93" fillId="0" borderId="83" applyFill="0" applyProtection="0">
      <alignment vertical="center" wrapText="1"/>
      <protection locked="0"/>
    </xf>
    <xf numFmtId="4" fontId="35" fillId="50" borderId="78" applyNumberFormat="0" applyProtection="0">
      <alignment vertical="center"/>
    </xf>
    <xf numFmtId="4" fontId="97" fillId="50" borderId="78" applyNumberFormat="0" applyProtection="0">
      <alignment vertical="center"/>
    </xf>
    <xf numFmtId="4" fontId="98" fillId="50" borderId="78" applyNumberFormat="0" applyProtection="0">
      <alignment horizontal="left" vertical="center" indent="1"/>
    </xf>
    <xf numFmtId="4" fontId="98" fillId="98" borderId="78" applyNumberFormat="0" applyProtection="0">
      <alignment horizontal="right" vertical="center"/>
    </xf>
    <xf numFmtId="4" fontId="98" fillId="99" borderId="78" applyNumberFormat="0" applyProtection="0">
      <alignment horizontal="right" vertical="center"/>
    </xf>
    <xf numFmtId="4" fontId="98" fillId="100" borderId="78" applyNumberFormat="0" applyProtection="0">
      <alignment horizontal="right" vertical="center"/>
    </xf>
    <xf numFmtId="4" fontId="98" fillId="101" borderId="78" applyNumberFormat="0" applyProtection="0">
      <alignment horizontal="right" vertical="center"/>
    </xf>
    <xf numFmtId="4" fontId="98" fillId="102" borderId="78" applyNumberFormat="0" applyProtection="0">
      <alignment horizontal="right" vertical="center"/>
    </xf>
    <xf numFmtId="4" fontId="98" fillId="95" borderId="78" applyNumberFormat="0" applyProtection="0">
      <alignment horizontal="right" vertical="center"/>
    </xf>
    <xf numFmtId="4" fontId="98" fillId="103" borderId="78" applyNumberFormat="0" applyProtection="0">
      <alignment horizontal="right" vertical="center"/>
    </xf>
    <xf numFmtId="4" fontId="98" fillId="104" borderId="78" applyNumberFormat="0" applyProtection="0">
      <alignment horizontal="right" vertical="center"/>
    </xf>
    <xf numFmtId="4" fontId="98" fillId="105" borderId="78" applyNumberFormat="0" applyProtection="0">
      <alignment horizontal="right" vertical="center"/>
    </xf>
    <xf numFmtId="4" fontId="98" fillId="72" borderId="78" applyNumberFormat="0" applyProtection="0">
      <alignment horizontal="right" vertical="center"/>
    </xf>
    <xf numFmtId="4" fontId="98" fillId="73" borderId="78" applyNumberFormat="0" applyProtection="0">
      <alignment vertical="center"/>
    </xf>
    <xf numFmtId="4" fontId="99" fillId="73" borderId="78" applyNumberFormat="0" applyProtection="0">
      <alignment vertical="center"/>
    </xf>
    <xf numFmtId="4" fontId="35" fillId="72" borderId="89" applyNumberFormat="0" applyProtection="0">
      <alignment horizontal="left" vertical="center" indent="1"/>
    </xf>
    <xf numFmtId="4" fontId="34" fillId="0" borderId="78" applyNumberFormat="0" applyProtection="0">
      <alignment horizontal="right" vertical="center"/>
    </xf>
    <xf numFmtId="4" fontId="99" fillId="73" borderId="78" applyNumberFormat="0" applyProtection="0">
      <alignment horizontal="right" vertical="center"/>
    </xf>
    <xf numFmtId="4" fontId="31" fillId="72" borderId="78" applyNumberFormat="0" applyProtection="0">
      <alignment horizontal="left" vertical="center" indent="1"/>
    </xf>
    <xf numFmtId="4" fontId="100" fillId="67" borderId="89" applyNumberFormat="0" applyProtection="0">
      <alignment horizontal="left" vertical="center" indent="1"/>
    </xf>
    <xf numFmtId="4" fontId="101" fillId="73" borderId="78" applyNumberFormat="0" applyProtection="0">
      <alignment horizontal="right" vertical="center"/>
    </xf>
    <xf numFmtId="192" fontId="9" fillId="96" borderId="80"/>
    <xf numFmtId="0" fontId="21" fillId="0" borderId="90" applyNumberFormat="0" applyFill="0" applyAlignment="0" applyProtection="0"/>
    <xf numFmtId="190" fontId="36" fillId="83" borderId="100"/>
    <xf numFmtId="0" fontId="119" fillId="74" borderId="101" applyNumberFormat="0" applyAlignment="0" applyProtection="0"/>
    <xf numFmtId="0" fontId="93" fillId="0" borderId="95" applyFill="0" applyProtection="0">
      <alignment vertical="center" wrapText="1"/>
      <protection locked="0"/>
    </xf>
    <xf numFmtId="4" fontId="35" fillId="50" borderId="91" applyNumberFormat="0" applyProtection="0">
      <alignment vertical="center"/>
    </xf>
    <xf numFmtId="4" fontId="97" fillId="50" borderId="91" applyNumberFormat="0" applyProtection="0">
      <alignment vertical="center"/>
    </xf>
    <xf numFmtId="4" fontId="98" fillId="50" borderId="91" applyNumberFormat="0" applyProtection="0">
      <alignment horizontal="left" vertical="center" indent="1"/>
    </xf>
    <xf numFmtId="4" fontId="98" fillId="98" borderId="91" applyNumberFormat="0" applyProtection="0">
      <alignment horizontal="right" vertical="center"/>
    </xf>
    <xf numFmtId="4" fontId="98" fillId="99" borderId="91" applyNumberFormat="0" applyProtection="0">
      <alignment horizontal="right" vertical="center"/>
    </xf>
    <xf numFmtId="4" fontId="98" fillId="100" borderId="91" applyNumberFormat="0" applyProtection="0">
      <alignment horizontal="right" vertical="center"/>
    </xf>
    <xf numFmtId="4" fontId="98" fillId="101" borderId="91" applyNumberFormat="0" applyProtection="0">
      <alignment horizontal="right" vertical="center"/>
    </xf>
    <xf numFmtId="4" fontId="98" fillId="102" borderId="91" applyNumberFormat="0" applyProtection="0">
      <alignment horizontal="right" vertical="center"/>
    </xf>
    <xf numFmtId="4" fontId="98" fillId="95" borderId="91" applyNumberFormat="0" applyProtection="0">
      <alignment horizontal="right" vertical="center"/>
    </xf>
    <xf numFmtId="4" fontId="98" fillId="103" borderId="91" applyNumberFormat="0" applyProtection="0">
      <alignment horizontal="right" vertical="center"/>
    </xf>
    <xf numFmtId="4" fontId="98" fillId="104" borderId="91" applyNumberFormat="0" applyProtection="0">
      <alignment horizontal="right" vertical="center"/>
    </xf>
    <xf numFmtId="4" fontId="98" fillId="105" borderId="91" applyNumberFormat="0" applyProtection="0">
      <alignment horizontal="right" vertical="center"/>
    </xf>
    <xf numFmtId="4" fontId="98" fillId="72" borderId="91" applyNumberFormat="0" applyProtection="0">
      <alignment horizontal="right" vertical="center"/>
    </xf>
    <xf numFmtId="4" fontId="98" fillId="73" borderId="91" applyNumberFormat="0" applyProtection="0">
      <alignment vertical="center"/>
    </xf>
    <xf numFmtId="4" fontId="99" fillId="73" borderId="91" applyNumberFormat="0" applyProtection="0">
      <alignment vertical="center"/>
    </xf>
    <xf numFmtId="4" fontId="35" fillId="72" borderId="102" applyNumberFormat="0" applyProtection="0">
      <alignment horizontal="left" vertical="center" indent="1"/>
    </xf>
    <xf numFmtId="4" fontId="34" fillId="0" borderId="91" applyNumberFormat="0" applyProtection="0">
      <alignment horizontal="right" vertical="center"/>
    </xf>
    <xf numFmtId="4" fontId="99" fillId="73" borderId="91" applyNumberFormat="0" applyProtection="0">
      <alignment horizontal="right" vertical="center"/>
    </xf>
    <xf numFmtId="4" fontId="31" fillId="72" borderId="91" applyNumberFormat="0" applyProtection="0">
      <alignment horizontal="left" vertical="center" indent="1"/>
    </xf>
    <xf numFmtId="4" fontId="100" fillId="67" borderId="102" applyNumberFormat="0" applyProtection="0">
      <alignment horizontal="left" vertical="center" indent="1"/>
    </xf>
    <xf numFmtId="4" fontId="101" fillId="73" borderId="91" applyNumberFormat="0" applyProtection="0">
      <alignment horizontal="right" vertical="center"/>
    </xf>
    <xf numFmtId="192" fontId="9" fillId="96" borderId="93"/>
    <xf numFmtId="0" fontId="21" fillId="0" borderId="103" applyNumberFormat="0" applyFill="0" applyAlignment="0" applyProtection="0"/>
    <xf numFmtId="192" fontId="9" fillId="96" borderId="109"/>
    <xf numFmtId="4" fontId="101" fillId="73" borderId="107" applyNumberFormat="0" applyProtection="0">
      <alignment horizontal="right" vertical="center"/>
    </xf>
    <xf numFmtId="4" fontId="40" fillId="63" borderId="107" applyNumberFormat="0" applyProtection="0">
      <alignment horizontal="right" vertical="center"/>
    </xf>
    <xf numFmtId="4" fontId="100" fillId="67" borderId="111" applyNumberFormat="0" applyProtection="0">
      <alignment horizontal="left" vertical="center" indent="1"/>
    </xf>
    <xf numFmtId="4" fontId="31" fillId="72" borderId="107" applyNumberFormat="0" applyProtection="0">
      <alignment horizontal="left" vertical="center" indent="1"/>
    </xf>
    <xf numFmtId="4" fontId="32" fillId="51" borderId="108" applyNumberFormat="0" applyProtection="0">
      <alignment horizontal="left" vertical="center" indent="1"/>
    </xf>
    <xf numFmtId="4" fontId="34" fillId="76" borderId="107" applyNumberFormat="0" applyProtection="0">
      <alignment horizontal="left" vertical="center" indent="1"/>
    </xf>
    <xf numFmtId="4" fontId="99" fillId="73" borderId="107" applyNumberFormat="0" applyProtection="0">
      <alignment horizontal="right" vertical="center"/>
    </xf>
    <xf numFmtId="4" fontId="32" fillId="74" borderId="108" applyNumberFormat="0" applyProtection="0">
      <alignment horizontal="right" vertical="center"/>
    </xf>
    <xf numFmtId="4" fontId="37" fillId="0" borderId="107" applyNumberFormat="0" applyProtection="0">
      <alignment horizontal="right" vertical="center"/>
    </xf>
    <xf numFmtId="4" fontId="34" fillId="0" borderId="107" applyNumberFormat="0" applyProtection="0">
      <alignment horizontal="right" vertical="center"/>
    </xf>
    <xf numFmtId="4" fontId="32" fillId="0" borderId="108" applyNumberFormat="0" applyProtection="0">
      <alignment horizontal="right" vertical="center"/>
    </xf>
    <xf numFmtId="4" fontId="38" fillId="0" borderId="107" applyNumberFormat="0" applyProtection="0">
      <alignment horizontal="right" vertical="center"/>
    </xf>
    <xf numFmtId="0" fontId="34" fillId="75" borderId="107" applyNumberFormat="0" applyProtection="0">
      <alignment horizontal="left" vertical="top" indent="1"/>
    </xf>
    <xf numFmtId="4" fontId="35" fillId="72" borderId="111" applyNumberFormat="0" applyProtection="0">
      <alignment horizontal="left" vertical="center" indent="1"/>
    </xf>
    <xf numFmtId="4" fontId="34" fillId="75" borderId="107" applyNumberFormat="0" applyProtection="0">
      <alignment horizontal="left" vertical="center" indent="1"/>
    </xf>
    <xf numFmtId="4" fontId="99" fillId="73" borderId="107" applyNumberFormat="0" applyProtection="0">
      <alignment vertical="center"/>
    </xf>
    <xf numFmtId="4" fontId="37" fillId="75" borderId="107" applyNumberFormat="0" applyProtection="0">
      <alignment vertical="center"/>
    </xf>
    <xf numFmtId="4" fontId="98" fillId="73" borderId="107" applyNumberFormat="0" applyProtection="0">
      <alignment vertical="center"/>
    </xf>
    <xf numFmtId="4" fontId="34" fillId="75" borderId="107" applyNumberFormat="0" applyProtection="0">
      <alignment vertical="center"/>
    </xf>
    <xf numFmtId="0" fontId="36" fillId="69" borderId="110" applyBorder="0"/>
    <xf numFmtId="0" fontId="32" fillId="63" borderId="107" applyNumberFormat="0" applyProtection="0">
      <alignment horizontal="left" vertical="top" indent="1"/>
    </xf>
    <xf numFmtId="0" fontId="9" fillId="73" borderId="107" applyNumberFormat="0" applyProtection="0">
      <alignment horizontal="left" vertical="top" indent="1"/>
    </xf>
    <xf numFmtId="0" fontId="32" fillId="63" borderId="108" applyNumberFormat="0" applyProtection="0">
      <alignment horizontal="left" vertical="center" indent="1"/>
    </xf>
    <xf numFmtId="0" fontId="9" fillId="65" borderId="107" applyNumberFormat="0" applyProtection="0">
      <alignment horizontal="left" vertical="center" indent="1"/>
    </xf>
    <xf numFmtId="0" fontId="32" fillId="71" borderId="107" applyNumberFormat="0" applyProtection="0">
      <alignment horizontal="left" vertical="top" indent="1"/>
    </xf>
    <xf numFmtId="0" fontId="9" fillId="72" borderId="107" applyNumberFormat="0" applyProtection="0">
      <alignment horizontal="left" vertical="top" indent="1"/>
    </xf>
    <xf numFmtId="0" fontId="32" fillId="71" borderId="108" applyNumberFormat="0" applyProtection="0">
      <alignment horizontal="left" vertical="center" indent="1"/>
    </xf>
    <xf numFmtId="0" fontId="9" fillId="65" borderId="107" applyNumberFormat="0" applyProtection="0">
      <alignment horizontal="left" vertical="center" indent="1"/>
    </xf>
    <xf numFmtId="0" fontId="32" fillId="66" borderId="107" applyNumberFormat="0" applyProtection="0">
      <alignment horizontal="left" vertical="top" indent="1"/>
    </xf>
    <xf numFmtId="0" fontId="9" fillId="67" borderId="107" applyNumberFormat="0" applyProtection="0">
      <alignment horizontal="left" vertical="top" indent="1"/>
    </xf>
    <xf numFmtId="0" fontId="32" fillId="70" borderId="108" applyNumberFormat="0" applyProtection="0">
      <alignment horizontal="left" vertical="center" indent="1"/>
    </xf>
    <xf numFmtId="0" fontId="9" fillId="65" borderId="107" applyNumberFormat="0" applyProtection="0">
      <alignment horizontal="left" vertical="center" indent="1"/>
    </xf>
    <xf numFmtId="0" fontId="32" fillId="69" borderId="107" applyNumberFormat="0" applyProtection="0">
      <alignment horizontal="left" vertical="top" indent="1"/>
    </xf>
    <xf numFmtId="0" fontId="9" fillId="64" borderId="107" applyNumberFormat="0" applyProtection="0">
      <alignment horizontal="left" vertical="top" indent="1"/>
    </xf>
    <xf numFmtId="0" fontId="32" fillId="68" borderId="108" applyNumberFormat="0" applyProtection="0">
      <alignment horizontal="left" vertical="center" indent="1"/>
    </xf>
    <xf numFmtId="0" fontId="9" fillId="65" borderId="107" applyNumberFormat="0" applyProtection="0">
      <alignment horizontal="left" vertical="center" indent="1"/>
    </xf>
    <xf numFmtId="4" fontId="98" fillId="100" borderId="125" applyNumberFormat="0" applyProtection="0">
      <alignment horizontal="right" vertical="center"/>
    </xf>
    <xf numFmtId="4" fontId="32" fillId="66" borderId="109" applyNumberFormat="0" applyProtection="0">
      <alignment horizontal="left" vertical="center" indent="1"/>
    </xf>
    <xf numFmtId="4" fontId="32" fillId="55" borderId="127" applyNumberFormat="0" applyProtection="0">
      <alignment horizontal="right" vertical="center"/>
    </xf>
    <xf numFmtId="4" fontId="34" fillId="55" borderId="125" applyNumberFormat="0" applyProtection="0">
      <alignment horizontal="right" vertical="center"/>
    </xf>
    <xf numFmtId="4" fontId="98" fillId="99" borderId="125" applyNumberFormat="0" applyProtection="0">
      <alignment horizontal="right" vertical="center"/>
    </xf>
    <xf numFmtId="4" fontId="32" fillId="63" borderId="109" applyNumberFormat="0" applyProtection="0">
      <alignment horizontal="left" vertical="center" indent="1"/>
    </xf>
    <xf numFmtId="4" fontId="32" fillId="54" borderId="126" applyNumberFormat="0" applyProtection="0">
      <alignment horizontal="right" vertical="center"/>
    </xf>
    <xf numFmtId="4" fontId="98" fillId="72" borderId="107" applyNumberFormat="0" applyProtection="0">
      <alignment horizontal="right" vertical="center"/>
    </xf>
    <xf numFmtId="4" fontId="32" fillId="66" borderId="108" applyNumberFormat="0" applyProtection="0">
      <alignment horizontal="right" vertical="center"/>
    </xf>
    <xf numFmtId="4" fontId="34" fillId="53" borderId="125" applyNumberFormat="0" applyProtection="0">
      <alignment horizontal="right" vertical="center"/>
    </xf>
    <xf numFmtId="4" fontId="98" fillId="98" borderId="125" applyNumberFormat="0" applyProtection="0">
      <alignment horizontal="right" vertical="center"/>
    </xf>
    <xf numFmtId="4" fontId="32" fillId="52" borderId="126" applyNumberFormat="0" applyProtection="0">
      <alignment horizontal="right" vertical="center"/>
    </xf>
    <xf numFmtId="4" fontId="34" fillId="52" borderId="125" applyNumberFormat="0" applyProtection="0">
      <alignment horizontal="right" vertical="center"/>
    </xf>
    <xf numFmtId="4" fontId="32" fillId="62" borderId="109" applyNumberFormat="0" applyProtection="0">
      <alignment horizontal="left" vertical="center" indent="1"/>
    </xf>
    <xf numFmtId="4" fontId="32" fillId="51" borderId="126" applyNumberFormat="0" applyProtection="0">
      <alignment horizontal="left" vertical="center" indent="1"/>
    </xf>
    <xf numFmtId="4" fontId="98" fillId="105" borderId="107" applyNumberFormat="0" applyProtection="0">
      <alignment horizontal="right" vertical="center"/>
    </xf>
    <xf numFmtId="4" fontId="32" fillId="61" borderId="108" applyNumberFormat="0" applyProtection="0">
      <alignment horizontal="right" vertical="center"/>
    </xf>
    <xf numFmtId="4" fontId="34" fillId="61" borderId="107" applyNumberFormat="0" applyProtection="0">
      <alignment horizontal="right" vertical="center"/>
    </xf>
    <xf numFmtId="4" fontId="98" fillId="104" borderId="107" applyNumberFormat="0" applyProtection="0">
      <alignment horizontal="right" vertical="center"/>
    </xf>
    <xf numFmtId="4" fontId="32" fillId="60" borderId="108" applyNumberFormat="0" applyProtection="0">
      <alignment horizontal="right" vertical="center"/>
    </xf>
    <xf numFmtId="4" fontId="34" fillId="60" borderId="107" applyNumberFormat="0" applyProtection="0">
      <alignment horizontal="right" vertical="center"/>
    </xf>
    <xf numFmtId="4" fontId="98" fillId="103" borderId="107" applyNumberFormat="0" applyProtection="0">
      <alignment horizontal="right" vertical="center"/>
    </xf>
    <xf numFmtId="4" fontId="32" fillId="59" borderId="108" applyNumberFormat="0" applyProtection="0">
      <alignment horizontal="right" vertical="center"/>
    </xf>
    <xf numFmtId="4" fontId="34" fillId="59" borderId="107" applyNumberFormat="0" applyProtection="0">
      <alignment horizontal="right" vertical="center"/>
    </xf>
    <xf numFmtId="4" fontId="98" fillId="95" borderId="107" applyNumberFormat="0" applyProtection="0">
      <alignment horizontal="right" vertical="center"/>
    </xf>
    <xf numFmtId="4" fontId="32" fillId="58" borderId="108" applyNumberFormat="0" applyProtection="0">
      <alignment horizontal="right" vertical="center"/>
    </xf>
    <xf numFmtId="4" fontId="34" fillId="58" borderId="107" applyNumberFormat="0" applyProtection="0">
      <alignment horizontal="right" vertical="center"/>
    </xf>
    <xf numFmtId="4" fontId="98" fillId="102" borderId="107" applyNumberFormat="0" applyProtection="0">
      <alignment horizontal="right" vertical="center"/>
    </xf>
    <xf numFmtId="4" fontId="32" fillId="57" borderId="108" applyNumberFormat="0" applyProtection="0">
      <alignment horizontal="right" vertical="center"/>
    </xf>
    <xf numFmtId="4" fontId="34" fillId="57" borderId="107" applyNumberFormat="0" applyProtection="0">
      <alignment horizontal="right" vertical="center"/>
    </xf>
    <xf numFmtId="4" fontId="98" fillId="101" borderId="107" applyNumberFormat="0" applyProtection="0">
      <alignment horizontal="right" vertical="center"/>
    </xf>
    <xf numFmtId="4" fontId="32" fillId="56" borderId="108" applyNumberFormat="0" applyProtection="0">
      <alignment horizontal="right" vertical="center"/>
    </xf>
    <xf numFmtId="4" fontId="34" fillId="56" borderId="107" applyNumberFormat="0" applyProtection="0">
      <alignment horizontal="right" vertical="center"/>
    </xf>
    <xf numFmtId="4" fontId="98" fillId="100" borderId="107" applyNumberFormat="0" applyProtection="0">
      <alignment horizontal="right" vertical="center"/>
    </xf>
    <xf numFmtId="4" fontId="32" fillId="55" borderId="109" applyNumberFormat="0" applyProtection="0">
      <alignment horizontal="right" vertical="center"/>
    </xf>
    <xf numFmtId="4" fontId="34" fillId="55" borderId="107" applyNumberFormat="0" applyProtection="0">
      <alignment horizontal="right" vertical="center"/>
    </xf>
    <xf numFmtId="4" fontId="98" fillId="99" borderId="107" applyNumberFormat="0" applyProtection="0">
      <alignment horizontal="right" vertical="center"/>
    </xf>
    <xf numFmtId="4" fontId="32" fillId="54" borderId="108" applyNumberFormat="0" applyProtection="0">
      <alignment horizontal="right" vertical="center"/>
    </xf>
    <xf numFmtId="4" fontId="34" fillId="53" borderId="107" applyNumberFormat="0" applyProtection="0">
      <alignment horizontal="right" vertical="center"/>
    </xf>
    <xf numFmtId="4" fontId="98" fillId="98" borderId="107" applyNumberFormat="0" applyProtection="0">
      <alignment horizontal="right" vertical="center"/>
    </xf>
    <xf numFmtId="4" fontId="32" fillId="52" borderId="108" applyNumberFormat="0" applyProtection="0">
      <alignment horizontal="right" vertical="center"/>
    </xf>
    <xf numFmtId="4" fontId="34" fillId="52" borderId="107" applyNumberFormat="0" applyProtection="0">
      <alignment horizontal="right" vertical="center"/>
    </xf>
    <xf numFmtId="4" fontId="32" fillId="51" borderId="108" applyNumberFormat="0" applyProtection="0">
      <alignment horizontal="left" vertical="center" indent="1"/>
    </xf>
    <xf numFmtId="0" fontId="31" fillId="50" borderId="125" applyNumberFormat="0" applyProtection="0">
      <alignment horizontal="left" vertical="top" indent="1"/>
    </xf>
    <xf numFmtId="0" fontId="31" fillId="50" borderId="107" applyNumberFormat="0" applyProtection="0">
      <alignment horizontal="left" vertical="top" indent="1"/>
    </xf>
    <xf numFmtId="4" fontId="98" fillId="50" borderId="107" applyNumberFormat="0" applyProtection="0">
      <alignment horizontal="left" vertical="center" indent="1"/>
    </xf>
    <xf numFmtId="4" fontId="32" fillId="50" borderId="108" applyNumberFormat="0" applyProtection="0">
      <alignment horizontal="left" vertical="center" indent="1"/>
    </xf>
    <xf numFmtId="4" fontId="31" fillId="50" borderId="107" applyNumberFormat="0" applyProtection="0">
      <alignment horizontal="left" vertical="center" indent="1"/>
    </xf>
    <xf numFmtId="4" fontId="97" fillId="50" borderId="107" applyNumberFormat="0" applyProtection="0">
      <alignment vertical="center"/>
    </xf>
    <xf numFmtId="4" fontId="32" fillId="49" borderId="108" applyNumberFormat="0" applyProtection="0">
      <alignment vertical="center"/>
    </xf>
    <xf numFmtId="4" fontId="33" fillId="50" borderId="107" applyNumberFormat="0" applyProtection="0">
      <alignment vertical="center"/>
    </xf>
    <xf numFmtId="4" fontId="35" fillId="50" borderId="107" applyNumberFormat="0" applyProtection="0">
      <alignment vertical="center"/>
    </xf>
    <xf numFmtId="4" fontId="32" fillId="49" borderId="108" applyNumberFormat="0" applyProtection="0">
      <alignment vertical="center"/>
    </xf>
    <xf numFmtId="4" fontId="31" fillId="49" borderId="107" applyNumberFormat="0" applyProtection="0">
      <alignment vertical="center"/>
    </xf>
    <xf numFmtId="4" fontId="98" fillId="50" borderId="125" applyNumberFormat="0" applyProtection="0">
      <alignment horizontal="left" vertical="center" indent="1"/>
    </xf>
    <xf numFmtId="4" fontId="32" fillId="50" borderId="126" applyNumberFormat="0" applyProtection="0">
      <alignment horizontal="left" vertical="center" indent="1"/>
    </xf>
    <xf numFmtId="4" fontId="31" fillId="50" borderId="125" applyNumberFormat="0" applyProtection="0">
      <alignment horizontal="left" vertical="center" indent="1"/>
    </xf>
    <xf numFmtId="4" fontId="97" fillId="50" borderId="125" applyNumberFormat="0" applyProtection="0">
      <alignment vertical="center"/>
    </xf>
    <xf numFmtId="4" fontId="32" fillId="49" borderId="126" applyNumberFormat="0" applyProtection="0">
      <alignment vertical="center"/>
    </xf>
    <xf numFmtId="4" fontId="33" fillId="50" borderId="125" applyNumberFormat="0" applyProtection="0">
      <alignment vertical="center"/>
    </xf>
    <xf numFmtId="4" fontId="35" fillId="50" borderId="125" applyNumberFormat="0" applyProtection="0">
      <alignment vertical="center"/>
    </xf>
    <xf numFmtId="4" fontId="32" fillId="49" borderId="126" applyNumberFormat="0" applyProtection="0">
      <alignment vertical="center"/>
    </xf>
    <xf numFmtId="4" fontId="31" fillId="49" borderId="125" applyNumberFormat="0" applyProtection="0">
      <alignment vertical="center"/>
    </xf>
    <xf numFmtId="0" fontId="119" fillId="74" borderId="106" applyNumberFormat="0" applyAlignment="0" applyProtection="0"/>
    <xf numFmtId="0" fontId="119" fillId="74" borderId="124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3" fontId="84" fillId="50" borderId="105" applyBorder="0">
      <alignment vertical="center"/>
    </xf>
    <xf numFmtId="0" fontId="116" fillId="91" borderId="104" applyNumberFormat="0" applyAlignment="0" applyProtection="0"/>
    <xf numFmtId="3" fontId="84" fillId="50" borderId="123" applyBorder="0">
      <alignment vertical="center"/>
    </xf>
    <xf numFmtId="0" fontId="116" fillId="91" borderId="122" applyNumberFormat="0" applyAlignment="0" applyProtection="0"/>
    <xf numFmtId="0" fontId="109" fillId="74" borderId="131" applyNumberFormat="0" applyAlignment="0" applyProtection="0"/>
    <xf numFmtId="0" fontId="109" fillId="74" borderId="113" applyNumberFormat="0" applyAlignment="0" applyProtection="0"/>
    <xf numFmtId="0" fontId="109" fillId="74" borderId="104" applyNumberFormat="0" applyAlignment="0" applyProtection="0"/>
    <xf numFmtId="0" fontId="109" fillId="74" borderId="122" applyNumberFormat="0" applyAlignment="0" applyProtection="0"/>
    <xf numFmtId="0" fontId="116" fillId="91" borderId="131" applyNumberFormat="0" applyAlignment="0" applyProtection="0"/>
    <xf numFmtId="3" fontId="84" fillId="50" borderId="132" applyBorder="0">
      <alignment vertical="center"/>
    </xf>
    <xf numFmtId="0" fontId="116" fillId="91" borderId="113" applyNumberFormat="0" applyAlignment="0" applyProtection="0"/>
    <xf numFmtId="3" fontId="84" fillId="50" borderId="114" applyBorder="0">
      <alignment vertical="center"/>
    </xf>
    <xf numFmtId="0" fontId="119" fillId="74" borderId="133" applyNumberFormat="0" applyAlignment="0" applyProtection="0"/>
    <xf numFmtId="0" fontId="119" fillId="74" borderId="115" applyNumberFormat="0" applyAlignment="0" applyProtection="0"/>
    <xf numFmtId="4" fontId="31" fillId="49" borderId="134" applyNumberFormat="0" applyProtection="0">
      <alignment vertical="center"/>
    </xf>
    <xf numFmtId="4" fontId="32" fillId="49" borderId="135" applyNumberFormat="0" applyProtection="0">
      <alignment vertical="center"/>
    </xf>
    <xf numFmtId="4" fontId="35" fillId="50" borderId="134" applyNumberFormat="0" applyProtection="0">
      <alignment vertical="center"/>
    </xf>
    <xf numFmtId="4" fontId="33" fillId="50" borderId="134" applyNumberFormat="0" applyProtection="0">
      <alignment vertical="center"/>
    </xf>
    <xf numFmtId="4" fontId="32" fillId="49" borderId="135" applyNumberFormat="0" applyProtection="0">
      <alignment vertical="center"/>
    </xf>
    <xf numFmtId="4" fontId="97" fillId="50" borderId="134" applyNumberFormat="0" applyProtection="0">
      <alignment vertical="center"/>
    </xf>
    <xf numFmtId="4" fontId="31" fillId="50" borderId="134" applyNumberFormat="0" applyProtection="0">
      <alignment horizontal="left" vertical="center" indent="1"/>
    </xf>
    <xf numFmtId="4" fontId="32" fillId="50" borderId="135" applyNumberFormat="0" applyProtection="0">
      <alignment horizontal="left" vertical="center" indent="1"/>
    </xf>
    <xf numFmtId="4" fontId="98" fillId="50" borderId="134" applyNumberFormat="0" applyProtection="0">
      <alignment horizontal="left" vertical="center" indent="1"/>
    </xf>
    <xf numFmtId="0" fontId="31" fillId="50" borderId="134" applyNumberFormat="0" applyProtection="0">
      <alignment horizontal="left" vertical="top" indent="1"/>
    </xf>
    <xf numFmtId="4" fontId="32" fillId="51" borderId="135" applyNumberFormat="0" applyProtection="0">
      <alignment horizontal="left" vertical="center" indent="1"/>
    </xf>
    <xf numFmtId="4" fontId="31" fillId="49" borderId="116" applyNumberFormat="0" applyProtection="0">
      <alignment vertical="center"/>
    </xf>
    <xf numFmtId="4" fontId="32" fillId="49" borderId="117" applyNumberFormat="0" applyProtection="0">
      <alignment vertical="center"/>
    </xf>
    <xf numFmtId="4" fontId="35" fillId="50" borderId="116" applyNumberFormat="0" applyProtection="0">
      <alignment vertical="center"/>
    </xf>
    <xf numFmtId="4" fontId="33" fillId="50" borderId="116" applyNumberFormat="0" applyProtection="0">
      <alignment vertical="center"/>
    </xf>
    <xf numFmtId="4" fontId="32" fillId="49" borderId="117" applyNumberFormat="0" applyProtection="0">
      <alignment vertical="center"/>
    </xf>
    <xf numFmtId="4" fontId="97" fillId="50" borderId="116" applyNumberFormat="0" applyProtection="0">
      <alignment vertical="center"/>
    </xf>
    <xf numFmtId="4" fontId="31" fillId="50" borderId="116" applyNumberFormat="0" applyProtection="0">
      <alignment horizontal="left" vertical="center" indent="1"/>
    </xf>
    <xf numFmtId="4" fontId="32" fillId="50" borderId="117" applyNumberFormat="0" applyProtection="0">
      <alignment horizontal="left" vertical="center" indent="1"/>
    </xf>
    <xf numFmtId="4" fontId="98" fillId="50" borderId="116" applyNumberFormat="0" applyProtection="0">
      <alignment horizontal="left" vertical="center" indent="1"/>
    </xf>
    <xf numFmtId="0" fontId="31" fillId="50" borderId="116" applyNumberFormat="0" applyProtection="0">
      <alignment horizontal="left" vertical="top" indent="1"/>
    </xf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1" fillId="0" borderId="112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32" fillId="51" borderId="117" applyNumberFormat="0" applyProtection="0">
      <alignment horizontal="left" vertical="center" indent="1"/>
    </xf>
    <xf numFmtId="4" fontId="34" fillId="52" borderId="134" applyNumberFormat="0" applyProtection="0">
      <alignment horizontal="right" vertical="center"/>
    </xf>
    <xf numFmtId="4" fontId="34" fillId="52" borderId="116" applyNumberFormat="0" applyProtection="0">
      <alignment horizontal="right" vertical="center"/>
    </xf>
    <xf numFmtId="4" fontId="32" fillId="52" borderId="117" applyNumberFormat="0" applyProtection="0">
      <alignment horizontal="right" vertical="center"/>
    </xf>
    <xf numFmtId="4" fontId="98" fillId="98" borderId="116" applyNumberFormat="0" applyProtection="0">
      <alignment horizontal="right" vertical="center"/>
    </xf>
    <xf numFmtId="4" fontId="34" fillId="53" borderId="116" applyNumberFormat="0" applyProtection="0">
      <alignment horizontal="right" vertical="center"/>
    </xf>
    <xf numFmtId="4" fontId="32" fillId="54" borderId="117" applyNumberFormat="0" applyProtection="0">
      <alignment horizontal="right" vertical="center"/>
    </xf>
    <xf numFmtId="4" fontId="98" fillId="99" borderId="116" applyNumberFormat="0" applyProtection="0">
      <alignment horizontal="right" vertical="center"/>
    </xf>
    <xf numFmtId="4" fontId="34" fillId="55" borderId="116" applyNumberFormat="0" applyProtection="0">
      <alignment horizontal="right" vertical="center"/>
    </xf>
    <xf numFmtId="4" fontId="32" fillId="55" borderId="118" applyNumberFormat="0" applyProtection="0">
      <alignment horizontal="right" vertical="center"/>
    </xf>
    <xf numFmtId="4" fontId="98" fillId="100" borderId="116" applyNumberFormat="0" applyProtection="0">
      <alignment horizontal="right" vertical="center"/>
    </xf>
    <xf numFmtId="4" fontId="34" fillId="56" borderId="116" applyNumberFormat="0" applyProtection="0">
      <alignment horizontal="right" vertical="center"/>
    </xf>
    <xf numFmtId="4" fontId="32" fillId="56" borderId="117" applyNumberFormat="0" applyProtection="0">
      <alignment horizontal="right" vertical="center"/>
    </xf>
    <xf numFmtId="4" fontId="98" fillId="101" borderId="116" applyNumberFormat="0" applyProtection="0">
      <alignment horizontal="right" vertical="center"/>
    </xf>
    <xf numFmtId="4" fontId="34" fillId="57" borderId="116" applyNumberFormat="0" applyProtection="0">
      <alignment horizontal="right" vertical="center"/>
    </xf>
    <xf numFmtId="4" fontId="32" fillId="57" borderId="117" applyNumberFormat="0" applyProtection="0">
      <alignment horizontal="right" vertical="center"/>
    </xf>
    <xf numFmtId="4" fontId="98" fillId="102" borderId="116" applyNumberFormat="0" applyProtection="0">
      <alignment horizontal="right" vertical="center"/>
    </xf>
    <xf numFmtId="4" fontId="34" fillId="58" borderId="116" applyNumberFormat="0" applyProtection="0">
      <alignment horizontal="right" vertical="center"/>
    </xf>
    <xf numFmtId="4" fontId="32" fillId="58" borderId="117" applyNumberFormat="0" applyProtection="0">
      <alignment horizontal="right" vertical="center"/>
    </xf>
    <xf numFmtId="4" fontId="98" fillId="95" borderId="116" applyNumberFormat="0" applyProtection="0">
      <alignment horizontal="right" vertical="center"/>
    </xf>
    <xf numFmtId="4" fontId="34" fillId="59" borderId="116" applyNumberFormat="0" applyProtection="0">
      <alignment horizontal="right" vertical="center"/>
    </xf>
    <xf numFmtId="4" fontId="32" fillId="59" borderId="117" applyNumberFormat="0" applyProtection="0">
      <alignment horizontal="right" vertical="center"/>
    </xf>
    <xf numFmtId="4" fontId="98" fillId="103" borderId="116" applyNumberFormat="0" applyProtection="0">
      <alignment horizontal="right" vertical="center"/>
    </xf>
    <xf numFmtId="4" fontId="34" fillId="60" borderId="116" applyNumberFormat="0" applyProtection="0">
      <alignment horizontal="right" vertical="center"/>
    </xf>
    <xf numFmtId="4" fontId="32" fillId="60" borderId="117" applyNumberFormat="0" applyProtection="0">
      <alignment horizontal="right" vertical="center"/>
    </xf>
    <xf numFmtId="4" fontId="98" fillId="104" borderId="116" applyNumberFormat="0" applyProtection="0">
      <alignment horizontal="right" vertical="center"/>
    </xf>
    <xf numFmtId="4" fontId="34" fillId="61" borderId="116" applyNumberFormat="0" applyProtection="0">
      <alignment horizontal="right" vertical="center"/>
    </xf>
    <xf numFmtId="4" fontId="32" fillId="61" borderId="117" applyNumberFormat="0" applyProtection="0">
      <alignment horizontal="right" vertical="center"/>
    </xf>
    <xf numFmtId="4" fontId="98" fillId="105" borderId="116" applyNumberFormat="0" applyProtection="0">
      <alignment horizontal="right" vertical="center"/>
    </xf>
    <xf numFmtId="4" fontId="32" fillId="52" borderId="135" applyNumberFormat="0" applyProtection="0">
      <alignment horizontal="right" vertical="center"/>
    </xf>
    <xf numFmtId="4" fontId="32" fillId="62" borderId="118" applyNumberFormat="0" applyProtection="0">
      <alignment horizontal="left" vertical="center" indent="1"/>
    </xf>
    <xf numFmtId="4" fontId="98" fillId="98" borderId="134" applyNumberFormat="0" applyProtection="0">
      <alignment horizontal="right" vertical="center"/>
    </xf>
    <xf numFmtId="4" fontId="34" fillId="53" borderId="134" applyNumberFormat="0" applyProtection="0">
      <alignment horizontal="right" vertical="center"/>
    </xf>
    <xf numFmtId="4" fontId="32" fillId="54" borderId="135" applyNumberFormat="0" applyProtection="0">
      <alignment horizontal="right" vertical="center"/>
    </xf>
    <xf numFmtId="4" fontId="98" fillId="99" borderId="134" applyNumberFormat="0" applyProtection="0">
      <alignment horizontal="right" vertical="center"/>
    </xf>
    <xf numFmtId="4" fontId="34" fillId="55" borderId="134" applyNumberFormat="0" applyProtection="0">
      <alignment horizontal="right" vertical="center"/>
    </xf>
    <xf numFmtId="4" fontId="32" fillId="66" borderId="117" applyNumberFormat="0" applyProtection="0">
      <alignment horizontal="right" vertical="center"/>
    </xf>
    <xf numFmtId="4" fontId="98" fillId="72" borderId="116" applyNumberFormat="0" applyProtection="0">
      <alignment horizontal="right" vertical="center"/>
    </xf>
    <xf numFmtId="4" fontId="32" fillId="55" borderId="136" applyNumberFormat="0" applyProtection="0">
      <alignment horizontal="right" vertical="center"/>
    </xf>
    <xf numFmtId="4" fontId="32" fillId="63" borderId="118" applyNumberFormat="0" applyProtection="0">
      <alignment horizontal="left" vertical="center" indent="1"/>
    </xf>
    <xf numFmtId="4" fontId="98" fillId="100" borderId="134" applyNumberFormat="0" applyProtection="0">
      <alignment horizontal="right" vertical="center"/>
    </xf>
    <xf numFmtId="4" fontId="34" fillId="56" borderId="134" applyNumberFormat="0" applyProtection="0">
      <alignment horizontal="right" vertical="center"/>
    </xf>
    <xf numFmtId="4" fontId="32" fillId="56" borderId="135" applyNumberFormat="0" applyProtection="0">
      <alignment horizontal="right" vertical="center"/>
    </xf>
    <xf numFmtId="4" fontId="32" fillId="66" borderId="118" applyNumberFormat="0" applyProtection="0">
      <alignment horizontal="left" vertical="center" indent="1"/>
    </xf>
    <xf numFmtId="4" fontId="98" fillId="101" borderId="134" applyNumberFormat="0" applyProtection="0">
      <alignment horizontal="right" vertical="center"/>
    </xf>
    <xf numFmtId="4" fontId="34" fillId="57" borderId="134" applyNumberFormat="0" applyProtection="0">
      <alignment horizontal="right" vertical="center"/>
    </xf>
    <xf numFmtId="0" fontId="9" fillId="65" borderId="116" applyNumberFormat="0" applyProtection="0">
      <alignment horizontal="left" vertical="center" indent="1"/>
    </xf>
    <xf numFmtId="0" fontId="32" fillId="68" borderId="117" applyNumberFormat="0" applyProtection="0">
      <alignment horizontal="left" vertical="center" indent="1"/>
    </xf>
    <xf numFmtId="0" fontId="9" fillId="64" borderId="116" applyNumberFormat="0" applyProtection="0">
      <alignment horizontal="left" vertical="top" indent="1"/>
    </xf>
    <xf numFmtId="0" fontId="32" fillId="69" borderId="116" applyNumberFormat="0" applyProtection="0">
      <alignment horizontal="left" vertical="top" indent="1"/>
    </xf>
    <xf numFmtId="0" fontId="9" fillId="65" borderId="116" applyNumberFormat="0" applyProtection="0">
      <alignment horizontal="left" vertical="center" indent="1"/>
    </xf>
    <xf numFmtId="0" fontId="32" fillId="70" borderId="117" applyNumberFormat="0" applyProtection="0">
      <alignment horizontal="left" vertical="center" indent="1"/>
    </xf>
    <xf numFmtId="0" fontId="9" fillId="67" borderId="116" applyNumberFormat="0" applyProtection="0">
      <alignment horizontal="left" vertical="top" indent="1"/>
    </xf>
    <xf numFmtId="0" fontId="32" fillId="66" borderId="116" applyNumberFormat="0" applyProtection="0">
      <alignment horizontal="left" vertical="top" indent="1"/>
    </xf>
    <xf numFmtId="0" fontId="9" fillId="65" borderId="116" applyNumberFormat="0" applyProtection="0">
      <alignment horizontal="left" vertical="center" indent="1"/>
    </xf>
    <xf numFmtId="0" fontId="32" fillId="71" borderId="117" applyNumberFormat="0" applyProtection="0">
      <alignment horizontal="left" vertical="center" indent="1"/>
    </xf>
    <xf numFmtId="0" fontId="9" fillId="72" borderId="116" applyNumberFormat="0" applyProtection="0">
      <alignment horizontal="left" vertical="top" indent="1"/>
    </xf>
    <xf numFmtId="0" fontId="32" fillId="71" borderId="116" applyNumberFormat="0" applyProtection="0">
      <alignment horizontal="left" vertical="top" indent="1"/>
    </xf>
    <xf numFmtId="0" fontId="9" fillId="65" borderId="116" applyNumberFormat="0" applyProtection="0">
      <alignment horizontal="left" vertical="center" indent="1"/>
    </xf>
    <xf numFmtId="0" fontId="32" fillId="63" borderId="117" applyNumberFormat="0" applyProtection="0">
      <alignment horizontal="left" vertical="center" indent="1"/>
    </xf>
    <xf numFmtId="0" fontId="9" fillId="73" borderId="116" applyNumberFormat="0" applyProtection="0">
      <alignment horizontal="left" vertical="top" indent="1"/>
    </xf>
    <xf numFmtId="0" fontId="32" fillId="63" borderId="116" applyNumberFormat="0" applyProtection="0">
      <alignment horizontal="left" vertical="top" indent="1"/>
    </xf>
    <xf numFmtId="4" fontId="32" fillId="57" borderId="135" applyNumberFormat="0" applyProtection="0">
      <alignment horizontal="right" vertical="center"/>
    </xf>
    <xf numFmtId="4" fontId="98" fillId="102" borderId="134" applyNumberFormat="0" applyProtection="0">
      <alignment horizontal="right" vertical="center"/>
    </xf>
    <xf numFmtId="0" fontId="36" fillId="69" borderId="119" applyBorder="0"/>
    <xf numFmtId="4" fontId="34" fillId="75" borderId="116" applyNumberFormat="0" applyProtection="0">
      <alignment vertical="center"/>
    </xf>
    <xf numFmtId="4" fontId="98" fillId="73" borderId="116" applyNumberFormat="0" applyProtection="0">
      <alignment vertical="center"/>
    </xf>
    <xf numFmtId="4" fontId="37" fillId="75" borderId="116" applyNumberFormat="0" applyProtection="0">
      <alignment vertical="center"/>
    </xf>
    <xf numFmtId="4" fontId="34" fillId="58" borderId="134" applyNumberFormat="0" applyProtection="0">
      <alignment horizontal="right" vertical="center"/>
    </xf>
    <xf numFmtId="4" fontId="99" fillId="73" borderId="116" applyNumberFormat="0" applyProtection="0">
      <alignment vertical="center"/>
    </xf>
    <xf numFmtId="4" fontId="34" fillId="75" borderId="116" applyNumberFormat="0" applyProtection="0">
      <alignment horizontal="left" vertical="center" indent="1"/>
    </xf>
    <xf numFmtId="4" fontId="35" fillId="72" borderId="120" applyNumberFormat="0" applyProtection="0">
      <alignment horizontal="left" vertical="center" indent="1"/>
    </xf>
    <xf numFmtId="0" fontId="34" fillId="75" borderId="116" applyNumberFormat="0" applyProtection="0">
      <alignment horizontal="left" vertical="top" indent="1"/>
    </xf>
    <xf numFmtId="4" fontId="38" fillId="0" borderId="116" applyNumberFormat="0" applyProtection="0">
      <alignment horizontal="right" vertical="center"/>
    </xf>
    <xf numFmtId="4" fontId="32" fillId="0" borderId="117" applyNumberFormat="0" applyProtection="0">
      <alignment horizontal="right" vertical="center"/>
    </xf>
    <xf numFmtId="4" fontId="34" fillId="0" borderId="116" applyNumberFormat="0" applyProtection="0">
      <alignment horizontal="right" vertical="center"/>
    </xf>
    <xf numFmtId="4" fontId="37" fillId="0" borderId="116" applyNumberFormat="0" applyProtection="0">
      <alignment horizontal="right" vertical="center"/>
    </xf>
    <xf numFmtId="4" fontId="32" fillId="74" borderId="117" applyNumberFormat="0" applyProtection="0">
      <alignment horizontal="right" vertical="center"/>
    </xf>
    <xf numFmtId="4" fontId="99" fillId="73" borderId="116" applyNumberFormat="0" applyProtection="0">
      <alignment horizontal="right" vertical="center"/>
    </xf>
    <xf numFmtId="4" fontId="34" fillId="76" borderId="116" applyNumberFormat="0" applyProtection="0">
      <alignment horizontal="left" vertical="center" indent="1"/>
    </xf>
    <xf numFmtId="4" fontId="32" fillId="51" borderId="117" applyNumberFormat="0" applyProtection="0">
      <alignment horizontal="left" vertical="center" indent="1"/>
    </xf>
    <xf numFmtId="4" fontId="31" fillId="72" borderId="116" applyNumberFormat="0" applyProtection="0">
      <alignment horizontal="left" vertical="center" indent="1"/>
    </xf>
    <xf numFmtId="4" fontId="32" fillId="58" borderId="135" applyNumberFormat="0" applyProtection="0">
      <alignment horizontal="right" vertical="center"/>
    </xf>
    <xf numFmtId="4" fontId="98" fillId="95" borderId="134" applyNumberFormat="0" applyProtection="0">
      <alignment horizontal="right" vertical="center"/>
    </xf>
    <xf numFmtId="4" fontId="100" fillId="67" borderId="120" applyNumberFormat="0" applyProtection="0">
      <alignment horizontal="left" vertical="center" indent="1"/>
    </xf>
    <xf numFmtId="4" fontId="34" fillId="59" borderId="134" applyNumberFormat="0" applyProtection="0">
      <alignment horizontal="right" vertical="center"/>
    </xf>
    <xf numFmtId="4" fontId="32" fillId="59" borderId="135" applyNumberFormat="0" applyProtection="0">
      <alignment horizontal="right" vertical="center"/>
    </xf>
    <xf numFmtId="4" fontId="40" fillId="63" borderId="116" applyNumberFormat="0" applyProtection="0">
      <alignment horizontal="right" vertical="center"/>
    </xf>
    <xf numFmtId="4" fontId="101" fillId="73" borderId="116" applyNumberFormat="0" applyProtection="0">
      <alignment horizontal="right" vertical="center"/>
    </xf>
    <xf numFmtId="192" fontId="9" fillId="96" borderId="118"/>
    <xf numFmtId="4" fontId="98" fillId="103" borderId="134" applyNumberFormat="0" applyProtection="0">
      <alignment horizontal="right" vertical="center"/>
    </xf>
    <xf numFmtId="4" fontId="34" fillId="60" borderId="134" applyNumberFormat="0" applyProtection="0">
      <alignment horizontal="right" vertical="center"/>
    </xf>
    <xf numFmtId="4" fontId="32" fillId="60" borderId="135" applyNumberFormat="0" applyProtection="0">
      <alignment horizontal="right" vertical="center"/>
    </xf>
    <xf numFmtId="0" fontId="21" fillId="0" borderId="121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34" fillId="56" borderId="125" applyNumberFormat="0" applyProtection="0">
      <alignment horizontal="right" vertical="center"/>
    </xf>
    <xf numFmtId="4" fontId="32" fillId="56" borderId="126" applyNumberFormat="0" applyProtection="0">
      <alignment horizontal="right" vertical="center"/>
    </xf>
    <xf numFmtId="4" fontId="98" fillId="101" borderId="125" applyNumberFormat="0" applyProtection="0">
      <alignment horizontal="right" vertical="center"/>
    </xf>
    <xf numFmtId="4" fontId="34" fillId="57" borderId="125" applyNumberFormat="0" applyProtection="0">
      <alignment horizontal="right" vertical="center"/>
    </xf>
    <xf numFmtId="4" fontId="32" fillId="57" borderId="126" applyNumberFormat="0" applyProtection="0">
      <alignment horizontal="right" vertical="center"/>
    </xf>
    <xf numFmtId="4" fontId="98" fillId="102" borderId="125" applyNumberFormat="0" applyProtection="0">
      <alignment horizontal="right" vertical="center"/>
    </xf>
    <xf numFmtId="4" fontId="34" fillId="58" borderId="125" applyNumberFormat="0" applyProtection="0">
      <alignment horizontal="right" vertical="center"/>
    </xf>
    <xf numFmtId="4" fontId="32" fillId="58" borderId="126" applyNumberFormat="0" applyProtection="0">
      <alignment horizontal="right" vertical="center"/>
    </xf>
    <xf numFmtId="4" fontId="98" fillId="95" borderId="125" applyNumberFormat="0" applyProtection="0">
      <alignment horizontal="right" vertical="center"/>
    </xf>
    <xf numFmtId="4" fontId="34" fillId="59" borderId="125" applyNumberFormat="0" applyProtection="0">
      <alignment horizontal="right" vertical="center"/>
    </xf>
    <xf numFmtId="4" fontId="32" fillId="59" borderId="126" applyNumberFormat="0" applyProtection="0">
      <alignment horizontal="right" vertical="center"/>
    </xf>
    <xf numFmtId="4" fontId="98" fillId="103" borderId="125" applyNumberFormat="0" applyProtection="0">
      <alignment horizontal="right" vertical="center"/>
    </xf>
    <xf numFmtId="4" fontId="34" fillId="60" borderId="125" applyNumberFormat="0" applyProtection="0">
      <alignment horizontal="right" vertical="center"/>
    </xf>
    <xf numFmtId="4" fontId="32" fillId="60" borderId="126" applyNumberFormat="0" applyProtection="0">
      <alignment horizontal="right" vertical="center"/>
    </xf>
    <xf numFmtId="4" fontId="98" fillId="104" borderId="125" applyNumberFormat="0" applyProtection="0">
      <alignment horizontal="right" vertical="center"/>
    </xf>
    <xf numFmtId="4" fontId="34" fillId="61" borderId="125" applyNumberFormat="0" applyProtection="0">
      <alignment horizontal="right" vertical="center"/>
    </xf>
    <xf numFmtId="4" fontId="32" fillId="61" borderId="126" applyNumberFormat="0" applyProtection="0">
      <alignment horizontal="right" vertical="center"/>
    </xf>
    <xf numFmtId="4" fontId="98" fillId="105" borderId="125" applyNumberFormat="0" applyProtection="0">
      <alignment horizontal="right" vertical="center"/>
    </xf>
    <xf numFmtId="4" fontId="32" fillId="62" borderId="127" applyNumberFormat="0" applyProtection="0">
      <alignment horizontal="left" vertical="center" indent="1"/>
    </xf>
    <xf numFmtId="4" fontId="32" fillId="66" borderId="126" applyNumberFormat="0" applyProtection="0">
      <alignment horizontal="right" vertical="center"/>
    </xf>
    <xf numFmtId="4" fontId="98" fillId="72" borderId="125" applyNumberFormat="0" applyProtection="0">
      <alignment horizontal="right" vertical="center"/>
    </xf>
    <xf numFmtId="4" fontId="32" fillId="63" borderId="127" applyNumberFormat="0" applyProtection="0">
      <alignment horizontal="left" vertical="center" indent="1"/>
    </xf>
    <xf numFmtId="4" fontId="32" fillId="66" borderId="127" applyNumberFormat="0" applyProtection="0">
      <alignment horizontal="left" vertical="center" indent="1"/>
    </xf>
    <xf numFmtId="0" fontId="9" fillId="65" borderId="125" applyNumberFormat="0" applyProtection="0">
      <alignment horizontal="left" vertical="center" indent="1"/>
    </xf>
    <xf numFmtId="0" fontId="32" fillId="68" borderId="126" applyNumberFormat="0" applyProtection="0">
      <alignment horizontal="left" vertical="center" indent="1"/>
    </xf>
    <xf numFmtId="0" fontId="9" fillId="64" borderId="125" applyNumberFormat="0" applyProtection="0">
      <alignment horizontal="left" vertical="top" indent="1"/>
    </xf>
    <xf numFmtId="0" fontId="32" fillId="69" borderId="125" applyNumberFormat="0" applyProtection="0">
      <alignment horizontal="left" vertical="top" indent="1"/>
    </xf>
    <xf numFmtId="0" fontId="9" fillId="65" borderId="125" applyNumberFormat="0" applyProtection="0">
      <alignment horizontal="left" vertical="center" indent="1"/>
    </xf>
    <xf numFmtId="0" fontId="32" fillId="70" borderId="126" applyNumberFormat="0" applyProtection="0">
      <alignment horizontal="left" vertical="center" indent="1"/>
    </xf>
    <xf numFmtId="0" fontId="9" fillId="67" borderId="125" applyNumberFormat="0" applyProtection="0">
      <alignment horizontal="left" vertical="top" indent="1"/>
    </xf>
    <xf numFmtId="0" fontId="32" fillId="66" borderId="125" applyNumberFormat="0" applyProtection="0">
      <alignment horizontal="left" vertical="top" indent="1"/>
    </xf>
    <xf numFmtId="0" fontId="9" fillId="65" borderId="125" applyNumberFormat="0" applyProtection="0">
      <alignment horizontal="left" vertical="center" indent="1"/>
    </xf>
    <xf numFmtId="0" fontId="32" fillId="71" borderId="126" applyNumberFormat="0" applyProtection="0">
      <alignment horizontal="left" vertical="center" indent="1"/>
    </xf>
    <xf numFmtId="0" fontId="9" fillId="72" borderId="125" applyNumberFormat="0" applyProtection="0">
      <alignment horizontal="left" vertical="top" indent="1"/>
    </xf>
    <xf numFmtId="0" fontId="32" fillId="71" borderId="125" applyNumberFormat="0" applyProtection="0">
      <alignment horizontal="left" vertical="top" indent="1"/>
    </xf>
    <xf numFmtId="0" fontId="9" fillId="65" borderId="125" applyNumberFormat="0" applyProtection="0">
      <alignment horizontal="left" vertical="center" indent="1"/>
    </xf>
    <xf numFmtId="0" fontId="32" fillId="63" borderId="126" applyNumberFormat="0" applyProtection="0">
      <alignment horizontal="left" vertical="center" indent="1"/>
    </xf>
    <xf numFmtId="0" fontId="9" fillId="73" borderId="125" applyNumberFormat="0" applyProtection="0">
      <alignment horizontal="left" vertical="top" indent="1"/>
    </xf>
    <xf numFmtId="0" fontId="32" fillId="63" borderId="125" applyNumberFormat="0" applyProtection="0">
      <alignment horizontal="left" vertical="top" indent="1"/>
    </xf>
    <xf numFmtId="0" fontId="36" fillId="69" borderId="128" applyBorder="0"/>
    <xf numFmtId="4" fontId="34" fillId="75" borderId="125" applyNumberFormat="0" applyProtection="0">
      <alignment vertical="center"/>
    </xf>
    <xf numFmtId="4" fontId="98" fillId="73" borderId="125" applyNumberFormat="0" applyProtection="0">
      <alignment vertical="center"/>
    </xf>
    <xf numFmtId="4" fontId="37" fillId="75" borderId="125" applyNumberFormat="0" applyProtection="0">
      <alignment vertical="center"/>
    </xf>
    <xf numFmtId="4" fontId="99" fillId="73" borderId="125" applyNumberFormat="0" applyProtection="0">
      <alignment vertical="center"/>
    </xf>
    <xf numFmtId="4" fontId="34" fillId="75" borderId="125" applyNumberFormat="0" applyProtection="0">
      <alignment horizontal="left" vertical="center" indent="1"/>
    </xf>
    <xf numFmtId="4" fontId="35" fillId="72" borderId="129" applyNumberFormat="0" applyProtection="0">
      <alignment horizontal="left" vertical="center" indent="1"/>
    </xf>
    <xf numFmtId="0" fontId="34" fillId="75" borderId="125" applyNumberFormat="0" applyProtection="0">
      <alignment horizontal="left" vertical="top" indent="1"/>
    </xf>
    <xf numFmtId="4" fontId="38" fillId="0" borderId="125" applyNumberFormat="0" applyProtection="0">
      <alignment horizontal="right" vertical="center"/>
    </xf>
    <xf numFmtId="4" fontId="32" fillId="0" borderId="126" applyNumberFormat="0" applyProtection="0">
      <alignment horizontal="right" vertical="center"/>
    </xf>
    <xf numFmtId="4" fontId="34" fillId="0" borderId="125" applyNumberFormat="0" applyProtection="0">
      <alignment horizontal="right" vertical="center"/>
    </xf>
    <xf numFmtId="4" fontId="37" fillId="0" borderId="125" applyNumberFormat="0" applyProtection="0">
      <alignment horizontal="right" vertical="center"/>
    </xf>
    <xf numFmtId="4" fontId="32" fillId="74" borderId="126" applyNumberFormat="0" applyProtection="0">
      <alignment horizontal="right" vertical="center"/>
    </xf>
    <xf numFmtId="4" fontId="99" fillId="73" borderId="125" applyNumberFormat="0" applyProtection="0">
      <alignment horizontal="right" vertical="center"/>
    </xf>
    <xf numFmtId="4" fontId="34" fillId="76" borderId="125" applyNumberFormat="0" applyProtection="0">
      <alignment horizontal="left" vertical="center" indent="1"/>
    </xf>
    <xf numFmtId="4" fontId="32" fillId="51" borderId="126" applyNumberFormat="0" applyProtection="0">
      <alignment horizontal="left" vertical="center" indent="1"/>
    </xf>
    <xf numFmtId="4" fontId="31" fillId="72" borderId="125" applyNumberFormat="0" applyProtection="0">
      <alignment horizontal="left" vertical="center" indent="1"/>
    </xf>
    <xf numFmtId="4" fontId="100" fillId="67" borderId="129" applyNumberFormat="0" applyProtection="0">
      <alignment horizontal="left" vertical="center" indent="1"/>
    </xf>
    <xf numFmtId="4" fontId="40" fillId="63" borderId="125" applyNumberFormat="0" applyProtection="0">
      <alignment horizontal="right" vertical="center"/>
    </xf>
    <xf numFmtId="4" fontId="101" fillId="73" borderId="125" applyNumberFormat="0" applyProtection="0">
      <alignment horizontal="right" vertical="center"/>
    </xf>
    <xf numFmtId="192" fontId="9" fillId="96" borderId="127"/>
    <xf numFmtId="0" fontId="21" fillId="0" borderId="130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98" fillId="104" borderId="134" applyNumberFormat="0" applyProtection="0">
      <alignment horizontal="right" vertical="center"/>
    </xf>
    <xf numFmtId="4" fontId="34" fillId="61" borderId="134" applyNumberFormat="0" applyProtection="0">
      <alignment horizontal="right" vertical="center"/>
    </xf>
    <xf numFmtId="4" fontId="32" fillId="61" borderId="135" applyNumberFormat="0" applyProtection="0">
      <alignment horizontal="right" vertical="center"/>
    </xf>
    <xf numFmtId="4" fontId="98" fillId="105" borderId="134" applyNumberFormat="0" applyProtection="0">
      <alignment horizontal="right" vertical="center"/>
    </xf>
    <xf numFmtId="4" fontId="32" fillId="62" borderId="136" applyNumberFormat="0" applyProtection="0">
      <alignment horizontal="left" vertical="center" indent="1"/>
    </xf>
    <xf numFmtId="4" fontId="32" fillId="66" borderId="135" applyNumberFormat="0" applyProtection="0">
      <alignment horizontal="right" vertical="center"/>
    </xf>
    <xf numFmtId="4" fontId="98" fillId="72" borderId="134" applyNumberFormat="0" applyProtection="0">
      <alignment horizontal="right" vertical="center"/>
    </xf>
    <xf numFmtId="4" fontId="32" fillId="63" borderId="136" applyNumberFormat="0" applyProtection="0">
      <alignment horizontal="left" vertical="center" indent="1"/>
    </xf>
    <xf numFmtId="4" fontId="32" fillId="66" borderId="136" applyNumberFormat="0" applyProtection="0">
      <alignment horizontal="left" vertical="center" indent="1"/>
    </xf>
    <xf numFmtId="0" fontId="9" fillId="65" borderId="134" applyNumberFormat="0" applyProtection="0">
      <alignment horizontal="left" vertical="center" indent="1"/>
    </xf>
    <xf numFmtId="0" fontId="32" fillId="68" borderId="135" applyNumberFormat="0" applyProtection="0">
      <alignment horizontal="left" vertical="center" indent="1"/>
    </xf>
    <xf numFmtId="0" fontId="9" fillId="64" borderId="134" applyNumberFormat="0" applyProtection="0">
      <alignment horizontal="left" vertical="top" indent="1"/>
    </xf>
    <xf numFmtId="0" fontId="32" fillId="69" borderId="134" applyNumberFormat="0" applyProtection="0">
      <alignment horizontal="left" vertical="top" indent="1"/>
    </xf>
    <xf numFmtId="0" fontId="9" fillId="65" borderId="134" applyNumberFormat="0" applyProtection="0">
      <alignment horizontal="left" vertical="center" indent="1"/>
    </xf>
    <xf numFmtId="0" fontId="32" fillId="70" borderId="135" applyNumberFormat="0" applyProtection="0">
      <alignment horizontal="left" vertical="center" indent="1"/>
    </xf>
    <xf numFmtId="0" fontId="9" fillId="67" borderId="134" applyNumberFormat="0" applyProtection="0">
      <alignment horizontal="left" vertical="top" indent="1"/>
    </xf>
    <xf numFmtId="0" fontId="32" fillId="66" borderId="134" applyNumberFormat="0" applyProtection="0">
      <alignment horizontal="left" vertical="top" indent="1"/>
    </xf>
    <xf numFmtId="0" fontId="9" fillId="65" borderId="134" applyNumberFormat="0" applyProtection="0">
      <alignment horizontal="left" vertical="center" indent="1"/>
    </xf>
    <xf numFmtId="0" fontId="32" fillId="71" borderId="135" applyNumberFormat="0" applyProtection="0">
      <alignment horizontal="left" vertical="center" indent="1"/>
    </xf>
    <xf numFmtId="0" fontId="9" fillId="72" borderId="134" applyNumberFormat="0" applyProtection="0">
      <alignment horizontal="left" vertical="top" indent="1"/>
    </xf>
    <xf numFmtId="0" fontId="32" fillId="71" borderId="134" applyNumberFormat="0" applyProtection="0">
      <alignment horizontal="left" vertical="top" indent="1"/>
    </xf>
    <xf numFmtId="0" fontId="9" fillId="65" borderId="134" applyNumberFormat="0" applyProtection="0">
      <alignment horizontal="left" vertical="center" indent="1"/>
    </xf>
    <xf numFmtId="0" fontId="32" fillId="63" borderId="135" applyNumberFormat="0" applyProtection="0">
      <alignment horizontal="left" vertical="center" indent="1"/>
    </xf>
    <xf numFmtId="0" fontId="9" fillId="73" borderId="134" applyNumberFormat="0" applyProtection="0">
      <alignment horizontal="left" vertical="top" indent="1"/>
    </xf>
    <xf numFmtId="0" fontId="32" fillId="63" borderId="134" applyNumberFormat="0" applyProtection="0">
      <alignment horizontal="left" vertical="top" indent="1"/>
    </xf>
    <xf numFmtId="0" fontId="36" fillId="69" borderId="137" applyBorder="0"/>
    <xf numFmtId="4" fontId="34" fillId="75" borderId="134" applyNumberFormat="0" applyProtection="0">
      <alignment vertical="center"/>
    </xf>
    <xf numFmtId="4" fontId="98" fillId="73" borderId="134" applyNumberFormat="0" applyProtection="0">
      <alignment vertical="center"/>
    </xf>
    <xf numFmtId="4" fontId="37" fillId="75" borderId="134" applyNumberFormat="0" applyProtection="0">
      <alignment vertical="center"/>
    </xf>
    <xf numFmtId="4" fontId="99" fillId="73" borderId="134" applyNumberFormat="0" applyProtection="0">
      <alignment vertical="center"/>
    </xf>
    <xf numFmtId="4" fontId="34" fillId="75" borderId="134" applyNumberFormat="0" applyProtection="0">
      <alignment horizontal="left" vertical="center" indent="1"/>
    </xf>
    <xf numFmtId="4" fontId="35" fillId="72" borderId="138" applyNumberFormat="0" applyProtection="0">
      <alignment horizontal="left" vertical="center" indent="1"/>
    </xf>
    <xf numFmtId="0" fontId="34" fillId="75" borderId="134" applyNumberFormat="0" applyProtection="0">
      <alignment horizontal="left" vertical="top" indent="1"/>
    </xf>
    <xf numFmtId="4" fontId="38" fillId="0" borderId="134" applyNumberFormat="0" applyProtection="0">
      <alignment horizontal="right" vertical="center"/>
    </xf>
    <xf numFmtId="4" fontId="32" fillId="0" borderId="135" applyNumberFormat="0" applyProtection="0">
      <alignment horizontal="right" vertical="center"/>
    </xf>
    <xf numFmtId="4" fontId="34" fillId="0" borderId="134" applyNumberFormat="0" applyProtection="0">
      <alignment horizontal="right" vertical="center"/>
    </xf>
    <xf numFmtId="4" fontId="37" fillId="0" borderId="134" applyNumberFormat="0" applyProtection="0">
      <alignment horizontal="right" vertical="center"/>
    </xf>
    <xf numFmtId="4" fontId="32" fillId="74" borderId="135" applyNumberFormat="0" applyProtection="0">
      <alignment horizontal="right" vertical="center"/>
    </xf>
    <xf numFmtId="4" fontId="99" fillId="73" borderId="134" applyNumberFormat="0" applyProtection="0">
      <alignment horizontal="right" vertical="center"/>
    </xf>
    <xf numFmtId="4" fontId="34" fillId="76" borderId="134" applyNumberFormat="0" applyProtection="0">
      <alignment horizontal="left" vertical="center" indent="1"/>
    </xf>
    <xf numFmtId="4" fontId="32" fillId="51" borderId="135" applyNumberFormat="0" applyProtection="0">
      <alignment horizontal="left" vertical="center" indent="1"/>
    </xf>
    <xf numFmtId="4" fontId="31" fillId="72" borderId="134" applyNumberFormat="0" applyProtection="0">
      <alignment horizontal="left" vertical="center" indent="1"/>
    </xf>
    <xf numFmtId="4" fontId="100" fillId="67" borderId="138" applyNumberFormat="0" applyProtection="0">
      <alignment horizontal="left" vertical="center" indent="1"/>
    </xf>
    <xf numFmtId="4" fontId="40" fillId="63" borderId="134" applyNumberFormat="0" applyProtection="0">
      <alignment horizontal="right" vertical="center"/>
    </xf>
    <xf numFmtId="4" fontId="101" fillId="73" borderId="134" applyNumberFormat="0" applyProtection="0">
      <alignment horizontal="right" vertical="center"/>
    </xf>
    <xf numFmtId="192" fontId="9" fillId="96" borderId="136"/>
    <xf numFmtId="0" fontId="21" fillId="0" borderId="139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06" fontId="135" fillId="110" borderId="0"/>
    <xf numFmtId="0" fontId="136" fillId="0" borderId="0" applyNumberFormat="0" applyFill="0" applyBorder="0" applyAlignment="0" applyProtection="0"/>
    <xf numFmtId="206" fontId="137" fillId="110" borderId="0"/>
    <xf numFmtId="0" fontId="138" fillId="0" borderId="0"/>
    <xf numFmtId="0" fontId="139" fillId="2" borderId="154" applyNumberFormat="0" applyAlignment="0">
      <alignment horizontal="right"/>
      <protection locked="0"/>
    </xf>
    <xf numFmtId="0" fontId="140" fillId="111" borderId="95" applyNumberFormat="0">
      <alignment horizontal="centerContinuous" vertical="center" wrapText="1"/>
    </xf>
    <xf numFmtId="0" fontId="141" fillId="4" borderId="155" applyNumberFormat="0" applyAlignment="0"/>
  </cellStyleXfs>
  <cellXfs count="357">
    <xf numFmtId="0" fontId="0" fillId="0" borderId="0" xfId="0"/>
    <xf numFmtId="0" fontId="2" fillId="0" borderId="0" xfId="0" applyFont="1"/>
    <xf numFmtId="0" fontId="0" fillId="0" borderId="0" xfId="0" applyAlignment="1">
      <alignment horizontal="left" vertical="top" wrapText="1"/>
    </xf>
    <xf numFmtId="6" fontId="3" fillId="0" borderId="0" xfId="0" quotePrefix="1" applyNumberFormat="1" applyFont="1"/>
    <xf numFmtId="0" fontId="5" fillId="0" borderId="0" xfId="0" applyFont="1"/>
    <xf numFmtId="0" fontId="0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horizontal="center" vertical="top"/>
    </xf>
    <xf numFmtId="0" fontId="5" fillId="0" borderId="0" xfId="0" applyFont="1" applyBorder="1"/>
    <xf numFmtId="0" fontId="4" fillId="0" borderId="0" xfId="0" applyFont="1" applyBorder="1"/>
    <xf numFmtId="0" fontId="1" fillId="0" borderId="0" xfId="0" applyFont="1"/>
    <xf numFmtId="0" fontId="7" fillId="0" borderId="0" xfId="0" applyFont="1" applyFill="1"/>
    <xf numFmtId="8" fontId="0" fillId="0" borderId="0" xfId="0" applyNumberFormat="1"/>
    <xf numFmtId="0" fontId="0" fillId="0" borderId="0" xfId="0" applyAlignment="1">
      <alignment vertical="top"/>
    </xf>
    <xf numFmtId="0" fontId="8" fillId="0" borderId="0" xfId="0" applyFont="1" applyAlignment="1">
      <alignment horizontal="right"/>
    </xf>
    <xf numFmtId="0" fontId="1" fillId="0" borderId="2" xfId="0" applyFont="1" applyBorder="1"/>
    <xf numFmtId="0" fontId="0" fillId="0" borderId="2" xfId="0" applyBorder="1"/>
    <xf numFmtId="0" fontId="0" fillId="0" borderId="0" xfId="0" applyFill="1"/>
    <xf numFmtId="0" fontId="0" fillId="0" borderId="0" xfId="0" applyBorder="1"/>
    <xf numFmtId="0" fontId="0" fillId="0" borderId="0" xfId="0" applyBorder="1" applyAlignment="1">
      <alignment vertical="top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2" borderId="3" xfId="0" applyNumberFormat="1" applyFont="1" applyFill="1" applyBorder="1" applyAlignment="1">
      <alignment horizontal="right" vertical="top"/>
    </xf>
    <xf numFmtId="164" fontId="0" fillId="2" borderId="3" xfId="0" applyNumberFormat="1" applyFont="1" applyFill="1" applyBorder="1" applyAlignment="1">
      <alignment horizontal="right" vertical="top"/>
    </xf>
    <xf numFmtId="6" fontId="0" fillId="0" borderId="0" xfId="0" applyNumberFormat="1"/>
    <xf numFmtId="0" fontId="4" fillId="0" borderId="1" xfId="0" applyFont="1" applyBorder="1"/>
    <xf numFmtId="0" fontId="0" fillId="0" borderId="1" xfId="0" applyBorder="1"/>
    <xf numFmtId="0" fontId="0" fillId="0" borderId="0" xfId="0" applyFont="1" applyBorder="1"/>
    <xf numFmtId="38" fontId="0" fillId="2" borderId="3" xfId="0" applyNumberFormat="1" applyFont="1" applyFill="1" applyBorder="1" applyAlignment="1">
      <alignment horizontal="right" vertical="top"/>
    </xf>
    <xf numFmtId="0" fontId="1" fillId="0" borderId="0" xfId="0" applyFont="1" applyAlignment="1">
      <alignment horizontal="right"/>
    </xf>
    <xf numFmtId="0" fontId="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vertical="top"/>
    </xf>
    <xf numFmtId="0" fontId="0" fillId="0" borderId="0" xfId="0" applyFont="1" applyAlignment="1">
      <alignment vertical="top"/>
    </xf>
    <xf numFmtId="164" fontId="0" fillId="0" borderId="0" xfId="0" applyNumberFormat="1"/>
    <xf numFmtId="6" fontId="1" fillId="0" borderId="0" xfId="0" applyNumberFormat="1" applyFont="1" applyBorder="1"/>
    <xf numFmtId="0" fontId="12" fillId="0" borderId="0" xfId="0" applyFont="1" applyFill="1"/>
    <xf numFmtId="8" fontId="3" fillId="0" borderId="0" xfId="0" applyNumberFormat="1" applyFont="1"/>
    <xf numFmtId="9" fontId="3" fillId="0" borderId="0" xfId="2" applyNumberFormat="1" applyFont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" fillId="0" borderId="0" xfId="0" applyFont="1" applyBorder="1"/>
    <xf numFmtId="0" fontId="0" fillId="0" borderId="1" xfId="0" applyBorder="1" applyAlignment="1">
      <alignment horizontal="left" vertical="top" wrapText="1"/>
    </xf>
    <xf numFmtId="0" fontId="1" fillId="0" borderId="1" xfId="0" applyFont="1" applyBorder="1" applyAlignment="1">
      <alignment horizontal="right"/>
    </xf>
    <xf numFmtId="164" fontId="1" fillId="0" borderId="0" xfId="0" applyNumberFormat="1" applyFont="1" applyBorder="1"/>
    <xf numFmtId="6" fontId="0" fillId="0" borderId="0" xfId="0" applyNumberFormat="1" applyFont="1" applyFill="1" applyBorder="1" applyAlignment="1">
      <alignment horizontal="right" vertical="top"/>
    </xf>
    <xf numFmtId="0" fontId="7" fillId="0" borderId="0" xfId="0" applyFont="1" applyFill="1" applyAlignment="1">
      <alignment horizontal="right"/>
    </xf>
    <xf numFmtId="0" fontId="46" fillId="0" borderId="0" xfId="0" applyFont="1"/>
    <xf numFmtId="168" fontId="0" fillId="0" borderId="0" xfId="0" applyNumberFormat="1"/>
    <xf numFmtId="0" fontId="0" fillId="0" borderId="23" xfId="0" applyBorder="1"/>
    <xf numFmtId="0" fontId="7" fillId="0" borderId="23" xfId="0" applyFont="1" applyFill="1" applyBorder="1"/>
    <xf numFmtId="8" fontId="0" fillId="0" borderId="23" xfId="0" applyNumberFormat="1" applyBorder="1"/>
    <xf numFmtId="164" fontId="0" fillId="0" borderId="23" xfId="0" applyNumberFormat="1" applyBorder="1"/>
    <xf numFmtId="0" fontId="4" fillId="5" borderId="1" xfId="0" applyFont="1" applyFill="1" applyBorder="1" applyAlignment="1">
      <alignment horizontal="center" vertical="top"/>
    </xf>
    <xf numFmtId="0" fontId="0" fillId="0" borderId="0" xfId="0" applyBorder="1" applyAlignment="1">
      <alignment horizontal="left" vertical="top" wrapText="1"/>
    </xf>
    <xf numFmtId="0" fontId="0" fillId="78" borderId="0" xfId="0" applyFont="1" applyFill="1" applyAlignment="1">
      <alignment horizontal="centerContinuous"/>
    </xf>
    <xf numFmtId="9" fontId="44" fillId="78" borderId="0" xfId="0" applyNumberFormat="1" applyFont="1" applyFill="1" applyAlignment="1">
      <alignment horizontal="centerContinuous"/>
    </xf>
    <xf numFmtId="9" fontId="3" fillId="0" borderId="0" xfId="2" applyNumberFormat="1" applyFont="1" applyAlignment="1">
      <alignment horizontal="right"/>
    </xf>
    <xf numFmtId="0" fontId="0" fillId="0" borderId="0" xfId="0" applyAlignment="1">
      <alignment horizontal="centerContinuous"/>
    </xf>
    <xf numFmtId="0" fontId="45" fillId="0" borderId="23" xfId="0" applyFont="1" applyBorder="1"/>
    <xf numFmtId="0" fontId="45" fillId="0" borderId="0" xfId="0" applyFont="1"/>
    <xf numFmtId="0" fontId="45" fillId="0" borderId="0" xfId="0" applyFont="1" applyBorder="1"/>
    <xf numFmtId="164" fontId="1" fillId="0" borderId="23" xfId="0" applyNumberFormat="1" applyFont="1" applyBorder="1"/>
    <xf numFmtId="0" fontId="1" fillId="0" borderId="0" xfId="0" applyFont="1" applyAlignment="1">
      <alignment horizontal="left" vertical="top" wrapText="1"/>
    </xf>
    <xf numFmtId="168" fontId="0" fillId="0" borderId="0" xfId="0" applyNumberFormat="1" applyFont="1" applyFill="1" applyBorder="1"/>
    <xf numFmtId="168" fontId="1" fillId="0" borderId="0" xfId="0" applyNumberFormat="1" applyFont="1" applyFill="1" applyBorder="1"/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167" fontId="0" fillId="0" borderId="0" xfId="3" applyNumberFormat="1" applyFont="1"/>
    <xf numFmtId="0" fontId="48" fillId="0" borderId="0" xfId="0" applyFont="1"/>
    <xf numFmtId="0" fontId="47" fillId="0" borderId="0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left" vertical="center" indent="1"/>
    </xf>
    <xf numFmtId="0" fontId="47" fillId="0" borderId="0" xfId="0" applyFont="1" applyFill="1" applyBorder="1" applyAlignment="1">
      <alignment horizontal="left" vertical="center" wrapText="1" indent="1"/>
    </xf>
    <xf numFmtId="9" fontId="0" fillId="0" borderId="0" xfId="2" applyFont="1" applyFill="1" applyBorder="1" applyAlignment="1">
      <alignment horizontal="center" vertical="center"/>
    </xf>
    <xf numFmtId="169" fontId="47" fillId="0" borderId="0" xfId="0" applyNumberFormat="1" applyFont="1" applyFill="1" applyBorder="1" applyAlignment="1">
      <alignment horizontal="right" vertical="center"/>
    </xf>
    <xf numFmtId="170" fontId="46" fillId="4" borderId="24" xfId="0" applyNumberFormat="1" applyFont="1" applyFill="1" applyBorder="1" applyAlignment="1">
      <alignment horizontal="right" vertical="center" wrapText="1" indent="1"/>
    </xf>
    <xf numFmtId="0" fontId="46" fillId="0" borderId="0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right" vertical="center"/>
    </xf>
    <xf numFmtId="170" fontId="0" fillId="2" borderId="3" xfId="0" applyNumberFormat="1" applyFont="1" applyFill="1" applyBorder="1" applyAlignment="1">
      <alignment horizontal="right" vertical="top"/>
    </xf>
    <xf numFmtId="0" fontId="0" fillId="0" borderId="24" xfId="0" applyBorder="1" applyAlignment="1">
      <alignment horizontal="center"/>
    </xf>
    <xf numFmtId="0" fontId="0" fillId="4" borderId="0" xfId="0" applyFill="1" applyBorder="1"/>
    <xf numFmtId="0" fontId="56" fillId="80" borderId="1" xfId="0" applyFont="1" applyFill="1" applyBorder="1" applyAlignment="1">
      <alignment horizontal="center" vertical="top"/>
    </xf>
    <xf numFmtId="0" fontId="0" fillId="4" borderId="26" xfId="0" applyFill="1" applyBorder="1"/>
    <xf numFmtId="38" fontId="0" fillId="2" borderId="3" xfId="0" applyNumberFormat="1" applyFont="1" applyFill="1" applyBorder="1" applyAlignment="1">
      <alignment horizontal="left" vertical="top"/>
    </xf>
    <xf numFmtId="169" fontId="4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/>
    <xf numFmtId="170" fontId="47" fillId="0" borderId="0" xfId="0" applyNumberFormat="1" applyFont="1" applyFill="1" applyBorder="1" applyAlignment="1">
      <alignment horizontal="center"/>
    </xf>
    <xf numFmtId="165" fontId="0" fillId="0" borderId="3" xfId="0" applyNumberFormat="1" applyFont="1" applyFill="1" applyBorder="1" applyAlignment="1">
      <alignment horizontal="right" vertical="top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4" borderId="0" xfId="0" applyNumberFormat="1" applyFont="1" applyFill="1" applyBorder="1" applyAlignment="1">
      <alignment horizontal="right" vertical="top"/>
    </xf>
    <xf numFmtId="170" fontId="0" fillId="0" borderId="0" xfId="0" applyNumberFormat="1" applyFont="1" applyFill="1" applyBorder="1" applyAlignment="1">
      <alignment horizontal="right" vertical="top"/>
    </xf>
    <xf numFmtId="170" fontId="0" fillId="0" borderId="0" xfId="0" applyNumberFormat="1"/>
    <xf numFmtId="10" fontId="0" fillId="0" borderId="0" xfId="2" applyNumberFormat="1" applyFont="1" applyAlignment="1">
      <alignment horizontal="right" vertical="top" wrapText="1"/>
    </xf>
    <xf numFmtId="0" fontId="56" fillId="80" borderId="28" xfId="0" applyFont="1" applyFill="1" applyBorder="1" applyAlignment="1">
      <alignment horizontal="center" vertical="top"/>
    </xf>
    <xf numFmtId="0" fontId="4" fillId="0" borderId="27" xfId="0" applyFont="1" applyBorder="1"/>
    <xf numFmtId="0" fontId="0" fillId="0" borderId="27" xfId="0" applyBorder="1"/>
    <xf numFmtId="6" fontId="0" fillId="0" borderId="27" xfId="0" applyNumberFormat="1" applyFont="1" applyFill="1" applyBorder="1" applyAlignment="1">
      <alignment horizontal="right" vertical="top"/>
    </xf>
    <xf numFmtId="0" fontId="5" fillId="0" borderId="27" xfId="0" applyFont="1" applyBorder="1"/>
    <xf numFmtId="3" fontId="0" fillId="0" borderId="30" xfId="0" applyNumberFormat="1" applyBorder="1"/>
    <xf numFmtId="8" fontId="0" fillId="0" borderId="27" xfId="0" applyNumberFormat="1" applyBorder="1"/>
    <xf numFmtId="0" fontId="56" fillId="80" borderId="32" xfId="0" applyFont="1" applyFill="1" applyBorder="1" applyAlignment="1">
      <alignment horizontal="center" vertical="top"/>
    </xf>
    <xf numFmtId="0" fontId="0" fillId="0" borderId="31" xfId="0" applyBorder="1"/>
    <xf numFmtId="3" fontId="0" fillId="0" borderId="31" xfId="0" applyNumberFormat="1" applyBorder="1"/>
    <xf numFmtId="6" fontId="0" fillId="0" borderId="31" xfId="0" applyNumberFormat="1" applyFont="1" applyFill="1" applyBorder="1" applyAlignment="1">
      <alignment horizontal="right" vertical="top"/>
    </xf>
    <xf numFmtId="0" fontId="5" fillId="0" borderId="31" xfId="0" applyFont="1" applyBorder="1"/>
    <xf numFmtId="3" fontId="0" fillId="0" borderId="34" xfId="0" applyNumberFormat="1" applyBorder="1"/>
    <xf numFmtId="0" fontId="57" fillId="82" borderId="0" xfId="0" applyFont="1" applyFill="1" applyBorder="1" applyAlignment="1">
      <alignment horizontal="center"/>
    </xf>
    <xf numFmtId="0" fontId="57" fillId="82" borderId="27" xfId="0" applyFont="1" applyFill="1" applyBorder="1" applyAlignment="1">
      <alignment horizontal="center"/>
    </xf>
    <xf numFmtId="0" fontId="57" fillId="82" borderId="31" xfId="0" applyFont="1" applyFill="1" applyBorder="1" applyAlignment="1">
      <alignment horizontal="center"/>
    </xf>
    <xf numFmtId="170" fontId="50" fillId="0" borderId="0" xfId="0" applyNumberFormat="1" applyFont="1"/>
    <xf numFmtId="0" fontId="56" fillId="81" borderId="0" xfId="0" applyFont="1" applyFill="1" applyAlignment="1">
      <alignment horizontal="centerContinuous" vertical="center"/>
    </xf>
    <xf numFmtId="9" fontId="0" fillId="0" borderId="0" xfId="2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right" vertical="center"/>
    </xf>
    <xf numFmtId="8" fontId="0" fillId="0" borderId="0" xfId="0" applyNumberFormat="1" applyBorder="1"/>
    <xf numFmtId="10" fontId="3" fillId="0" borderId="0" xfId="2" applyNumberFormat="1" applyFont="1"/>
    <xf numFmtId="0" fontId="4" fillId="0" borderId="0" xfId="0" applyFont="1" applyAlignment="1">
      <alignment vertical="top"/>
    </xf>
    <xf numFmtId="6" fontId="4" fillId="0" borderId="0" xfId="0" applyNumberFormat="1" applyFont="1" applyBorder="1"/>
    <xf numFmtId="0" fontId="50" fillId="0" borderId="0" xfId="0" applyFont="1"/>
    <xf numFmtId="8" fontId="50" fillId="0" borderId="0" xfId="0" applyNumberFormat="1" applyFont="1"/>
    <xf numFmtId="10" fontId="0" fillId="0" borderId="0" xfId="0" applyNumberFormat="1" applyFont="1" applyFill="1" applyBorder="1" applyAlignment="1">
      <alignment horizontal="right" vertical="top"/>
    </xf>
    <xf numFmtId="166" fontId="0" fillId="0" borderId="0" xfId="2" applyNumberFormat="1" applyFont="1"/>
    <xf numFmtId="3" fontId="0" fillId="0" borderId="0" xfId="0" applyNumberFormat="1"/>
    <xf numFmtId="3" fontId="0" fillId="0" borderId="0" xfId="0" applyNumberFormat="1" applyBorder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0" fontId="7" fillId="0" borderId="0" xfId="0" applyFont="1" applyFill="1" applyBorder="1"/>
    <xf numFmtId="164" fontId="0" fillId="0" borderId="0" xfId="0" applyNumberFormat="1" applyBorder="1"/>
    <xf numFmtId="0" fontId="59" fillId="0" borderId="0" xfId="0" applyFont="1"/>
    <xf numFmtId="170" fontId="50" fillId="0" borderId="0" xfId="0" applyNumberFormat="1" applyFont="1" applyFill="1"/>
    <xf numFmtId="9" fontId="0" fillId="2" borderId="3" xfId="2" applyFont="1" applyFill="1" applyBorder="1" applyAlignment="1">
      <alignment horizontal="left" vertical="top"/>
    </xf>
    <xf numFmtId="9" fontId="0" fillId="0" borderId="0" xfId="2" applyFont="1"/>
    <xf numFmtId="0" fontId="58" fillId="0" borderId="0" xfId="0" applyFont="1"/>
    <xf numFmtId="6" fontId="60" fillId="0" borderId="0" xfId="0" applyNumberFormat="1" applyFont="1"/>
    <xf numFmtId="0" fontId="50" fillId="0" borderId="0" xfId="0" applyFont="1" applyFill="1"/>
    <xf numFmtId="3" fontId="0" fillId="0" borderId="0" xfId="0" applyNumberFormat="1" applyAlignment="1">
      <alignment horizontal="left" vertical="top" wrapText="1"/>
    </xf>
    <xf numFmtId="166" fontId="1" fillId="0" borderId="0" xfId="2" applyNumberFormat="1" applyFont="1" applyBorder="1"/>
    <xf numFmtId="6" fontId="62" fillId="0" borderId="0" xfId="0" applyNumberFormat="1" applyFont="1"/>
    <xf numFmtId="0" fontId="61" fillId="0" borderId="0" xfId="0" applyFont="1"/>
    <xf numFmtId="0" fontId="4" fillId="5" borderId="0" xfId="0" applyFont="1" applyFill="1" applyBorder="1"/>
    <xf numFmtId="0" fontId="0" fillId="5" borderId="0" xfId="0" applyFill="1" applyBorder="1"/>
    <xf numFmtId="0" fontId="7" fillId="5" borderId="0" xfId="0" applyFont="1" applyFill="1" applyBorder="1"/>
    <xf numFmtId="0" fontId="45" fillId="5" borderId="0" xfId="0" applyFont="1" applyFill="1" applyBorder="1"/>
    <xf numFmtId="168" fontId="1" fillId="5" borderId="0" xfId="0" applyNumberFormat="1" applyFont="1" applyFill="1"/>
    <xf numFmtId="9" fontId="64" fillId="0" borderId="0" xfId="0" quotePrefix="1" applyNumberFormat="1" applyFont="1"/>
    <xf numFmtId="0" fontId="63" fillId="0" borderId="0" xfId="0" applyFont="1"/>
    <xf numFmtId="10" fontId="0" fillId="2" borderId="3" xfId="2" applyNumberFormat="1" applyFont="1" applyFill="1" applyBorder="1" applyAlignment="1">
      <alignment horizontal="right" vertical="top"/>
    </xf>
    <xf numFmtId="168" fontId="0" fillId="0" borderId="35" xfId="0" applyNumberFormat="1" applyBorder="1"/>
    <xf numFmtId="168" fontId="1" fillId="0" borderId="35" xfId="0" applyNumberFormat="1" applyFont="1" applyBorder="1"/>
    <xf numFmtId="0" fontId="0" fillId="0" borderId="35" xfId="0" applyBorder="1"/>
    <xf numFmtId="0" fontId="45" fillId="0" borderId="35" xfId="0" applyFont="1" applyBorder="1"/>
    <xf numFmtId="0" fontId="49" fillId="0" borderId="35" xfId="0" applyFont="1" applyFill="1" applyBorder="1"/>
    <xf numFmtId="10" fontId="3" fillId="0" borderId="35" xfId="0" applyNumberFormat="1" applyFont="1" applyFill="1" applyBorder="1" applyAlignment="1">
      <alignment horizontal="right" vertical="top"/>
    </xf>
    <xf numFmtId="0" fontId="0" fillId="0" borderId="35" xfId="0" applyFont="1" applyBorder="1" applyAlignment="1">
      <alignment horizontal="right"/>
    </xf>
    <xf numFmtId="0" fontId="0" fillId="0" borderId="0" xfId="0" applyFill="1" applyBorder="1" applyAlignment="1">
      <alignment vertical="top"/>
    </xf>
    <xf numFmtId="0" fontId="5" fillId="0" borderId="0" xfId="0" applyFont="1" applyFill="1"/>
    <xf numFmtId="6" fontId="1" fillId="0" borderId="0" xfId="0" applyNumberFormat="1" applyFont="1" applyBorder="1" applyAlignment="1">
      <alignment horizontal="right"/>
    </xf>
    <xf numFmtId="0" fontId="50" fillId="0" borderId="0" xfId="0" applyFont="1" applyAlignment="1">
      <alignment horizontal="right" vertical="top"/>
    </xf>
    <xf numFmtId="9" fontId="0" fillId="0" borderId="3" xfId="2" applyFont="1" applyFill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10" fontId="47" fillId="0" borderId="3" xfId="2" applyNumberFormat="1" applyFont="1" applyFill="1" applyBorder="1" applyAlignment="1">
      <alignment horizontal="right" vertical="center"/>
    </xf>
    <xf numFmtId="0" fontId="0" fillId="0" borderId="24" xfId="0" applyFont="1" applyBorder="1" applyAlignment="1">
      <alignment horizontal="center"/>
    </xf>
    <xf numFmtId="0" fontId="1" fillId="0" borderId="0" xfId="0" applyFont="1" applyAlignment="1">
      <alignment vertical="top"/>
    </xf>
    <xf numFmtId="38" fontId="46" fillId="0" borderId="0" xfId="0" applyNumberFormat="1" applyFont="1" applyAlignment="1">
      <alignment horizontal="right" vertical="top"/>
    </xf>
    <xf numFmtId="0" fontId="0" fillId="0" borderId="0" xfId="0" quotePrefix="1" applyFont="1" applyAlignment="1">
      <alignment horizontal="right"/>
    </xf>
    <xf numFmtId="0" fontId="0" fillId="0" borderId="0" xfId="0" applyFont="1" applyFill="1"/>
    <xf numFmtId="0" fontId="47" fillId="0" borderId="1" xfId="0" applyFont="1" applyBorder="1" applyAlignment="1">
      <alignment horizontal="right"/>
    </xf>
    <xf numFmtId="0" fontId="121" fillId="81" borderId="0" xfId="0" applyFont="1" applyFill="1"/>
    <xf numFmtId="0" fontId="55" fillId="81" borderId="0" xfId="0" applyFont="1" applyFill="1"/>
    <xf numFmtId="0" fontId="122" fillId="81" borderId="0" xfId="0" applyFont="1" applyFill="1"/>
    <xf numFmtId="0" fontId="123" fillId="81" borderId="0" xfId="0" applyFont="1" applyFill="1"/>
    <xf numFmtId="6" fontId="124" fillId="81" borderId="0" xfId="0" quotePrefix="1" applyNumberFormat="1" applyFont="1" applyFill="1"/>
    <xf numFmtId="0" fontId="57" fillId="81" borderId="0" xfId="0" applyFont="1" applyFill="1"/>
    <xf numFmtId="0" fontId="57" fillId="81" borderId="0" xfId="0" applyFont="1" applyFill="1" applyAlignment="1">
      <alignment horizontal="right"/>
    </xf>
    <xf numFmtId="0" fontId="57" fillId="81" borderId="0" xfId="0" applyFont="1" applyFill="1" applyAlignment="1">
      <alignment horizontal="left" vertical="top" wrapText="1"/>
    </xf>
    <xf numFmtId="164" fontId="0" fillId="0" borderId="0" xfId="0" applyNumberFormat="1" applyFont="1"/>
    <xf numFmtId="0" fontId="0" fillId="81" borderId="0" xfId="0" applyFill="1" applyAlignment="1">
      <alignment horizontal="left" vertical="top" wrapText="1"/>
    </xf>
    <xf numFmtId="0" fontId="125" fillId="0" borderId="0" xfId="0" applyFont="1" applyFill="1" applyBorder="1" applyAlignment="1">
      <alignment horizontal="right" vertical="center"/>
    </xf>
    <xf numFmtId="0" fontId="125" fillId="0" borderId="0" xfId="0" applyFont="1" applyFill="1" applyBorder="1" applyAlignment="1">
      <alignment horizontal="left" vertical="center"/>
    </xf>
    <xf numFmtId="0" fontId="56" fillId="81" borderId="0" xfId="0" applyFont="1" applyFill="1"/>
    <xf numFmtId="6" fontId="0" fillId="0" borderId="23" xfId="0" applyNumberFormat="1" applyFont="1" applyFill="1" applyBorder="1" applyAlignment="1">
      <alignment horizontal="right" vertical="top"/>
    </xf>
    <xf numFmtId="196" fontId="0" fillId="0" borderId="0" xfId="0" applyNumberFormat="1" applyFont="1" applyFill="1" applyBorder="1" applyAlignment="1">
      <alignment horizontal="right" vertical="top"/>
    </xf>
    <xf numFmtId="0" fontId="4" fillId="0" borderId="1" xfId="0" applyFont="1" applyFill="1" applyBorder="1"/>
    <xf numFmtId="0" fontId="0" fillId="0" borderId="1" xfId="0" applyFill="1" applyBorder="1"/>
    <xf numFmtId="0" fontId="126" fillId="0" borderId="0" xfId="0" applyFont="1"/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top" wrapText="1"/>
    </xf>
    <xf numFmtId="0" fontId="4" fillId="109" borderId="1" xfId="0" applyFont="1" applyFill="1" applyBorder="1"/>
    <xf numFmtId="0" fontId="0" fillId="109" borderId="1" xfId="0" applyFill="1" applyBorder="1"/>
    <xf numFmtId="0" fontId="1" fillId="109" borderId="1" xfId="0" applyFont="1" applyFill="1" applyBorder="1"/>
    <xf numFmtId="0" fontId="1" fillId="109" borderId="1" xfId="0" applyFont="1" applyFill="1" applyBorder="1" applyAlignment="1">
      <alignment horizontal="right"/>
    </xf>
    <xf numFmtId="0" fontId="1" fillId="109" borderId="1" xfId="0" applyFont="1" applyFill="1" applyBorder="1" applyAlignment="1">
      <alignment horizontal="center" vertical="top" wrapText="1"/>
    </xf>
    <xf numFmtId="0" fontId="1" fillId="0" borderId="55" xfId="0" applyFont="1" applyBorder="1" applyAlignment="1">
      <alignment vertical="top"/>
    </xf>
    <xf numFmtId="0" fontId="1" fillId="0" borderId="55" xfId="0" applyFont="1" applyBorder="1"/>
    <xf numFmtId="0" fontId="1" fillId="0" borderId="55" xfId="0" applyFont="1" applyBorder="1" applyAlignment="1">
      <alignment horizontal="right" vertical="top"/>
    </xf>
    <xf numFmtId="6" fontId="1" fillId="0" borderId="55" xfId="0" applyNumberFormat="1" applyFont="1" applyBorder="1"/>
    <xf numFmtId="196" fontId="1" fillId="0" borderId="55" xfId="0" applyNumberFormat="1" applyFont="1" applyBorder="1"/>
    <xf numFmtId="9" fontId="0" fillId="0" borderId="0" xfId="2" applyNumberFormat="1" applyFont="1" applyFill="1" applyBorder="1" applyAlignment="1">
      <alignment horizontal="right" vertical="top"/>
    </xf>
    <xf numFmtId="9" fontId="1" fillId="0" borderId="55" xfId="2" applyNumberFormat="1" applyFont="1" applyBorder="1"/>
    <xf numFmtId="0" fontId="1" fillId="0" borderId="55" xfId="0" applyFont="1" applyBorder="1" applyAlignment="1">
      <alignment horizontal="left" vertical="top"/>
    </xf>
    <xf numFmtId="0" fontId="46" fillId="84" borderId="24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47" fillId="84" borderId="24" xfId="0" applyFont="1" applyFill="1" applyBorder="1" applyAlignment="1">
      <alignment horizontal="left" vertical="center"/>
    </xf>
    <xf numFmtId="0" fontId="47" fillId="84" borderId="24" xfId="0" applyFont="1" applyFill="1" applyBorder="1" applyAlignment="1">
      <alignment horizontal="right" vertical="center"/>
    </xf>
    <xf numFmtId="0" fontId="46" fillId="84" borderId="24" xfId="0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right" vertical="center"/>
    </xf>
    <xf numFmtId="0" fontId="4" fillId="0" borderId="0" xfId="0" applyFont="1" applyFill="1" applyBorder="1"/>
    <xf numFmtId="170" fontId="0" fillId="2" borderId="3" xfId="0" applyNumberFormat="1" applyFont="1" applyFill="1" applyBorder="1" applyAlignment="1">
      <alignment horizontal="left" vertical="top"/>
    </xf>
    <xf numFmtId="170" fontId="0" fillId="0" borderId="3" xfId="0" applyNumberFormat="1" applyFont="1" applyFill="1" applyBorder="1" applyAlignment="1">
      <alignment horizontal="left" vertical="top"/>
    </xf>
    <xf numFmtId="38" fontId="47" fillId="2" borderId="3" xfId="0" applyNumberFormat="1" applyFont="1" applyFill="1" applyBorder="1" applyAlignment="1">
      <alignment horizontal="right" vertical="top"/>
    </xf>
    <xf numFmtId="168" fontId="0" fillId="0" borderId="0" xfId="0" applyNumberFormat="1" applyBorder="1"/>
    <xf numFmtId="168" fontId="1" fillId="0" borderId="0" xfId="0" applyNumberFormat="1" applyFont="1" applyBorder="1"/>
    <xf numFmtId="168" fontId="0" fillId="4" borderId="35" xfId="0" applyNumberFormat="1" applyFill="1" applyBorder="1"/>
    <xf numFmtId="10" fontId="0" fillId="0" borderId="0" xfId="0" applyNumberFormat="1" applyFont="1"/>
    <xf numFmtId="3" fontId="0" fillId="0" borderId="2" xfId="0" applyNumberFormat="1" applyBorder="1"/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Font="1"/>
    <xf numFmtId="165" fontId="0" fillId="2" borderId="3" xfId="0" applyNumberFormat="1" applyFont="1" applyFill="1" applyBorder="1" applyAlignment="1">
      <alignment horizontal="right" vertical="top"/>
    </xf>
    <xf numFmtId="0" fontId="3" fillId="0" borderId="0" xfId="0" applyFont="1"/>
    <xf numFmtId="196" fontId="0" fillId="0" borderId="0" xfId="0" applyNumberFormat="1" applyFont="1" applyFill="1" applyBorder="1" applyAlignment="1">
      <alignment horizontal="right" vertical="top"/>
    </xf>
    <xf numFmtId="196" fontId="1" fillId="0" borderId="55" xfId="0" applyNumberFormat="1" applyFont="1" applyBorder="1"/>
    <xf numFmtId="0" fontId="0" fillId="0" borderId="0" xfId="0" applyFill="1"/>
    <xf numFmtId="164" fontId="0" fillId="2" borderId="3" xfId="0" applyNumberFormat="1" applyFont="1" applyFill="1" applyBorder="1" applyAlignment="1">
      <alignment horizontal="right" vertical="top"/>
    </xf>
    <xf numFmtId="197" fontId="0" fillId="0" borderId="0" xfId="0" applyNumberFormat="1"/>
    <xf numFmtId="165" fontId="0" fillId="0" borderId="0" xfId="0" applyNumberFormat="1" applyAlignment="1">
      <alignment horizontal="left" vertical="top" wrapText="1"/>
    </xf>
    <xf numFmtId="165" fontId="0" fillId="0" borderId="0" xfId="0" applyNumberFormat="1"/>
    <xf numFmtId="198" fontId="47" fillId="0" borderId="0" xfId="0" applyNumberFormat="1" applyFont="1" applyFill="1" applyBorder="1" applyAlignment="1">
      <alignment horizontal="left" vertical="center" indent="1"/>
    </xf>
    <xf numFmtId="169" fontId="47" fillId="2" borderId="0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top" wrapText="1"/>
    </xf>
    <xf numFmtId="6" fontId="0" fillId="0" borderId="142" xfId="0" applyNumberFormat="1" applyFont="1" applyFill="1" applyBorder="1" applyAlignment="1">
      <alignment horizontal="right" vertical="top"/>
    </xf>
    <xf numFmtId="3" fontId="0" fillId="0" borderId="22" xfId="0" applyNumberFormat="1" applyFont="1" applyFill="1" applyBorder="1" applyAlignment="1">
      <alignment horizontal="right" vertical="top"/>
    </xf>
    <xf numFmtId="3" fontId="0" fillId="0" borderId="29" xfId="0" applyNumberFormat="1" applyFont="1" applyFill="1" applyBorder="1" applyAlignment="1">
      <alignment horizontal="right" vertical="top"/>
    </xf>
    <xf numFmtId="3" fontId="0" fillId="0" borderId="33" xfId="0" applyNumberFormat="1" applyFont="1" applyFill="1" applyBorder="1" applyAlignment="1">
      <alignment horizontal="right" vertical="top"/>
    </xf>
    <xf numFmtId="38" fontId="0" fillId="0" borderId="22" xfId="0" applyNumberFormat="1" applyFont="1" applyFill="1" applyBorder="1" applyAlignment="1">
      <alignment horizontal="right" vertical="top"/>
    </xf>
    <xf numFmtId="0" fontId="0" fillId="0" borderId="143" xfId="0" applyBorder="1"/>
    <xf numFmtId="6" fontId="0" fillId="4" borderId="144" xfId="0" applyNumberFormat="1" applyFont="1" applyFill="1" applyBorder="1" applyAlignment="1">
      <alignment horizontal="right" vertical="top"/>
    </xf>
    <xf numFmtId="6" fontId="0" fillId="4" borderId="55" xfId="0" applyNumberFormat="1" applyFont="1" applyFill="1" applyBorder="1" applyAlignment="1">
      <alignment horizontal="right" vertical="top"/>
    </xf>
    <xf numFmtId="6" fontId="0" fillId="4" borderId="141" xfId="0" applyNumberFormat="1" applyFont="1" applyFill="1" applyBorder="1" applyAlignment="1">
      <alignment horizontal="right" vertical="top"/>
    </xf>
    <xf numFmtId="6" fontId="0" fillId="4" borderId="145" xfId="0" applyNumberFormat="1" applyFont="1" applyFill="1" applyBorder="1" applyAlignment="1">
      <alignment horizontal="right" vertical="top"/>
    </xf>
    <xf numFmtId="6" fontId="0" fillId="4" borderId="96" xfId="0" applyNumberFormat="1" applyFont="1" applyFill="1" applyBorder="1" applyAlignment="1">
      <alignment horizontal="right" vertical="top"/>
    </xf>
    <xf numFmtId="6" fontId="0" fillId="4" borderId="140" xfId="0" applyNumberFormat="1" applyFont="1" applyFill="1" applyBorder="1" applyAlignment="1">
      <alignment horizontal="right" vertical="top"/>
    </xf>
    <xf numFmtId="38" fontId="0" fillId="0" borderId="56" xfId="0" applyNumberFormat="1" applyFont="1" applyFill="1" applyBorder="1" applyAlignment="1">
      <alignment horizontal="right" vertical="top"/>
    </xf>
    <xf numFmtId="38" fontId="0" fillId="0" borderId="57" xfId="0" applyNumberFormat="1" applyFont="1" applyFill="1" applyBorder="1" applyAlignment="1">
      <alignment horizontal="right" vertical="top"/>
    </xf>
    <xf numFmtId="168" fontId="0" fillId="0" borderId="0" xfId="0" applyNumberFormat="1" applyAlignment="1">
      <alignment horizontal="left" vertical="top" wrapText="1"/>
    </xf>
    <xf numFmtId="43" fontId="0" fillId="0" borderId="0" xfId="3" applyFont="1" applyAlignment="1">
      <alignment horizontal="right" vertical="top" wrapText="1"/>
    </xf>
    <xf numFmtId="0" fontId="46" fillId="84" borderId="96" xfId="0" applyFont="1" applyFill="1" applyBorder="1" applyAlignment="1">
      <alignment horizontal="right" vertical="center"/>
    </xf>
    <xf numFmtId="0" fontId="127" fillId="0" borderId="0" xfId="0" applyFont="1" applyAlignment="1">
      <alignment vertical="center"/>
    </xf>
    <xf numFmtId="164" fontId="3" fillId="0" borderId="0" xfId="0" applyNumberFormat="1" applyFont="1"/>
    <xf numFmtId="165" fontId="47" fillId="2" borderId="3" xfId="0" applyNumberFormat="1" applyFont="1" applyFill="1" applyBorder="1" applyAlignment="1">
      <alignment horizontal="right" vertical="top"/>
    </xf>
    <xf numFmtId="9" fontId="1" fillId="0" borderId="1" xfId="2" applyFont="1" applyBorder="1" applyAlignment="1">
      <alignment horizontal="center" vertical="top"/>
    </xf>
    <xf numFmtId="0" fontId="0" fillId="4" borderId="0" xfId="0" applyFill="1" applyBorder="1" applyAlignment="1">
      <alignment horizontal="right"/>
    </xf>
    <xf numFmtId="6" fontId="0" fillId="4" borderId="36" xfId="0" applyNumberFormat="1" applyFont="1" applyFill="1" applyBorder="1" applyAlignment="1">
      <alignment horizontal="right" vertical="top"/>
    </xf>
    <xf numFmtId="6" fontId="0" fillId="4" borderId="0" xfId="0" applyNumberFormat="1" applyFont="1" applyFill="1" applyBorder="1" applyAlignment="1">
      <alignment horizontal="right" vertical="top"/>
    </xf>
    <xf numFmtId="6" fontId="0" fillId="4" borderId="27" xfId="0" applyNumberFormat="1" applyFont="1" applyFill="1" applyBorder="1" applyAlignment="1">
      <alignment horizontal="right" vertical="top"/>
    </xf>
    <xf numFmtId="171" fontId="128" fillId="0" borderId="0" xfId="0" applyNumberFormat="1" applyFont="1" applyFill="1" applyBorder="1"/>
    <xf numFmtId="6" fontId="60" fillId="0" borderId="0" xfId="0" applyNumberFormat="1" applyFont="1" applyFill="1" applyBorder="1"/>
    <xf numFmtId="164" fontId="0" fillId="2" borderId="146" xfId="0" applyNumberFormat="1" applyFont="1" applyFill="1" applyBorder="1"/>
    <xf numFmtId="164" fontId="0" fillId="2" borderId="147" xfId="0" applyNumberFormat="1" applyFont="1" applyFill="1" applyBorder="1"/>
    <xf numFmtId="168" fontId="0" fillId="0" borderId="35" xfId="0" applyNumberFormat="1" applyFill="1" applyBorder="1"/>
    <xf numFmtId="0" fontId="1" fillId="0" borderId="1" xfId="0" applyFont="1" applyBorder="1" applyAlignment="1">
      <alignment horizontal="center"/>
    </xf>
    <xf numFmtId="3" fontId="0" fillId="0" borderId="0" xfId="0" applyNumberFormat="1" applyFill="1"/>
    <xf numFmtId="6" fontId="0" fillId="0" borderId="0" xfId="2" applyNumberFormat="1" applyFont="1" applyFill="1" applyAlignment="1">
      <alignment horizontal="right" vertical="top" wrapText="1"/>
    </xf>
    <xf numFmtId="0" fontId="0" fillId="0" borderId="0" xfId="0" applyFill="1" applyAlignment="1">
      <alignment horizontal="left" vertical="top" wrapText="1"/>
    </xf>
    <xf numFmtId="10" fontId="0" fillId="0" borderId="0" xfId="2" applyNumberFormat="1" applyFont="1" applyFill="1" applyAlignment="1">
      <alignment horizontal="right" vertical="top" wrapText="1"/>
    </xf>
    <xf numFmtId="38" fontId="0" fillId="0" borderId="148" xfId="0" applyNumberFormat="1" applyFont="1" applyFill="1" applyBorder="1" applyAlignment="1">
      <alignment horizontal="right" vertical="top"/>
    </xf>
    <xf numFmtId="0" fontId="129" fillId="0" borderId="0" xfId="0" applyFont="1"/>
    <xf numFmtId="0" fontId="130" fillId="0" borderId="0" xfId="0" applyFont="1" applyBorder="1"/>
    <xf numFmtId="0" fontId="131" fillId="0" borderId="0" xfId="0" applyFont="1" applyAlignment="1">
      <alignment horizontal="right"/>
    </xf>
    <xf numFmtId="199" fontId="10" fillId="0" borderId="0" xfId="2" applyNumberFormat="1" applyFont="1" applyFill="1" applyBorder="1" applyAlignment="1">
      <alignment horizontal="right" vertical="center"/>
    </xf>
    <xf numFmtId="169" fontId="0" fillId="0" borderId="0" xfId="0" applyNumberFormat="1"/>
    <xf numFmtId="1" fontId="47" fillId="0" borderId="0" xfId="0" applyNumberFormat="1" applyFont="1" applyFill="1" applyBorder="1" applyAlignment="1">
      <alignment horizontal="left" vertical="center"/>
    </xf>
    <xf numFmtId="1" fontId="0" fillId="0" borderId="0" xfId="0" applyNumberFormat="1"/>
    <xf numFmtId="164" fontId="47" fillId="0" borderId="0" xfId="0" applyNumberFormat="1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top" wrapText="1"/>
    </xf>
    <xf numFmtId="9" fontId="0" fillId="0" borderId="0" xfId="2" applyFont="1" applyFill="1"/>
    <xf numFmtId="9" fontId="0" fillId="0" borderId="3" xfId="2" applyFont="1" applyFill="1" applyBorder="1" applyAlignment="1">
      <alignment horizontal="right" vertical="top"/>
    </xf>
    <xf numFmtId="171" fontId="0" fillId="2" borderId="3" xfId="0" applyNumberFormat="1" applyFont="1" applyFill="1" applyBorder="1" applyAlignment="1">
      <alignment horizontal="right" vertical="top"/>
    </xf>
    <xf numFmtId="200" fontId="0" fillId="2" borderId="3" xfId="0" applyNumberFormat="1" applyFont="1" applyFill="1" applyBorder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129" fillId="0" borderId="0" xfId="0" applyFont="1" applyAlignment="1">
      <alignment horizontal="left" vertical="top" wrapText="1"/>
    </xf>
    <xf numFmtId="164" fontId="0" fillId="0" borderId="3" xfId="0" applyNumberFormat="1" applyFont="1" applyFill="1" applyBorder="1" applyAlignment="1">
      <alignment horizontal="right" vertical="top"/>
    </xf>
    <xf numFmtId="202" fontId="3" fillId="0" borderId="31" xfId="0" applyNumberFormat="1" applyFont="1" applyBorder="1"/>
    <xf numFmtId="43" fontId="0" fillId="0" borderId="0" xfId="0" applyNumberFormat="1"/>
    <xf numFmtId="0" fontId="133" fillId="0" borderId="0" xfId="0" applyFont="1" applyAlignment="1">
      <alignment horizontal="right"/>
    </xf>
    <xf numFmtId="43" fontId="134" fillId="0" borderId="0" xfId="3" applyFont="1" applyAlignment="1">
      <alignment horizontal="right" vertical="top" wrapText="1"/>
    </xf>
    <xf numFmtId="0" fontId="134" fillId="0" borderId="0" xfId="0" applyFont="1" applyAlignment="1">
      <alignment horizontal="right"/>
    </xf>
    <xf numFmtId="0" fontId="134" fillId="0" borderId="0" xfId="0" applyFont="1" applyAlignment="1">
      <alignment horizontal="left" vertical="top" wrapText="1"/>
    </xf>
    <xf numFmtId="6" fontId="132" fillId="0" borderId="0" xfId="0" applyNumberFormat="1" applyFont="1" applyBorder="1" applyAlignment="1">
      <alignment horizontal="right"/>
    </xf>
    <xf numFmtId="0" fontId="131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4" fillId="5" borderId="0" xfId="0" applyFont="1" applyFill="1" applyBorder="1" applyAlignment="1">
      <alignment horizontal="center" vertical="top"/>
    </xf>
    <xf numFmtId="168" fontId="0" fillId="0" borderId="149" xfId="0" applyNumberFormat="1" applyBorder="1"/>
    <xf numFmtId="201" fontId="0" fillId="2" borderId="3" xfId="0" applyNumberFormat="1" applyFont="1" applyFill="1" applyBorder="1" applyAlignment="1">
      <alignment horizontal="right" vertical="top"/>
    </xf>
    <xf numFmtId="43" fontId="0" fillId="0" borderId="0" xfId="3" applyFont="1"/>
    <xf numFmtId="6" fontId="0" fillId="4" borderId="150" xfId="0" applyNumberFormat="1" applyFont="1" applyFill="1" applyBorder="1" applyAlignment="1">
      <alignment horizontal="right" vertical="top"/>
    </xf>
    <xf numFmtId="6" fontId="0" fillId="4" borderId="151" xfId="0" applyNumberFormat="1" applyFont="1" applyFill="1" applyBorder="1" applyAlignment="1">
      <alignment horizontal="right" vertical="top"/>
    </xf>
    <xf numFmtId="6" fontId="0" fillId="4" borderId="152" xfId="0" applyNumberFormat="1" applyFont="1" applyFill="1" applyBorder="1" applyAlignment="1">
      <alignment horizontal="right" vertical="top"/>
    </xf>
    <xf numFmtId="203" fontId="0" fillId="0" borderId="0" xfId="0" applyNumberFormat="1"/>
    <xf numFmtId="0" fontId="0" fillId="0" borderId="96" xfId="0" applyBorder="1" applyAlignment="1">
      <alignment horizontal="center"/>
    </xf>
    <xf numFmtId="0" fontId="0" fillId="0" borderId="96" xfId="0" applyFont="1" applyBorder="1" applyAlignment="1">
      <alignment horizontal="center"/>
    </xf>
    <xf numFmtId="204" fontId="0" fillId="0" borderId="0" xfId="0" applyNumberFormat="1"/>
    <xf numFmtId="8" fontId="125" fillId="0" borderId="0" xfId="0" applyNumberFormat="1" applyFont="1" applyFill="1" applyBorder="1" applyAlignment="1">
      <alignment horizontal="right" vertical="center"/>
    </xf>
    <xf numFmtId="3" fontId="0" fillId="0" borderId="153" xfId="0" applyNumberFormat="1" applyFont="1" applyFill="1" applyBorder="1" applyAlignment="1">
      <alignment horizontal="right" vertical="top"/>
    </xf>
    <xf numFmtId="205" fontId="0" fillId="0" borderId="0" xfId="0" applyNumberFormat="1"/>
    <xf numFmtId="165" fontId="0" fillId="2" borderId="3" xfId="0" applyNumberFormat="1" applyFill="1" applyBorder="1" applyAlignment="1">
      <alignment horizontal="right" vertical="top"/>
    </xf>
    <xf numFmtId="0" fontId="0" fillId="4" borderId="0" xfId="0" applyFill="1"/>
    <xf numFmtId="197" fontId="47" fillId="0" borderId="0" xfId="0" applyNumberFormat="1" applyFont="1" applyFill="1" applyBorder="1" applyAlignment="1">
      <alignment horizontal="right" vertical="center"/>
    </xf>
    <xf numFmtId="8" fontId="47" fillId="0" borderId="0" xfId="0" applyNumberFormat="1" applyFont="1" applyFill="1" applyBorder="1" applyAlignment="1">
      <alignment horizontal="right" vertical="center"/>
    </xf>
    <xf numFmtId="165" fontId="0" fillId="0" borderId="3" xfId="0" applyNumberFormat="1" applyBorder="1" applyAlignment="1">
      <alignment horizontal="right" vertical="top"/>
    </xf>
    <xf numFmtId="170" fontId="0" fillId="2" borderId="3" xfId="0" quotePrefix="1" applyNumberFormat="1" applyFill="1" applyBorder="1" applyAlignment="1">
      <alignment horizontal="right" vertical="top"/>
    </xf>
    <xf numFmtId="0" fontId="0" fillId="2" borderId="3" xfId="0" quotePrefix="1" applyFill="1" applyBorder="1" applyAlignment="1">
      <alignment horizontal="right" vertical="top"/>
    </xf>
    <xf numFmtId="3" fontId="0" fillId="0" borderId="156" xfId="0" applyNumberFormat="1" applyBorder="1"/>
    <xf numFmtId="3" fontId="0" fillId="0" borderId="0" xfId="0" applyNumberFormat="1" applyFill="1" applyBorder="1"/>
    <xf numFmtId="38" fontId="0" fillId="0" borderId="157" xfId="0" applyNumberFormat="1" applyFont="1" applyFill="1" applyBorder="1" applyAlignment="1">
      <alignment horizontal="right" vertical="top"/>
    </xf>
    <xf numFmtId="38" fontId="0" fillId="0" borderId="0" xfId="0" applyNumberFormat="1" applyFill="1" applyAlignment="1">
      <alignment horizontal="left" vertical="top" wrapText="1"/>
    </xf>
    <xf numFmtId="0" fontId="57" fillId="82" borderId="0" xfId="0" applyFont="1" applyFill="1" applyBorder="1" applyAlignment="1">
      <alignment horizontal="left"/>
    </xf>
    <xf numFmtId="0" fontId="57" fillId="112" borderId="0" xfId="0" applyFont="1" applyFill="1" applyBorder="1" applyAlignment="1">
      <alignment horizontal="left"/>
    </xf>
    <xf numFmtId="0" fontId="57" fillId="112" borderId="0" xfId="0" applyFont="1" applyFill="1" applyBorder="1" applyAlignment="1">
      <alignment horizontal="left" vertical="center"/>
    </xf>
    <xf numFmtId="201" fontId="47" fillId="2" borderId="147" xfId="0" applyNumberFormat="1" applyFont="1" applyFill="1" applyBorder="1" applyAlignment="1">
      <alignment horizontal="right" vertical="top"/>
    </xf>
    <xf numFmtId="0" fontId="57" fillId="80" borderId="0" xfId="0" applyFont="1" applyFill="1" applyBorder="1" applyAlignment="1">
      <alignment horizontal="center" vertical="center"/>
    </xf>
    <xf numFmtId="0" fontId="57" fillId="112" borderId="0" xfId="0" applyFont="1" applyFill="1" applyBorder="1" applyAlignment="1">
      <alignment horizontal="center" vertical="center"/>
    </xf>
    <xf numFmtId="0" fontId="3" fillId="0" borderId="0" xfId="0" applyFont="1" applyFill="1"/>
    <xf numFmtId="0" fontId="57" fillId="0" borderId="0" xfId="0" applyFont="1" applyFill="1" applyBorder="1" applyAlignment="1">
      <alignment horizontal="left"/>
    </xf>
    <xf numFmtId="38" fontId="0" fillId="0" borderId="0" xfId="0" applyNumberFormat="1" applyFill="1"/>
    <xf numFmtId="168" fontId="1" fillId="0" borderId="23" xfId="0" applyNumberFormat="1" applyFont="1" applyBorder="1"/>
    <xf numFmtId="0" fontId="1" fillId="0" borderId="23" xfId="0" applyFont="1" applyBorder="1"/>
    <xf numFmtId="167" fontId="11" fillId="0" borderId="0" xfId="3" applyNumberFormat="1"/>
    <xf numFmtId="0" fontId="0" fillId="0" borderId="23" xfId="0" applyBorder="1" applyAlignment="1">
      <alignment horizontal="right"/>
    </xf>
    <xf numFmtId="168" fontId="0" fillId="0" borderId="23" xfId="0" applyNumberFormat="1" applyBorder="1" applyAlignment="1">
      <alignment horizontal="left" vertical="top" wrapText="1"/>
    </xf>
    <xf numFmtId="168" fontId="1" fillId="0" borderId="23" xfId="0" applyNumberFormat="1" applyFont="1" applyBorder="1" applyAlignment="1">
      <alignment horizontal="right" vertical="top" wrapText="1"/>
    </xf>
    <xf numFmtId="164" fontId="0" fillId="2" borderId="3" xfId="0" applyNumberFormat="1" applyFill="1" applyBorder="1" applyAlignment="1">
      <alignment horizontal="right" vertical="top"/>
    </xf>
    <xf numFmtId="165" fontId="0" fillId="113" borderId="3" xfId="0" applyNumberFormat="1" applyFont="1" applyFill="1" applyBorder="1" applyAlignment="1">
      <alignment horizontal="right" vertical="top"/>
    </xf>
    <xf numFmtId="165" fontId="0" fillId="3" borderId="3" xfId="0" applyNumberFormat="1" applyFont="1" applyFill="1" applyBorder="1" applyAlignment="1">
      <alignment horizontal="right" vertical="top"/>
    </xf>
    <xf numFmtId="206" fontId="9" fillId="3" borderId="0" xfId="1068" applyFont="1" applyFill="1"/>
    <xf numFmtId="206" fontId="9" fillId="114" borderId="0" xfId="1068" applyFont="1" applyFill="1"/>
    <xf numFmtId="0" fontId="4" fillId="114" borderId="1" xfId="0" applyFont="1" applyFill="1" applyBorder="1" applyAlignment="1">
      <alignment horizontal="center" vertical="top"/>
    </xf>
    <xf numFmtId="9" fontId="3" fillId="114" borderId="0" xfId="2" applyNumberFormat="1" applyFont="1" applyFill="1" applyAlignment="1">
      <alignment horizontal="center"/>
    </xf>
    <xf numFmtId="9" fontId="3" fillId="114" borderId="0" xfId="2" applyNumberFormat="1" applyFont="1" applyFill="1" applyAlignment="1">
      <alignment horizontal="right"/>
    </xf>
    <xf numFmtId="0" fontId="0" fillId="114" borderId="0" xfId="0" applyFill="1"/>
    <xf numFmtId="168" fontId="0" fillId="114" borderId="35" xfId="0" applyNumberFormat="1" applyFill="1" applyBorder="1"/>
    <xf numFmtId="164" fontId="0" fillId="114" borderId="23" xfId="0" applyNumberFormat="1" applyFill="1" applyBorder="1"/>
    <xf numFmtId="168" fontId="0" fillId="114" borderId="0" xfId="0" applyNumberFormat="1" applyFill="1" applyBorder="1"/>
    <xf numFmtId="168" fontId="0" fillId="114" borderId="0" xfId="0" applyNumberFormat="1" applyFont="1" applyFill="1" applyBorder="1"/>
    <xf numFmtId="168" fontId="1" fillId="114" borderId="0" xfId="0" applyNumberFormat="1" applyFont="1" applyFill="1"/>
    <xf numFmtId="164" fontId="0" fillId="114" borderId="0" xfId="0" applyNumberFormat="1" applyFill="1" applyBorder="1"/>
    <xf numFmtId="167" fontId="11" fillId="114" borderId="0" xfId="3" applyNumberFormat="1" applyFill="1"/>
    <xf numFmtId="0" fontId="0" fillId="114" borderId="0" xfId="0" applyFill="1" applyAlignment="1">
      <alignment horizontal="left" vertical="top" wrapText="1"/>
    </xf>
    <xf numFmtId="168" fontId="1" fillId="114" borderId="23" xfId="0" applyNumberFormat="1" applyFont="1" applyFill="1" applyBorder="1" applyAlignment="1">
      <alignment horizontal="right" vertical="top" wrapText="1"/>
    </xf>
    <xf numFmtId="207" fontId="11" fillId="114" borderId="0" xfId="3" applyNumberFormat="1" applyFill="1"/>
    <xf numFmtId="38" fontId="47" fillId="113" borderId="3" xfId="0" applyNumberFormat="1" applyFont="1" applyFill="1" applyBorder="1" applyAlignment="1">
      <alignment horizontal="right" vertical="top"/>
    </xf>
    <xf numFmtId="0" fontId="0" fillId="113" borderId="0" xfId="0" applyFont="1" applyFill="1" applyAlignment="1">
      <alignment vertical="center"/>
    </xf>
    <xf numFmtId="170" fontId="0" fillId="113" borderId="3" xfId="0" applyNumberFormat="1" applyFont="1" applyFill="1" applyBorder="1" applyAlignment="1">
      <alignment horizontal="right" vertical="top"/>
    </xf>
    <xf numFmtId="165" fontId="47" fillId="113" borderId="3" xfId="0" applyNumberFormat="1" applyFont="1" applyFill="1" applyBorder="1" applyAlignment="1">
      <alignment horizontal="right" vertical="top"/>
    </xf>
    <xf numFmtId="165" fontId="0" fillId="113" borderId="3" xfId="0" applyNumberFormat="1" applyFill="1" applyBorder="1" applyAlignment="1">
      <alignment horizontal="right" vertical="top"/>
    </xf>
  </cellXfs>
  <cellStyles count="1075">
    <cellStyle name="%" xfId="316" xr:uid="{00000000-0005-0000-0000-000000000000}"/>
    <cellStyle name="% 2" xfId="390" xr:uid="{00000000-0005-0000-0000-000001000000}"/>
    <cellStyle name="•\Ž¦Ï‚Ý‚ÌƒnƒCƒp[ƒŠƒ“ƒN" xfId="315" xr:uid="{00000000-0005-0000-0000-000002000000}"/>
    <cellStyle name="0000" xfId="314" xr:uid="{00000000-0005-0000-0000-000003000000}"/>
    <cellStyle name="20% - Accent1 2" xfId="4" xr:uid="{00000000-0005-0000-0000-000004000000}"/>
    <cellStyle name="20% - Accent1 2 2" xfId="313" xr:uid="{00000000-0005-0000-0000-000005000000}"/>
    <cellStyle name="20% - Accent1 3" xfId="5" xr:uid="{00000000-0005-0000-0000-000006000000}"/>
    <cellStyle name="20% - Accent2 2" xfId="6" xr:uid="{00000000-0005-0000-0000-000007000000}"/>
    <cellStyle name="20% - Accent2 2 2" xfId="312" xr:uid="{00000000-0005-0000-0000-000008000000}"/>
    <cellStyle name="20% - Accent2 3" xfId="7" xr:uid="{00000000-0005-0000-0000-000009000000}"/>
    <cellStyle name="20% - Accent3 2" xfId="8" xr:uid="{00000000-0005-0000-0000-00000A000000}"/>
    <cellStyle name="20% - Accent3 2 2" xfId="311" xr:uid="{00000000-0005-0000-0000-00000B000000}"/>
    <cellStyle name="20% - Accent3 3" xfId="9" xr:uid="{00000000-0005-0000-0000-00000C000000}"/>
    <cellStyle name="20% - Accent4 2" xfId="10" xr:uid="{00000000-0005-0000-0000-00000D000000}"/>
    <cellStyle name="20% - Accent4 2 2" xfId="310" xr:uid="{00000000-0005-0000-0000-00000E000000}"/>
    <cellStyle name="20% - Accent4 3" xfId="11" xr:uid="{00000000-0005-0000-0000-00000F000000}"/>
    <cellStyle name="20% - Accent5 2" xfId="12" xr:uid="{00000000-0005-0000-0000-000010000000}"/>
    <cellStyle name="20% - Accent5 2 2" xfId="309" xr:uid="{00000000-0005-0000-0000-000011000000}"/>
    <cellStyle name="20% - Accent5 3" xfId="13" xr:uid="{00000000-0005-0000-0000-000012000000}"/>
    <cellStyle name="20% - Accent6 2" xfId="14" xr:uid="{00000000-0005-0000-0000-000013000000}"/>
    <cellStyle name="20% - Accent6 2 2" xfId="308" xr:uid="{00000000-0005-0000-0000-000014000000}"/>
    <cellStyle name="20% - Accent6 3" xfId="15" xr:uid="{00000000-0005-0000-0000-000015000000}"/>
    <cellStyle name="40% - Accent1 2" xfId="16" xr:uid="{00000000-0005-0000-0000-000016000000}"/>
    <cellStyle name="40% - Accent1 2 2" xfId="307" xr:uid="{00000000-0005-0000-0000-000017000000}"/>
    <cellStyle name="40% - Accent1 3" xfId="17" xr:uid="{00000000-0005-0000-0000-000018000000}"/>
    <cellStyle name="40% - Accent1 4" xfId="18" xr:uid="{00000000-0005-0000-0000-000019000000}"/>
    <cellStyle name="40% - Accent2 2" xfId="19" xr:uid="{00000000-0005-0000-0000-00001A000000}"/>
    <cellStyle name="40% - Accent2 2 2" xfId="306" xr:uid="{00000000-0005-0000-0000-00001B000000}"/>
    <cellStyle name="40% - Accent2 3" xfId="20" xr:uid="{00000000-0005-0000-0000-00001C000000}"/>
    <cellStyle name="40% - Accent3 2" xfId="21" xr:uid="{00000000-0005-0000-0000-00001D000000}"/>
    <cellStyle name="40% - Accent3 2 2" xfId="305" xr:uid="{00000000-0005-0000-0000-00001E000000}"/>
    <cellStyle name="40% - Accent3 3" xfId="22" xr:uid="{00000000-0005-0000-0000-00001F000000}"/>
    <cellStyle name="40% - Accent4 2" xfId="23" xr:uid="{00000000-0005-0000-0000-000020000000}"/>
    <cellStyle name="40% - Accent4 2 2" xfId="304" xr:uid="{00000000-0005-0000-0000-000021000000}"/>
    <cellStyle name="40% - Accent4 3" xfId="24" xr:uid="{00000000-0005-0000-0000-000022000000}"/>
    <cellStyle name="40% - Accent5 2" xfId="25" xr:uid="{00000000-0005-0000-0000-000023000000}"/>
    <cellStyle name="40% - Accent5 2 2" xfId="303" xr:uid="{00000000-0005-0000-0000-000024000000}"/>
    <cellStyle name="40% - Accent5 3" xfId="26" xr:uid="{00000000-0005-0000-0000-000025000000}"/>
    <cellStyle name="40% - Accent6 2" xfId="27" xr:uid="{00000000-0005-0000-0000-000026000000}"/>
    <cellStyle name="40% - Accent6 2 2" xfId="302" xr:uid="{00000000-0005-0000-0000-000027000000}"/>
    <cellStyle name="40% - Accent6 3" xfId="28" xr:uid="{00000000-0005-0000-0000-000028000000}"/>
    <cellStyle name="60% - Accent1 2" xfId="301" xr:uid="{00000000-0005-0000-0000-000029000000}"/>
    <cellStyle name="60% - Accent1 3" xfId="220" xr:uid="{00000000-0005-0000-0000-00002A000000}"/>
    <cellStyle name="60% - Accent2 2" xfId="300" xr:uid="{00000000-0005-0000-0000-00002B000000}"/>
    <cellStyle name="60% - Accent2 3" xfId="222" xr:uid="{00000000-0005-0000-0000-00002C000000}"/>
    <cellStyle name="60% - Accent3 2" xfId="299" xr:uid="{00000000-0005-0000-0000-00002D000000}"/>
    <cellStyle name="60% - Accent3 3" xfId="224" xr:uid="{00000000-0005-0000-0000-00002E000000}"/>
    <cellStyle name="60% - Accent4 2" xfId="298" xr:uid="{00000000-0005-0000-0000-00002F000000}"/>
    <cellStyle name="60% - Accent4 3" xfId="226" xr:uid="{00000000-0005-0000-0000-000030000000}"/>
    <cellStyle name="60% - Accent5 2" xfId="297" xr:uid="{00000000-0005-0000-0000-000031000000}"/>
    <cellStyle name="60% - Accent5 3" xfId="228" xr:uid="{00000000-0005-0000-0000-000032000000}"/>
    <cellStyle name="60% - Accent6 2" xfId="296" xr:uid="{00000000-0005-0000-0000-000033000000}"/>
    <cellStyle name="60% - Accent6 3" xfId="230" xr:uid="{00000000-0005-0000-0000-000034000000}"/>
    <cellStyle name="_x0002_-_x0002_Ä_x0001_‡_x0003_0_x0002_P_x0003_ _x0002_X_x0003_·_x0002_®_x0003_@_x0002_p_x0003_ª_x0002_¨_x0010_!_x0002__x0003_&quot;_x0001_ÄÇ_x0002__x000e__x0003_ _x0002_é_x0002_Ä_x0001_‡_x0003_Ë_x0002_H_x0003_ _x0002_X" xfId="295" xr:uid="{00000000-0005-0000-0000-000035000000}"/>
    <cellStyle name="Accent1 - 20%" xfId="29" xr:uid="{00000000-0005-0000-0000-000036000000}"/>
    <cellStyle name="Accent1 - 40%" xfId="30" xr:uid="{00000000-0005-0000-0000-000037000000}"/>
    <cellStyle name="Accent1 - 60%" xfId="31" xr:uid="{00000000-0005-0000-0000-000038000000}"/>
    <cellStyle name="Accent1 10" xfId="219" xr:uid="{00000000-0005-0000-0000-000039000000}"/>
    <cellStyle name="Accent1 2" xfId="32" xr:uid="{00000000-0005-0000-0000-00003A000000}"/>
    <cellStyle name="Accent1 2 2" xfId="294" xr:uid="{00000000-0005-0000-0000-00003B000000}"/>
    <cellStyle name="Accent1 3" xfId="33" xr:uid="{00000000-0005-0000-0000-00003C000000}"/>
    <cellStyle name="Accent1 4" xfId="34" xr:uid="{00000000-0005-0000-0000-00003D000000}"/>
    <cellStyle name="Accent1 5" xfId="35" xr:uid="{00000000-0005-0000-0000-00003E000000}"/>
    <cellStyle name="Accent1 6" xfId="36" xr:uid="{00000000-0005-0000-0000-00003F000000}"/>
    <cellStyle name="Accent1 7" xfId="37" xr:uid="{00000000-0005-0000-0000-000040000000}"/>
    <cellStyle name="Accent1 8" xfId="38" xr:uid="{00000000-0005-0000-0000-000041000000}"/>
    <cellStyle name="Accent1 9" xfId="39" xr:uid="{00000000-0005-0000-0000-000042000000}"/>
    <cellStyle name="Accent2 - 20%" xfId="40" xr:uid="{00000000-0005-0000-0000-000043000000}"/>
    <cellStyle name="Accent2 - 40%" xfId="41" xr:uid="{00000000-0005-0000-0000-000044000000}"/>
    <cellStyle name="Accent2 - 60%" xfId="42" xr:uid="{00000000-0005-0000-0000-000045000000}"/>
    <cellStyle name="Accent2 10" xfId="221" xr:uid="{00000000-0005-0000-0000-000046000000}"/>
    <cellStyle name="Accent2 2" xfId="43" xr:uid="{00000000-0005-0000-0000-000047000000}"/>
    <cellStyle name="Accent2 2 2" xfId="293" xr:uid="{00000000-0005-0000-0000-000048000000}"/>
    <cellStyle name="Accent2 3" xfId="44" xr:uid="{00000000-0005-0000-0000-000049000000}"/>
    <cellStyle name="Accent2 4" xfId="45" xr:uid="{00000000-0005-0000-0000-00004A000000}"/>
    <cellStyle name="Accent2 5" xfId="46" xr:uid="{00000000-0005-0000-0000-00004B000000}"/>
    <cellStyle name="Accent2 6" xfId="47" xr:uid="{00000000-0005-0000-0000-00004C000000}"/>
    <cellStyle name="Accent2 7" xfId="48" xr:uid="{00000000-0005-0000-0000-00004D000000}"/>
    <cellStyle name="Accent2 8" xfId="49" xr:uid="{00000000-0005-0000-0000-00004E000000}"/>
    <cellStyle name="Accent2 9" xfId="50" xr:uid="{00000000-0005-0000-0000-00004F000000}"/>
    <cellStyle name="Accent3 - 20%" xfId="51" xr:uid="{00000000-0005-0000-0000-000050000000}"/>
    <cellStyle name="Accent3 - 40%" xfId="52" xr:uid="{00000000-0005-0000-0000-000051000000}"/>
    <cellStyle name="Accent3 - 60%" xfId="53" xr:uid="{00000000-0005-0000-0000-000052000000}"/>
    <cellStyle name="Accent3 10" xfId="223" xr:uid="{00000000-0005-0000-0000-000053000000}"/>
    <cellStyle name="Accent3 2" xfId="54" xr:uid="{00000000-0005-0000-0000-000054000000}"/>
    <cellStyle name="Accent3 2 2" xfId="292" xr:uid="{00000000-0005-0000-0000-000055000000}"/>
    <cellStyle name="Accent3 3" xfId="55" xr:uid="{00000000-0005-0000-0000-000056000000}"/>
    <cellStyle name="Accent3 4" xfId="56" xr:uid="{00000000-0005-0000-0000-000057000000}"/>
    <cellStyle name="Accent3 5" xfId="57" xr:uid="{00000000-0005-0000-0000-000058000000}"/>
    <cellStyle name="Accent3 6" xfId="58" xr:uid="{00000000-0005-0000-0000-000059000000}"/>
    <cellStyle name="Accent3 7" xfId="59" xr:uid="{00000000-0005-0000-0000-00005A000000}"/>
    <cellStyle name="Accent3 8" xfId="60" xr:uid="{00000000-0005-0000-0000-00005B000000}"/>
    <cellStyle name="Accent3 9" xfId="61" xr:uid="{00000000-0005-0000-0000-00005C000000}"/>
    <cellStyle name="Accent4 - 20%" xfId="62" xr:uid="{00000000-0005-0000-0000-00005D000000}"/>
    <cellStyle name="Accent4 - 40%" xfId="63" xr:uid="{00000000-0005-0000-0000-00005E000000}"/>
    <cellStyle name="Accent4 - 60%" xfId="64" xr:uid="{00000000-0005-0000-0000-00005F000000}"/>
    <cellStyle name="Accent4 10" xfId="225" xr:uid="{00000000-0005-0000-0000-000060000000}"/>
    <cellStyle name="Accent4 2" xfId="65" xr:uid="{00000000-0005-0000-0000-000061000000}"/>
    <cellStyle name="Accent4 2 2" xfId="291" xr:uid="{00000000-0005-0000-0000-000062000000}"/>
    <cellStyle name="Accent4 3" xfId="66" xr:uid="{00000000-0005-0000-0000-000063000000}"/>
    <cellStyle name="Accent4 4" xfId="67" xr:uid="{00000000-0005-0000-0000-000064000000}"/>
    <cellStyle name="Accent4 5" xfId="68" xr:uid="{00000000-0005-0000-0000-000065000000}"/>
    <cellStyle name="Accent4 6" xfId="69" xr:uid="{00000000-0005-0000-0000-000066000000}"/>
    <cellStyle name="Accent4 7" xfId="70" xr:uid="{00000000-0005-0000-0000-000067000000}"/>
    <cellStyle name="Accent4 8" xfId="71" xr:uid="{00000000-0005-0000-0000-000068000000}"/>
    <cellStyle name="Accent4 9" xfId="72" xr:uid="{00000000-0005-0000-0000-000069000000}"/>
    <cellStyle name="Accent5 - 20%" xfId="73" xr:uid="{00000000-0005-0000-0000-00006A000000}"/>
    <cellStyle name="Accent5 - 40%" xfId="74" xr:uid="{00000000-0005-0000-0000-00006B000000}"/>
    <cellStyle name="Accent5 - 60%" xfId="75" xr:uid="{00000000-0005-0000-0000-00006C000000}"/>
    <cellStyle name="Accent5 10" xfId="227" xr:uid="{00000000-0005-0000-0000-00006D000000}"/>
    <cellStyle name="Accent5 2" xfId="76" xr:uid="{00000000-0005-0000-0000-00006E000000}"/>
    <cellStyle name="Accent5 2 2" xfId="290" xr:uid="{00000000-0005-0000-0000-00006F000000}"/>
    <cellStyle name="Accent5 3" xfId="77" xr:uid="{00000000-0005-0000-0000-000070000000}"/>
    <cellStyle name="Accent5 4" xfId="78" xr:uid="{00000000-0005-0000-0000-000071000000}"/>
    <cellStyle name="Accent5 5" xfId="79" xr:uid="{00000000-0005-0000-0000-000072000000}"/>
    <cellStyle name="Accent5 6" xfId="80" xr:uid="{00000000-0005-0000-0000-000073000000}"/>
    <cellStyle name="Accent5 7" xfId="81" xr:uid="{00000000-0005-0000-0000-000074000000}"/>
    <cellStyle name="Accent5 8" xfId="82" xr:uid="{00000000-0005-0000-0000-000075000000}"/>
    <cellStyle name="Accent5 9" xfId="83" xr:uid="{00000000-0005-0000-0000-000076000000}"/>
    <cellStyle name="Accent6 - 20%" xfId="84" xr:uid="{00000000-0005-0000-0000-000077000000}"/>
    <cellStyle name="Accent6 - 40%" xfId="85" xr:uid="{00000000-0005-0000-0000-000078000000}"/>
    <cellStyle name="Accent6 - 60%" xfId="86" xr:uid="{00000000-0005-0000-0000-000079000000}"/>
    <cellStyle name="Accent6 10" xfId="229" xr:uid="{00000000-0005-0000-0000-00007A000000}"/>
    <cellStyle name="Accent6 2" xfId="87" xr:uid="{00000000-0005-0000-0000-00007B000000}"/>
    <cellStyle name="Accent6 2 2" xfId="289" xr:uid="{00000000-0005-0000-0000-00007C000000}"/>
    <cellStyle name="Accent6 3" xfId="88" xr:uid="{00000000-0005-0000-0000-00007D000000}"/>
    <cellStyle name="Accent6 4" xfId="89" xr:uid="{00000000-0005-0000-0000-00007E000000}"/>
    <cellStyle name="Accent6 5" xfId="90" xr:uid="{00000000-0005-0000-0000-00007F000000}"/>
    <cellStyle name="Accent6 6" xfId="91" xr:uid="{00000000-0005-0000-0000-000080000000}"/>
    <cellStyle name="Accent6 7" xfId="92" xr:uid="{00000000-0005-0000-0000-000081000000}"/>
    <cellStyle name="Accent6 8" xfId="93" xr:uid="{00000000-0005-0000-0000-000082000000}"/>
    <cellStyle name="Accent6 9" xfId="94" xr:uid="{00000000-0005-0000-0000-000083000000}"/>
    <cellStyle name="Background" xfId="288" xr:uid="{00000000-0005-0000-0000-000084000000}"/>
    <cellStyle name="Background 2" xfId="391" xr:uid="{00000000-0005-0000-0000-000085000000}"/>
    <cellStyle name="Bad 2" xfId="95" xr:uid="{00000000-0005-0000-0000-000086000000}"/>
    <cellStyle name="Bad 2 2" xfId="287" xr:uid="{00000000-0005-0000-0000-000087000000}"/>
    <cellStyle name="Base_Input" xfId="1074" xr:uid="{00000000-0005-0000-0000-000088000000}"/>
    <cellStyle name="Box" xfId="286" xr:uid="{00000000-0005-0000-0000-000089000000}"/>
    <cellStyle name="Box 2" xfId="573" xr:uid="{00000000-0005-0000-0000-00008A000000}"/>
    <cellStyle name="Box 3" xfId="637" xr:uid="{00000000-0005-0000-0000-00008B000000}"/>
    <cellStyle name="Box 4" xfId="655" xr:uid="{00000000-0005-0000-0000-00008C000000}"/>
    <cellStyle name="Calculation 2" xfId="96" xr:uid="{00000000-0005-0000-0000-00008D000000}"/>
    <cellStyle name="Calculation 2 2" xfId="285" xr:uid="{00000000-0005-0000-0000-00008E000000}"/>
    <cellStyle name="Calculation 2 2 2" xfId="569" xr:uid="{00000000-0005-0000-0000-00008F000000}"/>
    <cellStyle name="Calculation 2 2 3" xfId="428" xr:uid="{00000000-0005-0000-0000-000090000000}"/>
    <cellStyle name="Calculation 2 2 4" xfId="636" xr:uid="{00000000-0005-0000-0000-000091000000}"/>
    <cellStyle name="Calculation 2 2 5" xfId="650" xr:uid="{00000000-0005-0000-0000-000092000000}"/>
    <cellStyle name="Calculation 2 2 6" xfId="826" xr:uid="{00000000-0005-0000-0000-000093000000}"/>
    <cellStyle name="Calculation 2 2 7" xfId="825" xr:uid="{00000000-0005-0000-0000-000094000000}"/>
    <cellStyle name="Calculation 2 2 8" xfId="827" xr:uid="{00000000-0005-0000-0000-000095000000}"/>
    <cellStyle name="Calculation 2 2 9" xfId="824" xr:uid="{00000000-0005-0000-0000-000096000000}"/>
    <cellStyle name="CalculationData" xfId="284" xr:uid="{00000000-0005-0000-0000-000097000000}"/>
    <cellStyle name="Capacity Cost" xfId="283" xr:uid="{00000000-0005-0000-0000-000098000000}"/>
    <cellStyle name="Capacity Cost 2" xfId="567" xr:uid="{00000000-0005-0000-0000-000099000000}"/>
    <cellStyle name="Check Cell 2" xfId="97" xr:uid="{00000000-0005-0000-0000-00009A000000}"/>
    <cellStyle name="Check Cell 2 2" xfId="282" xr:uid="{00000000-0005-0000-0000-00009B000000}"/>
    <cellStyle name="Column Heading" xfId="281" xr:uid="{00000000-0005-0000-0000-00009C000000}"/>
    <cellStyle name="Column Heading 2" xfId="432" xr:uid="{00000000-0005-0000-0000-00009D000000}"/>
    <cellStyle name="Column Heading 3" xfId="649" xr:uid="{00000000-0005-0000-0000-00009E000000}"/>
    <cellStyle name="Column Heading Input" xfId="280" xr:uid="{00000000-0005-0000-0000-00009F000000}"/>
    <cellStyle name="Column Heading Input 2" xfId="433" xr:uid="{00000000-0005-0000-0000-0000A0000000}"/>
    <cellStyle name="Column Heading Input 3" xfId="654" xr:uid="{00000000-0005-0000-0000-0000A1000000}"/>
    <cellStyle name="Comma" xfId="3" builtinId="3"/>
    <cellStyle name="Comma  - Style1" xfId="278" xr:uid="{00000000-0005-0000-0000-0000A3000000}"/>
    <cellStyle name="Comma  - Style2" xfId="273" xr:uid="{00000000-0005-0000-0000-0000A4000000}"/>
    <cellStyle name="Comma  - Style3" xfId="272" xr:uid="{00000000-0005-0000-0000-0000A5000000}"/>
    <cellStyle name="Comma  - Style4" xfId="271" xr:uid="{00000000-0005-0000-0000-0000A6000000}"/>
    <cellStyle name="Comma  - Style5" xfId="266" xr:uid="{00000000-0005-0000-0000-0000A7000000}"/>
    <cellStyle name="Comma  - Style6" xfId="264" xr:uid="{00000000-0005-0000-0000-0000A8000000}"/>
    <cellStyle name="Comma  - Style7" xfId="263" xr:uid="{00000000-0005-0000-0000-0000A9000000}"/>
    <cellStyle name="Comma  - Style8" xfId="262" xr:uid="{00000000-0005-0000-0000-0000AA000000}"/>
    <cellStyle name="Comma 10" xfId="580" xr:uid="{00000000-0005-0000-0000-0000AB000000}"/>
    <cellStyle name="Comma 11" xfId="855" xr:uid="{00000000-0005-0000-0000-0000AC000000}"/>
    <cellStyle name="Comma 12" xfId="858" xr:uid="{00000000-0005-0000-0000-0000AD000000}"/>
    <cellStyle name="Comma 13" xfId="954" xr:uid="{00000000-0005-0000-0000-0000AE000000}"/>
    <cellStyle name="Comma 14" xfId="1017" xr:uid="{00000000-0005-0000-0000-0000AF000000}"/>
    <cellStyle name="Comma 15" xfId="1066" xr:uid="{00000000-0005-0000-0000-0000B0000000}"/>
    <cellStyle name="Comma 2" xfId="98" xr:uid="{00000000-0005-0000-0000-0000B1000000}"/>
    <cellStyle name="Comma 2 2" xfId="452" xr:uid="{00000000-0005-0000-0000-0000B2000000}"/>
    <cellStyle name="Comma 2 3" xfId="810" xr:uid="{00000000-0005-0000-0000-0000B3000000}"/>
    <cellStyle name="Comma 3" xfId="99" xr:uid="{00000000-0005-0000-0000-0000B4000000}"/>
    <cellStyle name="Comma 3 2" xfId="453" xr:uid="{00000000-0005-0000-0000-0000B5000000}"/>
    <cellStyle name="Comma 3 3" xfId="811" xr:uid="{00000000-0005-0000-0000-0000B6000000}"/>
    <cellStyle name="Comma 4" xfId="100" xr:uid="{00000000-0005-0000-0000-0000B7000000}"/>
    <cellStyle name="Comma 4 2" xfId="101" xr:uid="{00000000-0005-0000-0000-0000B8000000}"/>
    <cellStyle name="Comma 4 2 2" xfId="455" xr:uid="{00000000-0005-0000-0000-0000B9000000}"/>
    <cellStyle name="Comma 4 2 3" xfId="813" xr:uid="{00000000-0005-0000-0000-0000BA000000}"/>
    <cellStyle name="Comma 4 3" xfId="454" xr:uid="{00000000-0005-0000-0000-0000BB000000}"/>
    <cellStyle name="Comma 4 4" xfId="812" xr:uid="{00000000-0005-0000-0000-0000BC000000}"/>
    <cellStyle name="Comma 5" xfId="102" xr:uid="{00000000-0005-0000-0000-0000BD000000}"/>
    <cellStyle name="Comma 5 2" xfId="456" xr:uid="{00000000-0005-0000-0000-0000BE000000}"/>
    <cellStyle name="Comma 5 3" xfId="814" xr:uid="{00000000-0005-0000-0000-0000BF000000}"/>
    <cellStyle name="Comma 6" xfId="398" xr:uid="{00000000-0005-0000-0000-0000C0000000}"/>
    <cellStyle name="Comma 7" xfId="640" xr:uid="{00000000-0005-0000-0000-0000C1000000}"/>
    <cellStyle name="Comma 8" xfId="549" xr:uid="{00000000-0005-0000-0000-0000C2000000}"/>
    <cellStyle name="Comma 9" xfId="508" xr:uid="{00000000-0005-0000-0000-0000C3000000}"/>
    <cellStyle name="Currency [$0]" xfId="260" xr:uid="{00000000-0005-0000-0000-0000C4000000}"/>
    <cellStyle name="Currency [£0]" xfId="259" xr:uid="{00000000-0005-0000-0000-0000C5000000}"/>
    <cellStyle name="Currency 10" xfId="1067" xr:uid="{00000000-0005-0000-0000-0000C6000000}"/>
    <cellStyle name="Currency 2" xfId="103" xr:uid="{00000000-0005-0000-0000-0000C7000000}"/>
    <cellStyle name="Currency 2 2" xfId="261" xr:uid="{00000000-0005-0000-0000-0000C8000000}"/>
    <cellStyle name="Currency 2 2 2" xfId="551" xr:uid="{00000000-0005-0000-0000-0000C9000000}"/>
    <cellStyle name="Currency 2 2 3" xfId="816" xr:uid="{00000000-0005-0000-0000-0000CA000000}"/>
    <cellStyle name="Currency 2 3" xfId="275" xr:uid="{00000000-0005-0000-0000-0000CB000000}"/>
    <cellStyle name="Currency 2 3 2" xfId="560" xr:uid="{00000000-0005-0000-0000-0000CC000000}"/>
    <cellStyle name="Currency 2 4" xfId="457" xr:uid="{00000000-0005-0000-0000-0000CD000000}"/>
    <cellStyle name="Currency 2 5" xfId="815" xr:uid="{00000000-0005-0000-0000-0000CE000000}"/>
    <cellStyle name="Currency 3" xfId="104" xr:uid="{00000000-0005-0000-0000-0000CF000000}"/>
    <cellStyle name="Currency 3 2" xfId="232" xr:uid="{00000000-0005-0000-0000-0000D0000000}"/>
    <cellStyle name="Currency 3 2 2" xfId="529" xr:uid="{00000000-0005-0000-0000-0000D1000000}"/>
    <cellStyle name="Currency 3 3" xfId="458" xr:uid="{00000000-0005-0000-0000-0000D2000000}"/>
    <cellStyle name="Currency 3 4" xfId="817" xr:uid="{00000000-0005-0000-0000-0000D3000000}"/>
    <cellStyle name="Currency 4" xfId="105" xr:uid="{00000000-0005-0000-0000-0000D4000000}"/>
    <cellStyle name="Currency 4 2" xfId="459" xr:uid="{00000000-0005-0000-0000-0000D5000000}"/>
    <cellStyle name="Currency 4 3" xfId="818" xr:uid="{00000000-0005-0000-0000-0000D6000000}"/>
    <cellStyle name="Currency 5" xfId="106" xr:uid="{00000000-0005-0000-0000-0000D7000000}"/>
    <cellStyle name="Currency 5 2" xfId="460" xr:uid="{00000000-0005-0000-0000-0000D8000000}"/>
    <cellStyle name="Currency 5 3" xfId="819" xr:uid="{00000000-0005-0000-0000-0000D9000000}"/>
    <cellStyle name="Currency 6" xfId="856" xr:uid="{00000000-0005-0000-0000-0000DA000000}"/>
    <cellStyle name="Currency 7" xfId="859" xr:uid="{00000000-0005-0000-0000-0000DB000000}"/>
    <cellStyle name="Currency 8" xfId="955" xr:uid="{00000000-0005-0000-0000-0000DC000000}"/>
    <cellStyle name="Currency 9" xfId="1018" xr:uid="{00000000-0005-0000-0000-0000DD000000}"/>
    <cellStyle name="Date" xfId="258" xr:uid="{00000000-0005-0000-0000-0000DE000000}"/>
    <cellStyle name="Date 2" xfId="392" xr:uid="{00000000-0005-0000-0000-0000DF000000}"/>
    <cellStyle name="Desc" xfId="257" xr:uid="{00000000-0005-0000-0000-0000E0000000}"/>
    <cellStyle name="Emphasis 1" xfId="107" xr:uid="{00000000-0005-0000-0000-0000E1000000}"/>
    <cellStyle name="Emphasis 2" xfId="108" xr:uid="{00000000-0005-0000-0000-0000E2000000}"/>
    <cellStyle name="Emphasis 3" xfId="109" xr:uid="{00000000-0005-0000-0000-0000E3000000}"/>
    <cellStyle name="Euro" xfId="110" xr:uid="{00000000-0005-0000-0000-0000E4000000}"/>
    <cellStyle name="Euro 2" xfId="256" xr:uid="{00000000-0005-0000-0000-0000E5000000}"/>
    <cellStyle name="Explanatory Text 2" xfId="255" xr:uid="{00000000-0005-0000-0000-0000E6000000}"/>
    <cellStyle name="Explanatory Text 3" xfId="218" xr:uid="{00000000-0005-0000-0000-0000E7000000}"/>
    <cellStyle name="ƒnƒCƒp[ƒŠƒ“ƒN" xfId="254" xr:uid="{00000000-0005-0000-0000-0000E8000000}"/>
    <cellStyle name="fred" xfId="253" xr:uid="{00000000-0005-0000-0000-0000E9000000}"/>
    <cellStyle name="Fred%" xfId="252" xr:uid="{00000000-0005-0000-0000-0000EA000000}"/>
    <cellStyle name="Good 2" xfId="111" xr:uid="{00000000-0005-0000-0000-0000EB000000}"/>
    <cellStyle name="Good 2 2" xfId="251" xr:uid="{00000000-0005-0000-0000-0000EC000000}"/>
    <cellStyle name="Header1" xfId="250" xr:uid="{00000000-0005-0000-0000-0000ED000000}"/>
    <cellStyle name="Header1 2" xfId="1068" xr:uid="{00000000-0005-0000-0000-0000EE000000}"/>
    <cellStyle name="Header1A" xfId="1070" xr:uid="{00000000-0005-0000-0000-0000EF000000}"/>
    <cellStyle name="Header2" xfId="249" xr:uid="{00000000-0005-0000-0000-0000F0000000}"/>
    <cellStyle name="Header2 2" xfId="544" xr:uid="{00000000-0005-0000-0000-0000F1000000}"/>
    <cellStyle name="Header2 3" xfId="527" xr:uid="{00000000-0005-0000-0000-0000F2000000}"/>
    <cellStyle name="Header2 4" xfId="423" xr:uid="{00000000-0005-0000-0000-0000F3000000}"/>
    <cellStyle name="Header2 5" xfId="413" xr:uid="{00000000-0005-0000-0000-0000F4000000}"/>
    <cellStyle name="Header4" xfId="1071" xr:uid="{00000000-0005-0000-0000-0000F5000000}"/>
    <cellStyle name="Heading" xfId="248" xr:uid="{00000000-0005-0000-0000-0000F6000000}"/>
    <cellStyle name="Heading 1 2" xfId="112" xr:uid="{00000000-0005-0000-0000-0000F7000000}"/>
    <cellStyle name="Heading 1 2 2" xfId="247" xr:uid="{00000000-0005-0000-0000-0000F8000000}"/>
    <cellStyle name="Heading 2 2" xfId="113" xr:uid="{00000000-0005-0000-0000-0000F9000000}"/>
    <cellStyle name="Heading 2 2 2" xfId="246" xr:uid="{00000000-0005-0000-0000-0000FA000000}"/>
    <cellStyle name="Heading 3 2" xfId="114" xr:uid="{00000000-0005-0000-0000-0000FB000000}"/>
    <cellStyle name="Heading 3 2 2" xfId="245" xr:uid="{00000000-0005-0000-0000-0000FC000000}"/>
    <cellStyle name="Heading 4 2" xfId="115" xr:uid="{00000000-0005-0000-0000-0000FD000000}"/>
    <cellStyle name="Heading 4 2 2" xfId="244" xr:uid="{00000000-0005-0000-0000-0000FE000000}"/>
    <cellStyle name="Heading 5" xfId="448" xr:uid="{00000000-0005-0000-0000-0000FF000000}"/>
    <cellStyle name="Heading 6" xfId="563" xr:uid="{00000000-0005-0000-0000-000000010000}"/>
    <cellStyle name="Heading 7" xfId="510" xr:uid="{00000000-0005-0000-0000-000001010000}"/>
    <cellStyle name="Heading0" xfId="243" xr:uid="{00000000-0005-0000-0000-000002010000}"/>
    <cellStyle name="Heading0Bis" xfId="242" xr:uid="{00000000-0005-0000-0000-000003010000}"/>
    <cellStyle name="Heading1" xfId="241" xr:uid="{00000000-0005-0000-0000-000004010000}"/>
    <cellStyle name="Heading2" xfId="240" xr:uid="{00000000-0005-0000-0000-000005010000}"/>
    <cellStyle name="Heading3" xfId="239" xr:uid="{00000000-0005-0000-0000-000006010000}"/>
    <cellStyle name="Heading4" xfId="238" xr:uid="{00000000-0005-0000-0000-000007010000}"/>
    <cellStyle name="Hyperlink 2" xfId="1069" xr:uid="{00000000-0005-0000-0000-000008010000}"/>
    <cellStyle name="IncomingData" xfId="237" xr:uid="{00000000-0005-0000-0000-000009010000}"/>
    <cellStyle name="IncomingDataBold" xfId="236" xr:uid="{00000000-0005-0000-0000-00000A010000}"/>
    <cellStyle name="Input 2" xfId="116" xr:uid="{00000000-0005-0000-0000-00000B010000}"/>
    <cellStyle name="Input 2 2" xfId="235" xr:uid="{00000000-0005-0000-0000-00000C010000}"/>
    <cellStyle name="Input 2 2 2" xfId="532" xr:uid="{00000000-0005-0000-0000-00000D010000}"/>
    <cellStyle name="Input 2 2 3" xfId="570" xr:uid="{00000000-0005-0000-0000-00000E010000}"/>
    <cellStyle name="Input 2 2 4" xfId="627" xr:uid="{00000000-0005-0000-0000-00000F010000}"/>
    <cellStyle name="Input 2 2 5" xfId="461" xr:uid="{00000000-0005-0000-0000-000010010000}"/>
    <cellStyle name="Input 2 2 6" xfId="821" xr:uid="{00000000-0005-0000-0000-000011010000}"/>
    <cellStyle name="Input 2 2 7" xfId="830" xr:uid="{00000000-0005-0000-0000-000012010000}"/>
    <cellStyle name="Input 2 2 8" xfId="823" xr:uid="{00000000-0005-0000-0000-000013010000}"/>
    <cellStyle name="Input 2 2 9" xfId="828" xr:uid="{00000000-0005-0000-0000-000014010000}"/>
    <cellStyle name="InputData" xfId="234" xr:uid="{00000000-0005-0000-0000-000015010000}"/>
    <cellStyle name="InputData2" xfId="233" xr:uid="{00000000-0005-0000-0000-000016010000}"/>
    <cellStyle name="InputDataBold" xfId="231" xr:uid="{00000000-0005-0000-0000-000017010000}"/>
    <cellStyle name="InputDataJM" xfId="268" xr:uid="{00000000-0005-0000-0000-000018010000}"/>
    <cellStyle name="InputDataJM 2" xfId="554" xr:uid="{00000000-0005-0000-0000-000019010000}"/>
    <cellStyle name="InputDataJM 3" xfId="440" xr:uid="{00000000-0005-0000-0000-00001A010000}"/>
    <cellStyle name="InputDataJM 4" xfId="420" xr:uid="{00000000-0005-0000-0000-00001B010000}"/>
    <cellStyle name="InputDataJM 5" xfId="653" xr:uid="{00000000-0005-0000-0000-00001C010000}"/>
    <cellStyle name="InputDataJM 6" xfId="820" xr:uid="{00000000-0005-0000-0000-00001D010000}"/>
    <cellStyle name="InputDataJM 7" xfId="831" xr:uid="{00000000-0005-0000-0000-00001E010000}"/>
    <cellStyle name="InputDataJM 8" xfId="822" xr:uid="{00000000-0005-0000-0000-00001F010000}"/>
    <cellStyle name="InputDataJM 9" xfId="829" xr:uid="{00000000-0005-0000-0000-000020010000}"/>
    <cellStyle name="Interformula" xfId="317" xr:uid="{00000000-0005-0000-0000-000021010000}"/>
    <cellStyle name="Internal link" xfId="265" xr:uid="{00000000-0005-0000-0000-000022010000}"/>
    <cellStyle name="Line Item" xfId="267" xr:uid="{00000000-0005-0000-0000-000023010000}"/>
    <cellStyle name="Line Item Input" xfId="270" xr:uid="{00000000-0005-0000-0000-000024010000}"/>
    <cellStyle name="Line Item_Peter WP" xfId="319" xr:uid="{00000000-0005-0000-0000-000025010000}"/>
    <cellStyle name="Linked Cell 2" xfId="117" xr:uid="{00000000-0005-0000-0000-000026010000}"/>
    <cellStyle name="Linked Cell 2 2" xfId="269" xr:uid="{00000000-0005-0000-0000-000027010000}"/>
    <cellStyle name="MDA" xfId="318" xr:uid="{00000000-0005-0000-0000-000028010000}"/>
    <cellStyle name="Millares [0]_Capex modelo negocio" xfId="320" xr:uid="{00000000-0005-0000-0000-000029010000}"/>
    <cellStyle name="Millares_Capex modelo negocio" xfId="321" xr:uid="{00000000-0005-0000-0000-00002A010000}"/>
    <cellStyle name="Moneda [0]_Garantías 2.0" xfId="322" xr:uid="{00000000-0005-0000-0000-00002B010000}"/>
    <cellStyle name="Moneda_Garantías 2.0" xfId="323" xr:uid="{00000000-0005-0000-0000-00002C010000}"/>
    <cellStyle name="Month" xfId="324" xr:uid="{00000000-0005-0000-0000-00002D010000}"/>
    <cellStyle name="Neutral 2" xfId="118" xr:uid="{00000000-0005-0000-0000-00002E010000}"/>
    <cellStyle name="Neutral 2 2" xfId="325" xr:uid="{00000000-0005-0000-0000-00002F010000}"/>
    <cellStyle name="New Times Roman" xfId="326" xr:uid="{00000000-0005-0000-0000-000030010000}"/>
    <cellStyle name="Normal" xfId="0" builtinId="0"/>
    <cellStyle name="Normal - Style1" xfId="327" xr:uid="{00000000-0005-0000-0000-000032010000}"/>
    <cellStyle name="Normal 10" xfId="119" xr:uid="{00000000-0005-0000-0000-000033010000}"/>
    <cellStyle name="Normal 2" xfId="120" xr:uid="{00000000-0005-0000-0000-000034010000}"/>
    <cellStyle name="Normal 2 2" xfId="216" xr:uid="{00000000-0005-0000-0000-000035010000}"/>
    <cellStyle name="Normal 2 3" xfId="274" xr:uid="{00000000-0005-0000-0000-000036010000}"/>
    <cellStyle name="Normal 27" xfId="277" xr:uid="{00000000-0005-0000-0000-000037010000}"/>
    <cellStyle name="Normal 3" xfId="1" xr:uid="{00000000-0005-0000-0000-000038010000}"/>
    <cellStyle name="Normal 3 2" xfId="121" xr:uid="{00000000-0005-0000-0000-000039010000}"/>
    <cellStyle name="Normal 4" xfId="122" xr:uid="{00000000-0005-0000-0000-00003A010000}"/>
    <cellStyle name="Normal 5" xfId="123" xr:uid="{00000000-0005-0000-0000-00003B010000}"/>
    <cellStyle name="Normal 5 2" xfId="124" xr:uid="{00000000-0005-0000-0000-00003C010000}"/>
    <cellStyle name="Normal 6" xfId="125" xr:uid="{00000000-0005-0000-0000-00003D010000}"/>
    <cellStyle name="Normal 7" xfId="126" xr:uid="{00000000-0005-0000-0000-00003E010000}"/>
    <cellStyle name="Normal 7 2" xfId="279" xr:uid="{00000000-0005-0000-0000-00003F010000}"/>
    <cellStyle name="Normal 8" xfId="127" xr:uid="{00000000-0005-0000-0000-000040010000}"/>
    <cellStyle name="Normal 8 2" xfId="128" xr:uid="{00000000-0005-0000-0000-000041010000}"/>
    <cellStyle name="Normal 9" xfId="129" xr:uid="{00000000-0005-0000-0000-000042010000}"/>
    <cellStyle name="Normal^laroux_3_VERA_VERA" xfId="328" xr:uid="{00000000-0005-0000-0000-000043010000}"/>
    <cellStyle name="Note 2" xfId="130" xr:uid="{00000000-0005-0000-0000-000044010000}"/>
    <cellStyle name="Note 2 2" xfId="329" xr:uid="{00000000-0005-0000-0000-000045010000}"/>
    <cellStyle name="Note 3" xfId="131" xr:uid="{00000000-0005-0000-0000-000046010000}"/>
    <cellStyle name="Note 4" xfId="132" xr:uid="{00000000-0005-0000-0000-000047010000}"/>
    <cellStyle name="Note heading" xfId="330" xr:uid="{00000000-0005-0000-0000-000048010000}"/>
    <cellStyle name="Number" xfId="331" xr:uid="{00000000-0005-0000-0000-000049010000}"/>
    <cellStyle name="Number Input" xfId="332" xr:uid="{00000000-0005-0000-0000-00004A010000}"/>
    <cellStyle name="Number Total" xfId="333" xr:uid="{00000000-0005-0000-0000-00004B010000}"/>
    <cellStyle name="Number Total 2" xfId="601" xr:uid="{00000000-0005-0000-0000-00004C010000}"/>
    <cellStyle name="Number Total 3" xfId="411" xr:uid="{00000000-0005-0000-0000-00004D010000}"/>
    <cellStyle name="Number Total 4" xfId="656" xr:uid="{00000000-0005-0000-0000-00004E010000}"/>
    <cellStyle name="Number Total 5" xfId="682" xr:uid="{00000000-0005-0000-0000-00004F010000}"/>
    <cellStyle name="Number_Peter WP" xfId="334" xr:uid="{00000000-0005-0000-0000-000050010000}"/>
    <cellStyle name="NumberWholeUnlocked" xfId="335" xr:uid="{00000000-0005-0000-0000-000051010000}"/>
    <cellStyle name="OutgoingData" xfId="336" xr:uid="{00000000-0005-0000-0000-000052010000}"/>
    <cellStyle name="Output 2" xfId="133" xr:uid="{00000000-0005-0000-0000-000053010000}"/>
    <cellStyle name="Output 2 2" xfId="337" xr:uid="{00000000-0005-0000-0000-000054010000}"/>
    <cellStyle name="Output 2 2 2" xfId="605" xr:uid="{00000000-0005-0000-0000-000055010000}"/>
    <cellStyle name="Output 2 2 3" xfId="410" xr:uid="{00000000-0005-0000-0000-000056010000}"/>
    <cellStyle name="Output 2 2 4" xfId="657" xr:uid="{00000000-0005-0000-0000-000057010000}"/>
    <cellStyle name="Output 2 2 5" xfId="683" xr:uid="{00000000-0005-0000-0000-000058010000}"/>
    <cellStyle name="Output 2 2 6" xfId="808" xr:uid="{00000000-0005-0000-0000-000059010000}"/>
    <cellStyle name="Output 2 2 7" xfId="833" xr:uid="{00000000-0005-0000-0000-00005A010000}"/>
    <cellStyle name="Output 2 2 8" xfId="809" xr:uid="{00000000-0005-0000-0000-00005B010000}"/>
    <cellStyle name="Output 2 2 9" xfId="832" xr:uid="{00000000-0005-0000-0000-00005C010000}"/>
    <cellStyle name="page" xfId="338" xr:uid="{00000000-0005-0000-0000-00005D010000}"/>
    <cellStyle name="page 2" xfId="581" xr:uid="{00000000-0005-0000-0000-00005E010000}"/>
    <cellStyle name="page 3" xfId="658" xr:uid="{00000000-0005-0000-0000-00005F010000}"/>
    <cellStyle name="page 4" xfId="684" xr:uid="{00000000-0005-0000-0000-000060010000}"/>
    <cellStyle name="Percent" xfId="2" builtinId="5"/>
    <cellStyle name="Percent 2" xfId="134" xr:uid="{00000000-0005-0000-0000-000062010000}"/>
    <cellStyle name="Percent 2 2" xfId="276" xr:uid="{00000000-0005-0000-0000-000063010000}"/>
    <cellStyle name="Percent 3" xfId="135" xr:uid="{00000000-0005-0000-0000-000064010000}"/>
    <cellStyle name="Percent 4" xfId="136" xr:uid="{00000000-0005-0000-0000-000065010000}"/>
    <cellStyle name="Percent 5" xfId="395" xr:uid="{00000000-0005-0000-0000-000066010000}"/>
    <cellStyle name="Percent Input" xfId="339" xr:uid="{00000000-0005-0000-0000-000067010000}"/>
    <cellStyle name="price" xfId="340" xr:uid="{00000000-0005-0000-0000-000068010000}"/>
    <cellStyle name="PSChar" xfId="341" xr:uid="{00000000-0005-0000-0000-000069010000}"/>
    <cellStyle name="PSDate" xfId="342" xr:uid="{00000000-0005-0000-0000-00006A010000}"/>
    <cellStyle name="PSDec" xfId="343" xr:uid="{00000000-0005-0000-0000-00006B010000}"/>
    <cellStyle name="PSHeading" xfId="344" xr:uid="{00000000-0005-0000-0000-00006C010000}"/>
    <cellStyle name="PSInt" xfId="345" xr:uid="{00000000-0005-0000-0000-00006D010000}"/>
    <cellStyle name="PSSpacer" xfId="346" xr:uid="{00000000-0005-0000-0000-00006E010000}"/>
    <cellStyle name="RHColumnHeading" xfId="212" xr:uid="{00000000-0005-0000-0000-00006F010000}"/>
    <cellStyle name="RHHeading" xfId="213" xr:uid="{00000000-0005-0000-0000-000070010000}"/>
    <cellStyle name="RHJobTitle" xfId="214" xr:uid="{00000000-0005-0000-0000-000071010000}"/>
    <cellStyle name="RHSubTotal" xfId="215" xr:uid="{00000000-0005-0000-0000-000072010000}"/>
    <cellStyle name="SAPBEXaggData" xfId="137" xr:uid="{00000000-0005-0000-0000-000073010000}"/>
    <cellStyle name="SAPBEXaggData 10" xfId="834" xr:uid="{00000000-0005-0000-0000-000074010000}"/>
    <cellStyle name="SAPBEXaggData 2" xfId="138" xr:uid="{00000000-0005-0000-0000-000075010000}"/>
    <cellStyle name="SAPBEXaggData 2 2" xfId="603" xr:uid="{00000000-0005-0000-0000-000076010000}"/>
    <cellStyle name="SAPBEXaggData 2 3" xfId="451" xr:uid="{00000000-0005-0000-0000-000077010000}"/>
    <cellStyle name="SAPBEXaggData 2 4" xfId="626" xr:uid="{00000000-0005-0000-0000-000078010000}"/>
    <cellStyle name="SAPBEXaggData 2 5" xfId="797" xr:uid="{00000000-0005-0000-0000-000079010000}"/>
    <cellStyle name="SAPBEXaggData 2 6" xfId="846" xr:uid="{00000000-0005-0000-0000-00007A010000}"/>
    <cellStyle name="SAPBEXaggData 2 7" xfId="806" xr:uid="{00000000-0005-0000-0000-00007B010000}"/>
    <cellStyle name="SAPBEXaggData 2 8" xfId="835" xr:uid="{00000000-0005-0000-0000-00007C010000}"/>
    <cellStyle name="SAPBEXaggData 3" xfId="347" xr:uid="{00000000-0005-0000-0000-00007D010000}"/>
    <cellStyle name="SAPBEXaggData 3 2" xfId="409" xr:uid="{00000000-0005-0000-0000-00007E010000}"/>
    <cellStyle name="SAPBEXaggData 3 3" xfId="659" xr:uid="{00000000-0005-0000-0000-00007F010000}"/>
    <cellStyle name="SAPBEXaggData 3 4" xfId="685" xr:uid="{00000000-0005-0000-0000-000080010000}"/>
    <cellStyle name="SAPBEXaggData 3 5" xfId="796" xr:uid="{00000000-0005-0000-0000-000081010000}"/>
    <cellStyle name="SAPBEXaggData 3 6" xfId="847" xr:uid="{00000000-0005-0000-0000-000082010000}"/>
    <cellStyle name="SAPBEXaggData 3 7" xfId="805" xr:uid="{00000000-0005-0000-0000-000083010000}"/>
    <cellStyle name="SAPBEXaggData 3 8" xfId="836" xr:uid="{00000000-0005-0000-0000-000084010000}"/>
    <cellStyle name="SAPBEXaggData 4" xfId="604" xr:uid="{00000000-0005-0000-0000-000085010000}"/>
    <cellStyle name="SAPBEXaggData 5" xfId="483" xr:uid="{00000000-0005-0000-0000-000086010000}"/>
    <cellStyle name="SAPBEXaggData 6" xfId="449" xr:uid="{00000000-0005-0000-0000-000087010000}"/>
    <cellStyle name="SAPBEXaggData 7" xfId="798" xr:uid="{00000000-0005-0000-0000-000088010000}"/>
    <cellStyle name="SAPBEXaggData 8" xfId="845" xr:uid="{00000000-0005-0000-0000-000089010000}"/>
    <cellStyle name="SAPBEXaggData 9" xfId="807" xr:uid="{00000000-0005-0000-0000-00008A010000}"/>
    <cellStyle name="SAPBEXaggDataEmph" xfId="139" xr:uid="{00000000-0005-0000-0000-00008B010000}"/>
    <cellStyle name="SAPBEXaggDataEmph 10" xfId="837" xr:uid="{00000000-0005-0000-0000-00008C010000}"/>
    <cellStyle name="SAPBEXaggDataEmph 2" xfId="140" xr:uid="{00000000-0005-0000-0000-00008D010000}"/>
    <cellStyle name="SAPBEXaggDataEmph 2 2" xfId="600" xr:uid="{00000000-0005-0000-0000-00008E010000}"/>
    <cellStyle name="SAPBEXaggDataEmph 2 3" xfId="523" xr:uid="{00000000-0005-0000-0000-00008F010000}"/>
    <cellStyle name="SAPBEXaggDataEmph 2 4" xfId="418" xr:uid="{00000000-0005-0000-0000-000090010000}"/>
    <cellStyle name="SAPBEXaggDataEmph 2 5" xfId="794" xr:uid="{00000000-0005-0000-0000-000091010000}"/>
    <cellStyle name="SAPBEXaggDataEmph 2 6" xfId="849" xr:uid="{00000000-0005-0000-0000-000092010000}"/>
    <cellStyle name="SAPBEXaggDataEmph 2 7" xfId="803" xr:uid="{00000000-0005-0000-0000-000093010000}"/>
    <cellStyle name="SAPBEXaggDataEmph 2 8" xfId="838" xr:uid="{00000000-0005-0000-0000-000094010000}"/>
    <cellStyle name="SAPBEXaggDataEmph 3" xfId="348" xr:uid="{00000000-0005-0000-0000-000095010000}"/>
    <cellStyle name="SAPBEXaggDataEmph 3 2" xfId="582" xr:uid="{00000000-0005-0000-0000-000096010000}"/>
    <cellStyle name="SAPBEXaggDataEmph 3 3" xfId="660" xr:uid="{00000000-0005-0000-0000-000097010000}"/>
    <cellStyle name="SAPBEXaggDataEmph 3 4" xfId="686" xr:uid="{00000000-0005-0000-0000-000098010000}"/>
    <cellStyle name="SAPBEXaggDataEmph 3 5" xfId="793" xr:uid="{00000000-0005-0000-0000-000099010000}"/>
    <cellStyle name="SAPBEXaggDataEmph 3 6" xfId="850" xr:uid="{00000000-0005-0000-0000-00009A010000}"/>
    <cellStyle name="SAPBEXaggDataEmph 3 7" xfId="802" xr:uid="{00000000-0005-0000-0000-00009B010000}"/>
    <cellStyle name="SAPBEXaggDataEmph 3 8" xfId="839" xr:uid="{00000000-0005-0000-0000-00009C010000}"/>
    <cellStyle name="SAPBEXaggDataEmph 4" xfId="602" xr:uid="{00000000-0005-0000-0000-00009D010000}"/>
    <cellStyle name="SAPBEXaggDataEmph 5" xfId="614" xr:uid="{00000000-0005-0000-0000-00009E010000}"/>
    <cellStyle name="SAPBEXaggDataEmph 6" xfId="571" xr:uid="{00000000-0005-0000-0000-00009F010000}"/>
    <cellStyle name="SAPBEXaggDataEmph 7" xfId="795" xr:uid="{00000000-0005-0000-0000-0000A0010000}"/>
    <cellStyle name="SAPBEXaggDataEmph 8" xfId="848" xr:uid="{00000000-0005-0000-0000-0000A1010000}"/>
    <cellStyle name="SAPBEXaggDataEmph 9" xfId="804" xr:uid="{00000000-0005-0000-0000-0000A2010000}"/>
    <cellStyle name="SAPBEXaggItem" xfId="141" xr:uid="{00000000-0005-0000-0000-0000A3010000}"/>
    <cellStyle name="SAPBEXaggItem 10" xfId="840" xr:uid="{00000000-0005-0000-0000-0000A4010000}"/>
    <cellStyle name="SAPBEXaggItem 2" xfId="142" xr:uid="{00000000-0005-0000-0000-0000A5010000}"/>
    <cellStyle name="SAPBEXaggItem 2 2" xfId="598" xr:uid="{00000000-0005-0000-0000-0000A6010000}"/>
    <cellStyle name="SAPBEXaggItem 2 3" xfId="484" xr:uid="{00000000-0005-0000-0000-0000A7010000}"/>
    <cellStyle name="SAPBEXaggItem 2 4" xfId="482" xr:uid="{00000000-0005-0000-0000-0000A8010000}"/>
    <cellStyle name="SAPBEXaggItem 2 5" xfId="791" xr:uid="{00000000-0005-0000-0000-0000A9010000}"/>
    <cellStyle name="SAPBEXaggItem 2 6" xfId="852" xr:uid="{00000000-0005-0000-0000-0000AA010000}"/>
    <cellStyle name="SAPBEXaggItem 2 7" xfId="800" xr:uid="{00000000-0005-0000-0000-0000AB010000}"/>
    <cellStyle name="SAPBEXaggItem 2 8" xfId="841" xr:uid="{00000000-0005-0000-0000-0000AC010000}"/>
    <cellStyle name="SAPBEXaggItem 3" xfId="349" xr:uid="{00000000-0005-0000-0000-0000AD010000}"/>
    <cellStyle name="SAPBEXaggItem 3 2" xfId="408" xr:uid="{00000000-0005-0000-0000-0000AE010000}"/>
    <cellStyle name="SAPBEXaggItem 3 3" xfId="661" xr:uid="{00000000-0005-0000-0000-0000AF010000}"/>
    <cellStyle name="SAPBEXaggItem 3 4" xfId="687" xr:uid="{00000000-0005-0000-0000-0000B0010000}"/>
    <cellStyle name="SAPBEXaggItem 3 5" xfId="790" xr:uid="{00000000-0005-0000-0000-0000B1010000}"/>
    <cellStyle name="SAPBEXaggItem 3 6" xfId="853" xr:uid="{00000000-0005-0000-0000-0000B2010000}"/>
    <cellStyle name="SAPBEXaggItem 3 7" xfId="799" xr:uid="{00000000-0005-0000-0000-0000B3010000}"/>
    <cellStyle name="SAPBEXaggItem 3 8" xfId="842" xr:uid="{00000000-0005-0000-0000-0000B4010000}"/>
    <cellStyle name="SAPBEXaggItem 4" xfId="599" xr:uid="{00000000-0005-0000-0000-0000B5010000}"/>
    <cellStyle name="SAPBEXaggItem 5" xfId="446" xr:uid="{00000000-0005-0000-0000-0000B6010000}"/>
    <cellStyle name="SAPBEXaggItem 6" xfId="511" xr:uid="{00000000-0005-0000-0000-0000B7010000}"/>
    <cellStyle name="SAPBEXaggItem 7" xfId="792" xr:uid="{00000000-0005-0000-0000-0000B8010000}"/>
    <cellStyle name="SAPBEXaggItem 8" xfId="851" xr:uid="{00000000-0005-0000-0000-0000B9010000}"/>
    <cellStyle name="SAPBEXaggItem 9" xfId="801" xr:uid="{00000000-0005-0000-0000-0000BA010000}"/>
    <cellStyle name="SAPBEXaggItemX" xfId="143" xr:uid="{00000000-0005-0000-0000-0000BB010000}"/>
    <cellStyle name="SAPBEXaggItemX 2" xfId="480" xr:uid="{00000000-0005-0000-0000-0000BC010000}"/>
    <cellStyle name="SAPBEXaggItemX 3" xfId="447" xr:uid="{00000000-0005-0000-0000-0000BD010000}"/>
    <cellStyle name="SAPBEXaggItemX 4" xfId="422" xr:uid="{00000000-0005-0000-0000-0000BE010000}"/>
    <cellStyle name="SAPBEXaggItemX 5" xfId="789" xr:uid="{00000000-0005-0000-0000-0000BF010000}"/>
    <cellStyle name="SAPBEXaggItemX 6" xfId="854" xr:uid="{00000000-0005-0000-0000-0000C0010000}"/>
    <cellStyle name="SAPBEXaggItemX 7" xfId="788" xr:uid="{00000000-0005-0000-0000-0000C1010000}"/>
    <cellStyle name="SAPBEXaggItemX 8" xfId="843" xr:uid="{00000000-0005-0000-0000-0000C2010000}"/>
    <cellStyle name="SAPBEXchaText" xfId="144" xr:uid="{00000000-0005-0000-0000-0000C3010000}"/>
    <cellStyle name="SAPBEXchaText 2" xfId="145" xr:uid="{00000000-0005-0000-0000-0000C4010000}"/>
    <cellStyle name="SAPBEXchaText 2 2" xfId="597" xr:uid="{00000000-0005-0000-0000-0000C5010000}"/>
    <cellStyle name="SAPBEXchaText 2 3" xfId="485" xr:uid="{00000000-0005-0000-0000-0000C6010000}"/>
    <cellStyle name="SAPBEXchaText 2 4" xfId="450" xr:uid="{00000000-0005-0000-0000-0000C7010000}"/>
    <cellStyle name="SAPBEXchaText 2 5" xfId="787" xr:uid="{00000000-0005-0000-0000-0000C8010000}"/>
    <cellStyle name="SAPBEXchaText 2 6" xfId="860" xr:uid="{00000000-0005-0000-0000-0000C9010000}"/>
    <cellStyle name="SAPBEXchaText 2 7" xfId="759" xr:uid="{00000000-0005-0000-0000-0000CA010000}"/>
    <cellStyle name="SAPBEXchaText 2 8" xfId="844" xr:uid="{00000000-0005-0000-0000-0000CB010000}"/>
    <cellStyle name="SAPBEXchaText 3" xfId="350" xr:uid="{00000000-0005-0000-0000-0000CC010000}"/>
    <cellStyle name="SAPBEXexcBad7" xfId="146" xr:uid="{00000000-0005-0000-0000-0000CD010000}"/>
    <cellStyle name="SAPBEXexcBad7 10" xfId="861" xr:uid="{00000000-0005-0000-0000-0000CE010000}"/>
    <cellStyle name="SAPBEXexcBad7 2" xfId="147" xr:uid="{00000000-0005-0000-0000-0000CF010000}"/>
    <cellStyle name="SAPBEXexcBad7 2 2" xfId="596" xr:uid="{00000000-0005-0000-0000-0000D0010000}"/>
    <cellStyle name="SAPBEXexcBad7 2 3" xfId="486" xr:uid="{00000000-0005-0000-0000-0000D1010000}"/>
    <cellStyle name="SAPBEXexcBad7 2 4" xfId="566" xr:uid="{00000000-0005-0000-0000-0000D2010000}"/>
    <cellStyle name="SAPBEXexcBad7 2 5" xfId="785" xr:uid="{00000000-0005-0000-0000-0000D3010000}"/>
    <cellStyle name="SAPBEXexcBad7 2 6" xfId="863" xr:uid="{00000000-0005-0000-0000-0000D4010000}"/>
    <cellStyle name="SAPBEXexcBad7 2 7" xfId="756" xr:uid="{00000000-0005-0000-0000-0000D5010000}"/>
    <cellStyle name="SAPBEXexcBad7 2 8" xfId="889" xr:uid="{00000000-0005-0000-0000-0000D6010000}"/>
    <cellStyle name="SAPBEXexcBad7 3" xfId="351" xr:uid="{00000000-0005-0000-0000-0000D7010000}"/>
    <cellStyle name="SAPBEXexcBad7 3 2" xfId="583" xr:uid="{00000000-0005-0000-0000-0000D8010000}"/>
    <cellStyle name="SAPBEXexcBad7 3 3" xfId="662" xr:uid="{00000000-0005-0000-0000-0000D9010000}"/>
    <cellStyle name="SAPBEXexcBad7 3 4" xfId="688" xr:uid="{00000000-0005-0000-0000-0000DA010000}"/>
    <cellStyle name="SAPBEXexcBad7 3 5" xfId="784" xr:uid="{00000000-0005-0000-0000-0000DB010000}"/>
    <cellStyle name="SAPBEXexcBad7 3 6" xfId="864" xr:uid="{00000000-0005-0000-0000-0000DC010000}"/>
    <cellStyle name="SAPBEXexcBad7 3 7" xfId="755" xr:uid="{00000000-0005-0000-0000-0000DD010000}"/>
    <cellStyle name="SAPBEXexcBad7 3 8" xfId="891" xr:uid="{00000000-0005-0000-0000-0000DE010000}"/>
    <cellStyle name="SAPBEXexcBad7 4" xfId="479" xr:uid="{00000000-0005-0000-0000-0000DF010000}"/>
    <cellStyle name="SAPBEXexcBad7 5" xfId="615" xr:uid="{00000000-0005-0000-0000-0000E0010000}"/>
    <cellStyle name="SAPBEXexcBad7 6" xfId="568" xr:uid="{00000000-0005-0000-0000-0000E1010000}"/>
    <cellStyle name="SAPBEXexcBad7 7" xfId="786" xr:uid="{00000000-0005-0000-0000-0000E2010000}"/>
    <cellStyle name="SAPBEXexcBad7 8" xfId="862" xr:uid="{00000000-0005-0000-0000-0000E3010000}"/>
    <cellStyle name="SAPBEXexcBad7 9" xfId="757" xr:uid="{00000000-0005-0000-0000-0000E4010000}"/>
    <cellStyle name="SAPBEXexcBad8" xfId="148" xr:uid="{00000000-0005-0000-0000-0000E5010000}"/>
    <cellStyle name="SAPBEXexcBad8 10" xfId="892" xr:uid="{00000000-0005-0000-0000-0000E6010000}"/>
    <cellStyle name="SAPBEXexcBad8 2" xfId="149" xr:uid="{00000000-0005-0000-0000-0000E7010000}"/>
    <cellStyle name="SAPBEXexcBad8 2 2" xfId="477" xr:uid="{00000000-0005-0000-0000-0000E8010000}"/>
    <cellStyle name="SAPBEXexcBad8 2 3" xfId="616" xr:uid="{00000000-0005-0000-0000-0000E9010000}"/>
    <cellStyle name="SAPBEXexcBad8 2 4" xfId="443" xr:uid="{00000000-0005-0000-0000-0000EA010000}"/>
    <cellStyle name="SAPBEXexcBad8 2 5" xfId="782" xr:uid="{00000000-0005-0000-0000-0000EB010000}"/>
    <cellStyle name="SAPBEXexcBad8 2 6" xfId="866" xr:uid="{00000000-0005-0000-0000-0000EC010000}"/>
    <cellStyle name="SAPBEXexcBad8 2 7" xfId="751" xr:uid="{00000000-0005-0000-0000-0000ED010000}"/>
    <cellStyle name="SAPBEXexcBad8 2 8" xfId="893" xr:uid="{00000000-0005-0000-0000-0000EE010000}"/>
    <cellStyle name="SAPBEXexcBad8 3" xfId="352" xr:uid="{00000000-0005-0000-0000-0000EF010000}"/>
    <cellStyle name="SAPBEXexcBad8 3 2" xfId="407" xr:uid="{00000000-0005-0000-0000-0000F0010000}"/>
    <cellStyle name="SAPBEXexcBad8 3 3" xfId="663" xr:uid="{00000000-0005-0000-0000-0000F1010000}"/>
    <cellStyle name="SAPBEXexcBad8 3 4" xfId="689" xr:uid="{00000000-0005-0000-0000-0000F2010000}"/>
    <cellStyle name="SAPBEXexcBad8 3 5" xfId="781" xr:uid="{00000000-0005-0000-0000-0000F3010000}"/>
    <cellStyle name="SAPBEXexcBad8 3 6" xfId="867" xr:uid="{00000000-0005-0000-0000-0000F4010000}"/>
    <cellStyle name="SAPBEXexcBad8 3 7" xfId="749" xr:uid="{00000000-0005-0000-0000-0000F5010000}"/>
    <cellStyle name="SAPBEXexcBad8 3 8" xfId="894" xr:uid="{00000000-0005-0000-0000-0000F6010000}"/>
    <cellStyle name="SAPBEXexcBad8 4" xfId="478" xr:uid="{00000000-0005-0000-0000-0000F7010000}"/>
    <cellStyle name="SAPBEXexcBad8 5" xfId="487" xr:uid="{00000000-0005-0000-0000-0000F8010000}"/>
    <cellStyle name="SAPBEXexcBad8 6" xfId="412" xr:uid="{00000000-0005-0000-0000-0000F9010000}"/>
    <cellStyle name="SAPBEXexcBad8 7" xfId="783" xr:uid="{00000000-0005-0000-0000-0000FA010000}"/>
    <cellStyle name="SAPBEXexcBad8 8" xfId="865" xr:uid="{00000000-0005-0000-0000-0000FB010000}"/>
    <cellStyle name="SAPBEXexcBad8 9" xfId="754" xr:uid="{00000000-0005-0000-0000-0000FC010000}"/>
    <cellStyle name="SAPBEXexcBad9" xfId="150" xr:uid="{00000000-0005-0000-0000-0000FD010000}"/>
    <cellStyle name="SAPBEXexcBad9 10" xfId="895" xr:uid="{00000000-0005-0000-0000-0000FE010000}"/>
    <cellStyle name="SAPBEXexcBad9 2" xfId="151" xr:uid="{00000000-0005-0000-0000-0000FF010000}"/>
    <cellStyle name="SAPBEXexcBad9 2 2" xfId="564" xr:uid="{00000000-0005-0000-0000-000000020000}"/>
    <cellStyle name="SAPBEXexcBad9 2 3" xfId="445" xr:uid="{00000000-0005-0000-0000-000001020000}"/>
    <cellStyle name="SAPBEXexcBad9 2 4" xfId="629" xr:uid="{00000000-0005-0000-0000-000002020000}"/>
    <cellStyle name="SAPBEXexcBad9 2 5" xfId="779" xr:uid="{00000000-0005-0000-0000-000003020000}"/>
    <cellStyle name="SAPBEXexcBad9 2 6" xfId="869" xr:uid="{00000000-0005-0000-0000-000004020000}"/>
    <cellStyle name="SAPBEXexcBad9 2 7" xfId="747" xr:uid="{00000000-0005-0000-0000-000005020000}"/>
    <cellStyle name="SAPBEXexcBad9 2 8" xfId="898" xr:uid="{00000000-0005-0000-0000-000006020000}"/>
    <cellStyle name="SAPBEXexcBad9 3" xfId="353" xr:uid="{00000000-0005-0000-0000-000007020000}"/>
    <cellStyle name="SAPBEXexcBad9 3 2" xfId="406" xr:uid="{00000000-0005-0000-0000-000008020000}"/>
    <cellStyle name="SAPBEXexcBad9 3 3" xfId="664" xr:uid="{00000000-0005-0000-0000-000009020000}"/>
    <cellStyle name="SAPBEXexcBad9 3 4" xfId="690" xr:uid="{00000000-0005-0000-0000-00000A020000}"/>
    <cellStyle name="SAPBEXexcBad9 3 5" xfId="778" xr:uid="{00000000-0005-0000-0000-00000B020000}"/>
    <cellStyle name="SAPBEXexcBad9 3 6" xfId="870" xr:uid="{00000000-0005-0000-0000-00000C020000}"/>
    <cellStyle name="SAPBEXexcBad9 3 7" xfId="745" xr:uid="{00000000-0005-0000-0000-00000D020000}"/>
    <cellStyle name="SAPBEXexcBad9 3 8" xfId="900" xr:uid="{00000000-0005-0000-0000-00000E020000}"/>
    <cellStyle name="SAPBEXexcBad9 4" xfId="476" xr:uid="{00000000-0005-0000-0000-00000F020000}"/>
    <cellStyle name="SAPBEXexcBad9 5" xfId="525" xr:uid="{00000000-0005-0000-0000-000010020000}"/>
    <cellStyle name="SAPBEXexcBad9 6" xfId="421" xr:uid="{00000000-0005-0000-0000-000011020000}"/>
    <cellStyle name="SAPBEXexcBad9 7" xfId="780" xr:uid="{00000000-0005-0000-0000-000012020000}"/>
    <cellStyle name="SAPBEXexcBad9 8" xfId="868" xr:uid="{00000000-0005-0000-0000-000013020000}"/>
    <cellStyle name="SAPBEXexcBad9 9" xfId="748" xr:uid="{00000000-0005-0000-0000-000014020000}"/>
    <cellStyle name="SAPBEXexcCritical4" xfId="152" xr:uid="{00000000-0005-0000-0000-000015020000}"/>
    <cellStyle name="SAPBEXexcCritical4 10" xfId="901" xr:uid="{00000000-0005-0000-0000-000016020000}"/>
    <cellStyle name="SAPBEXexcCritical4 2" xfId="153" xr:uid="{00000000-0005-0000-0000-000017020000}"/>
    <cellStyle name="SAPBEXexcCritical4 2 2" xfId="474" xr:uid="{00000000-0005-0000-0000-000018020000}"/>
    <cellStyle name="SAPBEXexcCritical4 2 3" xfId="442" xr:uid="{00000000-0005-0000-0000-000019020000}"/>
    <cellStyle name="SAPBEXexcCritical4 2 4" xfId="513" xr:uid="{00000000-0005-0000-0000-00001A020000}"/>
    <cellStyle name="SAPBEXexcCritical4 2 5" xfId="776" xr:uid="{00000000-0005-0000-0000-00001B020000}"/>
    <cellStyle name="SAPBEXexcCritical4 2 6" xfId="872" xr:uid="{00000000-0005-0000-0000-00001C020000}"/>
    <cellStyle name="SAPBEXexcCritical4 2 7" xfId="957" xr:uid="{00000000-0005-0000-0000-00001D020000}"/>
    <cellStyle name="SAPBEXexcCritical4 2 8" xfId="902" xr:uid="{00000000-0005-0000-0000-00001E020000}"/>
    <cellStyle name="SAPBEXexcCritical4 3" xfId="354" xr:uid="{00000000-0005-0000-0000-00001F020000}"/>
    <cellStyle name="SAPBEXexcCritical4 3 2" xfId="584" xr:uid="{00000000-0005-0000-0000-000020020000}"/>
    <cellStyle name="SAPBEXexcCritical4 3 3" xfId="665" xr:uid="{00000000-0005-0000-0000-000021020000}"/>
    <cellStyle name="SAPBEXexcCritical4 3 4" xfId="691" xr:uid="{00000000-0005-0000-0000-000022020000}"/>
    <cellStyle name="SAPBEXexcCritical4 3 5" xfId="775" xr:uid="{00000000-0005-0000-0000-000023020000}"/>
    <cellStyle name="SAPBEXexcCritical4 3 6" xfId="873" xr:uid="{00000000-0005-0000-0000-000024020000}"/>
    <cellStyle name="SAPBEXexcCritical4 3 7" xfId="958" xr:uid="{00000000-0005-0000-0000-000025020000}"/>
    <cellStyle name="SAPBEXexcCritical4 3 8" xfId="904" xr:uid="{00000000-0005-0000-0000-000026020000}"/>
    <cellStyle name="SAPBEXexcCritical4 4" xfId="475" xr:uid="{00000000-0005-0000-0000-000027020000}"/>
    <cellStyle name="SAPBEXexcCritical4 5" xfId="444" xr:uid="{00000000-0005-0000-0000-000028020000}"/>
    <cellStyle name="SAPBEXexcCritical4 6" xfId="512" xr:uid="{00000000-0005-0000-0000-000029020000}"/>
    <cellStyle name="SAPBEXexcCritical4 7" xfId="777" xr:uid="{00000000-0005-0000-0000-00002A020000}"/>
    <cellStyle name="SAPBEXexcCritical4 8" xfId="871" xr:uid="{00000000-0005-0000-0000-00002B020000}"/>
    <cellStyle name="SAPBEXexcCritical4 9" xfId="956" xr:uid="{00000000-0005-0000-0000-00002C020000}"/>
    <cellStyle name="SAPBEXexcCritical5" xfId="154" xr:uid="{00000000-0005-0000-0000-00002D020000}"/>
    <cellStyle name="SAPBEXexcCritical5 10" xfId="905" xr:uid="{00000000-0005-0000-0000-00002E020000}"/>
    <cellStyle name="SAPBEXexcCritical5 2" xfId="155" xr:uid="{00000000-0005-0000-0000-00002F020000}"/>
    <cellStyle name="SAPBEXexcCritical5 2 2" xfId="472" xr:uid="{00000000-0005-0000-0000-000030020000}"/>
    <cellStyle name="SAPBEXexcCritical5 2 3" xfId="438" xr:uid="{00000000-0005-0000-0000-000031020000}"/>
    <cellStyle name="SAPBEXexcCritical5 2 4" xfId="631" xr:uid="{00000000-0005-0000-0000-000032020000}"/>
    <cellStyle name="SAPBEXexcCritical5 2 5" xfId="773" xr:uid="{00000000-0005-0000-0000-000033020000}"/>
    <cellStyle name="SAPBEXexcCritical5 2 6" xfId="875" xr:uid="{00000000-0005-0000-0000-000034020000}"/>
    <cellStyle name="SAPBEXexcCritical5 2 7" xfId="960" xr:uid="{00000000-0005-0000-0000-000035020000}"/>
    <cellStyle name="SAPBEXexcCritical5 2 8" xfId="922" xr:uid="{00000000-0005-0000-0000-000036020000}"/>
    <cellStyle name="SAPBEXexcCritical5 3" xfId="355" xr:uid="{00000000-0005-0000-0000-000037020000}"/>
    <cellStyle name="SAPBEXexcCritical5 3 2" xfId="405" xr:uid="{00000000-0005-0000-0000-000038020000}"/>
    <cellStyle name="SAPBEXexcCritical5 3 3" xfId="666" xr:uid="{00000000-0005-0000-0000-000039020000}"/>
    <cellStyle name="SAPBEXexcCritical5 3 4" xfId="692" xr:uid="{00000000-0005-0000-0000-00003A020000}"/>
    <cellStyle name="SAPBEXexcCritical5 3 5" xfId="772" xr:uid="{00000000-0005-0000-0000-00003B020000}"/>
    <cellStyle name="SAPBEXexcCritical5 3 6" xfId="876" xr:uid="{00000000-0005-0000-0000-00003C020000}"/>
    <cellStyle name="SAPBEXexcCritical5 3 7" xfId="961" xr:uid="{00000000-0005-0000-0000-00003D020000}"/>
    <cellStyle name="SAPBEXexcCritical5 3 8" xfId="923" xr:uid="{00000000-0005-0000-0000-00003E020000}"/>
    <cellStyle name="SAPBEXexcCritical5 4" xfId="473" xr:uid="{00000000-0005-0000-0000-00003F020000}"/>
    <cellStyle name="SAPBEXexcCritical5 5" xfId="439" xr:uid="{00000000-0005-0000-0000-000040020000}"/>
    <cellStyle name="SAPBEXexcCritical5 6" xfId="419" xr:uid="{00000000-0005-0000-0000-000041020000}"/>
    <cellStyle name="SAPBEXexcCritical5 7" xfId="774" xr:uid="{00000000-0005-0000-0000-000042020000}"/>
    <cellStyle name="SAPBEXexcCritical5 8" xfId="874" xr:uid="{00000000-0005-0000-0000-000043020000}"/>
    <cellStyle name="SAPBEXexcCritical5 9" xfId="959" xr:uid="{00000000-0005-0000-0000-000044020000}"/>
    <cellStyle name="SAPBEXexcCritical6" xfId="156" xr:uid="{00000000-0005-0000-0000-000045020000}"/>
    <cellStyle name="SAPBEXexcCritical6 10" xfId="928" xr:uid="{00000000-0005-0000-0000-000046020000}"/>
    <cellStyle name="SAPBEXexcCritical6 2" xfId="157" xr:uid="{00000000-0005-0000-0000-000047020000}"/>
    <cellStyle name="SAPBEXexcCritical6 2 2" xfId="470" xr:uid="{00000000-0005-0000-0000-000048020000}"/>
    <cellStyle name="SAPBEXexcCritical6 2 3" xfId="435" xr:uid="{00000000-0005-0000-0000-000049020000}"/>
    <cellStyle name="SAPBEXexcCritical6 2 4" xfId="417" xr:uid="{00000000-0005-0000-0000-00004A020000}"/>
    <cellStyle name="SAPBEXexcCritical6 2 5" xfId="770" xr:uid="{00000000-0005-0000-0000-00004B020000}"/>
    <cellStyle name="SAPBEXexcCritical6 2 6" xfId="878" xr:uid="{00000000-0005-0000-0000-00004C020000}"/>
    <cellStyle name="SAPBEXexcCritical6 2 7" xfId="963" xr:uid="{00000000-0005-0000-0000-00004D020000}"/>
    <cellStyle name="SAPBEXexcCritical6 2 8" xfId="942" xr:uid="{00000000-0005-0000-0000-00004E020000}"/>
    <cellStyle name="SAPBEXexcCritical6 3" xfId="356" xr:uid="{00000000-0005-0000-0000-00004F020000}"/>
    <cellStyle name="SAPBEXexcCritical6 3 2" xfId="404" xr:uid="{00000000-0005-0000-0000-000050020000}"/>
    <cellStyle name="SAPBEXexcCritical6 3 3" xfId="667" xr:uid="{00000000-0005-0000-0000-000051020000}"/>
    <cellStyle name="SAPBEXexcCritical6 3 4" xfId="693" xr:uid="{00000000-0005-0000-0000-000052020000}"/>
    <cellStyle name="SAPBEXexcCritical6 3 5" xfId="769" xr:uid="{00000000-0005-0000-0000-000053020000}"/>
    <cellStyle name="SAPBEXexcCritical6 3 6" xfId="879" xr:uid="{00000000-0005-0000-0000-000054020000}"/>
    <cellStyle name="SAPBEXexcCritical6 3 7" xfId="964" xr:uid="{00000000-0005-0000-0000-000055020000}"/>
    <cellStyle name="SAPBEXexcCritical6 3 8" xfId="943" xr:uid="{00000000-0005-0000-0000-000056020000}"/>
    <cellStyle name="SAPBEXexcCritical6 4" xfId="471" xr:uid="{00000000-0005-0000-0000-000057020000}"/>
    <cellStyle name="SAPBEXexcCritical6 5" xfId="572" xr:uid="{00000000-0005-0000-0000-000058020000}"/>
    <cellStyle name="SAPBEXexcCritical6 6" xfId="632" xr:uid="{00000000-0005-0000-0000-000059020000}"/>
    <cellStyle name="SAPBEXexcCritical6 7" xfId="771" xr:uid="{00000000-0005-0000-0000-00005A020000}"/>
    <cellStyle name="SAPBEXexcCritical6 8" xfId="877" xr:uid="{00000000-0005-0000-0000-00005B020000}"/>
    <cellStyle name="SAPBEXexcCritical6 9" xfId="962" xr:uid="{00000000-0005-0000-0000-00005C020000}"/>
    <cellStyle name="SAPBEXexcGood1" xfId="158" xr:uid="{00000000-0005-0000-0000-00005D020000}"/>
    <cellStyle name="SAPBEXexcGood1 10" xfId="945" xr:uid="{00000000-0005-0000-0000-00005E020000}"/>
    <cellStyle name="SAPBEXexcGood1 2" xfId="159" xr:uid="{00000000-0005-0000-0000-00005F020000}"/>
    <cellStyle name="SAPBEXexcGood1 2 2" xfId="562" xr:uid="{00000000-0005-0000-0000-000060020000}"/>
    <cellStyle name="SAPBEXexcGood1 2 3" xfId="488" xr:uid="{00000000-0005-0000-0000-000061020000}"/>
    <cellStyle name="SAPBEXexcGood1 2 4" xfId="416" xr:uid="{00000000-0005-0000-0000-000062020000}"/>
    <cellStyle name="SAPBEXexcGood1 2 5" xfId="767" xr:uid="{00000000-0005-0000-0000-000063020000}"/>
    <cellStyle name="SAPBEXexcGood1 2 6" xfId="881" xr:uid="{00000000-0005-0000-0000-000064020000}"/>
    <cellStyle name="SAPBEXexcGood1 2 7" xfId="966" xr:uid="{00000000-0005-0000-0000-000065020000}"/>
    <cellStyle name="SAPBEXexcGood1 2 8" xfId="946" xr:uid="{00000000-0005-0000-0000-000066020000}"/>
    <cellStyle name="SAPBEXexcGood1 3" xfId="357" xr:uid="{00000000-0005-0000-0000-000067020000}"/>
    <cellStyle name="SAPBEXexcGood1 3 2" xfId="585" xr:uid="{00000000-0005-0000-0000-000068020000}"/>
    <cellStyle name="SAPBEXexcGood1 3 3" xfId="668" xr:uid="{00000000-0005-0000-0000-000069020000}"/>
    <cellStyle name="SAPBEXexcGood1 3 4" xfId="694" xr:uid="{00000000-0005-0000-0000-00006A020000}"/>
    <cellStyle name="SAPBEXexcGood1 3 5" xfId="766" xr:uid="{00000000-0005-0000-0000-00006B020000}"/>
    <cellStyle name="SAPBEXexcGood1 3 6" xfId="882" xr:uid="{00000000-0005-0000-0000-00006C020000}"/>
    <cellStyle name="SAPBEXexcGood1 3 7" xfId="967" xr:uid="{00000000-0005-0000-0000-00006D020000}"/>
    <cellStyle name="SAPBEXexcGood1 3 8" xfId="950" xr:uid="{00000000-0005-0000-0000-00006E020000}"/>
    <cellStyle name="SAPBEXexcGood1 4" xfId="397" xr:uid="{00000000-0005-0000-0000-00006F020000}"/>
    <cellStyle name="SAPBEXexcGood1 5" xfId="431" xr:uid="{00000000-0005-0000-0000-000070020000}"/>
    <cellStyle name="SAPBEXexcGood1 6" xfId="633" xr:uid="{00000000-0005-0000-0000-000071020000}"/>
    <cellStyle name="SAPBEXexcGood1 7" xfId="768" xr:uid="{00000000-0005-0000-0000-000072020000}"/>
    <cellStyle name="SAPBEXexcGood1 8" xfId="880" xr:uid="{00000000-0005-0000-0000-000073020000}"/>
    <cellStyle name="SAPBEXexcGood1 9" xfId="965" xr:uid="{00000000-0005-0000-0000-000074020000}"/>
    <cellStyle name="SAPBEXexcGood2" xfId="160" xr:uid="{00000000-0005-0000-0000-000075020000}"/>
    <cellStyle name="SAPBEXexcGood2 10" xfId="951" xr:uid="{00000000-0005-0000-0000-000076020000}"/>
    <cellStyle name="SAPBEXexcGood2 2" xfId="161" xr:uid="{00000000-0005-0000-0000-000077020000}"/>
    <cellStyle name="SAPBEXexcGood2 2 2" xfId="518" xr:uid="{00000000-0005-0000-0000-000078020000}"/>
    <cellStyle name="SAPBEXexcGood2 2 3" xfId="429" xr:uid="{00000000-0005-0000-0000-000079020000}"/>
    <cellStyle name="SAPBEXexcGood2 2 4" xfId="441" xr:uid="{00000000-0005-0000-0000-00007A020000}"/>
    <cellStyle name="SAPBEXexcGood2 2 5" xfId="764" xr:uid="{00000000-0005-0000-0000-00007B020000}"/>
    <cellStyle name="SAPBEXexcGood2 2 6" xfId="884" xr:uid="{00000000-0005-0000-0000-00007C020000}"/>
    <cellStyle name="SAPBEXexcGood2 2 7" xfId="969" xr:uid="{00000000-0005-0000-0000-00007D020000}"/>
    <cellStyle name="SAPBEXexcGood2 2 8" xfId="952" xr:uid="{00000000-0005-0000-0000-00007E020000}"/>
    <cellStyle name="SAPBEXexcGood2 3" xfId="358" xr:uid="{00000000-0005-0000-0000-00007F020000}"/>
    <cellStyle name="SAPBEXexcGood2 3 2" xfId="403" xr:uid="{00000000-0005-0000-0000-000080020000}"/>
    <cellStyle name="SAPBEXexcGood2 3 3" xfId="669" xr:uid="{00000000-0005-0000-0000-000081020000}"/>
    <cellStyle name="SAPBEXexcGood2 3 4" xfId="695" xr:uid="{00000000-0005-0000-0000-000082020000}"/>
    <cellStyle name="SAPBEXexcGood2 3 5" xfId="763" xr:uid="{00000000-0005-0000-0000-000083020000}"/>
    <cellStyle name="SAPBEXexcGood2 3 6" xfId="885" xr:uid="{00000000-0005-0000-0000-000084020000}"/>
    <cellStyle name="SAPBEXexcGood2 3 7" xfId="970" xr:uid="{00000000-0005-0000-0000-000085020000}"/>
    <cellStyle name="SAPBEXexcGood2 3 8" xfId="1019" xr:uid="{00000000-0005-0000-0000-000086020000}"/>
    <cellStyle name="SAPBEXexcGood2 4" xfId="559" xr:uid="{00000000-0005-0000-0000-000087020000}"/>
    <cellStyle name="SAPBEXexcGood2 5" xfId="430" xr:uid="{00000000-0005-0000-0000-000088020000}"/>
    <cellStyle name="SAPBEXexcGood2 6" xfId="634" xr:uid="{00000000-0005-0000-0000-000089020000}"/>
    <cellStyle name="SAPBEXexcGood2 7" xfId="765" xr:uid="{00000000-0005-0000-0000-00008A020000}"/>
    <cellStyle name="SAPBEXexcGood2 8" xfId="883" xr:uid="{00000000-0005-0000-0000-00008B020000}"/>
    <cellStyle name="SAPBEXexcGood2 9" xfId="968" xr:uid="{00000000-0005-0000-0000-00008C020000}"/>
    <cellStyle name="SAPBEXexcGood3" xfId="162" xr:uid="{00000000-0005-0000-0000-00008D020000}"/>
    <cellStyle name="SAPBEXexcGood3 10" xfId="1020" xr:uid="{00000000-0005-0000-0000-00008E020000}"/>
    <cellStyle name="SAPBEXexcGood3 2" xfId="163" xr:uid="{00000000-0005-0000-0000-00008F020000}"/>
    <cellStyle name="SAPBEXexcGood3 2 2" xfId="468" xr:uid="{00000000-0005-0000-0000-000090020000}"/>
    <cellStyle name="SAPBEXexcGood3 2 3" xfId="427" xr:uid="{00000000-0005-0000-0000-000091020000}"/>
    <cellStyle name="SAPBEXexcGood3 2 4" xfId="415" xr:uid="{00000000-0005-0000-0000-000092020000}"/>
    <cellStyle name="SAPBEXexcGood3 2 5" xfId="761" xr:uid="{00000000-0005-0000-0000-000093020000}"/>
    <cellStyle name="SAPBEXexcGood3 2 6" xfId="887" xr:uid="{00000000-0005-0000-0000-000094020000}"/>
    <cellStyle name="SAPBEXexcGood3 2 7" xfId="972" xr:uid="{00000000-0005-0000-0000-000095020000}"/>
    <cellStyle name="SAPBEXexcGood3 2 8" xfId="1021" xr:uid="{00000000-0005-0000-0000-000096020000}"/>
    <cellStyle name="SAPBEXexcGood3 3" xfId="359" xr:uid="{00000000-0005-0000-0000-000097020000}"/>
    <cellStyle name="SAPBEXexcGood3 3 2" xfId="402" xr:uid="{00000000-0005-0000-0000-000098020000}"/>
    <cellStyle name="SAPBEXexcGood3 3 3" xfId="670" xr:uid="{00000000-0005-0000-0000-000099020000}"/>
    <cellStyle name="SAPBEXexcGood3 3 4" xfId="696" xr:uid="{00000000-0005-0000-0000-00009A020000}"/>
    <cellStyle name="SAPBEXexcGood3 3 5" xfId="760" xr:uid="{00000000-0005-0000-0000-00009B020000}"/>
    <cellStyle name="SAPBEXexcGood3 3 6" xfId="888" xr:uid="{00000000-0005-0000-0000-00009C020000}"/>
    <cellStyle name="SAPBEXexcGood3 3 7" xfId="973" xr:uid="{00000000-0005-0000-0000-00009D020000}"/>
    <cellStyle name="SAPBEXexcGood3 3 8" xfId="1022" xr:uid="{00000000-0005-0000-0000-00009E020000}"/>
    <cellStyle name="SAPBEXexcGood3 4" xfId="469" xr:uid="{00000000-0005-0000-0000-00009F020000}"/>
    <cellStyle name="SAPBEXexcGood3 5" xfId="489" xr:uid="{00000000-0005-0000-0000-0000A0020000}"/>
    <cellStyle name="SAPBEXexcGood3 6" xfId="635" xr:uid="{00000000-0005-0000-0000-0000A1020000}"/>
    <cellStyle name="SAPBEXexcGood3 7" xfId="762" xr:uid="{00000000-0005-0000-0000-0000A2020000}"/>
    <cellStyle name="SAPBEXexcGood3 8" xfId="886" xr:uid="{00000000-0005-0000-0000-0000A3020000}"/>
    <cellStyle name="SAPBEXexcGood3 9" xfId="971" xr:uid="{00000000-0005-0000-0000-0000A4020000}"/>
    <cellStyle name="SAPBEXfilterDrill" xfId="164" xr:uid="{00000000-0005-0000-0000-0000A5020000}"/>
    <cellStyle name="SAPBEXfilterDrill 2" xfId="165" xr:uid="{00000000-0005-0000-0000-0000A6020000}"/>
    <cellStyle name="SAPBEXfilterDrill 2 2" xfId="396" xr:uid="{00000000-0005-0000-0000-0000A7020000}"/>
    <cellStyle name="SAPBEXfilterDrill 2 3" xfId="652" xr:uid="{00000000-0005-0000-0000-0000A8020000}"/>
    <cellStyle name="SAPBEXfilterDrill 2 4" xfId="414" xr:uid="{00000000-0005-0000-0000-0000A9020000}"/>
    <cellStyle name="SAPBEXfilterDrill 2 5" xfId="758" xr:uid="{00000000-0005-0000-0000-0000AA020000}"/>
    <cellStyle name="SAPBEXfilterDrill 2 6" xfId="890" xr:uid="{00000000-0005-0000-0000-0000AB020000}"/>
    <cellStyle name="SAPBEXfilterDrill 2 7" xfId="974" xr:uid="{00000000-0005-0000-0000-0000AC020000}"/>
    <cellStyle name="SAPBEXfilterDrill 2 8" xfId="1023" xr:uid="{00000000-0005-0000-0000-0000AD020000}"/>
    <cellStyle name="SAPBEXfilterDrill 3" xfId="360" xr:uid="{00000000-0005-0000-0000-0000AE020000}"/>
    <cellStyle name="SAPBEXfilterItem" xfId="166" xr:uid="{00000000-0005-0000-0000-0000AF020000}"/>
    <cellStyle name="SAPBEXfilterItem 2" xfId="361" xr:uid="{00000000-0005-0000-0000-0000B0020000}"/>
    <cellStyle name="SAPBEXfilterText" xfId="167" xr:uid="{00000000-0005-0000-0000-0000B1020000}"/>
    <cellStyle name="SAPBEXformats" xfId="168" xr:uid="{00000000-0005-0000-0000-0000B2020000}"/>
    <cellStyle name="SAPBEXformats 2" xfId="169" xr:uid="{00000000-0005-0000-0000-0000B3020000}"/>
    <cellStyle name="SAPBEXformats 2 2" xfId="595" xr:uid="{00000000-0005-0000-0000-0000B4020000}"/>
    <cellStyle name="SAPBEXformats 2 3" xfId="617" xr:uid="{00000000-0005-0000-0000-0000B5020000}"/>
    <cellStyle name="SAPBEXformats 2 4" xfId="517" xr:uid="{00000000-0005-0000-0000-0000B6020000}"/>
    <cellStyle name="SAPBEXformats 2 5" xfId="753" xr:uid="{00000000-0005-0000-0000-0000B7020000}"/>
    <cellStyle name="SAPBEXformats 2 6" xfId="896" xr:uid="{00000000-0005-0000-0000-0000B8020000}"/>
    <cellStyle name="SAPBEXformats 2 7" xfId="975" xr:uid="{00000000-0005-0000-0000-0000B9020000}"/>
    <cellStyle name="SAPBEXformats 2 8" xfId="1024" xr:uid="{00000000-0005-0000-0000-0000BA020000}"/>
    <cellStyle name="SAPBEXformats 3" xfId="362" xr:uid="{00000000-0005-0000-0000-0000BB020000}"/>
    <cellStyle name="SAPBEXformats 3 2" xfId="401" xr:uid="{00000000-0005-0000-0000-0000BC020000}"/>
    <cellStyle name="SAPBEXformats 3 3" xfId="671" xr:uid="{00000000-0005-0000-0000-0000BD020000}"/>
    <cellStyle name="SAPBEXformats 3 4" xfId="697" xr:uid="{00000000-0005-0000-0000-0000BE020000}"/>
    <cellStyle name="SAPBEXformats 3 5" xfId="752" xr:uid="{00000000-0005-0000-0000-0000BF020000}"/>
    <cellStyle name="SAPBEXformats 3 6" xfId="897" xr:uid="{00000000-0005-0000-0000-0000C0020000}"/>
    <cellStyle name="SAPBEXformats 3 7" xfId="976" xr:uid="{00000000-0005-0000-0000-0000C1020000}"/>
    <cellStyle name="SAPBEXformats 3 8" xfId="1025" xr:uid="{00000000-0005-0000-0000-0000C2020000}"/>
    <cellStyle name="SAPBEXformats 4" xfId="490" xr:uid="{00000000-0005-0000-0000-0000C3020000}"/>
    <cellStyle name="SAPBEXheaderItem" xfId="170" xr:uid="{00000000-0005-0000-0000-0000C4020000}"/>
    <cellStyle name="SAPBEXheaderItem 2" xfId="171" xr:uid="{00000000-0005-0000-0000-0000C5020000}"/>
    <cellStyle name="SAPBEXheaderItem 2 2" xfId="393" xr:uid="{00000000-0005-0000-0000-0000C6020000}"/>
    <cellStyle name="SAPBEXheaderItem 2 3" xfId="594" xr:uid="{00000000-0005-0000-0000-0000C7020000}"/>
    <cellStyle name="SAPBEXheaderItem 2 4" xfId="491" xr:uid="{00000000-0005-0000-0000-0000C8020000}"/>
    <cellStyle name="SAPBEXheaderItem 2 5" xfId="575" xr:uid="{00000000-0005-0000-0000-0000C9020000}"/>
    <cellStyle name="SAPBEXheaderItem 2 6" xfId="750" xr:uid="{00000000-0005-0000-0000-0000CA020000}"/>
    <cellStyle name="SAPBEXheaderItem 2 7" xfId="899" xr:uid="{00000000-0005-0000-0000-0000CB020000}"/>
    <cellStyle name="SAPBEXheaderItem 2 8" xfId="977" xr:uid="{00000000-0005-0000-0000-0000CC020000}"/>
    <cellStyle name="SAPBEXheaderItem 2 9" xfId="1026" xr:uid="{00000000-0005-0000-0000-0000CD020000}"/>
    <cellStyle name="SAPBEXheaderItem 3" xfId="363" xr:uid="{00000000-0005-0000-0000-0000CE020000}"/>
    <cellStyle name="SAPBEXheaderText" xfId="172" xr:uid="{00000000-0005-0000-0000-0000CF020000}"/>
    <cellStyle name="SAPBEXheaderText 2" xfId="173" xr:uid="{00000000-0005-0000-0000-0000D0020000}"/>
    <cellStyle name="SAPBEXheaderText 2 2" xfId="394" xr:uid="{00000000-0005-0000-0000-0000D1020000}"/>
    <cellStyle name="SAPBEXheaderText 2 3" xfId="593" xr:uid="{00000000-0005-0000-0000-0000D2020000}"/>
    <cellStyle name="SAPBEXheaderText 2 4" xfId="492" xr:uid="{00000000-0005-0000-0000-0000D3020000}"/>
    <cellStyle name="SAPBEXheaderText 2 5" xfId="526" xr:uid="{00000000-0005-0000-0000-0000D4020000}"/>
    <cellStyle name="SAPBEXheaderText 2 6" xfId="746" xr:uid="{00000000-0005-0000-0000-0000D5020000}"/>
    <cellStyle name="SAPBEXheaderText 2 7" xfId="903" xr:uid="{00000000-0005-0000-0000-0000D6020000}"/>
    <cellStyle name="SAPBEXheaderText 2 8" xfId="978" xr:uid="{00000000-0005-0000-0000-0000D7020000}"/>
    <cellStyle name="SAPBEXheaderText 2 9" xfId="1027" xr:uid="{00000000-0005-0000-0000-0000D8020000}"/>
    <cellStyle name="SAPBEXheaderText 3" xfId="364" xr:uid="{00000000-0005-0000-0000-0000D9020000}"/>
    <cellStyle name="SAPBEXHLevel0" xfId="174" xr:uid="{00000000-0005-0000-0000-0000DA020000}"/>
    <cellStyle name="SAPBEXHLevel0 2" xfId="175" xr:uid="{00000000-0005-0000-0000-0000DB020000}"/>
    <cellStyle name="SAPBEXHLevel0 2 2" xfId="555" xr:uid="{00000000-0005-0000-0000-0000DC020000}"/>
    <cellStyle name="SAPBEXHLevel0 2 3" xfId="493" xr:uid="{00000000-0005-0000-0000-0000DD020000}"/>
    <cellStyle name="SAPBEXHLevel0 2 4" xfId="524" xr:uid="{00000000-0005-0000-0000-0000DE020000}"/>
    <cellStyle name="SAPBEXHLevel0 2 5" xfId="743" xr:uid="{00000000-0005-0000-0000-0000DF020000}"/>
    <cellStyle name="SAPBEXHLevel0 2 6" xfId="907" xr:uid="{00000000-0005-0000-0000-0000E0020000}"/>
    <cellStyle name="SAPBEXHLevel0 2 7" xfId="980" xr:uid="{00000000-0005-0000-0000-0000E1020000}"/>
    <cellStyle name="SAPBEXHLevel0 2 8" xfId="1029" xr:uid="{00000000-0005-0000-0000-0000E2020000}"/>
    <cellStyle name="SAPBEXHLevel0 3" xfId="591" xr:uid="{00000000-0005-0000-0000-0000E3020000}"/>
    <cellStyle name="SAPBEXHLevel0 4" xfId="426" xr:uid="{00000000-0005-0000-0000-0000E4020000}"/>
    <cellStyle name="SAPBEXHLevel0 5" xfId="576" xr:uid="{00000000-0005-0000-0000-0000E5020000}"/>
    <cellStyle name="SAPBEXHLevel0 6" xfId="744" xr:uid="{00000000-0005-0000-0000-0000E6020000}"/>
    <cellStyle name="SAPBEXHLevel0 7" xfId="906" xr:uid="{00000000-0005-0000-0000-0000E7020000}"/>
    <cellStyle name="SAPBEXHLevel0 8" xfId="979" xr:uid="{00000000-0005-0000-0000-0000E8020000}"/>
    <cellStyle name="SAPBEXHLevel0 9" xfId="1028" xr:uid="{00000000-0005-0000-0000-0000E9020000}"/>
    <cellStyle name="SAPBEXHLevel0X" xfId="176" xr:uid="{00000000-0005-0000-0000-0000EA020000}"/>
    <cellStyle name="SAPBEXHLevel0X 2" xfId="177" xr:uid="{00000000-0005-0000-0000-0000EB020000}"/>
    <cellStyle name="SAPBEXHLevel0X 2 2" xfId="592" xr:uid="{00000000-0005-0000-0000-0000EC020000}"/>
    <cellStyle name="SAPBEXHLevel0X 2 3" xfId="618" xr:uid="{00000000-0005-0000-0000-0000ED020000}"/>
    <cellStyle name="SAPBEXHLevel0X 2 4" xfId="577" xr:uid="{00000000-0005-0000-0000-0000EE020000}"/>
    <cellStyle name="SAPBEXHLevel0X 2 5" xfId="741" xr:uid="{00000000-0005-0000-0000-0000EF020000}"/>
    <cellStyle name="SAPBEXHLevel0X 2 6" xfId="909" xr:uid="{00000000-0005-0000-0000-0000F0020000}"/>
    <cellStyle name="SAPBEXHLevel0X 2 7" xfId="982" xr:uid="{00000000-0005-0000-0000-0000F1020000}"/>
    <cellStyle name="SAPBEXHLevel0X 2 8" xfId="1031" xr:uid="{00000000-0005-0000-0000-0000F2020000}"/>
    <cellStyle name="SAPBEXHLevel0X 3" xfId="467" xr:uid="{00000000-0005-0000-0000-0000F3020000}"/>
    <cellStyle name="SAPBEXHLevel0X 4" xfId="565" xr:uid="{00000000-0005-0000-0000-0000F4020000}"/>
    <cellStyle name="SAPBEXHLevel0X 5" xfId="519" xr:uid="{00000000-0005-0000-0000-0000F5020000}"/>
    <cellStyle name="SAPBEXHLevel0X 6" xfId="742" xr:uid="{00000000-0005-0000-0000-0000F6020000}"/>
    <cellStyle name="SAPBEXHLevel0X 7" xfId="908" xr:uid="{00000000-0005-0000-0000-0000F7020000}"/>
    <cellStyle name="SAPBEXHLevel0X 8" xfId="981" xr:uid="{00000000-0005-0000-0000-0000F8020000}"/>
    <cellStyle name="SAPBEXHLevel0X 9" xfId="1030" xr:uid="{00000000-0005-0000-0000-0000F9020000}"/>
    <cellStyle name="SAPBEXHLevel1" xfId="178" xr:uid="{00000000-0005-0000-0000-0000FA020000}"/>
    <cellStyle name="SAPBEXHLevel1 2" xfId="179" xr:uid="{00000000-0005-0000-0000-0000FB020000}"/>
    <cellStyle name="SAPBEXHLevel1 2 2" xfId="553" xr:uid="{00000000-0005-0000-0000-0000FC020000}"/>
    <cellStyle name="SAPBEXHLevel1 2 3" xfId="495" xr:uid="{00000000-0005-0000-0000-0000FD020000}"/>
    <cellStyle name="SAPBEXHLevel1 2 4" xfId="516" xr:uid="{00000000-0005-0000-0000-0000FE020000}"/>
    <cellStyle name="SAPBEXHLevel1 2 5" xfId="739" xr:uid="{00000000-0005-0000-0000-0000FF020000}"/>
    <cellStyle name="SAPBEXHLevel1 2 6" xfId="911" xr:uid="{00000000-0005-0000-0000-000000030000}"/>
    <cellStyle name="SAPBEXHLevel1 2 7" xfId="984" xr:uid="{00000000-0005-0000-0000-000001030000}"/>
    <cellStyle name="SAPBEXHLevel1 2 8" xfId="1033" xr:uid="{00000000-0005-0000-0000-000002030000}"/>
    <cellStyle name="SAPBEXHLevel1 3" xfId="556" xr:uid="{00000000-0005-0000-0000-000003030000}"/>
    <cellStyle name="SAPBEXHLevel1 4" xfId="494" xr:uid="{00000000-0005-0000-0000-000004030000}"/>
    <cellStyle name="SAPBEXHLevel1 5" xfId="509" xr:uid="{00000000-0005-0000-0000-000005030000}"/>
    <cellStyle name="SAPBEXHLevel1 6" xfId="740" xr:uid="{00000000-0005-0000-0000-000006030000}"/>
    <cellStyle name="SAPBEXHLevel1 7" xfId="910" xr:uid="{00000000-0005-0000-0000-000007030000}"/>
    <cellStyle name="SAPBEXHLevel1 8" xfId="983" xr:uid="{00000000-0005-0000-0000-000008030000}"/>
    <cellStyle name="SAPBEXHLevel1 9" xfId="1032" xr:uid="{00000000-0005-0000-0000-000009030000}"/>
    <cellStyle name="SAPBEXHLevel1X" xfId="180" xr:uid="{00000000-0005-0000-0000-00000A030000}"/>
    <cellStyle name="SAPBEXHLevel1X 2" xfId="181" xr:uid="{00000000-0005-0000-0000-00000B030000}"/>
    <cellStyle name="SAPBEXHLevel1X 2 2" xfId="590" xr:uid="{00000000-0005-0000-0000-00000C030000}"/>
    <cellStyle name="SAPBEXHLevel1X 2 3" xfId="496" xr:uid="{00000000-0005-0000-0000-00000D030000}"/>
    <cellStyle name="SAPBEXHLevel1X 2 4" xfId="578" xr:uid="{00000000-0005-0000-0000-00000E030000}"/>
    <cellStyle name="SAPBEXHLevel1X 2 5" xfId="737" xr:uid="{00000000-0005-0000-0000-00000F030000}"/>
    <cellStyle name="SAPBEXHLevel1X 2 6" xfId="913" xr:uid="{00000000-0005-0000-0000-000010030000}"/>
    <cellStyle name="SAPBEXHLevel1X 2 7" xfId="986" xr:uid="{00000000-0005-0000-0000-000011030000}"/>
    <cellStyle name="SAPBEXHLevel1X 2 8" xfId="1035" xr:uid="{00000000-0005-0000-0000-000012030000}"/>
    <cellStyle name="SAPBEXHLevel1X 3" xfId="552" xr:uid="{00000000-0005-0000-0000-000013030000}"/>
    <cellStyle name="SAPBEXHLevel1X 4" xfId="619" xr:uid="{00000000-0005-0000-0000-000014030000}"/>
    <cellStyle name="SAPBEXHLevel1X 5" xfId="522" xr:uid="{00000000-0005-0000-0000-000015030000}"/>
    <cellStyle name="SAPBEXHLevel1X 6" xfId="738" xr:uid="{00000000-0005-0000-0000-000016030000}"/>
    <cellStyle name="SAPBEXHLevel1X 7" xfId="912" xr:uid="{00000000-0005-0000-0000-000017030000}"/>
    <cellStyle name="SAPBEXHLevel1X 8" xfId="985" xr:uid="{00000000-0005-0000-0000-000018030000}"/>
    <cellStyle name="SAPBEXHLevel1X 9" xfId="1034" xr:uid="{00000000-0005-0000-0000-000019030000}"/>
    <cellStyle name="SAPBEXHLevel2" xfId="182" xr:uid="{00000000-0005-0000-0000-00001A030000}"/>
    <cellStyle name="SAPBEXHLevel2 2" xfId="183" xr:uid="{00000000-0005-0000-0000-00001B030000}"/>
    <cellStyle name="SAPBEXHLevel2 2 2" xfId="530" xr:uid="{00000000-0005-0000-0000-00001C030000}"/>
    <cellStyle name="SAPBEXHLevel2 2 3" xfId="620" xr:uid="{00000000-0005-0000-0000-00001D030000}"/>
    <cellStyle name="SAPBEXHLevel2 2 4" xfId="521" xr:uid="{00000000-0005-0000-0000-00001E030000}"/>
    <cellStyle name="SAPBEXHLevel2 2 5" xfId="735" xr:uid="{00000000-0005-0000-0000-00001F030000}"/>
    <cellStyle name="SAPBEXHLevel2 2 6" xfId="915" xr:uid="{00000000-0005-0000-0000-000020030000}"/>
    <cellStyle name="SAPBEXHLevel2 2 7" xfId="988" xr:uid="{00000000-0005-0000-0000-000021030000}"/>
    <cellStyle name="SAPBEXHLevel2 2 8" xfId="1037" xr:uid="{00000000-0005-0000-0000-000022030000}"/>
    <cellStyle name="SAPBEXHLevel2 3" xfId="528" xr:uid="{00000000-0005-0000-0000-000023030000}"/>
    <cellStyle name="SAPBEXHLevel2 4" xfId="497" xr:uid="{00000000-0005-0000-0000-000024030000}"/>
    <cellStyle name="SAPBEXHLevel2 5" xfId="641" xr:uid="{00000000-0005-0000-0000-000025030000}"/>
    <cellStyle name="SAPBEXHLevel2 6" xfId="736" xr:uid="{00000000-0005-0000-0000-000026030000}"/>
    <cellStyle name="SAPBEXHLevel2 7" xfId="914" xr:uid="{00000000-0005-0000-0000-000027030000}"/>
    <cellStyle name="SAPBEXHLevel2 8" xfId="987" xr:uid="{00000000-0005-0000-0000-000028030000}"/>
    <cellStyle name="SAPBEXHLevel2 9" xfId="1036" xr:uid="{00000000-0005-0000-0000-000029030000}"/>
    <cellStyle name="SAPBEXHLevel2X" xfId="184" xr:uid="{00000000-0005-0000-0000-00002A030000}"/>
    <cellStyle name="SAPBEXHLevel2X 2" xfId="185" xr:uid="{00000000-0005-0000-0000-00002B030000}"/>
    <cellStyle name="SAPBEXHLevel2X 2 2" xfId="466" xr:uid="{00000000-0005-0000-0000-00002C030000}"/>
    <cellStyle name="SAPBEXHLevel2X 2 3" xfId="499" xr:uid="{00000000-0005-0000-0000-00002D030000}"/>
    <cellStyle name="SAPBEXHLevel2X 2 4" xfId="514" xr:uid="{00000000-0005-0000-0000-00002E030000}"/>
    <cellStyle name="SAPBEXHLevel2X 2 5" xfId="733" xr:uid="{00000000-0005-0000-0000-00002F030000}"/>
    <cellStyle name="SAPBEXHLevel2X 2 6" xfId="917" xr:uid="{00000000-0005-0000-0000-000030030000}"/>
    <cellStyle name="SAPBEXHLevel2X 2 7" xfId="990" xr:uid="{00000000-0005-0000-0000-000031030000}"/>
    <cellStyle name="SAPBEXHLevel2X 2 8" xfId="1039" xr:uid="{00000000-0005-0000-0000-000032030000}"/>
    <cellStyle name="SAPBEXHLevel2X 3" xfId="531" xr:uid="{00000000-0005-0000-0000-000033030000}"/>
    <cellStyle name="SAPBEXHLevel2X 4" xfId="498" xr:uid="{00000000-0005-0000-0000-000034030000}"/>
    <cellStyle name="SAPBEXHLevel2X 5" xfId="515" xr:uid="{00000000-0005-0000-0000-000035030000}"/>
    <cellStyle name="SAPBEXHLevel2X 6" xfId="734" xr:uid="{00000000-0005-0000-0000-000036030000}"/>
    <cellStyle name="SAPBEXHLevel2X 7" xfId="916" xr:uid="{00000000-0005-0000-0000-000037030000}"/>
    <cellStyle name="SAPBEXHLevel2X 8" xfId="989" xr:uid="{00000000-0005-0000-0000-000038030000}"/>
    <cellStyle name="SAPBEXHLevel2X 9" xfId="1038" xr:uid="{00000000-0005-0000-0000-000039030000}"/>
    <cellStyle name="SAPBEXHLevel3" xfId="186" xr:uid="{00000000-0005-0000-0000-00003A030000}"/>
    <cellStyle name="SAPBEXHLevel3 2" xfId="187" xr:uid="{00000000-0005-0000-0000-00003B030000}"/>
    <cellStyle name="SAPBEXHLevel3 2 2" xfId="534" xr:uid="{00000000-0005-0000-0000-00003C030000}"/>
    <cellStyle name="SAPBEXHLevel3 2 3" xfId="425" xr:uid="{00000000-0005-0000-0000-00003D030000}"/>
    <cellStyle name="SAPBEXHLevel3 2 4" xfId="437" xr:uid="{00000000-0005-0000-0000-00003E030000}"/>
    <cellStyle name="SAPBEXHLevel3 2 5" xfId="731" xr:uid="{00000000-0005-0000-0000-00003F030000}"/>
    <cellStyle name="SAPBEXHLevel3 2 6" xfId="919" xr:uid="{00000000-0005-0000-0000-000040030000}"/>
    <cellStyle name="SAPBEXHLevel3 2 7" xfId="992" xr:uid="{00000000-0005-0000-0000-000041030000}"/>
    <cellStyle name="SAPBEXHLevel3 2 8" xfId="1041" xr:uid="{00000000-0005-0000-0000-000042030000}"/>
    <cellStyle name="SAPBEXHLevel3 3" xfId="533" xr:uid="{00000000-0005-0000-0000-000043030000}"/>
    <cellStyle name="SAPBEXHLevel3 4" xfId="621" xr:uid="{00000000-0005-0000-0000-000044030000}"/>
    <cellStyle name="SAPBEXHLevel3 5" xfId="550" xr:uid="{00000000-0005-0000-0000-000045030000}"/>
    <cellStyle name="SAPBEXHLevel3 6" xfId="732" xr:uid="{00000000-0005-0000-0000-000046030000}"/>
    <cellStyle name="SAPBEXHLevel3 7" xfId="918" xr:uid="{00000000-0005-0000-0000-000047030000}"/>
    <cellStyle name="SAPBEXHLevel3 8" xfId="991" xr:uid="{00000000-0005-0000-0000-000048030000}"/>
    <cellStyle name="SAPBEXHLevel3 9" xfId="1040" xr:uid="{00000000-0005-0000-0000-000049030000}"/>
    <cellStyle name="SAPBEXHLevel3X" xfId="188" xr:uid="{00000000-0005-0000-0000-00004A030000}"/>
    <cellStyle name="SAPBEXHLevel3X 2" xfId="189" xr:uid="{00000000-0005-0000-0000-00004B030000}"/>
    <cellStyle name="SAPBEXHLevel3X 2 2" xfId="536" xr:uid="{00000000-0005-0000-0000-00004C030000}"/>
    <cellStyle name="SAPBEXHLevel3X 2 3" xfId="558" xr:uid="{00000000-0005-0000-0000-00004D030000}"/>
    <cellStyle name="SAPBEXHLevel3X 2 4" xfId="574" xr:uid="{00000000-0005-0000-0000-00004E030000}"/>
    <cellStyle name="SAPBEXHLevel3X 2 5" xfId="729" xr:uid="{00000000-0005-0000-0000-00004F030000}"/>
    <cellStyle name="SAPBEXHLevel3X 2 6" xfId="921" xr:uid="{00000000-0005-0000-0000-000050030000}"/>
    <cellStyle name="SAPBEXHLevel3X 2 7" xfId="994" xr:uid="{00000000-0005-0000-0000-000051030000}"/>
    <cellStyle name="SAPBEXHLevel3X 2 8" xfId="1043" xr:uid="{00000000-0005-0000-0000-000052030000}"/>
    <cellStyle name="SAPBEXHLevel3X 3" xfId="535" xr:uid="{00000000-0005-0000-0000-000053030000}"/>
    <cellStyle name="SAPBEXHLevel3X 4" xfId="500" xr:uid="{00000000-0005-0000-0000-000054030000}"/>
    <cellStyle name="SAPBEXHLevel3X 5" xfId="436" xr:uid="{00000000-0005-0000-0000-000055030000}"/>
    <cellStyle name="SAPBEXHLevel3X 6" xfId="730" xr:uid="{00000000-0005-0000-0000-000056030000}"/>
    <cellStyle name="SAPBEXHLevel3X 7" xfId="920" xr:uid="{00000000-0005-0000-0000-000057030000}"/>
    <cellStyle name="SAPBEXHLevel3X 8" xfId="993" xr:uid="{00000000-0005-0000-0000-000058030000}"/>
    <cellStyle name="SAPBEXHLevel3X 9" xfId="1042" xr:uid="{00000000-0005-0000-0000-000059030000}"/>
    <cellStyle name="SAPBEXinputData" xfId="190" xr:uid="{00000000-0005-0000-0000-00005A030000}"/>
    <cellStyle name="SAPBEXinputData 2" xfId="191" xr:uid="{00000000-0005-0000-0000-00005B030000}"/>
    <cellStyle name="SAPBEXItemHeader" xfId="192" xr:uid="{00000000-0005-0000-0000-00005C030000}"/>
    <cellStyle name="SAPBEXItemHeader 2" xfId="537" xr:uid="{00000000-0005-0000-0000-00005D030000}"/>
    <cellStyle name="SAPBEXItemHeader 3" xfId="501" xr:uid="{00000000-0005-0000-0000-00005E030000}"/>
    <cellStyle name="SAPBEXItemHeader 4" xfId="613" xr:uid="{00000000-0005-0000-0000-00005F030000}"/>
    <cellStyle name="SAPBEXItemHeader 5" xfId="728" xr:uid="{00000000-0005-0000-0000-000060030000}"/>
    <cellStyle name="SAPBEXItemHeader 6" xfId="924" xr:uid="{00000000-0005-0000-0000-000061030000}"/>
    <cellStyle name="SAPBEXItemHeader 7" xfId="995" xr:uid="{00000000-0005-0000-0000-000062030000}"/>
    <cellStyle name="SAPBEXItemHeader 8" xfId="1044" xr:uid="{00000000-0005-0000-0000-000063030000}"/>
    <cellStyle name="SAPBEXresData" xfId="193" xr:uid="{00000000-0005-0000-0000-000064030000}"/>
    <cellStyle name="SAPBEXresData 2" xfId="365" xr:uid="{00000000-0005-0000-0000-000065030000}"/>
    <cellStyle name="SAPBEXresData 2 2" xfId="400" xr:uid="{00000000-0005-0000-0000-000066030000}"/>
    <cellStyle name="SAPBEXresData 2 3" xfId="672" xr:uid="{00000000-0005-0000-0000-000067030000}"/>
    <cellStyle name="SAPBEXresData 2 4" xfId="698" xr:uid="{00000000-0005-0000-0000-000068030000}"/>
    <cellStyle name="SAPBEXresData 2 5" xfId="726" xr:uid="{00000000-0005-0000-0000-000069030000}"/>
    <cellStyle name="SAPBEXresData 2 6" xfId="926" xr:uid="{00000000-0005-0000-0000-00006A030000}"/>
    <cellStyle name="SAPBEXresData 2 7" xfId="997" xr:uid="{00000000-0005-0000-0000-00006B030000}"/>
    <cellStyle name="SAPBEXresData 2 8" xfId="1046" xr:uid="{00000000-0005-0000-0000-00006C030000}"/>
    <cellStyle name="SAPBEXresData 3" xfId="538" xr:uid="{00000000-0005-0000-0000-00006D030000}"/>
    <cellStyle name="SAPBEXresData 4" xfId="622" xr:uid="{00000000-0005-0000-0000-00006E030000}"/>
    <cellStyle name="SAPBEXresData 5" xfId="612" xr:uid="{00000000-0005-0000-0000-00006F030000}"/>
    <cellStyle name="SAPBEXresData 6" xfId="727" xr:uid="{00000000-0005-0000-0000-000070030000}"/>
    <cellStyle name="SAPBEXresData 7" xfId="925" xr:uid="{00000000-0005-0000-0000-000071030000}"/>
    <cellStyle name="SAPBEXresData 8" xfId="996" xr:uid="{00000000-0005-0000-0000-000072030000}"/>
    <cellStyle name="SAPBEXresData 9" xfId="1045" xr:uid="{00000000-0005-0000-0000-000073030000}"/>
    <cellStyle name="SAPBEXresDataEmph" xfId="194" xr:uid="{00000000-0005-0000-0000-000074030000}"/>
    <cellStyle name="SAPBEXresDataEmph 10" xfId="1047" xr:uid="{00000000-0005-0000-0000-000075030000}"/>
    <cellStyle name="SAPBEXresDataEmph 2" xfId="195" xr:uid="{00000000-0005-0000-0000-000076030000}"/>
    <cellStyle name="SAPBEXresDataEmph 2 2" xfId="465" xr:uid="{00000000-0005-0000-0000-000077030000}"/>
    <cellStyle name="SAPBEXresDataEmph 2 3" xfId="503" xr:uid="{00000000-0005-0000-0000-000078030000}"/>
    <cellStyle name="SAPBEXresDataEmph 2 4" xfId="610" xr:uid="{00000000-0005-0000-0000-000079030000}"/>
    <cellStyle name="SAPBEXresDataEmph 3" xfId="366" xr:uid="{00000000-0005-0000-0000-00007A030000}"/>
    <cellStyle name="SAPBEXresDataEmph 3 2" xfId="586" xr:uid="{00000000-0005-0000-0000-00007B030000}"/>
    <cellStyle name="SAPBEXresDataEmph 3 3" xfId="673" xr:uid="{00000000-0005-0000-0000-00007C030000}"/>
    <cellStyle name="SAPBEXresDataEmph 3 4" xfId="699" xr:uid="{00000000-0005-0000-0000-00007D030000}"/>
    <cellStyle name="SAPBEXresDataEmph 3 5" xfId="724" xr:uid="{00000000-0005-0000-0000-00007E030000}"/>
    <cellStyle name="SAPBEXresDataEmph 3 6" xfId="929" xr:uid="{00000000-0005-0000-0000-00007F030000}"/>
    <cellStyle name="SAPBEXresDataEmph 3 7" xfId="999" xr:uid="{00000000-0005-0000-0000-000080030000}"/>
    <cellStyle name="SAPBEXresDataEmph 3 8" xfId="1048" xr:uid="{00000000-0005-0000-0000-000081030000}"/>
    <cellStyle name="SAPBEXresDataEmph 4" xfId="539" xr:uid="{00000000-0005-0000-0000-000082030000}"/>
    <cellStyle name="SAPBEXresDataEmph 5" xfId="502" xr:uid="{00000000-0005-0000-0000-000083030000}"/>
    <cellStyle name="SAPBEXresDataEmph 6" xfId="611" xr:uid="{00000000-0005-0000-0000-000084030000}"/>
    <cellStyle name="SAPBEXresDataEmph 7" xfId="725" xr:uid="{00000000-0005-0000-0000-000085030000}"/>
    <cellStyle name="SAPBEXresDataEmph 8" xfId="927" xr:uid="{00000000-0005-0000-0000-000086030000}"/>
    <cellStyle name="SAPBEXresDataEmph 9" xfId="998" xr:uid="{00000000-0005-0000-0000-000087030000}"/>
    <cellStyle name="SAPBEXresItem" xfId="196" xr:uid="{00000000-0005-0000-0000-000088030000}"/>
    <cellStyle name="SAPBEXresItem 2" xfId="367" xr:uid="{00000000-0005-0000-0000-000089030000}"/>
    <cellStyle name="SAPBEXresItem 2 2" xfId="628" xr:uid="{00000000-0005-0000-0000-00008A030000}"/>
    <cellStyle name="SAPBEXresItem 2 3" xfId="399" xr:uid="{00000000-0005-0000-0000-00008B030000}"/>
    <cellStyle name="SAPBEXresItem 2 4" xfId="674" xr:uid="{00000000-0005-0000-0000-00008C030000}"/>
    <cellStyle name="SAPBEXresItem 2 5" xfId="700" xr:uid="{00000000-0005-0000-0000-00008D030000}"/>
    <cellStyle name="SAPBEXresItem 2 6" xfId="722" xr:uid="{00000000-0005-0000-0000-00008E030000}"/>
    <cellStyle name="SAPBEXresItem 2 7" xfId="931" xr:uid="{00000000-0005-0000-0000-00008F030000}"/>
    <cellStyle name="SAPBEXresItem 2 8" xfId="1001" xr:uid="{00000000-0005-0000-0000-000090030000}"/>
    <cellStyle name="SAPBEXresItem 2 9" xfId="1050" xr:uid="{00000000-0005-0000-0000-000091030000}"/>
    <cellStyle name="SAPBEXresItem 3" xfId="540" xr:uid="{00000000-0005-0000-0000-000092030000}"/>
    <cellStyle name="SAPBEXresItem 4" xfId="504" xr:uid="{00000000-0005-0000-0000-000093030000}"/>
    <cellStyle name="SAPBEXresItem 5" xfId="609" xr:uid="{00000000-0005-0000-0000-000094030000}"/>
    <cellStyle name="SAPBEXresItem 6" xfId="723" xr:uid="{00000000-0005-0000-0000-000095030000}"/>
    <cellStyle name="SAPBEXresItem 7" xfId="930" xr:uid="{00000000-0005-0000-0000-000096030000}"/>
    <cellStyle name="SAPBEXresItem 8" xfId="1000" xr:uid="{00000000-0005-0000-0000-000097030000}"/>
    <cellStyle name="SAPBEXresItem 9" xfId="1049" xr:uid="{00000000-0005-0000-0000-000098030000}"/>
    <cellStyle name="SAPBEXresItemX" xfId="197" xr:uid="{00000000-0005-0000-0000-000099030000}"/>
    <cellStyle name="SAPBEXresItemX 2" xfId="464" xr:uid="{00000000-0005-0000-0000-00009A030000}"/>
    <cellStyle name="SAPBEXresItemX 3" xfId="623" xr:uid="{00000000-0005-0000-0000-00009B030000}"/>
    <cellStyle name="SAPBEXresItemX 4" xfId="608" xr:uid="{00000000-0005-0000-0000-00009C030000}"/>
    <cellStyle name="SAPBEXresItemX 5" xfId="721" xr:uid="{00000000-0005-0000-0000-00009D030000}"/>
    <cellStyle name="SAPBEXresItemX 6" xfId="932" xr:uid="{00000000-0005-0000-0000-00009E030000}"/>
    <cellStyle name="SAPBEXresItemX 7" xfId="1002" xr:uid="{00000000-0005-0000-0000-00009F030000}"/>
    <cellStyle name="SAPBEXresItemX 8" xfId="1051" xr:uid="{00000000-0005-0000-0000-0000A0030000}"/>
    <cellStyle name="SAPBEXstdData" xfId="198" xr:uid="{00000000-0005-0000-0000-0000A1030000}"/>
    <cellStyle name="SAPBEXstdData 10" xfId="1052" xr:uid="{00000000-0005-0000-0000-0000A2030000}"/>
    <cellStyle name="SAPBEXstdData 2" xfId="199" xr:uid="{00000000-0005-0000-0000-0000A3030000}"/>
    <cellStyle name="SAPBEXstdData 2 2" xfId="463" xr:uid="{00000000-0005-0000-0000-0000A4030000}"/>
    <cellStyle name="SAPBEXstdData 2 3" xfId="506" xr:uid="{00000000-0005-0000-0000-0000A5030000}"/>
    <cellStyle name="SAPBEXstdData 2 4" xfId="607" xr:uid="{00000000-0005-0000-0000-0000A6030000}"/>
    <cellStyle name="SAPBEXstdData 2 5" xfId="719" xr:uid="{00000000-0005-0000-0000-0000A7030000}"/>
    <cellStyle name="SAPBEXstdData 2 6" xfId="934" xr:uid="{00000000-0005-0000-0000-0000A8030000}"/>
    <cellStyle name="SAPBEXstdData 2 7" xfId="1004" xr:uid="{00000000-0005-0000-0000-0000A9030000}"/>
    <cellStyle name="SAPBEXstdData 2 8" xfId="1053" xr:uid="{00000000-0005-0000-0000-0000AA030000}"/>
    <cellStyle name="SAPBEXstdData 3" xfId="368" xr:uid="{00000000-0005-0000-0000-0000AB030000}"/>
    <cellStyle name="SAPBEXstdData 3 2" xfId="587" xr:uid="{00000000-0005-0000-0000-0000AC030000}"/>
    <cellStyle name="SAPBEXstdData 3 3" xfId="675" xr:uid="{00000000-0005-0000-0000-0000AD030000}"/>
    <cellStyle name="SAPBEXstdData 3 4" xfId="701" xr:uid="{00000000-0005-0000-0000-0000AE030000}"/>
    <cellStyle name="SAPBEXstdData 3 5" xfId="718" xr:uid="{00000000-0005-0000-0000-0000AF030000}"/>
    <cellStyle name="SAPBEXstdData 3 6" xfId="935" xr:uid="{00000000-0005-0000-0000-0000B0030000}"/>
    <cellStyle name="SAPBEXstdData 3 7" xfId="1005" xr:uid="{00000000-0005-0000-0000-0000B1030000}"/>
    <cellStyle name="SAPBEXstdData 3 8" xfId="1054" xr:uid="{00000000-0005-0000-0000-0000B2030000}"/>
    <cellStyle name="SAPBEXstdData 4" xfId="541" xr:uid="{00000000-0005-0000-0000-0000B3030000}"/>
    <cellStyle name="SAPBEXstdData 5" xfId="505" xr:uid="{00000000-0005-0000-0000-0000B4030000}"/>
    <cellStyle name="SAPBEXstdData 6" xfId="434" xr:uid="{00000000-0005-0000-0000-0000B5030000}"/>
    <cellStyle name="SAPBEXstdData 7" xfId="720" xr:uid="{00000000-0005-0000-0000-0000B6030000}"/>
    <cellStyle name="SAPBEXstdData 8" xfId="933" xr:uid="{00000000-0005-0000-0000-0000B7030000}"/>
    <cellStyle name="SAPBEXstdData 9" xfId="1003" xr:uid="{00000000-0005-0000-0000-0000B8030000}"/>
    <cellStyle name="SAPBEXstdDataEmph" xfId="200" xr:uid="{00000000-0005-0000-0000-0000B9030000}"/>
    <cellStyle name="SAPBEXstdDataEmph 10" xfId="1055" xr:uid="{00000000-0005-0000-0000-0000BA030000}"/>
    <cellStyle name="SAPBEXstdDataEmph 2" xfId="201" xr:uid="{00000000-0005-0000-0000-0000BB030000}"/>
    <cellStyle name="SAPBEXstdDataEmph 2 2" xfId="462" xr:uid="{00000000-0005-0000-0000-0000BC030000}"/>
    <cellStyle name="SAPBEXstdDataEmph 2 3" xfId="643" xr:uid="{00000000-0005-0000-0000-0000BD030000}"/>
    <cellStyle name="SAPBEXstdDataEmph 2 4" xfId="645" xr:uid="{00000000-0005-0000-0000-0000BE030000}"/>
    <cellStyle name="SAPBEXstdDataEmph 2 5" xfId="716" xr:uid="{00000000-0005-0000-0000-0000BF030000}"/>
    <cellStyle name="SAPBEXstdDataEmph 2 6" xfId="937" xr:uid="{00000000-0005-0000-0000-0000C0030000}"/>
    <cellStyle name="SAPBEXstdDataEmph 2 7" xfId="1007" xr:uid="{00000000-0005-0000-0000-0000C1030000}"/>
    <cellStyle name="SAPBEXstdDataEmph 2 8" xfId="1056" xr:uid="{00000000-0005-0000-0000-0000C2030000}"/>
    <cellStyle name="SAPBEXstdDataEmph 3" xfId="369" xr:uid="{00000000-0005-0000-0000-0000C3030000}"/>
    <cellStyle name="SAPBEXstdDataEmph 3 2" xfId="588" xr:uid="{00000000-0005-0000-0000-0000C4030000}"/>
    <cellStyle name="SAPBEXstdDataEmph 3 3" xfId="676" xr:uid="{00000000-0005-0000-0000-0000C5030000}"/>
    <cellStyle name="SAPBEXstdDataEmph 3 4" xfId="702" xr:uid="{00000000-0005-0000-0000-0000C6030000}"/>
    <cellStyle name="SAPBEXstdDataEmph 3 5" xfId="715" xr:uid="{00000000-0005-0000-0000-0000C7030000}"/>
    <cellStyle name="SAPBEXstdDataEmph 3 6" xfId="938" xr:uid="{00000000-0005-0000-0000-0000C8030000}"/>
    <cellStyle name="SAPBEXstdDataEmph 3 7" xfId="1008" xr:uid="{00000000-0005-0000-0000-0000C9030000}"/>
    <cellStyle name="SAPBEXstdDataEmph 3 8" xfId="1057" xr:uid="{00000000-0005-0000-0000-0000CA030000}"/>
    <cellStyle name="SAPBEXstdDataEmph 4" xfId="542" xr:uid="{00000000-0005-0000-0000-0000CB030000}"/>
    <cellStyle name="SAPBEXstdDataEmph 5" xfId="424" xr:uid="{00000000-0005-0000-0000-0000CC030000}"/>
    <cellStyle name="SAPBEXstdDataEmph 6" xfId="606" xr:uid="{00000000-0005-0000-0000-0000CD030000}"/>
    <cellStyle name="SAPBEXstdDataEmph 7" xfId="717" xr:uid="{00000000-0005-0000-0000-0000CE030000}"/>
    <cellStyle name="SAPBEXstdDataEmph 8" xfId="936" xr:uid="{00000000-0005-0000-0000-0000CF030000}"/>
    <cellStyle name="SAPBEXstdDataEmph 9" xfId="1006" xr:uid="{00000000-0005-0000-0000-0000D0030000}"/>
    <cellStyle name="SAPBEXstdItem" xfId="202" xr:uid="{00000000-0005-0000-0000-0000D1030000}"/>
    <cellStyle name="SAPBEXstdItem 10" xfId="1058" xr:uid="{00000000-0005-0000-0000-0000D2030000}"/>
    <cellStyle name="SAPBEXstdItem 2" xfId="203" xr:uid="{00000000-0005-0000-0000-0000D3030000}"/>
    <cellStyle name="SAPBEXstdItem 2 2" xfId="545" xr:uid="{00000000-0005-0000-0000-0000D4030000}"/>
    <cellStyle name="SAPBEXstdItem 2 3" xfId="624" xr:uid="{00000000-0005-0000-0000-0000D5030000}"/>
    <cellStyle name="SAPBEXstdItem 2 4" xfId="579" xr:uid="{00000000-0005-0000-0000-0000D6030000}"/>
    <cellStyle name="SAPBEXstdItem 2 5" xfId="713" xr:uid="{00000000-0005-0000-0000-0000D7030000}"/>
    <cellStyle name="SAPBEXstdItem 2 6" xfId="940" xr:uid="{00000000-0005-0000-0000-0000D8030000}"/>
    <cellStyle name="SAPBEXstdItem 2 7" xfId="1010" xr:uid="{00000000-0005-0000-0000-0000D9030000}"/>
    <cellStyle name="SAPBEXstdItem 2 8" xfId="1059" xr:uid="{00000000-0005-0000-0000-0000DA030000}"/>
    <cellStyle name="SAPBEXstdItem 3" xfId="370" xr:uid="{00000000-0005-0000-0000-0000DB030000}"/>
    <cellStyle name="SAPBEXstdItem 3 2" xfId="642" xr:uid="{00000000-0005-0000-0000-0000DC030000}"/>
    <cellStyle name="SAPBEXstdItem 3 3" xfId="677" xr:uid="{00000000-0005-0000-0000-0000DD030000}"/>
    <cellStyle name="SAPBEXstdItem 3 4" xfId="703" xr:uid="{00000000-0005-0000-0000-0000DE030000}"/>
    <cellStyle name="SAPBEXstdItem 3 5" xfId="712" xr:uid="{00000000-0005-0000-0000-0000DF030000}"/>
    <cellStyle name="SAPBEXstdItem 3 6" xfId="941" xr:uid="{00000000-0005-0000-0000-0000E0030000}"/>
    <cellStyle name="SAPBEXstdItem 3 7" xfId="1011" xr:uid="{00000000-0005-0000-0000-0000E1030000}"/>
    <cellStyle name="SAPBEXstdItem 3 8" xfId="1060" xr:uid="{00000000-0005-0000-0000-0000E2030000}"/>
    <cellStyle name="SAPBEXstdItem 4" xfId="543" xr:uid="{00000000-0005-0000-0000-0000E3030000}"/>
    <cellStyle name="SAPBEXstdItem 5" xfId="557" xr:uid="{00000000-0005-0000-0000-0000E4030000}"/>
    <cellStyle name="SAPBEXstdItem 6" xfId="638" xr:uid="{00000000-0005-0000-0000-0000E5030000}"/>
    <cellStyle name="SAPBEXstdItem 7" xfId="714" xr:uid="{00000000-0005-0000-0000-0000E6030000}"/>
    <cellStyle name="SAPBEXstdItem 8" xfId="939" xr:uid="{00000000-0005-0000-0000-0000E7030000}"/>
    <cellStyle name="SAPBEXstdItem 9" xfId="1009" xr:uid="{00000000-0005-0000-0000-0000E8030000}"/>
    <cellStyle name="SAPBEXstdItemX" xfId="204" xr:uid="{00000000-0005-0000-0000-0000E9030000}"/>
    <cellStyle name="SAPBEXtitle" xfId="205" xr:uid="{00000000-0005-0000-0000-0000EA030000}"/>
    <cellStyle name="SAPBEXtitle 2" xfId="371" xr:uid="{00000000-0005-0000-0000-0000EB030000}"/>
    <cellStyle name="SAPBEXtitle 2 2" xfId="630" xr:uid="{00000000-0005-0000-0000-0000EC030000}"/>
    <cellStyle name="SAPBEXtitle 2 3" xfId="589" xr:uid="{00000000-0005-0000-0000-0000ED030000}"/>
    <cellStyle name="SAPBEXtitle 2 4" xfId="678" xr:uid="{00000000-0005-0000-0000-0000EE030000}"/>
    <cellStyle name="SAPBEXtitle 2 5" xfId="704" xr:uid="{00000000-0005-0000-0000-0000EF030000}"/>
    <cellStyle name="SAPBEXtitle 2 6" xfId="711" xr:uid="{00000000-0005-0000-0000-0000F0030000}"/>
    <cellStyle name="SAPBEXtitle 2 7" xfId="944" xr:uid="{00000000-0005-0000-0000-0000F1030000}"/>
    <cellStyle name="SAPBEXtitle 2 8" xfId="1012" xr:uid="{00000000-0005-0000-0000-0000F2030000}"/>
    <cellStyle name="SAPBEXtitle 2 9" xfId="1061" xr:uid="{00000000-0005-0000-0000-0000F3030000}"/>
    <cellStyle name="SAPBEXunassignedItem" xfId="206" xr:uid="{00000000-0005-0000-0000-0000F4030000}"/>
    <cellStyle name="SAPBEXunassignedItem 2" xfId="207" xr:uid="{00000000-0005-0000-0000-0000F5030000}"/>
    <cellStyle name="SAPBEXunassignedItem 2 2" xfId="547" xr:uid="{00000000-0005-0000-0000-0000F6030000}"/>
    <cellStyle name="SAPBEXunassignedItem 2 3" xfId="625" xr:uid="{00000000-0005-0000-0000-0000F7030000}"/>
    <cellStyle name="SAPBEXunassignedItem 2 4" xfId="481" xr:uid="{00000000-0005-0000-0000-0000F8030000}"/>
    <cellStyle name="SAPBEXunassignedItem 3" xfId="546" xr:uid="{00000000-0005-0000-0000-0000F9030000}"/>
    <cellStyle name="SAPBEXunassignedItem 4" xfId="644" xr:uid="{00000000-0005-0000-0000-0000FA030000}"/>
    <cellStyle name="SAPBEXunassignedItem 5" xfId="520" xr:uid="{00000000-0005-0000-0000-0000FB030000}"/>
    <cellStyle name="SAPBEXundefined" xfId="208" xr:uid="{00000000-0005-0000-0000-0000FC030000}"/>
    <cellStyle name="SAPBEXundefined 2" xfId="372" xr:uid="{00000000-0005-0000-0000-0000FD030000}"/>
    <cellStyle name="SAPBEXundefined 2 2" xfId="646" xr:uid="{00000000-0005-0000-0000-0000FE030000}"/>
    <cellStyle name="SAPBEXundefined 2 3" xfId="679" xr:uid="{00000000-0005-0000-0000-0000FF030000}"/>
    <cellStyle name="SAPBEXundefined 2 4" xfId="705" xr:uid="{00000000-0005-0000-0000-000000040000}"/>
    <cellStyle name="SAPBEXundefined 2 5" xfId="709" xr:uid="{00000000-0005-0000-0000-000001040000}"/>
    <cellStyle name="SAPBEXundefined 2 6" xfId="948" xr:uid="{00000000-0005-0000-0000-000002040000}"/>
    <cellStyle name="SAPBEXundefined 2 7" xfId="1014" xr:uid="{00000000-0005-0000-0000-000003040000}"/>
    <cellStyle name="SAPBEXundefined 2 8" xfId="1063" xr:uid="{00000000-0005-0000-0000-000004040000}"/>
    <cellStyle name="SAPBEXundefined 3" xfId="548" xr:uid="{00000000-0005-0000-0000-000005040000}"/>
    <cellStyle name="SAPBEXundefined 4" xfId="507" xr:uid="{00000000-0005-0000-0000-000006040000}"/>
    <cellStyle name="SAPBEXundefined 5" xfId="561" xr:uid="{00000000-0005-0000-0000-000007040000}"/>
    <cellStyle name="SAPBEXundefined 6" xfId="710" xr:uid="{00000000-0005-0000-0000-000008040000}"/>
    <cellStyle name="SAPBEXundefined 7" xfId="947" xr:uid="{00000000-0005-0000-0000-000009040000}"/>
    <cellStyle name="SAPBEXundefined 8" xfId="1013" xr:uid="{00000000-0005-0000-0000-00000A040000}"/>
    <cellStyle name="SAPBEXundefined 9" xfId="1062" xr:uid="{00000000-0005-0000-0000-00000B040000}"/>
    <cellStyle name="Shaded" xfId="373" xr:uid="{00000000-0005-0000-0000-00000C040000}"/>
    <cellStyle name="Shaded 2" xfId="647" xr:uid="{00000000-0005-0000-0000-00000D040000}"/>
    <cellStyle name="Shaded 3" xfId="680" xr:uid="{00000000-0005-0000-0000-00000E040000}"/>
    <cellStyle name="Shaded 4" xfId="706" xr:uid="{00000000-0005-0000-0000-00000F040000}"/>
    <cellStyle name="Shaded 5" xfId="708" xr:uid="{00000000-0005-0000-0000-000010040000}"/>
    <cellStyle name="Shaded 6" xfId="949" xr:uid="{00000000-0005-0000-0000-000011040000}"/>
    <cellStyle name="Shaded 7" xfId="1015" xr:uid="{00000000-0005-0000-0000-000012040000}"/>
    <cellStyle name="Shaded 8" xfId="1064" xr:uid="{00000000-0005-0000-0000-000013040000}"/>
    <cellStyle name="Sheet Title" xfId="209" xr:uid="{00000000-0005-0000-0000-000014040000}"/>
    <cellStyle name="Special" xfId="374" xr:uid="{00000000-0005-0000-0000-000015040000}"/>
    <cellStyle name="Special 2" xfId="648" xr:uid="{00000000-0005-0000-0000-000016040000}"/>
    <cellStyle name="Style 1" xfId="375" xr:uid="{00000000-0005-0000-0000-000017040000}"/>
    <cellStyle name="Summary0" xfId="376" xr:uid="{00000000-0005-0000-0000-000018040000}"/>
    <cellStyle name="Summary1" xfId="377" xr:uid="{00000000-0005-0000-0000-000019040000}"/>
    <cellStyle name="Summary2" xfId="378" xr:uid="{00000000-0005-0000-0000-00001A040000}"/>
    <cellStyle name="Summary3" xfId="379" xr:uid="{00000000-0005-0000-0000-00001B040000}"/>
    <cellStyle name="Table Title" xfId="380" xr:uid="{00000000-0005-0000-0000-00001C040000}"/>
    <cellStyle name="Table_Heading" xfId="1073" xr:uid="{00000000-0005-0000-0000-00001D040000}"/>
    <cellStyle name="tablehead" xfId="381" xr:uid="{00000000-0005-0000-0000-00001E040000}"/>
    <cellStyle name="Tickmark" xfId="382" xr:uid="{00000000-0005-0000-0000-00001F040000}"/>
    <cellStyle name="Title" xfId="217" builtinId="15" customBuiltin="1"/>
    <cellStyle name="Title 2" xfId="383" xr:uid="{00000000-0005-0000-0000-000021040000}"/>
    <cellStyle name="Total 2" xfId="210" xr:uid="{00000000-0005-0000-0000-000022040000}"/>
    <cellStyle name="Total 2 2" xfId="384" xr:uid="{00000000-0005-0000-0000-000023040000}"/>
    <cellStyle name="Total 2 2 2" xfId="639" xr:uid="{00000000-0005-0000-0000-000024040000}"/>
    <cellStyle name="Total 2 2 3" xfId="651" xr:uid="{00000000-0005-0000-0000-000025040000}"/>
    <cellStyle name="Total 2 2 4" xfId="681" xr:uid="{00000000-0005-0000-0000-000026040000}"/>
    <cellStyle name="Total 2 2 5" xfId="707" xr:uid="{00000000-0005-0000-0000-000027040000}"/>
    <cellStyle name="Total 2 2 6" xfId="857" xr:uid="{00000000-0005-0000-0000-000028040000}"/>
    <cellStyle name="Total 2 2 7" xfId="953" xr:uid="{00000000-0005-0000-0000-000029040000}"/>
    <cellStyle name="Total 2 2 8" xfId="1016" xr:uid="{00000000-0005-0000-0000-00002A040000}"/>
    <cellStyle name="Total 2 2 9" xfId="1065" xr:uid="{00000000-0005-0000-0000-00002B040000}"/>
    <cellStyle name="Transfer out" xfId="385" xr:uid="{00000000-0005-0000-0000-00002C040000}"/>
    <cellStyle name="Unprotected" xfId="386" xr:uid="{00000000-0005-0000-0000-00002D040000}"/>
    <cellStyle name="User_Input_Actual" xfId="1072" xr:uid="{00000000-0005-0000-0000-00002E040000}"/>
    <cellStyle name="Warning Text 2" xfId="211" xr:uid="{00000000-0005-0000-0000-00002F040000}"/>
    <cellStyle name="Warning Text 2 2" xfId="387" xr:uid="{00000000-0005-0000-0000-000030040000}"/>
    <cellStyle name="一般_CAS" xfId="388" xr:uid="{00000000-0005-0000-0000-000031040000}"/>
    <cellStyle name="千分位_CAS (AquaTower)" xfId="389" xr:uid="{00000000-0005-0000-0000-000032040000}"/>
  </cellStyles>
  <dxfs count="41"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b/>
        <i val="0"/>
        <strike val="0"/>
        <color rgb="FF92D050"/>
      </font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</dxfs>
  <tableStyles count="0" defaultTableStyle="TableStyleMedium2" defaultPivotStyle="PivotStyleLight16"/>
  <colors>
    <mruColors>
      <color rgb="FF00FF00"/>
      <color rgb="FFFF99CC"/>
      <color rgb="FFFFFFCC"/>
      <color rgb="FFFF66CC"/>
      <color rgb="FF66FFFF"/>
      <color rgb="FF336699"/>
      <color rgb="FF9179AF"/>
      <color rgb="FFFFFF99"/>
      <color rgb="FF166986"/>
      <color rgb="FF1454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35158851092411E-2"/>
          <c:y val="7.8413311856808832E-2"/>
          <c:w val="0.9374340392388687"/>
          <c:h val="0.7389814043964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Labour_rates_CY!$V$78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5">
                    <a:shade val="47000"/>
                    <a:shade val="51000"/>
                    <a:satMod val="130000"/>
                  </a:schemeClr>
                </a:gs>
                <a:gs pos="80000">
                  <a:schemeClr val="accent5">
                    <a:shade val="47000"/>
                    <a:shade val="93000"/>
                    <a:satMod val="130000"/>
                  </a:schemeClr>
                </a:gs>
                <a:gs pos="100000">
                  <a:schemeClr val="accent5">
                    <a:shade val="4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5681686402503815E-3"/>
                  <c:y val="-3.4250020293811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00C-421C-8F4A-90D83D22A719}"/>
                </c:ext>
              </c:extLst>
            </c:dLbl>
            <c:dLbl>
              <c:idx val="2"/>
              <c:layout>
                <c:manualLayout>
                  <c:x val="-9.4602108003129758E-3"/>
                  <c:y val="3.42500202938106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00C-421C-8F4A-90D83D22A719}"/>
                </c:ext>
              </c:extLst>
            </c:dLbl>
            <c:dLbl>
              <c:idx val="3"/>
              <c:layout>
                <c:manualLayout>
                  <c:x val="0"/>
                  <c:y val="5.6965718748135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00C-421C-8F4A-90D83D22A719}"/>
                </c:ext>
              </c:extLst>
            </c:dLbl>
            <c:dLbl>
              <c:idx val="4"/>
              <c:layout>
                <c:manualLayout>
                  <c:x val="-7.5681686402503815E-3"/>
                  <c:y val="-1.02750060881433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00C-421C-8F4A-90D83D22A719}"/>
                </c:ext>
              </c:extLst>
            </c:dLbl>
            <c:dLbl>
              <c:idx val="6"/>
              <c:layout>
                <c:manualLayout>
                  <c:x val="-3.5751837208091177E-3"/>
                  <c:y val="5.2969452810838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00C-421C-8F4A-90D83D22A719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1F497D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Labour_rates_CY!$V$79:$V$85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Labour_rates_CY!$S$79:$T$85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3B-600C-421C-8F4A-90D83D22A719}"/>
            </c:ext>
          </c:extLst>
        </c:ser>
        <c:ser>
          <c:idx val="2"/>
          <c:order val="1"/>
          <c:tx>
            <c:strRef>
              <c:f>Labour_rates_CY!$U$78</c:f>
              <c:strCache>
                <c:ptCount val="1"/>
              </c:strCache>
            </c:strRef>
          </c:tx>
          <c:spPr>
            <a:solidFill>
              <a:schemeClr val="bg1"/>
            </a:solidFill>
            <a:ln w="19050">
              <a:solidFill>
                <a:schemeClr val="accent5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8920322667368484E-3"/>
                  <c:y val="-4.3567374936914855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00C-421C-8F4A-90D83D22A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00C-421C-8F4A-90D83D22A719}"/>
                </c:ext>
              </c:extLst>
            </c:dLbl>
            <c:dLbl>
              <c:idx val="2"/>
              <c:layout>
                <c:manualLayout>
                  <c:x val="5.3627755812136763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00C-421C-8F4A-90D83D22A7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00C-421C-8F4A-90D83D22A719}"/>
                </c:ext>
              </c:extLst>
            </c:dLbl>
            <c:dLbl>
              <c:idx val="4"/>
              <c:layout>
                <c:manualLayout>
                  <c:x val="5.4672159875459739E-3"/>
                  <c:y val="-1.2423298515727267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00C-421C-8F4A-90D83D22A7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00C-421C-8F4A-90D83D22A719}"/>
                </c:ext>
              </c:extLst>
            </c:dLbl>
            <c:dLbl>
              <c:idx val="6"/>
              <c:layout>
                <c:manualLayout>
                  <c:x val="-1.3108855541682258E-16"/>
                  <c:y val="-1.1836465642688671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00C-421C-8F4A-90D83D22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Labour_rates_CY!$U$79:$U$85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Labour_rates_CY!$S$79:$T$85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44-600C-421C-8F4A-90D83D22A719}"/>
            </c:ext>
          </c:extLst>
        </c:ser>
        <c:ser>
          <c:idx val="3"/>
          <c:order val="2"/>
          <c:tx>
            <c:strRef>
              <c:f>Labour_rates_CY!$W$78</c:f>
              <c:strCache>
                <c:ptCount val="1"/>
              </c:strCache>
            </c:strRef>
          </c:tx>
          <c:spPr>
            <a:solidFill>
              <a:schemeClr val="bg1"/>
            </a:solidFill>
            <a:ln w="19050">
              <a:solidFill>
                <a:srgbClr val="B7CE88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0081B0-C260-4A91-AEFF-AE3C2869447E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600C-421C-8F4A-90D83D22A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00C-421C-8F4A-90D83D22A7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00C-421C-8F4A-90D83D22A719}"/>
                </c:ext>
              </c:extLst>
            </c:dLbl>
            <c:dLbl>
              <c:idx val="3"/>
              <c:layout>
                <c:manualLayout>
                  <c:x val="-3.6237668314339231E-3"/>
                  <c:y val="2.8482859374067337E-3"/>
                </c:manualLayout>
              </c:layout>
              <c:tx>
                <c:rich>
                  <a:bodyPr/>
                  <a:lstStyle/>
                  <a:p>
                    <a:fld id="{AF3902C5-C2D7-4BEF-931F-BC53AB2B8DE4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600C-421C-8F4A-90D83D22A7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00C-421C-8F4A-90D83D22A7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00C-421C-8F4A-90D83D22A71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00C-421C-8F4A-90D83D22A71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00C-421C-8F4A-90D83D22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Labour_rates_CY!$W$79:$W$86</c:f>
              <c:numCache>
                <c:formatCode>"$"#,##0;[Red]\-"$"#,##0;\ "-"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Labour_rates_CY!$S$79:$T$85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Labour_rates_CY!$W$45:$W$48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4E-600C-421C-8F4A-90D83D22A719}"/>
            </c:ext>
          </c:extLst>
        </c:ser>
        <c:ser>
          <c:idx val="4"/>
          <c:order val="3"/>
          <c:tx>
            <c:strRef>
              <c:f>Labour_rates_CY!$Y$78</c:f>
              <c:strCache>
                <c:ptCount val="1"/>
              </c:strCache>
            </c:strRef>
          </c:tx>
          <c:spPr>
            <a:gradFill rotWithShape="1">
              <a:gsLst>
                <a:gs pos="0">
                  <a:srgbClr val="D16309"/>
                </a:gs>
                <a:gs pos="61000">
                  <a:srgbClr val="D16309"/>
                </a:gs>
                <a:gs pos="100000">
                  <a:srgbClr val="F5750B"/>
                </a:gs>
              </a:gsLst>
              <a:lin ang="16200000" scaled="0"/>
            </a:gradFill>
            <a:ln w="19050"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3.784084320125208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00C-421C-8F4A-90D83D22A719}"/>
                </c:ext>
              </c:extLst>
            </c:dLbl>
            <c:dLbl>
              <c:idx val="4"/>
              <c:layout>
                <c:manualLayout>
                  <c:x val="3.1574220954799261E-3"/>
                  <c:y val="3.1144076421187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00C-421C-8F4A-90D83D22A719}"/>
                </c:ext>
              </c:extLst>
            </c:dLbl>
            <c:dLbl>
              <c:idx val="6"/>
              <c:layout>
                <c:manualLayout>
                  <c:x val="-5.6761264801877863E-3"/>
                  <c:y val="6.85000405876224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00C-421C-8F4A-90D83D22A719}"/>
                </c:ext>
              </c:extLst>
            </c:dLbl>
            <c:numFmt formatCode="&quot;$&quot;#,##0;[Red]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Labour_rates_CY!$Y$79:$Y$85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Labour_rates_CY!$S$79:$T$85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58-600C-421C-8F4A-90D83D22A719}"/>
            </c:ext>
          </c:extLst>
        </c:ser>
        <c:ser>
          <c:idx val="5"/>
          <c:order val="4"/>
          <c:tx>
            <c:strRef>
              <c:f>Labour_rates_CY!$X$78</c:f>
              <c:strCache>
                <c:ptCount val="1"/>
              </c:strCache>
            </c:strRef>
          </c:tx>
          <c:spPr>
            <a:solidFill>
              <a:schemeClr val="bg1"/>
            </a:solidFill>
            <a:ln w="19050">
              <a:solidFill>
                <a:schemeClr val="accent6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7875918604045424E-3"/>
                  <c:y val="-1.2423298515727267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00C-421C-8F4A-90D83D22A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00C-421C-8F4A-90D83D22A719}"/>
                </c:ext>
              </c:extLst>
            </c:dLbl>
            <c:dLbl>
              <c:idx val="2"/>
              <c:layout>
                <c:manualLayout>
                  <c:x val="3.5751837208091177E-3"/>
                  <c:y val="7.7901879974162681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00C-421C-8F4A-90D83D22A7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00C-421C-8F4A-90D83D22A719}"/>
                </c:ext>
              </c:extLst>
            </c:dLbl>
            <c:dLbl>
              <c:idx val="4"/>
              <c:layout>
                <c:manualLayout>
                  <c:x val="3.5751837208091177E-3"/>
                  <c:y val="6.2288152842374881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00C-421C-8F4A-90D83D22A7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00C-421C-8F4A-90D83D22A719}"/>
                </c:ext>
              </c:extLst>
            </c:dLbl>
            <c:dLbl>
              <c:idx val="6"/>
              <c:layout>
                <c:manualLayout>
                  <c:x val="3.575183720809117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00C-421C-8F4A-90D83D22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Labour_rates_CY!$X$79:$X$85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Labour_rates_CY!$S$79:$T$85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61-600C-421C-8F4A-90D83D22A7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"/>
        <c:overlap val="1"/>
        <c:axId val="29163520"/>
        <c:axId val="251716160"/>
        <c:extLst/>
      </c:barChart>
      <c:catAx>
        <c:axId val="291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6160"/>
        <c:crosses val="autoZero"/>
        <c:auto val="1"/>
        <c:lblAlgn val="ctr"/>
        <c:lblOffset val="100"/>
        <c:noMultiLvlLbl val="0"/>
      </c:catAx>
      <c:valAx>
        <c:axId val="2517161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;[Red]\-&quot;$&quot;#,##0;\ &quot;-&quot;" sourceLinked="1"/>
        <c:majorTickMark val="none"/>
        <c:minorTickMark val="none"/>
        <c:tickLblPos val="nextTo"/>
        <c:crossAx val="2916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702277279425939"/>
          <c:y val="0.94096039503440809"/>
          <c:w val="0.4552639294527499"/>
          <c:h val="5.7797313773605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560293</xdr:colOff>
      <xdr:row>105</xdr:row>
      <xdr:rowOff>34737</xdr:rowOff>
    </xdr:from>
    <xdr:to>
      <xdr:col>38</xdr:col>
      <xdr:colOff>212911</xdr:colOff>
      <xdr:row>131</xdr:row>
      <xdr:rowOff>33618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D6EEDA6-D1AF-4DC9-87CC-F33025B29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66FFFF"/>
    <pageSetUpPr fitToPage="1"/>
  </sheetPr>
  <dimension ref="A1:AL62"/>
  <sheetViews>
    <sheetView showGridLines="0" zoomScale="70" zoomScaleNormal="70" workbookViewId="0">
      <selection activeCell="W13" sqref="W13"/>
    </sheetView>
  </sheetViews>
  <sheetFormatPr defaultRowHeight="12.75"/>
  <cols>
    <col min="1" max="1" width="2.28515625" customWidth="1"/>
    <col min="2" max="2" width="2.7109375" customWidth="1"/>
    <col min="3" max="3" width="13.140625" customWidth="1"/>
    <col min="4" max="4" width="18" customWidth="1"/>
    <col min="5" max="5" width="19" customWidth="1"/>
    <col min="6" max="6" width="12.5703125" customWidth="1"/>
    <col min="7" max="7" width="8.85546875" customWidth="1"/>
    <col min="8" max="8" width="14.140625" customWidth="1"/>
    <col min="9" max="12" width="11.7109375" customWidth="1"/>
    <col min="13" max="17" width="11.7109375" style="217" customWidth="1"/>
    <col min="18" max="18" width="11.7109375" customWidth="1"/>
    <col min="19" max="19" width="13.5703125" customWidth="1"/>
    <col min="20" max="20" width="15.42578125" customWidth="1"/>
    <col min="21" max="21" width="11.7109375" bestFit="1" customWidth="1"/>
    <col min="22" max="22" width="11.28515625" bestFit="1" customWidth="1"/>
  </cols>
  <sheetData>
    <row r="1" spans="1:38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0"/>
      <c r="T1" s="10"/>
      <c r="U1" s="10"/>
      <c r="V1" s="10"/>
      <c r="W1" s="10"/>
      <c r="X1" s="10"/>
      <c r="Z1" s="10"/>
      <c r="AA1" s="10"/>
      <c r="AB1" s="10"/>
    </row>
    <row r="2" spans="1:38" ht="21">
      <c r="A2" s="170" t="s">
        <v>144</v>
      </c>
      <c r="B2" s="169"/>
      <c r="C2" s="169"/>
      <c r="D2" s="169"/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0"/>
      <c r="T2" s="10"/>
      <c r="U2" s="10"/>
      <c r="V2" s="10"/>
      <c r="W2" s="10"/>
      <c r="X2" s="10"/>
      <c r="Y2" s="217"/>
      <c r="Z2" s="10"/>
      <c r="AA2" s="10"/>
      <c r="AB2" s="10"/>
      <c r="AC2" s="217"/>
      <c r="AD2" s="217"/>
      <c r="AE2" s="217"/>
      <c r="AF2" s="217"/>
      <c r="AG2" s="217"/>
      <c r="AH2" s="217"/>
      <c r="AI2" s="217"/>
      <c r="AJ2" s="217"/>
      <c r="AK2" s="217"/>
      <c r="AL2" s="217"/>
    </row>
    <row r="3" spans="1:38" s="217" customFormat="1">
      <c r="A3" s="172" t="s">
        <v>146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0"/>
      <c r="T3" s="290" t="b">
        <f ca="1">AND(T6:T32)</f>
        <v>1</v>
      </c>
      <c r="U3" s="10"/>
      <c r="V3" s="10"/>
      <c r="W3" s="10"/>
      <c r="X3" s="10"/>
      <c r="Z3" s="10"/>
      <c r="AA3" s="10"/>
      <c r="AB3" s="10"/>
    </row>
    <row r="4" spans="1:38">
      <c r="A4" s="3"/>
      <c r="S4" s="10"/>
      <c r="T4" s="10"/>
      <c r="U4" s="10"/>
      <c r="V4" s="10"/>
      <c r="W4" s="10"/>
      <c r="X4" s="10"/>
      <c r="Y4" s="217"/>
      <c r="Z4" s="10"/>
      <c r="AA4" s="10"/>
      <c r="AB4" s="10"/>
      <c r="AC4" s="217"/>
      <c r="AD4" s="217"/>
      <c r="AE4" s="217"/>
      <c r="AF4" s="217"/>
      <c r="AG4" s="217"/>
      <c r="AH4" s="217"/>
      <c r="AI4" s="217"/>
      <c r="AJ4" s="217"/>
      <c r="AK4" s="217"/>
      <c r="AL4" s="217"/>
    </row>
    <row r="5" spans="1:38">
      <c r="S5" s="10"/>
      <c r="T5" s="10"/>
      <c r="U5" s="10"/>
      <c r="V5" s="10"/>
      <c r="W5" s="10"/>
      <c r="X5" s="10"/>
      <c r="Y5" s="217"/>
      <c r="Z5" s="10"/>
      <c r="AA5" s="10"/>
      <c r="AB5" s="10"/>
      <c r="AC5" s="217"/>
      <c r="AD5" s="217"/>
      <c r="AE5" s="217"/>
      <c r="AF5" s="217"/>
      <c r="AG5" s="217"/>
      <c r="AH5" s="217"/>
      <c r="AI5" s="217"/>
      <c r="AJ5" s="217"/>
      <c r="AK5" s="217"/>
      <c r="AL5" s="217"/>
    </row>
    <row r="6" spans="1:38">
      <c r="S6" s="10"/>
      <c r="T6" s="10"/>
      <c r="U6" s="10"/>
      <c r="V6" s="10"/>
      <c r="W6" s="10"/>
      <c r="X6" s="10"/>
    </row>
    <row r="7" spans="1:38" s="2" customFormat="1" ht="15">
      <c r="A7" s="180" t="s">
        <v>58</v>
      </c>
      <c r="B7" s="173"/>
      <c r="C7" s="173"/>
      <c r="D7" s="173"/>
      <c r="E7" s="173"/>
      <c r="F7" s="174"/>
      <c r="G7" s="174"/>
      <c r="H7" s="174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0"/>
      <c r="T7" s="10"/>
      <c r="U7" s="10"/>
      <c r="V7" s="10"/>
      <c r="W7" s="10"/>
      <c r="X7" s="10"/>
    </row>
    <row r="8" spans="1:38">
      <c r="A8" s="3"/>
      <c r="C8" s="134"/>
      <c r="J8" s="134"/>
      <c r="K8" s="134"/>
      <c r="L8" s="134"/>
      <c r="M8" s="134"/>
      <c r="N8" s="134"/>
      <c r="O8" s="134"/>
      <c r="P8" s="134"/>
      <c r="Q8" s="134"/>
      <c r="R8" s="134"/>
      <c r="S8" s="10"/>
      <c r="T8" s="10"/>
      <c r="U8" s="10"/>
      <c r="V8" s="10"/>
      <c r="W8" s="10"/>
      <c r="X8" s="10"/>
    </row>
    <row r="9" spans="1:38">
      <c r="A9" s="3"/>
      <c r="C9" s="134"/>
      <c r="J9" s="134"/>
      <c r="K9" s="134"/>
      <c r="L9" s="134"/>
      <c r="M9" s="134"/>
      <c r="N9" s="134"/>
      <c r="O9" s="134"/>
      <c r="P9" s="134"/>
      <c r="Q9" s="134"/>
      <c r="R9" s="134"/>
      <c r="S9" s="10"/>
      <c r="T9" s="10"/>
      <c r="U9" s="10"/>
      <c r="V9" s="10"/>
      <c r="W9" s="10"/>
      <c r="X9" s="10"/>
    </row>
    <row r="10" spans="1:38" ht="15">
      <c r="A10" s="3"/>
      <c r="C10" s="183" t="s">
        <v>81</v>
      </c>
      <c r="D10" s="184"/>
      <c r="E10" s="184"/>
      <c r="F10" s="186" t="s">
        <v>91</v>
      </c>
      <c r="G10" s="187"/>
      <c r="H10" s="188"/>
      <c r="I10" s="231">
        <v>2016</v>
      </c>
      <c r="J10" s="231">
        <f>I10+1</f>
        <v>2017</v>
      </c>
      <c r="K10" s="231">
        <f>J10+1</f>
        <v>2018</v>
      </c>
      <c r="L10" s="231">
        <f>K10+1</f>
        <v>2019</v>
      </c>
      <c r="M10" s="231">
        <f t="shared" ref="M10:R10" si="0">L10+1</f>
        <v>2020</v>
      </c>
      <c r="N10" s="231">
        <f t="shared" si="0"/>
        <v>2021</v>
      </c>
      <c r="O10" s="231">
        <f t="shared" si="0"/>
        <v>2022</v>
      </c>
      <c r="P10" s="231">
        <f t="shared" si="0"/>
        <v>2023</v>
      </c>
      <c r="Q10" s="231">
        <f t="shared" si="0"/>
        <v>2024</v>
      </c>
      <c r="R10" s="231">
        <f t="shared" si="0"/>
        <v>2025</v>
      </c>
      <c r="S10" s="10"/>
      <c r="T10" s="10"/>
      <c r="U10" s="10"/>
      <c r="V10" s="10"/>
      <c r="W10" s="10"/>
      <c r="X10" s="10"/>
    </row>
    <row r="11" spans="1:38">
      <c r="A11" s="3"/>
      <c r="C11" t="s">
        <v>54</v>
      </c>
      <c r="E11" s="217" t="s">
        <v>156</v>
      </c>
      <c r="F11" s="131" t="s">
        <v>52</v>
      </c>
      <c r="I11" s="181"/>
      <c r="J11" s="222"/>
      <c r="K11" s="222"/>
      <c r="L11" s="222">
        <f>SUMIF(Asset_groups!$G$7:$G$68, $F11,Total_FY!H$15:H$76)/1000000</f>
        <v>0</v>
      </c>
      <c r="M11" s="222">
        <f ca="1">SUMIF(Asset_groups!$G$7:$G$68, $F11,Total_FY!I$15:I$76)/1000000</f>
        <v>0.13133585754942867</v>
      </c>
      <c r="N11" s="222">
        <f ca="1">SUMIF(Asset_groups!$G$7:$G$68, $F11,Total_FY!J$15:J$76)/1000000</f>
        <v>23.860898537991417</v>
      </c>
      <c r="O11" s="222">
        <f ca="1">SUMIF(Asset_groups!$G$7:$G$68, $F11,Total_FY!K$15:K$76)/1000000</f>
        <v>74.493635682564232</v>
      </c>
      <c r="P11" s="222">
        <f ca="1">SUMIF(Asset_groups!$G$7:$G$68, $F11,Total_FY!L$15:L$76)/1000000</f>
        <v>12.143735683330947</v>
      </c>
      <c r="Q11" s="222">
        <f ca="1">SUMIF(Asset_groups!$G$7:$G$68, $F11,Total_FY!M$15:M$76)/1000000</f>
        <v>5.4207130774673953</v>
      </c>
      <c r="R11" s="222">
        <f>SUMIF(Asset_groups!$G$7:$G$68, $F11,Total_FY!N$15:N$76)/1000000</f>
        <v>0</v>
      </c>
      <c r="S11" s="10"/>
      <c r="T11" s="10"/>
      <c r="U11" s="10"/>
      <c r="V11" s="10"/>
      <c r="W11" s="10"/>
      <c r="X11" s="10"/>
    </row>
    <row r="12" spans="1:38">
      <c r="A12" s="3"/>
      <c r="C12" t="s">
        <v>62</v>
      </c>
      <c r="E12" s="217" t="s">
        <v>156</v>
      </c>
      <c r="F12" s="131" t="s">
        <v>53</v>
      </c>
      <c r="I12" s="45"/>
      <c r="J12" s="222"/>
      <c r="K12" s="222"/>
      <c r="L12" s="222">
        <f>SUMIF(Asset_groups!$G$7:$G$68, $F12,Total_FY!H$15:H$76)/1000000</f>
        <v>0</v>
      </c>
      <c r="M12" s="222">
        <f>SUMIF(Asset_groups!$G$7:$G$68, $F12,Total_FY!I$15:I$76)/1000000</f>
        <v>0</v>
      </c>
      <c r="N12" s="222">
        <f ca="1">SUMIF(Asset_groups!$G$7:$G$68, $F12,Total_FY!J$15:J$76)/1000000</f>
        <v>1.100818141429164</v>
      </c>
      <c r="O12" s="222">
        <f ca="1">SUMIF(Asset_groups!$G$7:$G$68, $F12,Total_FY!K$15:K$76)/1000000</f>
        <v>5.2985873329999711</v>
      </c>
      <c r="P12" s="222">
        <f ca="1">SUMIF(Asset_groups!$G$7:$G$68, $F12,Total_FY!L$15:L$76)/1000000</f>
        <v>0.26496453535729098</v>
      </c>
      <c r="Q12" s="222">
        <f ca="1">SUMIF(Asset_groups!$G$7:$G$68, $F12,Total_FY!M$15:M$76)/1000000</f>
        <v>0.17856</v>
      </c>
      <c r="R12" s="222">
        <f>SUMIF(Asset_groups!$G$7:$G$68, $F12,Total_FY!N$15:N$76)/1000000</f>
        <v>0</v>
      </c>
      <c r="S12" s="10"/>
      <c r="T12" s="10"/>
      <c r="U12" s="10"/>
      <c r="V12" s="10"/>
      <c r="W12" s="10"/>
      <c r="X12" s="10"/>
    </row>
    <row r="13" spans="1:38">
      <c r="A13" s="3"/>
      <c r="C13" s="194" t="s">
        <v>82</v>
      </c>
      <c r="D13" s="197"/>
      <c r="E13" s="197" t="s">
        <v>156</v>
      </c>
      <c r="F13" s="197"/>
      <c r="G13" s="197"/>
      <c r="H13" s="197"/>
      <c r="I13" s="197"/>
      <c r="J13" s="198"/>
      <c r="K13" s="223"/>
      <c r="L13" s="223">
        <f t="shared" ref="L13:R13" si="1">SUM(L11:L12)</f>
        <v>0</v>
      </c>
      <c r="M13" s="223">
        <f t="shared" ca="1" si="1"/>
        <v>0.13133585754942867</v>
      </c>
      <c r="N13" s="223">
        <f t="shared" ca="1" si="1"/>
        <v>24.961716679420583</v>
      </c>
      <c r="O13" s="223">
        <f t="shared" ca="1" si="1"/>
        <v>79.792223015564204</v>
      </c>
      <c r="P13" s="223">
        <f t="shared" ca="1" si="1"/>
        <v>12.408700218688239</v>
      </c>
      <c r="Q13" s="223">
        <f t="shared" ca="1" si="1"/>
        <v>5.5992730774673953</v>
      </c>
      <c r="R13" s="223">
        <f t="shared" si="1"/>
        <v>0</v>
      </c>
      <c r="S13" s="10"/>
      <c r="T13" s="290" t="b">
        <f ca="1">SUM(L13:R13)=Tot_cost!$AZ$78/1000000</f>
        <v>1</v>
      </c>
      <c r="U13" s="10"/>
      <c r="V13" s="10"/>
      <c r="W13" s="10"/>
      <c r="X13" s="10"/>
    </row>
    <row r="14" spans="1:38">
      <c r="A14" s="3"/>
      <c r="C14" s="138" t="s">
        <v>44</v>
      </c>
      <c r="D14" s="139"/>
      <c r="E14" s="139"/>
      <c r="F14" s="139"/>
      <c r="G14" s="139"/>
      <c r="H14" s="139"/>
      <c r="I14" s="139"/>
      <c r="J14" s="257">
        <f ca="1">ROUND(SUM(Total_CY!P$15:P$74)/1000000-J13,0)</f>
        <v>123</v>
      </c>
      <c r="K14" s="257">
        <f>ROUND(SUM(Tot_cost!AH$15:AH$74)/1000000-K13,0)</f>
        <v>0</v>
      </c>
      <c r="L14" s="257">
        <f>ROUND(SUM(Total_FY!H$15:H$76)/1000000-L13,0)</f>
        <v>0</v>
      </c>
      <c r="M14" s="257">
        <f ca="1">ROUND(SUM(Total_FY!I$15:I$76)/1000000-M13,0)</f>
        <v>0</v>
      </c>
      <c r="N14" s="257">
        <f ca="1">ROUND(SUM(Total_FY!J$15:J$76)/1000000-N13,0)</f>
        <v>0</v>
      </c>
      <c r="O14" s="257">
        <f ca="1">ROUND(SUM(Total_FY!K$15:K$76)/1000000-O13,0)</f>
        <v>0</v>
      </c>
      <c r="P14" s="257">
        <f ca="1">ROUND(SUM(Total_FY!L$15:L$76)/1000000-P13,0)</f>
        <v>0</v>
      </c>
      <c r="Q14" s="257">
        <f ca="1">ROUND(SUM(Total_FY!M$15:M$76)/1000000-Q13,0)</f>
        <v>0</v>
      </c>
      <c r="R14" s="257">
        <f>ROUND(SUM(Total_FY!N$15:N$76)/1000000-R13,0)</f>
        <v>0</v>
      </c>
      <c r="S14" s="157"/>
      <c r="T14" s="157"/>
      <c r="U14" s="157"/>
      <c r="V14" s="157"/>
      <c r="W14" s="157"/>
      <c r="X14" s="157"/>
    </row>
    <row r="15" spans="1:38">
      <c r="A15" s="3"/>
      <c r="C15" s="134"/>
      <c r="J15" s="134"/>
      <c r="K15" s="134"/>
      <c r="L15" s="258"/>
      <c r="M15" s="258"/>
      <c r="N15" s="134"/>
      <c r="O15" s="134"/>
      <c r="P15" s="134"/>
      <c r="Q15" s="134"/>
      <c r="R15" s="134"/>
      <c r="S15" s="157"/>
      <c r="T15" s="157"/>
      <c r="U15" s="157"/>
      <c r="V15" s="157"/>
      <c r="W15" s="157"/>
      <c r="X15" s="157"/>
    </row>
    <row r="16" spans="1:38" ht="12.75" customHeight="1">
      <c r="A16" s="6"/>
      <c r="B16" s="6"/>
      <c r="C16" s="6"/>
      <c r="D16" s="6"/>
      <c r="E16" s="6"/>
      <c r="F16" s="6"/>
      <c r="G16" s="6"/>
      <c r="H16" s="7"/>
      <c r="S16" s="157"/>
      <c r="T16" s="157"/>
      <c r="U16" s="157"/>
      <c r="V16" s="157"/>
      <c r="W16" s="157"/>
      <c r="X16" s="157"/>
    </row>
    <row r="17" spans="1:24" ht="12.75" customHeight="1">
      <c r="A17" s="13"/>
      <c r="C17" s="183" t="s">
        <v>90</v>
      </c>
      <c r="D17" s="184"/>
      <c r="E17" s="184"/>
      <c r="F17" s="186"/>
      <c r="G17" s="187"/>
      <c r="H17" s="188"/>
      <c r="I17" s="231">
        <f t="shared" ref="I17:R17" si="2">I$10</f>
        <v>2016</v>
      </c>
      <c r="J17" s="231">
        <f t="shared" si="2"/>
        <v>2017</v>
      </c>
      <c r="K17" s="231">
        <f t="shared" si="2"/>
        <v>2018</v>
      </c>
      <c r="L17" s="231">
        <f t="shared" si="2"/>
        <v>2019</v>
      </c>
      <c r="M17" s="231">
        <f t="shared" si="2"/>
        <v>2020</v>
      </c>
      <c r="N17" s="231">
        <f t="shared" si="2"/>
        <v>2021</v>
      </c>
      <c r="O17" s="231">
        <f t="shared" si="2"/>
        <v>2022</v>
      </c>
      <c r="P17" s="231">
        <f t="shared" si="2"/>
        <v>2023</v>
      </c>
      <c r="Q17" s="231">
        <f t="shared" si="2"/>
        <v>2024</v>
      </c>
      <c r="R17" s="231">
        <f t="shared" si="2"/>
        <v>2025</v>
      </c>
      <c r="S17" s="157"/>
      <c r="T17" s="157"/>
      <c r="U17" s="157"/>
      <c r="V17" s="157"/>
      <c r="W17" s="157"/>
      <c r="X17" s="157"/>
    </row>
    <row r="18" spans="1:24">
      <c r="A18" s="13"/>
      <c r="B18" s="13"/>
      <c r="C18" s="13" t="s">
        <v>42</v>
      </c>
      <c r="E18" s="31" t="s">
        <v>84</v>
      </c>
      <c r="G18" s="32"/>
      <c r="H18" s="32"/>
      <c r="I18" s="45"/>
      <c r="J18" s="199"/>
      <c r="K18" s="199"/>
      <c r="L18" s="199">
        <f>IF(L$13=0,0, SUMIF(Asset_groups!$H$7:$H$68,$C18, Total_FY!H$15:H$75)/L$11)/1000000</f>
        <v>0</v>
      </c>
      <c r="M18" s="199">
        <f ca="1">IF(M$13=0,0, SUMIF(Asset_groups!$H$7:$H$68,$C18, Total_FY!I$15:I$75)/M$11)/1000000</f>
        <v>1.0000000000000002</v>
      </c>
      <c r="N18" s="199">
        <f ca="1">IF(N$13=0,0, SUMIF(Asset_groups!$H$7:$H$68,$C18, Total_FY!J$15:J$75)/N$11)/1000000</f>
        <v>0.6024636304493528</v>
      </c>
      <c r="O18" s="199">
        <f ca="1">IF(O$13=0,0, SUMIF(Asset_groups!$H$7:$H$68,$C18, Total_FY!K$15:K$75)/O$11)/1000000</f>
        <v>0.72159431748784453</v>
      </c>
      <c r="P18" s="199">
        <f ca="1">IF(P$13=0,0, SUMIF(Asset_groups!$H$7:$H$68,$C18, Total_FY!L$15:L$75)/P$11)/1000000</f>
        <v>0.63383051632139853</v>
      </c>
      <c r="Q18" s="199">
        <f ca="1">IF(Q$13=0,0, SUMIF(Asset_groups!$H$7:$H$68,$C18, Total_FY!M$15:M$75)/Q$11)/1000000</f>
        <v>0.7777477835376313</v>
      </c>
      <c r="R18" s="199">
        <f>IF(R$13=0,0, SUMIF(Asset_groups!$H$7:$H$68,$C18, Total_FY!N$15:N$75)/R$11)/1000000</f>
        <v>0</v>
      </c>
      <c r="S18" s="157"/>
      <c r="T18" s="157"/>
      <c r="U18" s="157"/>
      <c r="V18" s="157"/>
      <c r="W18" s="157"/>
      <c r="X18" s="157"/>
    </row>
    <row r="19" spans="1:24">
      <c r="A19" s="13"/>
      <c r="B19" s="13"/>
      <c r="C19" s="13" t="s">
        <v>43</v>
      </c>
      <c r="E19" s="31" t="s">
        <v>84</v>
      </c>
      <c r="G19" s="32"/>
      <c r="H19" s="32"/>
      <c r="I19" s="45"/>
      <c r="J19" s="199"/>
      <c r="K19" s="199"/>
      <c r="L19" s="199">
        <f>IF(L$13=0,0, SUMIF(Asset_groups!$H$7:$H$68,$C19, Total_FY!H$15:H$75)/L$11)/1000000</f>
        <v>0</v>
      </c>
      <c r="M19" s="199">
        <f ca="1">IF(M$13=0,0, SUMIF(Asset_groups!$H$7:$H$68,$C19, Total_FY!I$15:I$75)/M$11)/1000000</f>
        <v>0</v>
      </c>
      <c r="N19" s="199">
        <f ca="1">IF(N$13=0,0, SUMIF(Asset_groups!$H$7:$H$68,$C19, Total_FY!J$15:J$75)/N$11)/1000000</f>
        <v>0.39753636955064725</v>
      </c>
      <c r="O19" s="199">
        <f ca="1">IF(O$13=0,0, SUMIF(Asset_groups!$H$7:$H$68,$C19, Total_FY!K$15:K$75)/O$11)/1000000</f>
        <v>0.27840568251215575</v>
      </c>
      <c r="P19" s="199">
        <f ca="1">IF(P$13=0,0, SUMIF(Asset_groups!$H$7:$H$68,$C19, Total_FY!L$15:L$75)/P$11)/1000000</f>
        <v>0.3661694836786018</v>
      </c>
      <c r="Q19" s="199">
        <f ca="1">IF(Q$13=0,0, SUMIF(Asset_groups!$H$7:$H$68,$C19, Total_FY!M$15:M$75)/Q$11)/1000000</f>
        <v>0.22225221646236873</v>
      </c>
      <c r="R19" s="199">
        <f>IF(R$13=0,0, SUMIF(Asset_groups!$H$7:$H$68,$C19, Total_FY!N$15:N$75)/R$11)/1000000</f>
        <v>0</v>
      </c>
      <c r="S19" s="157"/>
      <c r="T19" s="157"/>
      <c r="U19" s="157"/>
      <c r="V19" s="157"/>
      <c r="W19" s="157"/>
      <c r="X19" s="157"/>
    </row>
    <row r="20" spans="1:24">
      <c r="A20" s="13"/>
      <c r="B20" s="2"/>
      <c r="C20" s="194" t="s">
        <v>76</v>
      </c>
      <c r="D20" s="195"/>
      <c r="E20" s="201" t="s">
        <v>84</v>
      </c>
      <c r="F20" s="196"/>
      <c r="G20" s="196"/>
      <c r="H20" s="196"/>
      <c r="I20" s="200"/>
      <c r="J20" s="200"/>
      <c r="K20" s="200"/>
      <c r="L20" s="200">
        <f t="shared" ref="L20:R20" si="3">SUM(L18:L19)</f>
        <v>0</v>
      </c>
      <c r="M20" s="200">
        <f t="shared" ca="1" si="3"/>
        <v>1.0000000000000002</v>
      </c>
      <c r="N20" s="200">
        <f t="shared" ca="1" si="3"/>
        <v>1</v>
      </c>
      <c r="O20" s="200">
        <f t="shared" ca="1" si="3"/>
        <v>1.0000000000000002</v>
      </c>
      <c r="P20" s="200">
        <f t="shared" ca="1" si="3"/>
        <v>1.0000000000000004</v>
      </c>
      <c r="Q20" s="200">
        <f t="shared" ca="1" si="3"/>
        <v>1</v>
      </c>
      <c r="R20" s="200">
        <f t="shared" si="3"/>
        <v>0</v>
      </c>
      <c r="S20" s="157"/>
      <c r="T20" s="157"/>
      <c r="U20" s="157"/>
      <c r="V20" s="157"/>
      <c r="W20" s="157"/>
      <c r="X20" s="157"/>
    </row>
    <row r="21" spans="1:24" ht="15">
      <c r="A21" s="13"/>
      <c r="B21" s="118"/>
      <c r="C21" s="41"/>
      <c r="D21" s="41"/>
      <c r="E21" s="90"/>
      <c r="F21" s="91"/>
      <c r="G21" s="91"/>
      <c r="H21" s="91"/>
      <c r="I21" s="35"/>
      <c r="J21" s="137"/>
      <c r="K21" s="137"/>
      <c r="L21" s="137"/>
      <c r="M21" s="137"/>
      <c r="N21" s="137"/>
      <c r="O21" s="137"/>
      <c r="P21" s="137"/>
      <c r="Q21" s="137"/>
      <c r="R21" s="137"/>
      <c r="S21" s="157"/>
      <c r="T21" s="157"/>
      <c r="U21" s="157"/>
      <c r="V21" s="157"/>
      <c r="W21" s="157"/>
      <c r="X21" s="157"/>
    </row>
    <row r="22" spans="1:24">
      <c r="A22" s="13"/>
      <c r="B22" s="13"/>
      <c r="D22" s="41"/>
      <c r="E22" s="90"/>
      <c r="F22" s="91"/>
      <c r="G22" s="91"/>
      <c r="H22" s="91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57"/>
      <c r="T22" s="157"/>
      <c r="U22" s="157"/>
      <c r="V22" s="157"/>
      <c r="W22" s="157"/>
      <c r="X22" s="157"/>
    </row>
    <row r="23" spans="1:24" s="2" customFormat="1" ht="15">
      <c r="A23"/>
      <c r="B23"/>
      <c r="C23" s="183" t="s">
        <v>89</v>
      </c>
      <c r="D23" s="184"/>
      <c r="E23" s="184"/>
      <c r="F23" s="186"/>
      <c r="G23" s="187"/>
      <c r="H23" s="188"/>
      <c r="I23" s="231">
        <f t="shared" ref="I23:R23" si="4">I$10</f>
        <v>2016</v>
      </c>
      <c r="J23" s="231">
        <f t="shared" si="4"/>
        <v>2017</v>
      </c>
      <c r="K23" s="231">
        <f t="shared" si="4"/>
        <v>2018</v>
      </c>
      <c r="L23" s="231">
        <f t="shared" si="4"/>
        <v>2019</v>
      </c>
      <c r="M23" s="231">
        <f t="shared" si="4"/>
        <v>2020</v>
      </c>
      <c r="N23" s="231">
        <f t="shared" si="4"/>
        <v>2021</v>
      </c>
      <c r="O23" s="231">
        <f t="shared" si="4"/>
        <v>2022</v>
      </c>
      <c r="P23" s="231">
        <f t="shared" si="4"/>
        <v>2023</v>
      </c>
      <c r="Q23" s="231">
        <f t="shared" si="4"/>
        <v>2024</v>
      </c>
      <c r="R23" s="231">
        <f t="shared" si="4"/>
        <v>2025</v>
      </c>
      <c r="S23" s="157"/>
      <c r="T23" s="157"/>
      <c r="U23" s="157"/>
      <c r="V23" s="157"/>
      <c r="W23" s="157"/>
      <c r="X23" s="157"/>
    </row>
    <row r="24" spans="1:24" s="2" customFormat="1">
      <c r="A24"/>
      <c r="B24" s="13"/>
      <c r="C24" s="13" t="s">
        <v>42</v>
      </c>
      <c r="D24"/>
      <c r="E24" s="217" t="s">
        <v>156</v>
      </c>
      <c r="F24"/>
      <c r="G24" s="32"/>
      <c r="H24" s="32"/>
      <c r="I24" s="181"/>
      <c r="J24" s="182"/>
      <c r="K24" s="222"/>
      <c r="L24" s="222">
        <f t="shared" ref="L24:R25" si="5">L$13*L18</f>
        <v>0</v>
      </c>
      <c r="M24" s="222">
        <f t="shared" ca="1" si="5"/>
        <v>0.1313358575494287</v>
      </c>
      <c r="N24" s="222">
        <f t="shared" ca="1" si="5"/>
        <v>15.038526452931888</v>
      </c>
      <c r="O24" s="222">
        <f t="shared" ca="1" si="5"/>
        <v>57.577614707753931</v>
      </c>
      <c r="P24" s="222">
        <f t="shared" ca="1" si="5"/>
        <v>7.865012866488617</v>
      </c>
      <c r="Q24" s="222">
        <f t="shared" ca="1" si="5"/>
        <v>4.3548222254221987</v>
      </c>
      <c r="R24" s="222">
        <f t="shared" si="5"/>
        <v>0</v>
      </c>
      <c r="S24" s="157"/>
      <c r="T24" s="157"/>
      <c r="U24" s="157"/>
      <c r="V24" s="157"/>
      <c r="W24" s="157"/>
      <c r="X24" s="157"/>
    </row>
    <row r="25" spans="1:24" s="2" customFormat="1">
      <c r="A25"/>
      <c r="B25" s="13"/>
      <c r="C25" s="13" t="s">
        <v>43</v>
      </c>
      <c r="D25"/>
      <c r="E25" s="217" t="s">
        <v>156</v>
      </c>
      <c r="F25"/>
      <c r="G25" s="32"/>
      <c r="H25" s="32"/>
      <c r="I25" s="45"/>
      <c r="J25" s="182"/>
      <c r="K25" s="222"/>
      <c r="L25" s="222">
        <f t="shared" si="5"/>
        <v>0</v>
      </c>
      <c r="M25" s="222">
        <f t="shared" ca="1" si="5"/>
        <v>0</v>
      </c>
      <c r="N25" s="222">
        <f t="shared" ca="1" si="5"/>
        <v>9.9231902264886962</v>
      </c>
      <c r="O25" s="222">
        <f t="shared" ca="1" si="5"/>
        <v>22.214608307810295</v>
      </c>
      <c r="P25" s="222">
        <f t="shared" ca="1" si="5"/>
        <v>4.5436873521996253</v>
      </c>
      <c r="Q25" s="222">
        <f t="shared" ca="1" si="5"/>
        <v>1.2444508520451971</v>
      </c>
      <c r="R25" s="222">
        <f t="shared" si="5"/>
        <v>0</v>
      </c>
      <c r="S25" s="157"/>
      <c r="T25" s="157"/>
      <c r="U25" s="157"/>
      <c r="V25" s="157"/>
      <c r="W25" s="157"/>
      <c r="X25" s="157"/>
    </row>
    <row r="26" spans="1:24" s="2" customFormat="1">
      <c r="A26"/>
      <c r="C26" s="194" t="s">
        <v>83</v>
      </c>
      <c r="D26" s="197"/>
      <c r="E26" s="197" t="s">
        <v>156</v>
      </c>
      <c r="F26" s="197"/>
      <c r="G26" s="197"/>
      <c r="H26" s="197"/>
      <c r="I26" s="197"/>
      <c r="J26" s="198"/>
      <c r="K26" s="223"/>
      <c r="L26" s="223">
        <f t="shared" ref="L26:R26" si="6">SUM(L24:L25)</f>
        <v>0</v>
      </c>
      <c r="M26" s="223">
        <f t="shared" ca="1" si="6"/>
        <v>0.1313358575494287</v>
      </c>
      <c r="N26" s="223">
        <f t="shared" ca="1" si="6"/>
        <v>24.961716679420583</v>
      </c>
      <c r="O26" s="223">
        <f t="shared" ca="1" si="6"/>
        <v>79.792223015564218</v>
      </c>
      <c r="P26" s="223">
        <f t="shared" ca="1" si="6"/>
        <v>12.408700218688242</v>
      </c>
      <c r="Q26" s="223">
        <f t="shared" ca="1" si="6"/>
        <v>5.5992730774673962</v>
      </c>
      <c r="R26" s="223">
        <f t="shared" si="6"/>
        <v>0</v>
      </c>
      <c r="S26" s="157"/>
      <c r="T26" s="290" t="b">
        <f ca="1">SUM(L26:R26)=Tot_cost!$AZ$78/1000000</f>
        <v>1</v>
      </c>
      <c r="U26" s="157"/>
      <c r="V26" s="157"/>
      <c r="W26" s="157"/>
      <c r="X26" s="157"/>
    </row>
    <row r="27" spans="1:24" s="2" customFormat="1" ht="15">
      <c r="A27"/>
      <c r="B27" s="119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57"/>
      <c r="T27" s="157"/>
      <c r="U27" s="157"/>
      <c r="V27" s="157"/>
      <c r="W27" s="157"/>
      <c r="X27" s="157"/>
    </row>
    <row r="28" spans="1:24" s="2" customFormat="1">
      <c r="A28"/>
      <c r="B28"/>
      <c r="C28"/>
      <c r="D28"/>
      <c r="E28"/>
      <c r="F28" s="20"/>
      <c r="G28" s="20"/>
      <c r="H28" s="20"/>
      <c r="M28" s="218"/>
      <c r="N28" s="218"/>
      <c r="O28" s="218"/>
      <c r="P28" s="218"/>
      <c r="Q28" s="218"/>
      <c r="S28" s="157"/>
      <c r="T28" s="157"/>
      <c r="U28" s="157"/>
      <c r="V28" s="157"/>
      <c r="W28" s="157"/>
      <c r="X28" s="157"/>
    </row>
    <row r="29" spans="1:24" s="2" customFormat="1" ht="15">
      <c r="A29"/>
      <c r="B29"/>
      <c r="C29" s="189" t="s">
        <v>157</v>
      </c>
      <c r="D29" s="190"/>
      <c r="E29" s="190"/>
      <c r="F29" s="191"/>
      <c r="G29" s="192"/>
      <c r="H29" s="193"/>
      <c r="I29" s="231">
        <f t="shared" ref="I29:R29" si="7">I$10</f>
        <v>2016</v>
      </c>
      <c r="J29" s="231">
        <f t="shared" si="7"/>
        <v>2017</v>
      </c>
      <c r="K29" s="231">
        <f t="shared" si="7"/>
        <v>2018</v>
      </c>
      <c r="L29" s="231">
        <f t="shared" si="7"/>
        <v>2019</v>
      </c>
      <c r="M29" s="231">
        <f t="shared" si="7"/>
        <v>2020</v>
      </c>
      <c r="N29" s="231">
        <f t="shared" si="7"/>
        <v>2021</v>
      </c>
      <c r="O29" s="231">
        <f t="shared" si="7"/>
        <v>2022</v>
      </c>
      <c r="P29" s="231">
        <f t="shared" si="7"/>
        <v>2023</v>
      </c>
      <c r="Q29" s="231">
        <f t="shared" si="7"/>
        <v>2024</v>
      </c>
      <c r="R29" s="231">
        <f t="shared" si="7"/>
        <v>2025</v>
      </c>
      <c r="S29" s="157"/>
      <c r="T29" s="157"/>
      <c r="U29" s="157"/>
      <c r="V29" s="157"/>
      <c r="W29" s="157"/>
      <c r="X29" s="157"/>
    </row>
    <row r="30" spans="1:24" s="2" customFormat="1">
      <c r="A30"/>
      <c r="B30" s="13"/>
      <c r="C30" s="13" t="s">
        <v>42</v>
      </c>
      <c r="D30"/>
      <c r="E30" t="s">
        <v>156</v>
      </c>
      <c r="F30"/>
      <c r="G30" s="32"/>
      <c r="H30" s="32"/>
      <c r="I30" s="181"/>
      <c r="J30" s="222"/>
      <c r="K30" s="222"/>
      <c r="L30" s="222">
        <f t="shared" ref="L30:R31" si="8">L$13*L18</f>
        <v>0</v>
      </c>
      <c r="M30" s="222">
        <f t="shared" ca="1" si="8"/>
        <v>0.1313358575494287</v>
      </c>
      <c r="N30" s="222">
        <f t="shared" ca="1" si="8"/>
        <v>15.038526452931888</v>
      </c>
      <c r="O30" s="222">
        <f t="shared" ca="1" si="8"/>
        <v>57.577614707753931</v>
      </c>
      <c r="P30" s="222">
        <f t="shared" ca="1" si="8"/>
        <v>7.865012866488617</v>
      </c>
      <c r="Q30" s="222">
        <f t="shared" ca="1" si="8"/>
        <v>4.3548222254221987</v>
      </c>
      <c r="R30" s="222">
        <f t="shared" si="8"/>
        <v>0</v>
      </c>
      <c r="S30" s="157"/>
      <c r="T30" s="157"/>
      <c r="U30" s="157"/>
      <c r="V30" s="157"/>
      <c r="W30" s="157"/>
      <c r="X30" s="157"/>
    </row>
    <row r="31" spans="1:24" s="2" customFormat="1">
      <c r="A31"/>
      <c r="B31" s="13"/>
      <c r="C31" s="13" t="s">
        <v>43</v>
      </c>
      <c r="D31"/>
      <c r="E31" t="s">
        <v>156</v>
      </c>
      <c r="F31"/>
      <c r="G31" s="32"/>
      <c r="H31" s="32"/>
      <c r="I31" s="45"/>
      <c r="J31" s="222"/>
      <c r="K31" s="222"/>
      <c r="L31" s="222">
        <f t="shared" si="8"/>
        <v>0</v>
      </c>
      <c r="M31" s="222">
        <f t="shared" ca="1" si="8"/>
        <v>0</v>
      </c>
      <c r="N31" s="222">
        <f t="shared" ca="1" si="8"/>
        <v>9.9231902264886962</v>
      </c>
      <c r="O31" s="222">
        <f t="shared" ca="1" si="8"/>
        <v>22.214608307810295</v>
      </c>
      <c r="P31" s="222">
        <f t="shared" ca="1" si="8"/>
        <v>4.5436873521996253</v>
      </c>
      <c r="Q31" s="222">
        <f t="shared" ca="1" si="8"/>
        <v>1.2444508520451971</v>
      </c>
      <c r="R31" s="222">
        <f t="shared" si="8"/>
        <v>0</v>
      </c>
      <c r="S31" s="157"/>
      <c r="T31" s="157"/>
      <c r="U31" s="157"/>
      <c r="V31" s="157"/>
      <c r="W31" s="157"/>
      <c r="X31" s="157"/>
    </row>
    <row r="32" spans="1:24" s="2" customFormat="1">
      <c r="A32"/>
      <c r="C32" s="194" t="s">
        <v>82</v>
      </c>
      <c r="D32" s="197"/>
      <c r="E32" s="197" t="s">
        <v>156</v>
      </c>
      <c r="F32" s="197"/>
      <c r="G32" s="197"/>
      <c r="H32" s="197"/>
      <c r="I32" s="197"/>
      <c r="J32" s="223"/>
      <c r="K32" s="223"/>
      <c r="L32" s="223">
        <f t="shared" ref="L32:R32" si="9">SUM(L30:L31)</f>
        <v>0</v>
      </c>
      <c r="M32" s="223">
        <f t="shared" ca="1" si="9"/>
        <v>0.1313358575494287</v>
      </c>
      <c r="N32" s="223">
        <f t="shared" ca="1" si="9"/>
        <v>24.961716679420583</v>
      </c>
      <c r="O32" s="223">
        <f t="shared" ca="1" si="9"/>
        <v>79.792223015564218</v>
      </c>
      <c r="P32" s="223">
        <f t="shared" ca="1" si="9"/>
        <v>12.408700218688242</v>
      </c>
      <c r="Q32" s="223">
        <f t="shared" ca="1" si="9"/>
        <v>5.5992730774673962</v>
      </c>
      <c r="R32" s="223">
        <f t="shared" si="9"/>
        <v>0</v>
      </c>
      <c r="S32" s="157"/>
      <c r="T32" s="290" t="b">
        <f ca="1">SUM(L32:R32)=Tot_cost!$AZ$78/1000000</f>
        <v>1</v>
      </c>
      <c r="U32" s="157"/>
      <c r="V32" s="157"/>
      <c r="W32" s="157"/>
      <c r="X32" s="157"/>
    </row>
    <row r="33" spans="1:24" s="2" customFormat="1" ht="15">
      <c r="A33"/>
      <c r="B33" s="119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157"/>
      <c r="T33" s="157"/>
      <c r="U33" s="157"/>
      <c r="V33" s="157"/>
      <c r="W33" s="157"/>
      <c r="X33" s="157"/>
    </row>
    <row r="34" spans="1:24" s="2" customFormat="1" ht="15">
      <c r="A34"/>
      <c r="B34" s="119"/>
      <c r="C34" s="35"/>
      <c r="D34" s="35"/>
      <c r="E34" s="35"/>
      <c r="F34" s="35"/>
      <c r="G34" s="35"/>
      <c r="H34" s="35"/>
      <c r="I34" s="35"/>
      <c r="S34" s="157"/>
      <c r="T34" s="157"/>
      <c r="U34" s="157"/>
      <c r="V34" s="157"/>
      <c r="W34" s="157"/>
      <c r="X34" s="157"/>
    </row>
    <row r="35" spans="1:24" s="2" customFormat="1">
      <c r="A35"/>
      <c r="B35"/>
      <c r="C35"/>
      <c r="D35"/>
      <c r="E35"/>
      <c r="F35" s="20"/>
      <c r="G35" s="20"/>
      <c r="H35" s="20"/>
      <c r="S35" s="157"/>
      <c r="T35" s="157"/>
      <c r="U35" s="157"/>
      <c r="V35" s="157"/>
      <c r="W35" s="157"/>
      <c r="X35" s="157"/>
    </row>
    <row r="36" spans="1:24" s="2" customFormat="1">
      <c r="A36"/>
      <c r="B36"/>
      <c r="C36"/>
      <c r="D36"/>
      <c r="E36"/>
      <c r="F36" s="20"/>
      <c r="G36" s="20"/>
      <c r="H36" s="20"/>
      <c r="S36" s="157"/>
      <c r="T36" s="157"/>
      <c r="U36" s="157"/>
      <c r="V36" s="157"/>
      <c r="W36" s="157"/>
      <c r="X36" s="157"/>
    </row>
    <row r="37" spans="1:24" s="2" customFormat="1">
      <c r="A37"/>
      <c r="B37"/>
      <c r="C37"/>
      <c r="D37"/>
      <c r="E37"/>
      <c r="F37" s="20"/>
      <c r="G37" s="20"/>
      <c r="H37" s="20"/>
      <c r="S37" s="157"/>
      <c r="T37" s="157"/>
      <c r="U37" s="157"/>
      <c r="V37" s="157"/>
      <c r="W37" s="157"/>
      <c r="X37" s="157"/>
    </row>
    <row r="38" spans="1:24" s="2" customFormat="1">
      <c r="A38"/>
      <c r="B38"/>
      <c r="C38"/>
      <c r="D38"/>
      <c r="E38"/>
      <c r="F38" s="20"/>
      <c r="G38" s="20"/>
      <c r="H38" s="20"/>
      <c r="S38" s="157"/>
      <c r="T38" s="157"/>
      <c r="U38" s="157"/>
      <c r="V38" s="157"/>
      <c r="W38" s="157"/>
      <c r="X38" s="157"/>
    </row>
    <row r="39" spans="1:24" s="2" customFormat="1">
      <c r="A39"/>
      <c r="B39"/>
      <c r="C39"/>
      <c r="D39"/>
      <c r="E39"/>
      <c r="F39" s="20"/>
      <c r="G39" s="20"/>
      <c r="H39" s="20"/>
      <c r="S39" s="157"/>
      <c r="T39" s="157"/>
      <c r="U39" s="157"/>
      <c r="V39" s="157"/>
      <c r="W39" s="157"/>
      <c r="X39" s="157"/>
    </row>
    <row r="40" spans="1:24" s="2" customFormat="1">
      <c r="A40"/>
      <c r="B40"/>
      <c r="C40"/>
      <c r="D40"/>
      <c r="E40"/>
      <c r="F40" s="20"/>
      <c r="G40" s="20"/>
      <c r="H40" s="20"/>
      <c r="S40" s="157"/>
      <c r="T40" s="157"/>
      <c r="U40" s="157"/>
      <c r="V40" s="157"/>
      <c r="W40" s="157"/>
      <c r="X40" s="157"/>
    </row>
    <row r="41" spans="1:24" s="2" customFormat="1">
      <c r="A41"/>
      <c r="B41"/>
      <c r="C41"/>
      <c r="D41"/>
      <c r="E41"/>
      <c r="F41" s="20"/>
      <c r="G41" s="20"/>
      <c r="H41" s="20"/>
      <c r="S41" s="157"/>
      <c r="T41" s="157"/>
      <c r="U41" s="157"/>
      <c r="V41" s="157"/>
      <c r="W41" s="157"/>
      <c r="X41" s="157"/>
    </row>
    <row r="42" spans="1:24" s="2" customFormat="1">
      <c r="A42"/>
      <c r="B42"/>
      <c r="C42"/>
      <c r="D42"/>
      <c r="E42"/>
      <c r="F42" s="20"/>
      <c r="G42" s="20"/>
      <c r="H42" s="20"/>
      <c r="S42" s="218"/>
      <c r="T42" s="218"/>
      <c r="U42" s="218"/>
      <c r="V42" s="218"/>
      <c r="W42" s="218"/>
      <c r="X42" s="218"/>
    </row>
    <row r="43" spans="1:24" s="218" customFormat="1">
      <c r="A43" s="217"/>
      <c r="B43" s="217"/>
      <c r="C43" s="217"/>
      <c r="D43" s="217"/>
      <c r="E43" s="217"/>
      <c r="F43" s="20"/>
      <c r="G43" s="20"/>
      <c r="H43" s="20"/>
    </row>
    <row r="44" spans="1:24" s="218" customFormat="1">
      <c r="A44" s="217"/>
      <c r="B44" s="217"/>
      <c r="C44" s="217"/>
      <c r="D44" s="217"/>
      <c r="E44" s="217"/>
      <c r="F44" s="20"/>
      <c r="G44" s="20"/>
      <c r="H44" s="20"/>
    </row>
    <row r="45" spans="1:24" s="218" customFormat="1">
      <c r="A45" s="217"/>
      <c r="B45" s="217"/>
      <c r="C45" s="217"/>
      <c r="D45" s="217"/>
      <c r="E45" s="217"/>
      <c r="F45" s="20"/>
      <c r="G45" s="20"/>
      <c r="H45" s="20"/>
    </row>
    <row r="46" spans="1:24" s="218" customFormat="1">
      <c r="A46" s="217"/>
      <c r="B46" s="217"/>
      <c r="C46" s="217"/>
      <c r="D46" s="217"/>
      <c r="E46" s="217"/>
      <c r="F46" s="20"/>
      <c r="G46" s="20"/>
      <c r="H46" s="20"/>
    </row>
    <row r="47" spans="1:24" s="2" customFormat="1">
      <c r="A47"/>
      <c r="B47"/>
      <c r="C47"/>
      <c r="D47"/>
      <c r="E47"/>
      <c r="F47" s="20"/>
      <c r="G47" s="20"/>
      <c r="H47" s="20"/>
      <c r="S47" s="218"/>
      <c r="T47" s="218"/>
      <c r="U47" s="218"/>
      <c r="V47" s="218"/>
      <c r="W47" s="218"/>
      <c r="X47" s="218"/>
    </row>
    <row r="48" spans="1:24" s="2" customFormat="1">
      <c r="A48"/>
      <c r="B48"/>
      <c r="C48"/>
      <c r="D48"/>
      <c r="E48"/>
      <c r="F48" s="20"/>
      <c r="G48" s="20"/>
      <c r="H48" s="20"/>
      <c r="S48" s="218"/>
      <c r="T48" s="218"/>
      <c r="U48" s="218"/>
      <c r="V48" s="218"/>
      <c r="W48" s="218"/>
      <c r="X48" s="218"/>
    </row>
    <row r="49" spans="19:24">
      <c r="S49" s="217"/>
      <c r="T49" s="217"/>
      <c r="U49" s="217"/>
      <c r="V49" s="217"/>
      <c r="W49" s="217"/>
      <c r="X49" s="217"/>
    </row>
    <row r="50" spans="19:24">
      <c r="S50" s="217"/>
      <c r="T50" s="217"/>
      <c r="U50" s="217"/>
      <c r="V50" s="217"/>
      <c r="W50" s="217"/>
      <c r="X50" s="217"/>
    </row>
    <row r="51" spans="19:24">
      <c r="S51" s="217"/>
      <c r="T51" s="217"/>
      <c r="U51" s="217"/>
      <c r="V51" s="217"/>
      <c r="W51" s="217"/>
      <c r="X51" s="217"/>
    </row>
    <row r="52" spans="19:24">
      <c r="S52" s="217"/>
      <c r="T52" s="217"/>
      <c r="U52" s="217"/>
      <c r="V52" s="217"/>
      <c r="W52" s="217"/>
      <c r="X52" s="217"/>
    </row>
    <row r="53" spans="19:24">
      <c r="S53" s="217"/>
      <c r="T53" s="217"/>
      <c r="U53" s="217"/>
      <c r="V53" s="217"/>
      <c r="W53" s="217"/>
      <c r="X53" s="217"/>
    </row>
    <row r="54" spans="19:24">
      <c r="S54" s="217"/>
      <c r="T54" s="217"/>
      <c r="U54" s="217"/>
      <c r="V54" s="217"/>
      <c r="W54" s="217"/>
      <c r="X54" s="217"/>
    </row>
    <row r="55" spans="19:24">
      <c r="S55" s="217"/>
      <c r="T55" s="217"/>
      <c r="U55" s="217"/>
      <c r="V55" s="217"/>
      <c r="W55" s="217"/>
      <c r="X55" s="217"/>
    </row>
    <row r="56" spans="19:24">
      <c r="S56" s="217"/>
      <c r="T56" s="217"/>
      <c r="U56" s="217"/>
      <c r="V56" s="217"/>
      <c r="W56" s="217"/>
      <c r="X56" s="217"/>
    </row>
    <row r="60" spans="19:24" s="217" customFormat="1"/>
    <row r="61" spans="19:24" s="217" customFormat="1"/>
    <row r="62" spans="19:24" s="217" customFormat="1"/>
  </sheetData>
  <conditionalFormatting sqref="F11:F12">
    <cfRule type="expression" dxfId="40" priority="3">
      <formula>#REF!="Opex"</formula>
    </cfRule>
  </conditionalFormatting>
  <conditionalFormatting sqref="H2">
    <cfRule type="containsText" dxfId="39" priority="1" operator="containsText" text="TRUE">
      <formula>NOT(ISERROR(SEARCH("TRUE",H2)))</formula>
    </cfRule>
  </conditionalFormatting>
  <pageMargins left="0.82677165354330717" right="0.23622047244094491" top="0.55118110236220474" bottom="0.55118110236220474" header="0.31496062992125984" footer="0.31496062992125984"/>
  <pageSetup paperSize="9" scale="7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  <pageSetUpPr fitToPage="1"/>
  </sheetPr>
  <dimension ref="A1:AI2379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" sqref="J1:K2"/>
    </sheetView>
  </sheetViews>
  <sheetFormatPr defaultRowHeight="12.75"/>
  <cols>
    <col min="1" max="1" width="2.28515625" style="217" customWidth="1"/>
    <col min="2" max="2" width="5.42578125" style="217" customWidth="1"/>
    <col min="3" max="3" width="5" style="217" customWidth="1"/>
    <col min="4" max="4" width="37.7109375" style="217" customWidth="1"/>
    <col min="5" max="5" width="4.5703125" style="217" customWidth="1"/>
    <col min="6" max="6" width="15.5703125" style="217" customWidth="1"/>
    <col min="7" max="7" width="13" style="217" customWidth="1"/>
    <col min="8" max="8" width="2.7109375" style="217" customWidth="1"/>
    <col min="9" max="9" width="1.85546875" style="217" customWidth="1"/>
    <col min="10" max="10" width="12.7109375" style="217" customWidth="1"/>
    <col min="11" max="11" width="12.140625" style="217" customWidth="1"/>
    <col min="12" max="12" width="1" style="217" customWidth="1"/>
    <col min="13" max="13" width="15.7109375" style="217" customWidth="1"/>
    <col min="14" max="14" width="2" style="217" customWidth="1"/>
    <col min="15" max="15" width="13.85546875" style="217" customWidth="1"/>
    <col min="16" max="16" width="2" style="217" customWidth="1"/>
    <col min="17" max="21" width="13.85546875" style="217" customWidth="1"/>
    <col min="22" max="23" width="3.5703125" style="217" customWidth="1"/>
    <col min="24" max="25" width="20.7109375" style="217" customWidth="1"/>
    <col min="26" max="27" width="16.5703125" style="217" customWidth="1"/>
    <col min="28" max="31" width="13.28515625" style="217" customWidth="1"/>
    <col min="32" max="16384" width="9.140625" style="217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153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219"/>
      <c r="X2" s="219"/>
      <c r="Y2" s="219"/>
      <c r="Z2" s="219"/>
      <c r="AA2" s="219"/>
      <c r="AB2" s="219"/>
      <c r="AC2" s="219"/>
    </row>
    <row r="3" spans="1:3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155</v>
      </c>
      <c r="K5" s="219"/>
    </row>
    <row r="6" spans="1:31" ht="15">
      <c r="A6" s="221"/>
      <c r="B6" s="4"/>
      <c r="C6" s="4"/>
      <c r="D6" s="4"/>
      <c r="F6" s="14"/>
      <c r="K6" s="215"/>
    </row>
    <row r="7" spans="1:31">
      <c r="A7" s="217" t="s">
        <v>120</v>
      </c>
      <c r="F7" s="210">
        <f>INDEX(Project_inputs!$J$99:$M$107, MATCH(D$2, Project_inputs!$C$99:$C$107, 0), MATCH(A7, Project_inputs!$J$98:$M$98,0))</f>
        <v>2024</v>
      </c>
      <c r="K7" s="120"/>
    </row>
    <row r="8" spans="1:31">
      <c r="A8" s="217" t="s">
        <v>30</v>
      </c>
      <c r="F8" s="210">
        <f>INDEX(Project_inputs!$J$99:$M$107, MATCH(D$2, Project_inputs!$C$99:$C$107, 0), MATCH(A8, Project_inputs!$J$98:$M$98,0))</f>
        <v>2024</v>
      </c>
      <c r="G8" s="93"/>
      <c r="K8" s="120"/>
    </row>
    <row r="9" spans="1:31" ht="15">
      <c r="B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2024</v>
      </c>
      <c r="K11" s="88">
        <f>IF(K$12="Design &amp; Procurement", $F$7, $F$8)</f>
        <v>2024</v>
      </c>
      <c r="L11" s="87"/>
      <c r="M11" s="88">
        <f>IF(M$12="Design &amp; Procurement", $F$7, $F$8)</f>
        <v>2024</v>
      </c>
      <c r="N11" s="87"/>
      <c r="O11" s="88">
        <f>IF(O$12="Design &amp; Procurement", $F$7, $F$8)</f>
        <v>2024</v>
      </c>
      <c r="P11" s="87"/>
      <c r="Q11" s="88">
        <f>IF(LEFT(Q$12, 6)="Design", $F$7, $F$8)</f>
        <v>2024</v>
      </c>
      <c r="R11" s="88">
        <f t="shared" ref="R11:U11" si="0">IF(LEFT(R$12, 6)="Design", $F$7, $F$8)</f>
        <v>2024</v>
      </c>
      <c r="S11" s="88">
        <f t="shared" si="0"/>
        <v>2024</v>
      </c>
      <c r="T11" s="88">
        <f t="shared" si="0"/>
        <v>2024</v>
      </c>
      <c r="U11" s="88">
        <f t="shared" si="0"/>
        <v>2024</v>
      </c>
      <c r="V11" s="18"/>
      <c r="W11" s="18"/>
    </row>
    <row r="12" spans="1:31" s="8" customFormat="1" ht="15.75">
      <c r="A12" s="6"/>
      <c r="B12" s="6"/>
      <c r="C12" s="6"/>
      <c r="D12" s="6"/>
      <c r="E12" s="217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 s="217"/>
      <c r="Y12" s="217"/>
      <c r="Z12" s="217"/>
      <c r="AA12" s="217"/>
      <c r="AB12" s="217"/>
      <c r="AC12" s="217"/>
      <c r="AD12" s="217"/>
      <c r="AE12" s="217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208.2081405354011</v>
      </c>
      <c r="S13" s="86">
        <f ca="1">INDEX(INDIRECT($F$5&amp;"_rates"), MATCH(S$12, INDIRECT($F$5&amp;"_roles"), 0), MATCH($F$8, INDIRECT($F$5&amp;"_years"),0))</f>
        <v>195.73499225633134</v>
      </c>
      <c r="T13" s="86">
        <f ca="1">INDEX(INDIRECT($F$5&amp;"_rates"), MATCH(T$12, INDIRECT($F$5&amp;"_roles"), 0), MATCH($F$8, INDIRECT($F$5&amp;"_years"),0))</f>
        <v>270.26769757519463</v>
      </c>
      <c r="U13" s="86">
        <f ca="1">INDEX(INDIRECT($F$5&amp;"_rates"), MATCH(U$12, INDIRECT($F$5&amp;"_roles"), 0), MATCH($F$8, INDIRECT($F$5&amp;"_years"),0))</f>
        <v>173.72775290129252</v>
      </c>
      <c r="X13" s="217"/>
      <c r="Y13" s="217"/>
      <c r="Z13" s="217"/>
      <c r="AA13" s="217"/>
      <c r="AB13" s="217"/>
      <c r="AC13" s="217"/>
      <c r="AD13" s="217"/>
      <c r="AE13" s="217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 s="217"/>
      <c r="Y14" s="217"/>
      <c r="Z14" s="217"/>
      <c r="AA14" s="217"/>
      <c r="AB14" s="217"/>
      <c r="AC14" s="217"/>
      <c r="AD14" s="217"/>
      <c r="AE14" s="217"/>
    </row>
    <row r="15" spans="1:31">
      <c r="B15" s="217" t="s">
        <v>121</v>
      </c>
      <c r="F15" s="129"/>
      <c r="G15" s="129"/>
      <c r="J15" s="82"/>
      <c r="K15" s="82"/>
      <c r="M15" s="82"/>
      <c r="O15" s="82"/>
      <c r="Q15" s="220">
        <v>610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M17" s="18"/>
    </row>
    <row r="18" spans="2:35">
      <c r="D18" s="224" t="s">
        <v>86</v>
      </c>
      <c r="F18" s="112"/>
      <c r="G18" s="14"/>
      <c r="J18" s="89">
        <f>INDEX(Project_inputs!$I$10:$I$52, MATCH(D18, Project_inputs!$D$10:$D$52,0))</f>
        <v>397.32805225545206</v>
      </c>
      <c r="K18" s="251"/>
      <c r="M18" s="84"/>
      <c r="O18" s="82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224" t="s">
        <v>87</v>
      </c>
      <c r="F19" s="112"/>
      <c r="G19" s="14"/>
      <c r="J19" s="89">
        <f>INDEX(Project_inputs!$I$10:$I$52, MATCH(D19, Project_inputs!$D$10:$D$52,0))</f>
        <v>590.73641631630699</v>
      </c>
      <c r="K19" s="251"/>
      <c r="M19" s="84"/>
      <c r="O19" s="82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s="217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51"/>
      <c r="M20" s="84"/>
      <c r="O20" s="82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224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51"/>
      <c r="M21" s="84"/>
      <c r="O21" s="82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s="217" t="s">
        <v>5</v>
      </c>
      <c r="F22" s="112"/>
      <c r="J22" s="89">
        <f>INDEX(Project_inputs!$I$10:$I$52, MATCH(D22, Project_inputs!$D$10:$D$52,0))</f>
        <v>19288.460895531607</v>
      </c>
      <c r="K22" s="251"/>
      <c r="M22" s="84"/>
      <c r="O22" s="82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s="217" t="s">
        <v>6</v>
      </c>
      <c r="F23" s="112"/>
      <c r="J23" s="89">
        <f>INDEX(Project_inputs!$I$10:$I$52, MATCH(D23, Project_inputs!$D$10:$D$52,0))</f>
        <v>24307.437059278644</v>
      </c>
      <c r="K23" s="251"/>
      <c r="M23" s="84"/>
      <c r="O23" s="82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s="217" t="s">
        <v>20</v>
      </c>
      <c r="F24" s="112"/>
      <c r="J24" s="89">
        <f>INDEX(Project_inputs!$I$10:$I$52, MATCH(D24, Project_inputs!$D$10:$D$52,0))</f>
        <v>228.09573370220392</v>
      </c>
      <c r="K24" s="220"/>
      <c r="M24" s="84"/>
      <c r="O24" s="82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s="217" t="s">
        <v>78</v>
      </c>
      <c r="F25" s="112"/>
      <c r="J25" s="89">
        <f>INDEX(Project_inputs!$I$10:$I$52, MATCH(D25, Project_inputs!$D$10:$D$52,0))</f>
        <v>12540.009691554345</v>
      </c>
      <c r="K25" s="220"/>
      <c r="M25" s="84"/>
      <c r="O25" s="82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s="217" t="s">
        <v>79</v>
      </c>
      <c r="F26" s="112"/>
      <c r="J26" s="89">
        <f>INDEX(Project_inputs!$I$10:$I$52, MATCH(D26, Project_inputs!$D$10:$D$52,0))</f>
        <v>15538.890466910972</v>
      </c>
      <c r="K26" s="220"/>
      <c r="M26" s="84"/>
      <c r="O26" s="82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s="217" t="s">
        <v>80</v>
      </c>
      <c r="F27" s="112"/>
      <c r="J27" s="89">
        <f>INDEX(Project_inputs!$I$10:$I$52, MATCH(D27, Project_inputs!$D$10:$D$52,0))</f>
        <v>162190.78251605423</v>
      </c>
      <c r="K27" s="220"/>
      <c r="M27" s="84"/>
      <c r="O27" s="82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s="217" t="s">
        <v>93</v>
      </c>
      <c r="F28" s="94"/>
      <c r="J28" s="89">
        <f>INDEX(Project_inputs!$I$10:$I$52, MATCH(D28, Project_inputs!$D$10:$D$52,0))</f>
        <v>107553.29571704632</v>
      </c>
      <c r="K28" s="220"/>
      <c r="M28" s="84"/>
      <c r="O28" s="82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s="217" t="s">
        <v>103</v>
      </c>
      <c r="F29" s="94"/>
      <c r="J29" s="89">
        <f>INDEX(Project_inputs!$I$10:$I$52, MATCH(D29, Project_inputs!$D$10:$D$52,0))</f>
        <v>473.00958601839528</v>
      </c>
      <c r="K29" s="251"/>
      <c r="M29" s="84"/>
      <c r="O29" s="82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M31" s="220"/>
      <c r="O31" s="82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M32" s="84"/>
      <c r="O32" s="82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>
        <v>2</v>
      </c>
      <c r="M34" s="84"/>
      <c r="O34" s="82"/>
      <c r="Q34" s="82"/>
      <c r="R34" s="251"/>
      <c r="S34" s="251">
        <v>2500</v>
      </c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J36" s="220">
        <v>0</v>
      </c>
      <c r="K36" s="220"/>
      <c r="M36" s="84"/>
      <c r="O36" s="82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J37" s="220">
        <v>0</v>
      </c>
      <c r="K37" s="251"/>
      <c r="M37" s="84"/>
      <c r="O37" s="220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J38" s="220">
        <v>0</v>
      </c>
      <c r="K38" s="220"/>
      <c r="M38" s="84"/>
      <c r="O38" s="82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0</v>
      </c>
      <c r="K39" s="220"/>
      <c r="M39" s="84"/>
      <c r="O39" s="82"/>
      <c r="Q39" s="82"/>
      <c r="R39" s="251"/>
      <c r="S39" s="251"/>
      <c r="T39" s="251"/>
      <c r="U39" s="251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M40" s="18"/>
      <c r="O40" s="18"/>
      <c r="Q40" s="1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M42" s="18"/>
      <c r="O42" s="18"/>
      <c r="Q42" s="1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20"/>
      <c r="M43" s="84"/>
      <c r="O43" s="82"/>
      <c r="Q43" s="82"/>
      <c r="R43" s="220"/>
      <c r="S43" s="220"/>
      <c r="T43" s="220"/>
      <c r="U43" s="220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20"/>
      <c r="M44" s="84"/>
      <c r="O44" s="82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20"/>
      <c r="M45" s="84"/>
      <c r="O45" s="82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20"/>
      <c r="M46" s="84"/>
      <c r="O46" s="82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20"/>
      <c r="M47" s="84"/>
      <c r="O47" s="82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20"/>
      <c r="M48" s="84"/>
      <c r="O48" s="82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20"/>
      <c r="M49" s="84"/>
      <c r="O49" s="82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20"/>
      <c r="M50" s="84"/>
      <c r="O50" s="82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20"/>
      <c r="M51" s="84"/>
      <c r="O51" s="82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20"/>
      <c r="M52" s="84"/>
      <c r="O52" s="82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20"/>
      <c r="M53" s="84"/>
      <c r="O53" s="82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20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20"/>
      <c r="M55" s="84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20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20"/>
      <c r="M57" s="84"/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20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51"/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219" t="s">
        <v>85</v>
      </c>
      <c r="F61" s="130"/>
      <c r="J61" s="220"/>
      <c r="K61" s="220"/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219" t="s">
        <v>18</v>
      </c>
      <c r="F62" s="129"/>
      <c r="J62" s="82"/>
      <c r="K62" s="82"/>
      <c r="M62" s="82"/>
      <c r="O62" s="220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>
      <c r="D63" s="11" t="s">
        <v>138</v>
      </c>
      <c r="F63" s="129"/>
      <c r="J63" s="82"/>
      <c r="K63" s="82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219" t="s">
        <v>65</v>
      </c>
      <c r="F64" s="129"/>
      <c r="J64" s="82"/>
      <c r="K64" s="82"/>
      <c r="M64" s="82"/>
      <c r="O64" s="220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/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J68" s="82"/>
      <c r="K68" s="82"/>
      <c r="M68" s="220"/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251"/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/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M71" s="251"/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18" customFormat="1">
      <c r="A72" s="217"/>
      <c r="B72" s="217"/>
      <c r="C72" s="217"/>
      <c r="D72" s="217"/>
      <c r="E72" s="217"/>
      <c r="F72" s="20"/>
      <c r="G72" s="20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18" customFormat="1">
      <c r="A73" s="217"/>
      <c r="B73" s="217"/>
      <c r="C73" s="217"/>
      <c r="D73" s="217"/>
      <c r="E73" s="217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18" customFormat="1">
      <c r="A74" s="217"/>
      <c r="B74" s="217"/>
      <c r="C74" s="217"/>
      <c r="D74" s="217"/>
      <c r="E74" s="217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18" customFormat="1">
      <c r="A75" s="217"/>
      <c r="B75" s="217"/>
      <c r="C75" s="217"/>
      <c r="D75" s="217"/>
      <c r="E75" s="217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18" customFormat="1">
      <c r="A76" s="217"/>
      <c r="B76" s="217"/>
      <c r="C76" s="217"/>
      <c r="D76" s="217"/>
      <c r="E76" s="217"/>
      <c r="F76" s="20"/>
      <c r="G76" s="20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18" customFormat="1">
      <c r="A77" s="217"/>
      <c r="B77" s="217"/>
      <c r="C77" s="217"/>
      <c r="D77" s="217"/>
      <c r="E77" s="217"/>
      <c r="F77" s="20"/>
      <c r="G77" s="20"/>
    </row>
    <row r="78" spans="1:35" s="218" customFormat="1">
      <c r="A78" s="217"/>
      <c r="B78" s="217"/>
      <c r="C78" s="217"/>
      <c r="D78" s="217"/>
      <c r="E78" s="217"/>
      <c r="F78" s="20"/>
      <c r="G78" s="20"/>
      <c r="K78" s="227"/>
    </row>
    <row r="79" spans="1:35" s="218" customFormat="1">
      <c r="A79" s="217"/>
      <c r="B79" s="217"/>
      <c r="C79" s="217"/>
      <c r="D79" s="217"/>
      <c r="E79" s="217"/>
      <c r="F79" s="20"/>
      <c r="G79" s="20"/>
    </row>
    <row r="80" spans="1:35" s="218" customFormat="1">
      <c r="A80" s="217"/>
      <c r="B80" s="217"/>
      <c r="C80" s="217"/>
      <c r="D80" s="217"/>
      <c r="E80" s="217"/>
      <c r="F80" s="20"/>
      <c r="G80" s="20"/>
    </row>
    <row r="81" spans="1:7" s="218" customFormat="1">
      <c r="A81" s="217"/>
      <c r="B81" s="217"/>
      <c r="C81" s="217"/>
      <c r="D81" s="217"/>
      <c r="E81" s="217"/>
      <c r="F81" s="20"/>
      <c r="G81" s="20"/>
    </row>
    <row r="82" spans="1:7" s="218" customFormat="1">
      <c r="A82" s="217"/>
      <c r="B82" s="217"/>
      <c r="C82" s="217"/>
      <c r="D82" s="217"/>
      <c r="E82" s="217"/>
      <c r="F82" s="20"/>
      <c r="G82" s="20"/>
    </row>
    <row r="83" spans="1:7" s="218" customFormat="1">
      <c r="A83" s="217"/>
      <c r="B83" s="217"/>
      <c r="C83" s="217"/>
      <c r="D83" s="217"/>
      <c r="E83" s="217"/>
      <c r="F83" s="20"/>
      <c r="G83" s="20"/>
    </row>
    <row r="84" spans="1:7" s="218" customFormat="1">
      <c r="A84" s="217"/>
      <c r="B84" s="217"/>
      <c r="C84" s="217"/>
      <c r="D84" s="217"/>
      <c r="E84" s="217"/>
      <c r="F84" s="20"/>
      <c r="G84" s="20"/>
    </row>
    <row r="85" spans="1:7" s="218" customFormat="1">
      <c r="A85" s="217"/>
      <c r="B85" s="217"/>
      <c r="C85" s="217"/>
      <c r="D85" s="217"/>
      <c r="E85" s="217"/>
      <c r="F85" s="20"/>
      <c r="G85" s="20"/>
    </row>
    <row r="86" spans="1:7" s="218" customFormat="1">
      <c r="A86" s="217"/>
      <c r="B86" s="217"/>
      <c r="C86" s="217"/>
      <c r="D86" s="217"/>
      <c r="E86" s="217"/>
      <c r="F86" s="20"/>
      <c r="G86" s="20"/>
    </row>
    <row r="87" spans="1:7" s="218" customFormat="1">
      <c r="A87" s="217"/>
      <c r="B87" s="217"/>
      <c r="C87" s="217"/>
      <c r="D87" s="217"/>
      <c r="E87" s="217"/>
      <c r="F87" s="20"/>
      <c r="G87" s="20"/>
    </row>
    <row r="88" spans="1:7" s="218" customFormat="1">
      <c r="A88" s="217"/>
      <c r="B88" s="217"/>
      <c r="C88" s="217"/>
      <c r="D88" s="217"/>
      <c r="E88" s="217"/>
      <c r="F88" s="20"/>
      <c r="G88" s="20"/>
    </row>
    <row r="89" spans="1:7" s="218" customFormat="1">
      <c r="A89" s="217"/>
      <c r="B89" s="217"/>
      <c r="C89" s="217"/>
      <c r="D89" s="217"/>
      <c r="E89" s="217"/>
      <c r="F89" s="20"/>
      <c r="G89" s="20"/>
    </row>
    <row r="90" spans="1:7" s="218" customFormat="1">
      <c r="A90" s="217"/>
      <c r="B90" s="217"/>
      <c r="C90" s="217"/>
      <c r="D90" s="217"/>
      <c r="E90" s="217"/>
      <c r="F90" s="20"/>
      <c r="G90" s="20"/>
    </row>
    <row r="91" spans="1:7" s="218" customFormat="1">
      <c r="A91" s="217"/>
      <c r="B91" s="217"/>
      <c r="C91" s="217"/>
      <c r="D91" s="217"/>
      <c r="E91" s="217"/>
      <c r="F91" s="20"/>
      <c r="G91" s="20"/>
    </row>
    <row r="92" spans="1:7" s="218" customFormat="1">
      <c r="A92" s="217"/>
      <c r="B92" s="217"/>
      <c r="C92" s="217"/>
      <c r="D92" s="217"/>
      <c r="E92" s="217"/>
      <c r="F92" s="20"/>
      <c r="G92" s="20"/>
    </row>
    <row r="93" spans="1:7" s="218" customFormat="1">
      <c r="A93" s="217"/>
      <c r="B93" s="217"/>
      <c r="C93" s="217"/>
      <c r="D93" s="217"/>
      <c r="E93" s="217"/>
      <c r="F93" s="20"/>
      <c r="G93" s="20"/>
    </row>
    <row r="94" spans="1:7" s="218" customFormat="1">
      <c r="A94" s="217"/>
      <c r="B94" s="217"/>
      <c r="C94" s="217"/>
      <c r="D94" s="217"/>
      <c r="E94" s="217"/>
      <c r="F94" s="20"/>
      <c r="G94" s="20"/>
    </row>
    <row r="95" spans="1:7" s="218" customFormat="1">
      <c r="A95" s="217"/>
      <c r="B95" s="217"/>
      <c r="C95" s="217"/>
      <c r="D95" s="217"/>
      <c r="E95" s="217"/>
      <c r="F95" s="20"/>
      <c r="G95" s="20"/>
    </row>
    <row r="96" spans="1:7" s="218" customFormat="1">
      <c r="A96" s="217"/>
      <c r="B96" s="217"/>
      <c r="C96" s="217"/>
      <c r="D96" s="217"/>
      <c r="E96" s="217"/>
      <c r="F96" s="20"/>
      <c r="G96" s="20"/>
    </row>
    <row r="97" spans="1:7" s="218" customFormat="1">
      <c r="A97" s="217"/>
      <c r="B97" s="217"/>
      <c r="C97" s="217"/>
      <c r="D97" s="217"/>
      <c r="E97" s="217"/>
      <c r="F97" s="20"/>
      <c r="G97" s="20"/>
    </row>
    <row r="98" spans="1:7" s="218" customFormat="1">
      <c r="A98" s="217"/>
      <c r="B98" s="217"/>
      <c r="C98" s="217"/>
      <c r="D98" s="217"/>
      <c r="E98" s="217"/>
      <c r="F98" s="20"/>
      <c r="G98" s="20"/>
    </row>
    <row r="99" spans="1:7" s="218" customFormat="1">
      <c r="A99" s="217"/>
      <c r="B99" s="217"/>
      <c r="C99" s="217"/>
      <c r="D99" s="217"/>
      <c r="E99" s="217"/>
      <c r="F99" s="20"/>
      <c r="G99" s="20"/>
    </row>
    <row r="100" spans="1:7" s="218" customFormat="1">
      <c r="A100" s="217"/>
      <c r="B100" s="217"/>
      <c r="C100" s="217"/>
      <c r="D100" s="217"/>
      <c r="E100" s="217"/>
      <c r="F100" s="20"/>
      <c r="G100" s="20"/>
    </row>
    <row r="101" spans="1:7" s="218" customFormat="1">
      <c r="A101" s="217"/>
      <c r="B101" s="217"/>
      <c r="C101" s="217"/>
      <c r="D101" s="217"/>
      <c r="E101" s="217"/>
      <c r="F101" s="20"/>
      <c r="G101" s="20"/>
    </row>
    <row r="102" spans="1:7" s="218" customFormat="1">
      <c r="A102" s="217"/>
      <c r="B102" s="217"/>
      <c r="C102" s="217"/>
      <c r="D102" s="217"/>
      <c r="E102" s="217"/>
      <c r="F102" s="20"/>
      <c r="G102" s="20"/>
    </row>
    <row r="103" spans="1:7" s="218" customFormat="1">
      <c r="A103" s="217"/>
      <c r="B103" s="217"/>
      <c r="C103" s="217"/>
      <c r="D103" s="217"/>
      <c r="E103" s="217"/>
      <c r="F103" s="20"/>
      <c r="G103" s="20"/>
    </row>
    <row r="104" spans="1:7" s="218" customFormat="1">
      <c r="A104" s="217"/>
      <c r="B104" s="217"/>
      <c r="C104" s="217"/>
      <c r="D104" s="217"/>
      <c r="E104" s="217"/>
      <c r="F104" s="20"/>
      <c r="G104" s="20"/>
    </row>
    <row r="105" spans="1:7" s="218" customFormat="1">
      <c r="A105" s="217"/>
      <c r="B105" s="217"/>
      <c r="C105" s="217"/>
      <c r="D105" s="217"/>
      <c r="E105" s="217"/>
      <c r="F105" s="20"/>
      <c r="G105" s="20"/>
    </row>
    <row r="106" spans="1:7" s="218" customFormat="1">
      <c r="A106" s="217"/>
      <c r="B106" s="217"/>
      <c r="C106" s="217"/>
      <c r="D106" s="217"/>
      <c r="E106" s="217"/>
      <c r="F106" s="20"/>
      <c r="G106" s="20"/>
    </row>
    <row r="107" spans="1:7" s="218" customFormat="1">
      <c r="A107" s="217"/>
      <c r="B107" s="217"/>
      <c r="C107" s="217"/>
      <c r="D107" s="217"/>
      <c r="E107" s="217"/>
      <c r="F107" s="20"/>
      <c r="G107" s="20"/>
    </row>
    <row r="108" spans="1:7" s="218" customFormat="1">
      <c r="A108" s="217"/>
      <c r="B108" s="217"/>
      <c r="C108" s="217"/>
      <c r="D108" s="217"/>
      <c r="E108" s="217"/>
      <c r="F108" s="20"/>
      <c r="G108" s="20"/>
    </row>
    <row r="109" spans="1:7" s="218" customFormat="1">
      <c r="A109" s="217"/>
      <c r="B109" s="217"/>
      <c r="C109" s="217"/>
      <c r="D109" s="217"/>
      <c r="E109" s="217"/>
      <c r="F109" s="20"/>
      <c r="G109" s="20"/>
    </row>
    <row r="110" spans="1:7" s="218" customFormat="1">
      <c r="A110" s="217"/>
      <c r="B110" s="217"/>
      <c r="C110" s="217"/>
      <c r="D110" s="217"/>
      <c r="E110" s="217"/>
      <c r="F110" s="20"/>
      <c r="G110" s="20"/>
    </row>
    <row r="111" spans="1:7" s="218" customFormat="1">
      <c r="A111" s="217"/>
      <c r="B111" s="217"/>
      <c r="C111" s="217"/>
      <c r="D111" s="217"/>
      <c r="E111" s="217"/>
      <c r="F111" s="20"/>
      <c r="G111" s="20"/>
    </row>
    <row r="112" spans="1:7" s="218" customFormat="1">
      <c r="A112" s="217"/>
      <c r="B112" s="217"/>
      <c r="C112" s="217"/>
      <c r="D112" s="217"/>
      <c r="E112" s="217"/>
      <c r="F112" s="20"/>
      <c r="G112" s="20"/>
    </row>
    <row r="113" spans="1:7" s="218" customFormat="1">
      <c r="A113" s="217"/>
      <c r="B113" s="217"/>
      <c r="C113" s="217"/>
      <c r="D113" s="217"/>
      <c r="E113" s="217"/>
      <c r="F113" s="20"/>
      <c r="G113" s="20"/>
    </row>
    <row r="114" spans="1:7" s="218" customFormat="1">
      <c r="A114" s="217"/>
      <c r="B114" s="217"/>
      <c r="C114" s="217"/>
      <c r="D114" s="217"/>
      <c r="E114" s="217"/>
      <c r="F114" s="20"/>
      <c r="G114" s="20"/>
    </row>
    <row r="115" spans="1:7" s="218" customFormat="1">
      <c r="A115" s="217"/>
      <c r="B115" s="217"/>
      <c r="C115" s="217"/>
      <c r="D115" s="217"/>
      <c r="E115" s="217"/>
      <c r="F115" s="20"/>
      <c r="G115" s="20"/>
    </row>
    <row r="116" spans="1:7" s="218" customFormat="1">
      <c r="A116" s="217"/>
      <c r="B116" s="217"/>
      <c r="C116" s="217"/>
      <c r="D116" s="217"/>
      <c r="E116" s="217"/>
      <c r="F116" s="20"/>
      <c r="G116" s="20"/>
    </row>
    <row r="117" spans="1:7" s="218" customFormat="1">
      <c r="A117" s="217"/>
      <c r="B117" s="217"/>
      <c r="C117" s="217"/>
      <c r="D117" s="217"/>
      <c r="E117" s="217"/>
      <c r="F117" s="20"/>
      <c r="G117" s="20"/>
    </row>
    <row r="118" spans="1:7" s="218" customFormat="1">
      <c r="A118" s="217"/>
      <c r="B118" s="217"/>
      <c r="C118" s="217"/>
      <c r="D118" s="217"/>
      <c r="E118" s="217"/>
      <c r="F118" s="20"/>
      <c r="G118" s="20"/>
    </row>
    <row r="119" spans="1:7" s="218" customFormat="1">
      <c r="A119" s="217"/>
      <c r="B119" s="217"/>
      <c r="C119" s="217"/>
      <c r="D119" s="217"/>
      <c r="E119" s="217"/>
      <c r="F119" s="20"/>
      <c r="G119" s="20"/>
    </row>
    <row r="120" spans="1:7" s="218" customFormat="1">
      <c r="A120" s="217"/>
      <c r="B120" s="217"/>
      <c r="C120" s="217"/>
      <c r="D120" s="217"/>
      <c r="E120" s="217"/>
      <c r="F120" s="20"/>
      <c r="G120" s="20"/>
    </row>
    <row r="121" spans="1:7" s="218" customFormat="1">
      <c r="A121" s="217"/>
      <c r="B121" s="217"/>
      <c r="C121" s="217"/>
      <c r="D121" s="217"/>
      <c r="E121" s="217"/>
      <c r="F121" s="20"/>
      <c r="G121" s="20"/>
    </row>
    <row r="122" spans="1:7" s="218" customFormat="1">
      <c r="A122" s="217"/>
      <c r="B122" s="217"/>
      <c r="C122" s="217"/>
      <c r="D122" s="217"/>
      <c r="E122" s="217"/>
      <c r="F122" s="20"/>
      <c r="G122" s="20"/>
    </row>
    <row r="123" spans="1:7" s="218" customFormat="1">
      <c r="A123" s="217"/>
      <c r="B123" s="217"/>
      <c r="C123" s="217"/>
      <c r="D123" s="217"/>
      <c r="E123" s="217"/>
      <c r="F123" s="20"/>
      <c r="G123" s="20"/>
    </row>
    <row r="124" spans="1:7" s="218" customFormat="1">
      <c r="A124" s="217"/>
      <c r="B124" s="217"/>
      <c r="C124" s="217"/>
      <c r="D124" s="217"/>
      <c r="E124" s="217"/>
      <c r="F124" s="20"/>
      <c r="G124" s="20"/>
    </row>
    <row r="125" spans="1:7" s="218" customFormat="1">
      <c r="A125" s="217"/>
      <c r="B125" s="217"/>
      <c r="C125" s="217"/>
      <c r="D125" s="217"/>
      <c r="E125" s="217"/>
      <c r="F125" s="20"/>
      <c r="G125" s="20"/>
    </row>
    <row r="126" spans="1:7" s="218" customFormat="1">
      <c r="A126" s="217"/>
      <c r="B126" s="217"/>
      <c r="C126" s="217"/>
      <c r="D126" s="217"/>
      <c r="E126" s="217"/>
      <c r="F126" s="20"/>
      <c r="G126" s="20"/>
    </row>
    <row r="127" spans="1:7" s="218" customFormat="1">
      <c r="A127" s="217"/>
      <c r="B127" s="217"/>
      <c r="C127" s="217"/>
      <c r="D127" s="217"/>
      <c r="E127" s="217"/>
      <c r="F127" s="20"/>
      <c r="G127" s="20"/>
    </row>
    <row r="128" spans="1:7" s="218" customFormat="1">
      <c r="A128" s="217"/>
      <c r="B128" s="217"/>
      <c r="C128" s="217"/>
      <c r="D128" s="217"/>
      <c r="E128" s="217"/>
      <c r="F128" s="20"/>
      <c r="G128" s="20"/>
    </row>
    <row r="129" spans="1:7" s="218" customFormat="1">
      <c r="A129" s="217"/>
      <c r="B129" s="217"/>
      <c r="C129" s="217"/>
      <c r="D129" s="217"/>
      <c r="E129" s="217"/>
      <c r="F129" s="20"/>
      <c r="G129" s="20"/>
    </row>
    <row r="130" spans="1:7" s="218" customFormat="1">
      <c r="A130" s="217"/>
      <c r="B130" s="217"/>
      <c r="C130" s="217"/>
      <c r="D130" s="217"/>
      <c r="E130" s="217"/>
      <c r="F130" s="20"/>
      <c r="G130" s="20"/>
    </row>
    <row r="131" spans="1:7" s="218" customFormat="1">
      <c r="A131" s="217"/>
      <c r="B131" s="217"/>
      <c r="C131" s="217"/>
      <c r="D131" s="217"/>
      <c r="E131" s="217"/>
      <c r="F131" s="20"/>
      <c r="G131" s="20"/>
    </row>
    <row r="132" spans="1:7" s="218" customFormat="1">
      <c r="A132" s="217"/>
      <c r="B132" s="217"/>
      <c r="C132" s="217"/>
      <c r="D132" s="217"/>
      <c r="E132" s="217"/>
      <c r="F132" s="20"/>
      <c r="G132" s="20"/>
    </row>
    <row r="133" spans="1:7" s="218" customFormat="1">
      <c r="A133" s="217"/>
      <c r="B133" s="217"/>
      <c r="C133" s="217"/>
      <c r="D133" s="217"/>
      <c r="E133" s="217"/>
      <c r="F133" s="20"/>
      <c r="G133" s="20"/>
    </row>
    <row r="134" spans="1:7" s="218" customFormat="1">
      <c r="A134" s="217"/>
      <c r="B134" s="217"/>
      <c r="C134" s="217"/>
      <c r="D134" s="217"/>
      <c r="E134" s="217"/>
      <c r="F134" s="20"/>
      <c r="G134" s="20"/>
    </row>
    <row r="135" spans="1:7" s="218" customFormat="1">
      <c r="A135" s="217"/>
      <c r="B135" s="217"/>
      <c r="C135" s="217"/>
      <c r="D135" s="217"/>
      <c r="E135" s="217"/>
      <c r="F135" s="20"/>
      <c r="G135" s="20"/>
    </row>
    <row r="136" spans="1:7" s="218" customFormat="1">
      <c r="A136" s="217"/>
      <c r="B136" s="217"/>
      <c r="C136" s="217"/>
      <c r="D136" s="217"/>
      <c r="E136" s="217"/>
      <c r="F136" s="20"/>
      <c r="G136" s="20"/>
    </row>
    <row r="137" spans="1:7" s="218" customFormat="1">
      <c r="A137" s="217"/>
      <c r="B137" s="217"/>
      <c r="C137" s="217"/>
      <c r="D137" s="217"/>
      <c r="E137" s="217"/>
      <c r="F137" s="20"/>
      <c r="G137" s="20"/>
    </row>
    <row r="138" spans="1:7" s="218" customFormat="1">
      <c r="A138" s="217"/>
      <c r="B138" s="217"/>
      <c r="C138" s="217"/>
      <c r="D138" s="217"/>
      <c r="E138" s="217"/>
      <c r="F138" s="20"/>
      <c r="G138" s="20"/>
    </row>
    <row r="139" spans="1:7" s="218" customFormat="1">
      <c r="A139" s="217"/>
      <c r="B139" s="217"/>
      <c r="C139" s="217"/>
      <c r="D139" s="217"/>
      <c r="E139" s="217"/>
      <c r="F139" s="20"/>
      <c r="G139" s="20"/>
    </row>
    <row r="140" spans="1:7" s="218" customFormat="1">
      <c r="A140" s="217"/>
      <c r="B140" s="217"/>
      <c r="C140" s="217"/>
      <c r="D140" s="217"/>
      <c r="E140" s="217"/>
      <c r="F140" s="20"/>
      <c r="G140" s="20"/>
    </row>
    <row r="141" spans="1:7" s="218" customFormat="1">
      <c r="A141" s="217"/>
      <c r="B141" s="217"/>
      <c r="C141" s="217"/>
      <c r="D141" s="217"/>
      <c r="E141" s="217"/>
      <c r="F141" s="20"/>
      <c r="G141" s="20"/>
    </row>
    <row r="142" spans="1:7" s="218" customFormat="1">
      <c r="A142" s="217"/>
      <c r="B142" s="217"/>
      <c r="C142" s="217"/>
      <c r="D142" s="217"/>
      <c r="E142" s="217"/>
      <c r="F142" s="20"/>
      <c r="G142" s="20"/>
    </row>
    <row r="143" spans="1:7" s="218" customFormat="1">
      <c r="A143" s="217"/>
      <c r="B143" s="217"/>
      <c r="C143" s="217"/>
      <c r="D143" s="217"/>
      <c r="E143" s="217"/>
      <c r="F143" s="20"/>
      <c r="G143" s="20"/>
    </row>
    <row r="144" spans="1:7" s="218" customFormat="1">
      <c r="A144" s="217"/>
      <c r="B144" s="217"/>
      <c r="C144" s="217"/>
      <c r="D144" s="217"/>
      <c r="E144" s="217"/>
      <c r="F144" s="20"/>
      <c r="G144" s="20"/>
    </row>
    <row r="145" spans="1:13" s="218" customFormat="1">
      <c r="A145" s="217"/>
      <c r="B145" s="217"/>
      <c r="C145" s="217"/>
      <c r="D145" s="217"/>
      <c r="E145" s="217"/>
      <c r="F145" s="20"/>
      <c r="G145" s="20"/>
    </row>
    <row r="146" spans="1:13" s="218" customFormat="1">
      <c r="A146" s="217"/>
      <c r="B146" s="217"/>
      <c r="C146" s="217"/>
      <c r="D146" s="217"/>
      <c r="E146" s="217"/>
      <c r="F146" s="20"/>
      <c r="G146" s="20"/>
    </row>
    <row r="147" spans="1:13" s="218" customFormat="1">
      <c r="A147" s="217"/>
      <c r="B147" s="217"/>
      <c r="C147" s="217"/>
      <c r="D147" s="217"/>
      <c r="E147" s="217"/>
      <c r="F147" s="20"/>
      <c r="G147" s="20"/>
    </row>
    <row r="148" spans="1:13" s="218" customFormat="1">
      <c r="A148" s="217"/>
      <c r="B148" s="217"/>
      <c r="C148" s="217"/>
      <c r="D148" s="217"/>
      <c r="E148" s="217"/>
      <c r="F148" s="20"/>
      <c r="G148" s="20"/>
      <c r="M148" s="217"/>
    </row>
    <row r="149" spans="1:13" s="218" customFormat="1">
      <c r="A149" s="217"/>
      <c r="B149" s="217"/>
      <c r="C149" s="217"/>
      <c r="D149" s="217"/>
      <c r="E149" s="217"/>
      <c r="F149" s="20"/>
      <c r="G149" s="20"/>
      <c r="M149" s="217"/>
    </row>
    <row r="150" spans="1:13" s="218" customFormat="1">
      <c r="A150" s="217"/>
      <c r="B150" s="217"/>
      <c r="C150" s="217"/>
      <c r="D150" s="217"/>
      <c r="E150" s="217"/>
      <c r="F150" s="20"/>
      <c r="G150" s="20"/>
      <c r="M150" s="217"/>
    </row>
    <row r="2379" spans="13:13">
      <c r="M2379" s="217" t="s">
        <v>137</v>
      </c>
    </row>
  </sheetData>
  <conditionalFormatting sqref="H2">
    <cfRule type="containsText" dxfId="15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9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  <pageSetUpPr fitToPage="1"/>
  </sheetPr>
  <dimension ref="A1:AI150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" sqref="J1:K2"/>
    </sheetView>
  </sheetViews>
  <sheetFormatPr defaultRowHeight="12.75"/>
  <cols>
    <col min="1" max="1" width="2.28515625" style="217" customWidth="1"/>
    <col min="2" max="2" width="5.42578125" style="217" customWidth="1"/>
    <col min="3" max="3" width="5" style="217" customWidth="1"/>
    <col min="4" max="4" width="37.7109375" style="217" customWidth="1"/>
    <col min="5" max="5" width="4.5703125" style="217" customWidth="1"/>
    <col min="6" max="6" width="15.5703125" style="217" customWidth="1"/>
    <col min="7" max="7" width="13" style="217" customWidth="1"/>
    <col min="8" max="8" width="2.7109375" style="217" customWidth="1"/>
    <col min="9" max="9" width="1.85546875" style="217" customWidth="1"/>
    <col min="10" max="10" width="12.7109375" style="217" customWidth="1"/>
    <col min="11" max="11" width="12.140625" style="217" customWidth="1"/>
    <col min="12" max="12" width="1" style="217" customWidth="1"/>
    <col min="13" max="13" width="15.7109375" style="217" customWidth="1"/>
    <col min="14" max="14" width="2" style="217" customWidth="1"/>
    <col min="15" max="15" width="13.85546875" style="217" customWidth="1"/>
    <col min="16" max="16" width="2" style="217" customWidth="1"/>
    <col min="17" max="21" width="13.85546875" style="217" customWidth="1"/>
    <col min="22" max="23" width="3.5703125" style="217" customWidth="1"/>
    <col min="24" max="25" width="20.7109375" style="217" customWidth="1"/>
    <col min="26" max="27" width="16.5703125" style="217" customWidth="1"/>
    <col min="28" max="31" width="13.28515625" style="217" customWidth="1"/>
    <col min="32" max="16384" width="9.140625" style="217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154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219"/>
      <c r="X2" s="219"/>
      <c r="Y2" s="219"/>
      <c r="Z2" s="219"/>
      <c r="AA2" s="219"/>
      <c r="AB2" s="219"/>
      <c r="AC2" s="219"/>
    </row>
    <row r="3" spans="1:3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133</v>
      </c>
      <c r="K5" s="219"/>
    </row>
    <row r="6" spans="1:31" ht="15">
      <c r="A6" s="221"/>
      <c r="B6" s="4"/>
      <c r="C6" s="4"/>
      <c r="D6" s="4"/>
      <c r="F6" s="14"/>
      <c r="K6" s="215"/>
    </row>
    <row r="7" spans="1:31">
      <c r="A7" s="217" t="s">
        <v>120</v>
      </c>
      <c r="F7" s="210">
        <f>INDEX(Project_inputs!$J$99:$M$107, MATCH(D$2, Project_inputs!$C$99:$C$107, 0), MATCH(A7, Project_inputs!$J$98:$M$98,0))</f>
        <v>2022</v>
      </c>
      <c r="K7" s="120"/>
    </row>
    <row r="8" spans="1:31">
      <c r="A8" s="217" t="s">
        <v>30</v>
      </c>
      <c r="F8" s="210">
        <f>INDEX(Project_inputs!$J$99:$M$107, MATCH(D$2, Project_inputs!$C$99:$C$107, 0), MATCH(A8, Project_inputs!$J$98:$M$98,0))</f>
        <v>2023</v>
      </c>
      <c r="G8" s="93"/>
      <c r="K8" s="120"/>
    </row>
    <row r="9" spans="1:31" ht="15">
      <c r="B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2023</v>
      </c>
      <c r="K11" s="88">
        <f>IF(K$12="Design &amp; Procurement", $F$7, $F$8)</f>
        <v>2023</v>
      </c>
      <c r="L11" s="87"/>
      <c r="M11" s="88">
        <f>IF(M$12="Design &amp; Procurement", $F$7, $F$8)</f>
        <v>2023</v>
      </c>
      <c r="N11" s="87"/>
      <c r="O11" s="88">
        <f>IF(O$12="Design &amp; Procurement", $F$7, $F$8)</f>
        <v>2023</v>
      </c>
      <c r="P11" s="87"/>
      <c r="Q11" s="88">
        <f>IF(LEFT(Q$12, 6)="Design", $F$7, $F$8)</f>
        <v>2022</v>
      </c>
      <c r="R11" s="88">
        <f t="shared" ref="R11:U11" si="0">IF(LEFT(R$12, 6)="Design", $F$7, $F$8)</f>
        <v>2023</v>
      </c>
      <c r="S11" s="88">
        <f t="shared" si="0"/>
        <v>2023</v>
      </c>
      <c r="T11" s="88">
        <f t="shared" si="0"/>
        <v>2023</v>
      </c>
      <c r="U11" s="88">
        <f t="shared" si="0"/>
        <v>2023</v>
      </c>
      <c r="V11" s="18"/>
      <c r="W11" s="18"/>
    </row>
    <row r="12" spans="1:31" s="8" customFormat="1" ht="15.75">
      <c r="A12" s="6"/>
      <c r="B12" s="6"/>
      <c r="C12" s="6"/>
      <c r="D12" s="6"/>
      <c r="E12" s="217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 s="217"/>
      <c r="Y12" s="217"/>
      <c r="Z12" s="217"/>
      <c r="AA12" s="217"/>
      <c r="AB12" s="217"/>
      <c r="AC12" s="217"/>
      <c r="AD12" s="217"/>
      <c r="AE12" s="217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175.35975198759749</v>
      </c>
      <c r="S13" s="86">
        <f ca="1">INDEX(INDIRECT($F$5&amp;"_rates"), MATCH(S$12, INDIRECT($F$5&amp;"_roles"), 0), MATCH($F$8, INDIRECT($F$5&amp;"_years"),0))</f>
        <v>164.72232046304958</v>
      </c>
      <c r="T13" s="86">
        <f ca="1">INDEX(INDIRECT($F$5&amp;"_rates"), MATCH(T$12, INDIRECT($F$5&amp;"_roles"), 0), MATCH($F$8, INDIRECT($F$5&amp;"_years"),0))</f>
        <v>253.73582644341167</v>
      </c>
      <c r="U13" s="86">
        <f ca="1">INDEX(INDIRECT($F$5&amp;"_rates"), MATCH(U$12, INDIRECT($F$5&amp;"_roles"), 0), MATCH($F$8, INDIRECT($F$5&amp;"_years"),0))</f>
        <v>179.16612891369564</v>
      </c>
      <c r="X13" s="217"/>
      <c r="Y13" s="217"/>
      <c r="Z13" s="217"/>
      <c r="AA13" s="217"/>
      <c r="AB13" s="217"/>
      <c r="AC13" s="217"/>
      <c r="AD13" s="217"/>
      <c r="AE13" s="217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 s="217"/>
      <c r="Y14" s="217"/>
      <c r="Z14" s="217"/>
      <c r="AA14" s="217"/>
      <c r="AB14" s="217"/>
      <c r="AC14" s="217"/>
      <c r="AD14" s="217"/>
      <c r="AE14" s="217"/>
    </row>
    <row r="15" spans="1:31">
      <c r="B15" s="217" t="s">
        <v>121</v>
      </c>
      <c r="F15" s="129"/>
      <c r="G15" s="129"/>
      <c r="J15" s="82"/>
      <c r="K15" s="82"/>
      <c r="M15" s="82"/>
      <c r="O15" s="82"/>
      <c r="Q15" s="220">
        <v>3520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M17" s="18"/>
    </row>
    <row r="18" spans="2:35">
      <c r="D18" s="224" t="s">
        <v>86</v>
      </c>
      <c r="F18" s="112"/>
      <c r="G18" s="14"/>
      <c r="J18" s="89">
        <f>INDEX(Project_inputs!$I$10:$I$52, MATCH(D18, Project_inputs!$D$10:$D$52,0))</f>
        <v>397.32805225545206</v>
      </c>
      <c r="K18" s="251"/>
      <c r="M18" s="84"/>
      <c r="O18" s="82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224" t="s">
        <v>87</v>
      </c>
      <c r="F19" s="112"/>
      <c r="G19" s="14"/>
      <c r="J19" s="89">
        <f>INDEX(Project_inputs!$I$10:$I$52, MATCH(D19, Project_inputs!$D$10:$D$52,0))</f>
        <v>590.73641631630699</v>
      </c>
      <c r="K19" s="251"/>
      <c r="M19" s="84"/>
      <c r="O19" s="82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s="217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51"/>
      <c r="M20" s="84"/>
      <c r="O20" s="82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224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51"/>
      <c r="M21" s="84"/>
      <c r="O21" s="82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s="217" t="s">
        <v>5</v>
      </c>
      <c r="F22" s="112"/>
      <c r="J22" s="89">
        <f>INDEX(Project_inputs!$I$10:$I$52, MATCH(D22, Project_inputs!$D$10:$D$52,0))</f>
        <v>19288.460895531607</v>
      </c>
      <c r="K22" s="251"/>
      <c r="M22" s="84"/>
      <c r="O22" s="82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s="217" t="s">
        <v>6</v>
      </c>
      <c r="F23" s="112"/>
      <c r="J23" s="89">
        <f>INDEX(Project_inputs!$I$10:$I$52, MATCH(D23, Project_inputs!$D$10:$D$52,0))</f>
        <v>24307.437059278644</v>
      </c>
      <c r="K23" s="251"/>
      <c r="M23" s="84"/>
      <c r="O23" s="82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s="217" t="s">
        <v>20</v>
      </c>
      <c r="F24" s="112"/>
      <c r="J24" s="89">
        <f>INDEX(Project_inputs!$I$10:$I$52, MATCH(D24, Project_inputs!$D$10:$D$52,0))</f>
        <v>228.09573370220392</v>
      </c>
      <c r="K24" s="220"/>
      <c r="M24" s="84"/>
      <c r="O24" s="82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s="217" t="s">
        <v>78</v>
      </c>
      <c r="F25" s="112"/>
      <c r="J25" s="89">
        <f>INDEX(Project_inputs!$I$10:$I$52, MATCH(D25, Project_inputs!$D$10:$D$52,0))</f>
        <v>12540.009691554345</v>
      </c>
      <c r="K25" s="220"/>
      <c r="M25" s="84"/>
      <c r="O25" s="82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s="217" t="s">
        <v>79</v>
      </c>
      <c r="F26" s="112"/>
      <c r="J26" s="89">
        <f>INDEX(Project_inputs!$I$10:$I$52, MATCH(D26, Project_inputs!$D$10:$D$52,0))</f>
        <v>15538.890466910972</v>
      </c>
      <c r="K26" s="220"/>
      <c r="M26" s="84"/>
      <c r="O26" s="82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s="217" t="s">
        <v>80</v>
      </c>
      <c r="F27" s="112"/>
      <c r="J27" s="89">
        <f>INDEX(Project_inputs!$I$10:$I$52, MATCH(D27, Project_inputs!$D$10:$D$52,0))</f>
        <v>162190.78251605423</v>
      </c>
      <c r="K27" s="220"/>
      <c r="M27" s="84"/>
      <c r="O27" s="82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s="217" t="s">
        <v>93</v>
      </c>
      <c r="F28" s="94"/>
      <c r="J28" s="89">
        <f>INDEX(Project_inputs!$I$10:$I$52, MATCH(D28, Project_inputs!$D$10:$D$52,0))</f>
        <v>107553.29571704632</v>
      </c>
      <c r="K28" s="220"/>
      <c r="M28" s="84"/>
      <c r="O28" s="82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s="217" t="s">
        <v>103</v>
      </c>
      <c r="F29" s="94"/>
      <c r="J29" s="89">
        <f>INDEX(Project_inputs!$I$10:$I$52, MATCH(D29, Project_inputs!$D$10:$D$52,0))</f>
        <v>473.00958601839528</v>
      </c>
      <c r="K29" s="220"/>
      <c r="M29" s="84"/>
      <c r="O29" s="82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>
      <c r="D30" s="217" t="s">
        <v>114</v>
      </c>
      <c r="F30" s="94"/>
      <c r="J30" s="89">
        <f>INDEX(Project_inputs!$I$10:$I$52, MATCH(D30, Project_inputs!$D$10:$D$52,0))</f>
        <v>1118.8358521196446</v>
      </c>
      <c r="K30" s="220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20"/>
      <c r="M31" s="220"/>
      <c r="O31" s="82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20"/>
      <c r="M32" s="84"/>
      <c r="O32" s="82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>
        <v>1</v>
      </c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J36" s="220">
        <v>0</v>
      </c>
      <c r="K36" s="220"/>
      <c r="M36" s="84"/>
      <c r="O36" s="82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J37" s="220">
        <v>0</v>
      </c>
      <c r="K37" s="251"/>
      <c r="M37" s="84"/>
      <c r="O37" s="220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J38" s="220">
        <v>0</v>
      </c>
      <c r="K38" s="220"/>
      <c r="M38" s="84"/>
      <c r="O38" s="82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0</v>
      </c>
      <c r="K39" s="220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M40" s="18"/>
      <c r="O40" s="18"/>
      <c r="Q40" s="1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M42" s="18"/>
      <c r="O42" s="18"/>
      <c r="Q42" s="1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20">
        <v>1</v>
      </c>
      <c r="M43" s="335">
        <v>0</v>
      </c>
      <c r="O43" s="335">
        <v>0</v>
      </c>
      <c r="Q43" s="82"/>
      <c r="R43" s="220"/>
      <c r="S43" s="220"/>
      <c r="T43" s="334">
        <v>900</v>
      </c>
      <c r="U43" s="334">
        <v>1500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20"/>
      <c r="M44" s="82"/>
      <c r="O44" s="82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20">
        <v>1</v>
      </c>
      <c r="M45" s="335">
        <v>0</v>
      </c>
      <c r="O45" s="82"/>
      <c r="Q45" s="82"/>
      <c r="R45" s="220"/>
      <c r="S45" s="220"/>
      <c r="T45" s="220">
        <v>700</v>
      </c>
      <c r="U45" s="220">
        <v>1400</v>
      </c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20">
        <v>1</v>
      </c>
      <c r="M46" s="335">
        <v>0</v>
      </c>
      <c r="O46" s="82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335">
        <f>INDEX(Project_inputs!$I$10:$I$52, MATCH(D47, Project_inputs!$D$10:$D$52,0))-300000</f>
        <v>454800</v>
      </c>
      <c r="K47" s="220">
        <v>1</v>
      </c>
      <c r="M47" s="220">
        <v>224400</v>
      </c>
      <c r="O47" s="82"/>
      <c r="Q47" s="82"/>
      <c r="R47" s="220"/>
      <c r="S47" s="220"/>
      <c r="T47" s="220">
        <v>4000</v>
      </c>
      <c r="U47" s="220">
        <v>1200</v>
      </c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20">
        <v>1</v>
      </c>
      <c r="M48" s="220">
        <v>36720</v>
      </c>
      <c r="O48" s="82"/>
      <c r="Q48" s="82"/>
      <c r="R48" s="220"/>
      <c r="S48" s="220"/>
      <c r="T48" s="220">
        <v>250</v>
      </c>
      <c r="U48" s="220">
        <v>240</v>
      </c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20"/>
      <c r="M49" s="84"/>
      <c r="O49" s="82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20"/>
      <c r="M50" s="84"/>
      <c r="O50" s="82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20"/>
      <c r="M51" s="84"/>
      <c r="O51" s="82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20"/>
      <c r="M52" s="84"/>
      <c r="O52" s="82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20"/>
      <c r="M53" s="84"/>
      <c r="O53" s="82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20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20">
        <v>4</v>
      </c>
      <c r="M55" s="84"/>
      <c r="O55" s="82"/>
      <c r="Q55" s="82"/>
      <c r="R55" s="220"/>
      <c r="S55" s="220"/>
      <c r="T55" s="220">
        <v>480</v>
      </c>
      <c r="U55" s="220">
        <v>960</v>
      </c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20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20"/>
      <c r="M57" s="84"/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20">
        <v>1</v>
      </c>
      <c r="M58" s="335">
        <v>0</v>
      </c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51"/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219" t="s">
        <v>85</v>
      </c>
      <c r="F61" s="130"/>
      <c r="J61" s="220">
        <v>1230120</v>
      </c>
      <c r="K61" s="295">
        <v>0.5</v>
      </c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219" t="s">
        <v>18</v>
      </c>
      <c r="F62" s="129"/>
      <c r="J62" s="82"/>
      <c r="K62" s="82"/>
      <c r="M62" s="82"/>
      <c r="O62" s="220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>
      <c r="D63" s="11" t="s">
        <v>138</v>
      </c>
      <c r="F63" s="129"/>
      <c r="J63" s="82"/>
      <c r="K63" s="82"/>
      <c r="M63" s="82"/>
      <c r="O63" s="89">
        <f ca="1">ESC_comp*INDIRECT($D$2&amp;"_feeders")</f>
        <v>9609.0707145819142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219" t="s">
        <v>65</v>
      </c>
      <c r="F64" s="129"/>
      <c r="J64" s="82"/>
      <c r="K64" s="82"/>
      <c r="M64" s="82"/>
      <c r="O64" s="220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/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J68" s="82"/>
      <c r="K68" s="82"/>
      <c r="M68" s="220">
        <v>16320</v>
      </c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251"/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>
        <v>40800</v>
      </c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M71" s="220"/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18" customFormat="1">
      <c r="A72" s="217"/>
      <c r="B72" s="217"/>
      <c r="C72" s="217"/>
      <c r="D72" s="217"/>
      <c r="E72" s="217"/>
      <c r="F72" s="20"/>
      <c r="G72" s="20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18" customFormat="1">
      <c r="A73" s="217"/>
      <c r="B73" s="217"/>
      <c r="C73" s="217"/>
      <c r="D73" s="217"/>
      <c r="E73" s="217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18" customFormat="1">
      <c r="A74" s="217"/>
      <c r="B74" s="217"/>
      <c r="C74" s="217"/>
      <c r="D74" s="217"/>
      <c r="E74" s="217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18" customFormat="1">
      <c r="A75" s="217"/>
      <c r="B75" s="217"/>
      <c r="C75" s="217"/>
      <c r="D75" s="217"/>
      <c r="E75" s="217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18" customFormat="1">
      <c r="A76" s="217"/>
      <c r="B76" s="217"/>
      <c r="C76" s="217"/>
      <c r="D76" s="217"/>
      <c r="E76" s="217"/>
      <c r="F76" s="20"/>
      <c r="G76" s="20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18" customFormat="1">
      <c r="A77" s="217"/>
      <c r="B77" s="217"/>
      <c r="C77" s="217"/>
      <c r="D77" s="217"/>
      <c r="E77" s="217"/>
      <c r="F77" s="20"/>
      <c r="G77" s="20"/>
    </row>
    <row r="78" spans="1:35" s="218" customFormat="1">
      <c r="A78" s="217"/>
      <c r="B78" s="217"/>
      <c r="C78" s="217"/>
      <c r="D78" s="217"/>
      <c r="E78" s="217"/>
      <c r="F78" s="20"/>
      <c r="G78" s="20"/>
      <c r="K78" s="227"/>
    </row>
    <row r="79" spans="1:35" s="218" customFormat="1">
      <c r="A79" s="217"/>
      <c r="B79" s="217"/>
      <c r="C79" s="217"/>
      <c r="D79" s="217"/>
      <c r="E79" s="217"/>
      <c r="F79" s="20"/>
      <c r="G79" s="20"/>
    </row>
    <row r="80" spans="1:35" s="218" customFormat="1">
      <c r="A80" s="217"/>
      <c r="B80" s="217"/>
      <c r="C80" s="217"/>
      <c r="D80" s="217"/>
      <c r="E80" s="217"/>
      <c r="F80" s="20"/>
      <c r="G80" s="20"/>
    </row>
    <row r="81" spans="1:7" s="218" customFormat="1">
      <c r="A81" s="217"/>
      <c r="B81" s="217"/>
      <c r="C81" s="217"/>
      <c r="D81" s="217"/>
      <c r="E81" s="217"/>
      <c r="F81" s="20"/>
      <c r="G81" s="20"/>
    </row>
    <row r="82" spans="1:7" s="218" customFormat="1">
      <c r="A82" s="217"/>
      <c r="B82" s="217"/>
      <c r="C82" s="217"/>
      <c r="D82" s="217"/>
      <c r="E82" s="217"/>
      <c r="F82" s="20"/>
      <c r="G82" s="20"/>
    </row>
    <row r="83" spans="1:7" s="218" customFormat="1">
      <c r="A83" s="217"/>
      <c r="B83" s="217"/>
      <c r="C83" s="217"/>
      <c r="D83" s="217"/>
      <c r="E83" s="217"/>
      <c r="F83" s="20"/>
      <c r="G83" s="20"/>
    </row>
    <row r="84" spans="1:7" s="218" customFormat="1">
      <c r="A84" s="217"/>
      <c r="B84" s="217"/>
      <c r="C84" s="217"/>
      <c r="D84" s="217"/>
      <c r="E84" s="217"/>
      <c r="F84" s="20"/>
      <c r="G84" s="20"/>
    </row>
    <row r="85" spans="1:7" s="218" customFormat="1">
      <c r="A85" s="217"/>
      <c r="B85" s="217"/>
      <c r="C85" s="217"/>
      <c r="D85" s="217"/>
      <c r="E85" s="217"/>
      <c r="F85" s="20"/>
      <c r="G85" s="20"/>
    </row>
    <row r="86" spans="1:7" s="218" customFormat="1">
      <c r="A86" s="217"/>
      <c r="B86" s="217"/>
      <c r="C86" s="217"/>
      <c r="D86" s="217"/>
      <c r="E86" s="217"/>
      <c r="F86" s="20"/>
      <c r="G86" s="20"/>
    </row>
    <row r="87" spans="1:7" s="218" customFormat="1">
      <c r="A87" s="217"/>
      <c r="B87" s="217"/>
      <c r="C87" s="217"/>
      <c r="D87" s="217"/>
      <c r="E87" s="217"/>
      <c r="F87" s="20"/>
      <c r="G87" s="20"/>
    </row>
    <row r="88" spans="1:7" s="218" customFormat="1">
      <c r="A88" s="217"/>
      <c r="B88" s="217"/>
      <c r="C88" s="217"/>
      <c r="D88" s="217"/>
      <c r="E88" s="217"/>
      <c r="F88" s="20"/>
      <c r="G88" s="20"/>
    </row>
    <row r="89" spans="1:7" s="218" customFormat="1">
      <c r="A89" s="217"/>
      <c r="B89" s="217"/>
      <c r="C89" s="217"/>
      <c r="D89" s="217"/>
      <c r="E89" s="217"/>
      <c r="F89" s="20"/>
      <c r="G89" s="20"/>
    </row>
    <row r="90" spans="1:7" s="218" customFormat="1">
      <c r="A90" s="217"/>
      <c r="B90" s="217"/>
      <c r="C90" s="217"/>
      <c r="D90" s="217"/>
      <c r="E90" s="217"/>
      <c r="F90" s="20"/>
      <c r="G90" s="20"/>
    </row>
    <row r="91" spans="1:7" s="218" customFormat="1">
      <c r="A91" s="217"/>
      <c r="B91" s="217"/>
      <c r="C91" s="217"/>
      <c r="D91" s="217"/>
      <c r="E91" s="217"/>
      <c r="F91" s="20"/>
      <c r="G91" s="20"/>
    </row>
    <row r="92" spans="1:7" s="218" customFormat="1">
      <c r="A92" s="217"/>
      <c r="B92" s="217"/>
      <c r="C92" s="217"/>
      <c r="D92" s="217"/>
      <c r="E92" s="217"/>
      <c r="F92" s="20"/>
      <c r="G92" s="20"/>
    </row>
    <row r="93" spans="1:7" s="218" customFormat="1">
      <c r="A93" s="217"/>
      <c r="B93" s="217"/>
      <c r="C93" s="217"/>
      <c r="D93" s="217"/>
      <c r="E93" s="217"/>
      <c r="F93" s="20"/>
      <c r="G93" s="20"/>
    </row>
    <row r="94" spans="1:7" s="218" customFormat="1">
      <c r="A94" s="217"/>
      <c r="B94" s="217"/>
      <c r="C94" s="217"/>
      <c r="D94" s="217"/>
      <c r="E94" s="217"/>
      <c r="F94" s="20"/>
      <c r="G94" s="20"/>
    </row>
    <row r="95" spans="1:7" s="218" customFormat="1">
      <c r="A95" s="217"/>
      <c r="B95" s="217"/>
      <c r="C95" s="217"/>
      <c r="D95" s="217"/>
      <c r="E95" s="217"/>
      <c r="F95" s="20"/>
      <c r="G95" s="20"/>
    </row>
    <row r="96" spans="1:7" s="218" customFormat="1">
      <c r="A96" s="217"/>
      <c r="B96" s="217"/>
      <c r="C96" s="217"/>
      <c r="D96" s="217"/>
      <c r="E96" s="217"/>
      <c r="F96" s="20"/>
      <c r="G96" s="20"/>
    </row>
    <row r="97" spans="1:7" s="218" customFormat="1">
      <c r="A97" s="217"/>
      <c r="B97" s="217"/>
      <c r="C97" s="217"/>
      <c r="D97" s="217"/>
      <c r="E97" s="217"/>
      <c r="F97" s="20"/>
      <c r="G97" s="20"/>
    </row>
    <row r="98" spans="1:7" s="218" customFormat="1">
      <c r="A98" s="217"/>
      <c r="B98" s="217"/>
      <c r="C98" s="217"/>
      <c r="D98" s="217"/>
      <c r="E98" s="217"/>
      <c r="F98" s="20"/>
      <c r="G98" s="20"/>
    </row>
    <row r="99" spans="1:7" s="218" customFormat="1">
      <c r="A99" s="217"/>
      <c r="B99" s="217"/>
      <c r="C99" s="217"/>
      <c r="D99" s="217"/>
      <c r="E99" s="217"/>
      <c r="F99" s="20"/>
      <c r="G99" s="20"/>
    </row>
    <row r="100" spans="1:7" s="218" customFormat="1">
      <c r="A100" s="217"/>
      <c r="B100" s="217"/>
      <c r="C100" s="217"/>
      <c r="D100" s="217"/>
      <c r="E100" s="217"/>
      <c r="F100" s="20"/>
      <c r="G100" s="20"/>
    </row>
    <row r="101" spans="1:7" s="218" customFormat="1">
      <c r="A101" s="217"/>
      <c r="B101" s="217"/>
      <c r="C101" s="217"/>
      <c r="D101" s="217"/>
      <c r="E101" s="217"/>
      <c r="F101" s="20"/>
      <c r="G101" s="20"/>
    </row>
    <row r="102" spans="1:7" s="218" customFormat="1">
      <c r="A102" s="217"/>
      <c r="B102" s="217"/>
      <c r="C102" s="217"/>
      <c r="D102" s="217"/>
      <c r="E102" s="217"/>
      <c r="F102" s="20"/>
      <c r="G102" s="20"/>
    </row>
    <row r="103" spans="1:7" s="218" customFormat="1">
      <c r="A103" s="217"/>
      <c r="B103" s="217"/>
      <c r="C103" s="217"/>
      <c r="D103" s="217"/>
      <c r="E103" s="217"/>
      <c r="F103" s="20"/>
      <c r="G103" s="20"/>
    </row>
    <row r="104" spans="1:7" s="218" customFormat="1">
      <c r="A104" s="217"/>
      <c r="B104" s="217"/>
      <c r="C104" s="217"/>
      <c r="D104" s="217"/>
      <c r="E104" s="217"/>
      <c r="F104" s="20"/>
      <c r="G104" s="20"/>
    </row>
    <row r="105" spans="1:7" s="218" customFormat="1">
      <c r="A105" s="217"/>
      <c r="B105" s="217"/>
      <c r="C105" s="217"/>
      <c r="D105" s="217"/>
      <c r="E105" s="217"/>
      <c r="F105" s="20"/>
      <c r="G105" s="20"/>
    </row>
    <row r="106" spans="1:7" s="218" customFormat="1">
      <c r="A106" s="217"/>
      <c r="B106" s="217"/>
      <c r="C106" s="217"/>
      <c r="D106" s="217"/>
      <c r="E106" s="217"/>
      <c r="F106" s="20"/>
      <c r="G106" s="20"/>
    </row>
    <row r="107" spans="1:7" s="218" customFormat="1">
      <c r="A107" s="217"/>
      <c r="B107" s="217"/>
      <c r="C107" s="217"/>
      <c r="D107" s="217"/>
      <c r="E107" s="217"/>
      <c r="F107" s="20"/>
      <c r="G107" s="20"/>
    </row>
    <row r="108" spans="1:7" s="218" customFormat="1">
      <c r="A108" s="217"/>
      <c r="B108" s="217"/>
      <c r="C108" s="217"/>
      <c r="D108" s="217"/>
      <c r="E108" s="217"/>
      <c r="F108" s="20"/>
      <c r="G108" s="20"/>
    </row>
    <row r="109" spans="1:7" s="218" customFormat="1">
      <c r="A109" s="217"/>
      <c r="B109" s="217"/>
      <c r="C109" s="217"/>
      <c r="D109" s="217"/>
      <c r="E109" s="217"/>
      <c r="F109" s="20"/>
      <c r="G109" s="20"/>
    </row>
    <row r="110" spans="1:7" s="218" customFormat="1">
      <c r="A110" s="217"/>
      <c r="B110" s="217"/>
      <c r="C110" s="217"/>
      <c r="D110" s="217"/>
      <c r="E110" s="217"/>
      <c r="F110" s="20"/>
      <c r="G110" s="20"/>
    </row>
    <row r="111" spans="1:7" s="218" customFormat="1">
      <c r="A111" s="217"/>
      <c r="B111" s="217"/>
      <c r="C111" s="217"/>
      <c r="D111" s="217"/>
      <c r="E111" s="217"/>
      <c r="F111" s="20"/>
      <c r="G111" s="20"/>
    </row>
    <row r="112" spans="1:7" s="218" customFormat="1">
      <c r="A112" s="217"/>
      <c r="B112" s="217"/>
      <c r="C112" s="217"/>
      <c r="D112" s="217"/>
      <c r="E112" s="217"/>
      <c r="F112" s="20"/>
      <c r="G112" s="20"/>
    </row>
    <row r="113" spans="1:7" s="218" customFormat="1">
      <c r="A113" s="217"/>
      <c r="B113" s="217"/>
      <c r="C113" s="217"/>
      <c r="D113" s="217"/>
      <c r="E113" s="217"/>
      <c r="F113" s="20"/>
      <c r="G113" s="20"/>
    </row>
    <row r="114" spans="1:7" s="218" customFormat="1">
      <c r="A114" s="217"/>
      <c r="B114" s="217"/>
      <c r="C114" s="217"/>
      <c r="D114" s="217"/>
      <c r="E114" s="217"/>
      <c r="F114" s="20"/>
      <c r="G114" s="20"/>
    </row>
    <row r="115" spans="1:7" s="218" customFormat="1">
      <c r="A115" s="217"/>
      <c r="B115" s="217"/>
      <c r="C115" s="217"/>
      <c r="D115" s="217"/>
      <c r="E115" s="217"/>
      <c r="F115" s="20"/>
      <c r="G115" s="20"/>
    </row>
    <row r="116" spans="1:7" s="218" customFormat="1">
      <c r="A116" s="217"/>
      <c r="B116" s="217"/>
      <c r="C116" s="217"/>
      <c r="D116" s="217"/>
      <c r="E116" s="217"/>
      <c r="F116" s="20"/>
      <c r="G116" s="20"/>
    </row>
    <row r="117" spans="1:7" s="218" customFormat="1">
      <c r="A117" s="217"/>
      <c r="B117" s="217"/>
      <c r="C117" s="217"/>
      <c r="D117" s="217"/>
      <c r="E117" s="217"/>
      <c r="F117" s="20"/>
      <c r="G117" s="20"/>
    </row>
    <row r="118" spans="1:7" s="218" customFormat="1">
      <c r="A118" s="217"/>
      <c r="B118" s="217"/>
      <c r="C118" s="217"/>
      <c r="D118" s="217"/>
      <c r="E118" s="217"/>
      <c r="F118" s="20"/>
      <c r="G118" s="20"/>
    </row>
    <row r="119" spans="1:7" s="218" customFormat="1">
      <c r="A119" s="217"/>
      <c r="B119" s="217"/>
      <c r="C119" s="217"/>
      <c r="D119" s="217"/>
      <c r="E119" s="217"/>
      <c r="F119" s="20"/>
      <c r="G119" s="20"/>
    </row>
    <row r="120" spans="1:7" s="218" customFormat="1">
      <c r="A120" s="217"/>
      <c r="B120" s="217"/>
      <c r="C120" s="217"/>
      <c r="D120" s="217"/>
      <c r="E120" s="217"/>
      <c r="F120" s="20"/>
      <c r="G120" s="20"/>
    </row>
    <row r="121" spans="1:7" s="218" customFormat="1">
      <c r="A121" s="217"/>
      <c r="B121" s="217"/>
      <c r="C121" s="217"/>
      <c r="D121" s="217"/>
      <c r="E121" s="217"/>
      <c r="F121" s="20"/>
      <c r="G121" s="20"/>
    </row>
    <row r="122" spans="1:7" s="218" customFormat="1">
      <c r="A122" s="217"/>
      <c r="B122" s="217"/>
      <c r="C122" s="217"/>
      <c r="D122" s="217"/>
      <c r="E122" s="217"/>
      <c r="F122" s="20"/>
      <c r="G122" s="20"/>
    </row>
    <row r="123" spans="1:7" s="218" customFormat="1">
      <c r="A123" s="217"/>
      <c r="B123" s="217"/>
      <c r="C123" s="217"/>
      <c r="D123" s="217"/>
      <c r="E123" s="217"/>
      <c r="F123" s="20"/>
      <c r="G123" s="20"/>
    </row>
    <row r="124" spans="1:7" s="218" customFormat="1">
      <c r="A124" s="217"/>
      <c r="B124" s="217"/>
      <c r="C124" s="217"/>
      <c r="D124" s="217"/>
      <c r="E124" s="217"/>
      <c r="F124" s="20"/>
      <c r="G124" s="20"/>
    </row>
    <row r="125" spans="1:7" s="218" customFormat="1">
      <c r="A125" s="217"/>
      <c r="B125" s="217"/>
      <c r="C125" s="217"/>
      <c r="D125" s="217"/>
      <c r="E125" s="217"/>
      <c r="F125" s="20"/>
      <c r="G125" s="20"/>
    </row>
    <row r="126" spans="1:7" s="218" customFormat="1">
      <c r="A126" s="217"/>
      <c r="B126" s="217"/>
      <c r="C126" s="217"/>
      <c r="D126" s="217"/>
      <c r="E126" s="217"/>
      <c r="F126" s="20"/>
      <c r="G126" s="20"/>
    </row>
    <row r="127" spans="1:7" s="218" customFormat="1">
      <c r="A127" s="217"/>
      <c r="B127" s="217"/>
      <c r="C127" s="217"/>
      <c r="D127" s="217"/>
      <c r="E127" s="217"/>
      <c r="F127" s="20"/>
      <c r="G127" s="20"/>
    </row>
    <row r="128" spans="1:7" s="218" customFormat="1">
      <c r="A128" s="217"/>
      <c r="B128" s="217"/>
      <c r="C128" s="217"/>
      <c r="D128" s="217"/>
      <c r="E128" s="217"/>
      <c r="F128" s="20"/>
      <c r="G128" s="20"/>
    </row>
    <row r="129" spans="1:7" s="218" customFormat="1">
      <c r="A129" s="217"/>
      <c r="B129" s="217"/>
      <c r="C129" s="217"/>
      <c r="D129" s="217"/>
      <c r="E129" s="217"/>
      <c r="F129" s="20"/>
      <c r="G129" s="20"/>
    </row>
    <row r="130" spans="1:7" s="218" customFormat="1">
      <c r="A130" s="217"/>
      <c r="B130" s="217"/>
      <c r="C130" s="217"/>
      <c r="D130" s="217"/>
      <c r="E130" s="217"/>
      <c r="F130" s="20"/>
      <c r="G130" s="20"/>
    </row>
    <row r="131" spans="1:7" s="218" customFormat="1">
      <c r="A131" s="217"/>
      <c r="B131" s="217"/>
      <c r="C131" s="217"/>
      <c r="D131" s="217"/>
      <c r="E131" s="217"/>
      <c r="F131" s="20"/>
      <c r="G131" s="20"/>
    </row>
    <row r="132" spans="1:7" s="218" customFormat="1">
      <c r="A132" s="217"/>
      <c r="B132" s="217"/>
      <c r="C132" s="217"/>
      <c r="D132" s="217"/>
      <c r="E132" s="217"/>
      <c r="F132" s="20"/>
      <c r="G132" s="20"/>
    </row>
    <row r="133" spans="1:7" s="218" customFormat="1">
      <c r="A133" s="217"/>
      <c r="B133" s="217"/>
      <c r="C133" s="217"/>
      <c r="D133" s="217"/>
      <c r="E133" s="217"/>
      <c r="F133" s="20"/>
      <c r="G133" s="20"/>
    </row>
    <row r="134" spans="1:7" s="218" customFormat="1">
      <c r="A134" s="217"/>
      <c r="B134" s="217"/>
      <c r="C134" s="217"/>
      <c r="D134" s="217"/>
      <c r="E134" s="217"/>
      <c r="F134" s="20"/>
      <c r="G134" s="20"/>
    </row>
    <row r="135" spans="1:7" s="218" customFormat="1">
      <c r="A135" s="217"/>
      <c r="B135" s="217"/>
      <c r="C135" s="217"/>
      <c r="D135" s="217"/>
      <c r="E135" s="217"/>
      <c r="F135" s="20"/>
      <c r="G135" s="20"/>
    </row>
    <row r="136" spans="1:7" s="218" customFormat="1">
      <c r="A136" s="217"/>
      <c r="B136" s="217"/>
      <c r="C136" s="217"/>
      <c r="D136" s="217"/>
      <c r="E136" s="217"/>
      <c r="F136" s="20"/>
      <c r="G136" s="20"/>
    </row>
    <row r="137" spans="1:7" s="218" customFormat="1">
      <c r="A137" s="217"/>
      <c r="B137" s="217"/>
      <c r="C137" s="217"/>
      <c r="D137" s="217"/>
      <c r="E137" s="217"/>
      <c r="F137" s="20"/>
      <c r="G137" s="20"/>
    </row>
    <row r="138" spans="1:7" s="218" customFormat="1">
      <c r="A138" s="217"/>
      <c r="B138" s="217"/>
      <c r="C138" s="217"/>
      <c r="D138" s="217"/>
      <c r="E138" s="217"/>
      <c r="F138" s="20"/>
      <c r="G138" s="20"/>
    </row>
    <row r="139" spans="1:7" s="218" customFormat="1">
      <c r="A139" s="217"/>
      <c r="B139" s="217"/>
      <c r="C139" s="217"/>
      <c r="D139" s="217"/>
      <c r="E139" s="217"/>
      <c r="F139" s="20"/>
      <c r="G139" s="20"/>
    </row>
    <row r="140" spans="1:7" s="218" customFormat="1">
      <c r="A140" s="217"/>
      <c r="B140" s="217"/>
      <c r="C140" s="217"/>
      <c r="D140" s="217"/>
      <c r="E140" s="217"/>
      <c r="F140" s="20"/>
      <c r="G140" s="20"/>
    </row>
    <row r="141" spans="1:7" s="218" customFormat="1">
      <c r="A141" s="217"/>
      <c r="B141" s="217"/>
      <c r="C141" s="217"/>
      <c r="D141" s="217"/>
      <c r="E141" s="217"/>
      <c r="F141" s="20"/>
      <c r="G141" s="20"/>
    </row>
    <row r="142" spans="1:7" s="218" customFormat="1">
      <c r="A142" s="217"/>
      <c r="B142" s="217"/>
      <c r="C142" s="217"/>
      <c r="D142" s="217"/>
      <c r="E142" s="217"/>
      <c r="F142" s="20"/>
      <c r="G142" s="20"/>
    </row>
    <row r="143" spans="1:7" s="218" customFormat="1">
      <c r="A143" s="217"/>
      <c r="B143" s="217"/>
      <c r="C143" s="217"/>
      <c r="D143" s="217"/>
      <c r="E143" s="217"/>
      <c r="F143" s="20"/>
      <c r="G143" s="20"/>
    </row>
    <row r="144" spans="1:7" s="218" customFormat="1">
      <c r="A144" s="217"/>
      <c r="B144" s="217"/>
      <c r="C144" s="217"/>
      <c r="D144" s="217"/>
      <c r="E144" s="217"/>
      <c r="F144" s="20"/>
      <c r="G144" s="20"/>
    </row>
    <row r="145" spans="1:13" s="218" customFormat="1">
      <c r="A145" s="217"/>
      <c r="B145" s="217"/>
      <c r="C145" s="217"/>
      <c r="D145" s="217"/>
      <c r="E145" s="217"/>
      <c r="F145" s="20"/>
      <c r="G145" s="20"/>
    </row>
    <row r="146" spans="1:13" s="218" customFormat="1">
      <c r="A146" s="217"/>
      <c r="B146" s="217"/>
      <c r="C146" s="217"/>
      <c r="D146" s="217"/>
      <c r="E146" s="217"/>
      <c r="F146" s="20"/>
      <c r="G146" s="20"/>
    </row>
    <row r="147" spans="1:13" s="218" customFormat="1">
      <c r="A147" s="217"/>
      <c r="B147" s="217"/>
      <c r="C147" s="217"/>
      <c r="D147" s="217"/>
      <c r="E147" s="217"/>
      <c r="F147" s="20"/>
      <c r="G147" s="20"/>
    </row>
    <row r="148" spans="1:13" s="218" customFormat="1">
      <c r="A148" s="217"/>
      <c r="B148" s="217"/>
      <c r="C148" s="217"/>
      <c r="D148" s="217"/>
      <c r="E148" s="217"/>
      <c r="F148" s="20"/>
      <c r="G148" s="20"/>
      <c r="M148" s="217"/>
    </row>
    <row r="149" spans="1:13" s="218" customFormat="1">
      <c r="A149" s="217"/>
      <c r="B149" s="217"/>
      <c r="C149" s="217"/>
      <c r="D149" s="217"/>
      <c r="E149" s="217"/>
      <c r="F149" s="20"/>
      <c r="G149" s="20"/>
      <c r="M149" s="217"/>
    </row>
    <row r="150" spans="1:13" s="218" customFormat="1">
      <c r="A150" s="217"/>
      <c r="B150" s="217"/>
      <c r="C150" s="217"/>
      <c r="D150" s="217"/>
      <c r="E150" s="217"/>
      <c r="F150" s="20"/>
      <c r="G150" s="20"/>
      <c r="M150" s="217"/>
    </row>
  </sheetData>
  <conditionalFormatting sqref="H2">
    <cfRule type="containsText" dxfId="14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A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CC"/>
    <pageSetUpPr fitToPage="1"/>
  </sheetPr>
  <dimension ref="A1:AI152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" sqref="J1:K2"/>
    </sheetView>
  </sheetViews>
  <sheetFormatPr defaultRowHeight="12.75"/>
  <cols>
    <col min="1" max="1" width="2.28515625" style="217" customWidth="1"/>
    <col min="2" max="2" width="5.42578125" style="217" customWidth="1"/>
    <col min="3" max="3" width="5" style="217" customWidth="1"/>
    <col min="4" max="4" width="37.7109375" style="217" customWidth="1"/>
    <col min="5" max="5" width="4.5703125" style="217" customWidth="1"/>
    <col min="6" max="6" width="15.5703125" style="217" customWidth="1"/>
    <col min="7" max="7" width="13" style="217" customWidth="1"/>
    <col min="8" max="8" width="2.7109375" style="217" customWidth="1"/>
    <col min="9" max="9" width="1.85546875" style="217" customWidth="1"/>
    <col min="10" max="10" width="12.7109375" style="217" customWidth="1"/>
    <col min="11" max="11" width="12.140625" style="217" customWidth="1"/>
    <col min="12" max="12" width="1" style="217" customWidth="1"/>
    <col min="13" max="13" width="15.7109375" style="217" customWidth="1"/>
    <col min="14" max="14" width="2" style="217" customWidth="1"/>
    <col min="15" max="15" width="13.85546875" style="217" customWidth="1"/>
    <col min="16" max="16" width="2" style="217" customWidth="1"/>
    <col min="17" max="21" width="13.85546875" style="217" customWidth="1"/>
    <col min="22" max="23" width="3.5703125" style="217" customWidth="1"/>
    <col min="24" max="25" width="20.7109375" style="217" customWidth="1"/>
    <col min="26" max="27" width="16.5703125" style="217" customWidth="1"/>
    <col min="28" max="31" width="13.28515625" style="217" customWidth="1"/>
    <col min="32" max="16384" width="9.140625" style="217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166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219"/>
      <c r="X2" s="219"/>
      <c r="Y2" s="219"/>
      <c r="Z2" s="219"/>
      <c r="AA2" s="219"/>
      <c r="AB2" s="219"/>
      <c r="AC2" s="219"/>
    </row>
    <row r="3" spans="1:3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133</v>
      </c>
      <c r="K5" s="219"/>
    </row>
    <row r="6" spans="1:31" ht="15">
      <c r="A6" s="221"/>
      <c r="B6" s="4"/>
      <c r="C6" s="4"/>
      <c r="D6" s="4"/>
      <c r="F6" s="14"/>
      <c r="K6" s="215"/>
    </row>
    <row r="7" spans="1:31">
      <c r="A7" s="217" t="s">
        <v>120</v>
      </c>
      <c r="F7" s="210">
        <f>INDEX(Project_inputs!$J$99:$M$108, MATCH(D$2, Project_inputs!$C$99:$C$108, 0), MATCH(A7, Project_inputs!$J$98:$M$98,0))</f>
        <v>2022</v>
      </c>
      <c r="K7" s="120"/>
    </row>
    <row r="8" spans="1:31">
      <c r="A8" s="217" t="s">
        <v>30</v>
      </c>
      <c r="F8" s="210">
        <f>INDEX(Project_inputs!$J$99:$M$108, MATCH(D$2, Project_inputs!$C$99:$C$108, 0), MATCH(A8, Project_inputs!$J$98:$M$98,0))</f>
        <v>2022</v>
      </c>
      <c r="G8" s="93"/>
      <c r="K8" s="120"/>
    </row>
    <row r="9" spans="1:31" ht="15">
      <c r="A9" s="4"/>
      <c r="B9" s="4"/>
      <c r="C9" s="4"/>
      <c r="D9" s="4"/>
      <c r="E9" s="4"/>
      <c r="F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2022</v>
      </c>
      <c r="K11" s="88">
        <f>IF(K$12="Design &amp; Procurement", $F$7, $F$8)</f>
        <v>2022</v>
      </c>
      <c r="L11" s="87"/>
      <c r="M11" s="88">
        <f>IF(M$12="Design &amp; Procurement", $F$7, $F$8)</f>
        <v>2022</v>
      </c>
      <c r="N11" s="87"/>
      <c r="O11" s="88">
        <f>IF(O$12="Design &amp; Procurement", $F$7, $F$8)</f>
        <v>2022</v>
      </c>
      <c r="P11" s="87"/>
      <c r="Q11" s="88">
        <f>IF(LEFT(Q$12, 6)="Design", $F$7, $F$8)</f>
        <v>2022</v>
      </c>
      <c r="R11" s="88">
        <f t="shared" ref="R11:U11" si="0">IF(LEFT(R$12, 6)="Design", $F$7, $F$8)</f>
        <v>2022</v>
      </c>
      <c r="S11" s="88">
        <f t="shared" si="0"/>
        <v>2022</v>
      </c>
      <c r="T11" s="88">
        <f t="shared" si="0"/>
        <v>2022</v>
      </c>
      <c r="U11" s="88">
        <f t="shared" si="0"/>
        <v>2022</v>
      </c>
      <c r="V11" s="18"/>
      <c r="W11" s="18"/>
    </row>
    <row r="12" spans="1:31" s="8" customFormat="1" ht="15.75">
      <c r="A12" s="6"/>
      <c r="B12" s="6"/>
      <c r="C12" s="6"/>
      <c r="D12" s="6"/>
      <c r="E12" s="217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 s="217"/>
      <c r="Y12" s="217"/>
      <c r="Z12" s="217"/>
      <c r="AA12" s="217"/>
      <c r="AB12" s="217"/>
      <c r="AC12" s="217"/>
      <c r="AD12" s="217"/>
      <c r="AE12" s="217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175.35975198759749</v>
      </c>
      <c r="S13" s="86">
        <f ca="1">INDEX(INDIRECT($F$5&amp;"_rates"), MATCH(S$12, INDIRECT($F$5&amp;"_roles"), 0), MATCH($F$8, INDIRECT($F$5&amp;"_years"),0))</f>
        <v>164.72232046304958</v>
      </c>
      <c r="T13" s="86">
        <f ca="1">INDEX(INDIRECT($F$5&amp;"_rates"), MATCH(T$12, INDIRECT($F$5&amp;"_roles"), 0), MATCH($F$8, INDIRECT($F$5&amp;"_years"),0))</f>
        <v>253.73582644341167</v>
      </c>
      <c r="U13" s="86">
        <f ca="1">INDEX(INDIRECT($F$5&amp;"_rates"), MATCH(U$12, INDIRECT($F$5&amp;"_roles"), 0), MATCH($F$8, INDIRECT($F$5&amp;"_years"),0))</f>
        <v>179.16612891369564</v>
      </c>
      <c r="X13" s="217"/>
      <c r="Y13" s="217"/>
      <c r="Z13" s="217"/>
      <c r="AA13" s="217"/>
      <c r="AB13" s="217"/>
      <c r="AC13" s="217"/>
      <c r="AD13" s="217"/>
      <c r="AE13" s="217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 s="217"/>
      <c r="Y14" s="217"/>
      <c r="Z14" s="217"/>
      <c r="AA14" s="217"/>
      <c r="AB14" s="217"/>
      <c r="AC14" s="217"/>
      <c r="AD14" s="217"/>
      <c r="AE14" s="217"/>
    </row>
    <row r="15" spans="1:31">
      <c r="B15" s="217" t="s">
        <v>121</v>
      </c>
      <c r="F15" s="129"/>
      <c r="G15" s="129"/>
      <c r="J15" s="82"/>
      <c r="K15" s="82"/>
      <c r="M15" s="82"/>
      <c r="O15" s="82"/>
      <c r="Q15" s="220">
        <v>3660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M17" s="18"/>
    </row>
    <row r="18" spans="2:35">
      <c r="D18" s="224" t="s">
        <v>86</v>
      </c>
      <c r="F18" s="112"/>
      <c r="G18" s="14"/>
      <c r="J18" s="89">
        <f>INDEX(Project_inputs!$I$10:$I$52, MATCH(D18, Project_inputs!$D$10:$D$52,0))</f>
        <v>397.32805225545206</v>
      </c>
      <c r="K18" s="220">
        <v>611</v>
      </c>
      <c r="M18" s="84"/>
      <c r="O18" s="82"/>
      <c r="Q18" s="82"/>
      <c r="R18" s="355">
        <f>6.27*K18</f>
        <v>3830.97</v>
      </c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224" t="s">
        <v>87</v>
      </c>
      <c r="F19" s="112"/>
      <c r="G19" s="14"/>
      <c r="J19" s="89">
        <f>INDEX(Project_inputs!$I$10:$I$52, MATCH(D19, Project_inputs!$D$10:$D$52,0))</f>
        <v>590.73641631630699</v>
      </c>
      <c r="K19" s="220">
        <v>998</v>
      </c>
      <c r="M19" s="84"/>
      <c r="O19" s="82"/>
      <c r="Q19" s="82"/>
      <c r="R19" s="355">
        <f>6.27*K19</f>
        <v>6257.4599999999991</v>
      </c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s="217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20"/>
      <c r="M20" s="84"/>
      <c r="O20" s="82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224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20"/>
      <c r="M21" s="84"/>
      <c r="O21" s="82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s="217" t="s">
        <v>5</v>
      </c>
      <c r="F22" s="112"/>
      <c r="J22" s="89">
        <f>INDEX(Project_inputs!$I$10:$I$52, MATCH(D22, Project_inputs!$D$10:$D$52,0))</f>
        <v>19288.460895531607</v>
      </c>
      <c r="K22" s="220"/>
      <c r="M22" s="84"/>
      <c r="O22" s="82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s="217" t="s">
        <v>6</v>
      </c>
      <c r="F23" s="112"/>
      <c r="J23" s="89">
        <f>INDEX(Project_inputs!$I$10:$I$52, MATCH(D23, Project_inputs!$D$10:$D$52,0))</f>
        <v>24307.437059278644</v>
      </c>
      <c r="K23" s="220"/>
      <c r="M23" s="84"/>
      <c r="O23" s="82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s="217" t="s">
        <v>20</v>
      </c>
      <c r="F24" s="112"/>
      <c r="J24" s="89">
        <f>INDEX(Project_inputs!$I$10:$I$52, MATCH(D24, Project_inputs!$D$10:$D$52,0))</f>
        <v>228.09573370220392</v>
      </c>
      <c r="K24" s="251"/>
      <c r="M24" s="84"/>
      <c r="O24" s="82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s="217" t="s">
        <v>78</v>
      </c>
      <c r="F25" s="112"/>
      <c r="J25" s="89">
        <f>INDEX(Project_inputs!$I$10:$I$52, MATCH(D25, Project_inputs!$D$10:$D$52,0))</f>
        <v>12540.009691554345</v>
      </c>
      <c r="K25" s="251"/>
      <c r="M25" s="84"/>
      <c r="O25" s="82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s="217" t="s">
        <v>79</v>
      </c>
      <c r="F26" s="112"/>
      <c r="J26" s="89">
        <f>INDEX(Project_inputs!$I$10:$I$52, MATCH(D26, Project_inputs!$D$10:$D$52,0))</f>
        <v>15538.890466910972</v>
      </c>
      <c r="K26" s="251"/>
      <c r="M26" s="84"/>
      <c r="O26" s="82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s="217" t="s">
        <v>80</v>
      </c>
      <c r="F27" s="112"/>
      <c r="J27" s="89">
        <f>INDEX(Project_inputs!$I$10:$I$52, MATCH(D27, Project_inputs!$D$10:$D$52,0))</f>
        <v>162190.78251605423</v>
      </c>
      <c r="K27" s="251"/>
      <c r="M27" s="84"/>
      <c r="O27" s="82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s="217" t="s">
        <v>93</v>
      </c>
      <c r="F28" s="94"/>
      <c r="J28" s="89">
        <f>INDEX(Project_inputs!$I$10:$I$52, MATCH(D28, Project_inputs!$D$10:$D$52,0))</f>
        <v>107553.29571704632</v>
      </c>
      <c r="K28" s="251"/>
      <c r="M28" s="84"/>
      <c r="O28" s="82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s="217" t="s">
        <v>103</v>
      </c>
      <c r="F29" s="94"/>
      <c r="J29" s="89">
        <f>INDEX(Project_inputs!$I$10:$I$52, MATCH(D29, Project_inputs!$D$10:$D$52,0))</f>
        <v>473.00958601839528</v>
      </c>
      <c r="K29" s="251"/>
      <c r="M29" s="84"/>
      <c r="O29" s="82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M31" s="220"/>
      <c r="O31" s="82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M32" s="84"/>
      <c r="O32" s="82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>
        <v>22</v>
      </c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J36" s="220">
        <v>0</v>
      </c>
      <c r="K36" s="251"/>
      <c r="M36" s="84"/>
      <c r="O36" s="82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J37" s="334">
        <v>5538386.722734794</v>
      </c>
      <c r="K37" s="220">
        <v>1</v>
      </c>
      <c r="M37" s="84"/>
      <c r="O37" s="220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J38" s="220">
        <v>0</v>
      </c>
      <c r="K38" s="220"/>
      <c r="M38" s="84"/>
      <c r="O38" s="82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">
        <v>160</v>
      </c>
      <c r="J39" s="220">
        <v>1224000</v>
      </c>
      <c r="K39" s="220">
        <v>6</v>
      </c>
      <c r="M39" s="84"/>
      <c r="O39" s="82"/>
      <c r="Q39" s="82"/>
      <c r="R39" s="251"/>
      <c r="S39" s="251"/>
      <c r="T39" s="251"/>
      <c r="U39" s="251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M40" s="18"/>
      <c r="O40" s="18"/>
      <c r="Q40" s="1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M42" s="18"/>
      <c r="O42" s="18"/>
      <c r="Q42" s="1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51">
        <v>3</v>
      </c>
      <c r="M43" s="335">
        <v>0</v>
      </c>
      <c r="O43" s="335">
        <v>0</v>
      </c>
      <c r="Q43" s="82"/>
      <c r="R43" s="220"/>
      <c r="S43" s="220"/>
      <c r="T43" s="334">
        <v>2700</v>
      </c>
      <c r="U43" s="334">
        <v>4500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51">
        <v>3</v>
      </c>
      <c r="M44" s="84"/>
      <c r="O44" s="82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51"/>
      <c r="M45" s="84"/>
      <c r="O45" s="82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51">
        <v>3</v>
      </c>
      <c r="M46" s="335">
        <v>0</v>
      </c>
      <c r="O46" s="82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51"/>
      <c r="M47" s="84"/>
      <c r="O47" s="82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51"/>
      <c r="M48" s="84"/>
      <c r="O48" s="82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51"/>
      <c r="M49" s="84"/>
      <c r="O49" s="82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51"/>
      <c r="M50" s="84"/>
      <c r="O50" s="82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51">
        <v>2</v>
      </c>
      <c r="M51" s="84"/>
      <c r="O51" s="82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51"/>
      <c r="M52" s="84"/>
      <c r="O52" s="82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51">
        <v>1</v>
      </c>
      <c r="M53" s="84"/>
      <c r="O53" s="82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51"/>
      <c r="M54" s="220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51"/>
      <c r="M55" s="84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51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51">
        <v>10</v>
      </c>
      <c r="M57" s="335">
        <v>0</v>
      </c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51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51"/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219" t="s">
        <v>85</v>
      </c>
      <c r="F61" s="130"/>
      <c r="J61" s="220">
        <v>1230120</v>
      </c>
      <c r="K61" s="220">
        <v>1</v>
      </c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219" t="s">
        <v>18</v>
      </c>
      <c r="F62" s="129"/>
      <c r="J62" s="82"/>
      <c r="K62" s="253"/>
      <c r="M62" s="82"/>
      <c r="O62" s="220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>
      <c r="D63" s="11" t="s">
        <v>138</v>
      </c>
      <c r="F63" s="129"/>
      <c r="J63" s="82"/>
      <c r="K63" s="253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219" t="s">
        <v>65</v>
      </c>
      <c r="F64" s="129"/>
      <c r="J64" s="82"/>
      <c r="K64" s="82"/>
      <c r="M64" s="82"/>
      <c r="O64" s="220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/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J68" s="82"/>
      <c r="K68" s="82"/>
      <c r="M68" s="220">
        <v>8160</v>
      </c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251">
        <v>2000000</v>
      </c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>
        <v>40800</v>
      </c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169</v>
      </c>
      <c r="E71" s="120"/>
      <c r="F71" s="129"/>
      <c r="J71" s="82"/>
      <c r="K71" s="82"/>
      <c r="M71" s="251">
        <v>0</v>
      </c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18" customFormat="1">
      <c r="A72" s="217"/>
      <c r="B72" s="217"/>
      <c r="C72" s="217"/>
      <c r="D72" s="217"/>
      <c r="E72" s="217"/>
      <c r="F72" s="20"/>
      <c r="G72" s="20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18" customFormat="1">
      <c r="A73" s="217"/>
      <c r="B73" s="217"/>
      <c r="C73" s="217"/>
      <c r="D73" s="217"/>
      <c r="E73" s="217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18" customFormat="1">
      <c r="A74" s="217"/>
      <c r="B74" s="217"/>
      <c r="C74" s="217"/>
      <c r="D74" s="217"/>
      <c r="E74" s="217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18" customFormat="1">
      <c r="A75" s="217"/>
      <c r="B75" s="217"/>
      <c r="C75" s="217"/>
      <c r="D75" s="217"/>
      <c r="E75" s="217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18" customFormat="1">
      <c r="A76" s="217"/>
      <c r="B76" s="217"/>
      <c r="C76" s="217"/>
      <c r="D76" s="217"/>
      <c r="E76" s="217"/>
      <c r="F76" s="20"/>
      <c r="G76" s="20"/>
      <c r="J76" s="217"/>
      <c r="K76" s="217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18" customFormat="1">
      <c r="A77" s="217"/>
      <c r="B77" s="217"/>
      <c r="C77" s="217"/>
      <c r="D77" s="217"/>
      <c r="E77" s="217"/>
      <c r="F77" s="20"/>
      <c r="G77" s="20"/>
    </row>
    <row r="78" spans="1:35" s="218" customFormat="1">
      <c r="A78" s="217"/>
      <c r="B78" s="217"/>
      <c r="C78" s="217"/>
      <c r="D78" s="217"/>
      <c r="E78" s="217"/>
      <c r="F78" s="20"/>
      <c r="G78" s="20"/>
    </row>
    <row r="79" spans="1:35" s="218" customFormat="1">
      <c r="A79" s="217"/>
      <c r="B79" s="217"/>
      <c r="C79" s="217"/>
      <c r="D79" s="217"/>
      <c r="E79" s="217"/>
      <c r="F79" s="20"/>
      <c r="G79" s="20"/>
    </row>
    <row r="80" spans="1:35" s="218" customFormat="1">
      <c r="A80" s="217"/>
      <c r="B80" s="217"/>
      <c r="C80" s="217"/>
      <c r="D80" s="217"/>
      <c r="E80" s="217"/>
      <c r="F80" s="20"/>
      <c r="G80" s="20"/>
    </row>
    <row r="81" spans="1:7" s="218" customFormat="1">
      <c r="A81" s="217"/>
      <c r="B81" s="217"/>
      <c r="C81" s="217"/>
      <c r="D81" s="217"/>
      <c r="E81" s="217"/>
      <c r="F81" s="20"/>
      <c r="G81" s="20"/>
    </row>
    <row r="82" spans="1:7" s="218" customFormat="1">
      <c r="A82" s="217"/>
      <c r="B82" s="217"/>
      <c r="C82" s="217"/>
      <c r="D82" s="217"/>
      <c r="E82" s="217"/>
      <c r="F82" s="20"/>
      <c r="G82" s="20"/>
    </row>
    <row r="83" spans="1:7" s="218" customFormat="1">
      <c r="A83" s="217"/>
      <c r="B83" s="217"/>
      <c r="C83" s="217"/>
      <c r="D83" s="217"/>
      <c r="E83" s="217"/>
      <c r="F83" s="20"/>
      <c r="G83" s="20"/>
    </row>
    <row r="84" spans="1:7" s="218" customFormat="1">
      <c r="A84" s="217"/>
      <c r="B84" s="217"/>
      <c r="C84" s="217"/>
      <c r="D84" s="217"/>
      <c r="E84" s="217"/>
      <c r="F84" s="20"/>
      <c r="G84" s="20"/>
    </row>
    <row r="85" spans="1:7" s="218" customFormat="1">
      <c r="A85" s="217"/>
      <c r="B85" s="217"/>
      <c r="C85" s="217"/>
      <c r="D85" s="217"/>
      <c r="E85" s="217"/>
      <c r="F85" s="20"/>
      <c r="G85" s="20"/>
    </row>
    <row r="86" spans="1:7" s="218" customFormat="1">
      <c r="A86" s="217"/>
      <c r="B86" s="217"/>
      <c r="C86" s="217"/>
      <c r="D86" s="217"/>
      <c r="E86" s="217"/>
      <c r="F86" s="20"/>
      <c r="G86" s="20"/>
    </row>
    <row r="87" spans="1:7" s="218" customFormat="1">
      <c r="A87" s="217"/>
      <c r="B87" s="217"/>
      <c r="C87" s="217"/>
      <c r="D87" s="217"/>
      <c r="E87" s="217"/>
      <c r="F87" s="20"/>
      <c r="G87" s="20"/>
    </row>
    <row r="88" spans="1:7" s="218" customFormat="1">
      <c r="A88" s="217"/>
      <c r="B88" s="217"/>
      <c r="C88" s="217"/>
      <c r="D88" s="217"/>
      <c r="E88" s="217"/>
      <c r="F88" s="20"/>
      <c r="G88" s="20"/>
    </row>
    <row r="89" spans="1:7" s="218" customFormat="1">
      <c r="A89" s="217"/>
      <c r="B89" s="217"/>
      <c r="C89" s="217"/>
      <c r="D89" s="217"/>
      <c r="E89" s="217"/>
      <c r="F89" s="20"/>
      <c r="G89" s="20"/>
    </row>
    <row r="90" spans="1:7" s="218" customFormat="1">
      <c r="A90" s="217"/>
      <c r="B90" s="217"/>
      <c r="C90" s="217"/>
      <c r="D90" s="217"/>
      <c r="E90" s="217"/>
      <c r="F90" s="20"/>
      <c r="G90" s="20"/>
    </row>
    <row r="91" spans="1:7" s="218" customFormat="1">
      <c r="A91" s="217"/>
      <c r="B91" s="217"/>
      <c r="C91" s="217"/>
      <c r="D91" s="217"/>
      <c r="E91" s="217"/>
      <c r="F91" s="20"/>
      <c r="G91" s="20"/>
    </row>
    <row r="92" spans="1:7" s="218" customFormat="1">
      <c r="A92" s="217"/>
      <c r="B92" s="217"/>
      <c r="C92" s="217"/>
      <c r="D92" s="217"/>
      <c r="E92" s="217"/>
      <c r="F92" s="20"/>
      <c r="G92" s="20"/>
    </row>
    <row r="93" spans="1:7" s="218" customFormat="1">
      <c r="A93" s="217"/>
      <c r="B93" s="217"/>
      <c r="C93" s="217"/>
      <c r="D93" s="217"/>
      <c r="E93" s="217"/>
      <c r="F93" s="20"/>
      <c r="G93" s="20"/>
    </row>
    <row r="94" spans="1:7" s="218" customFormat="1">
      <c r="A94" s="217"/>
      <c r="B94" s="217"/>
      <c r="C94" s="217"/>
      <c r="D94" s="217"/>
      <c r="E94" s="217"/>
      <c r="F94" s="20"/>
      <c r="G94" s="20"/>
    </row>
    <row r="95" spans="1:7" s="218" customFormat="1">
      <c r="A95" s="217"/>
      <c r="B95" s="217"/>
      <c r="C95" s="217"/>
      <c r="D95" s="217"/>
      <c r="E95" s="217"/>
      <c r="F95" s="20"/>
      <c r="G95" s="20"/>
    </row>
    <row r="96" spans="1:7" s="218" customFormat="1">
      <c r="A96" s="217"/>
      <c r="B96" s="217"/>
      <c r="C96" s="217"/>
      <c r="D96" s="217"/>
      <c r="E96" s="217"/>
      <c r="F96" s="20"/>
      <c r="G96" s="20"/>
    </row>
    <row r="97" spans="1:7" s="218" customFormat="1">
      <c r="A97" s="217"/>
      <c r="B97" s="217"/>
      <c r="C97" s="217"/>
      <c r="D97" s="217"/>
      <c r="E97" s="217"/>
      <c r="F97" s="20"/>
      <c r="G97" s="20"/>
    </row>
    <row r="98" spans="1:7" s="218" customFormat="1">
      <c r="A98" s="217"/>
      <c r="B98" s="217"/>
      <c r="C98" s="217"/>
      <c r="D98" s="217"/>
      <c r="E98" s="217"/>
      <c r="F98" s="20"/>
      <c r="G98" s="20"/>
    </row>
    <row r="99" spans="1:7" s="218" customFormat="1">
      <c r="A99" s="217"/>
      <c r="B99" s="217"/>
      <c r="C99" s="217"/>
      <c r="D99" s="217"/>
      <c r="E99" s="217"/>
      <c r="F99" s="20"/>
      <c r="G99" s="20"/>
    </row>
    <row r="100" spans="1:7" s="218" customFormat="1">
      <c r="A100" s="217"/>
      <c r="B100" s="217"/>
      <c r="C100" s="217"/>
      <c r="D100" s="217"/>
      <c r="E100" s="217"/>
      <c r="F100" s="20"/>
      <c r="G100" s="20"/>
    </row>
    <row r="101" spans="1:7" s="218" customFormat="1">
      <c r="A101" s="217"/>
      <c r="B101" s="217"/>
      <c r="C101" s="217"/>
      <c r="D101" s="217"/>
      <c r="E101" s="217"/>
      <c r="F101" s="20"/>
      <c r="G101" s="20"/>
    </row>
    <row r="102" spans="1:7" s="218" customFormat="1">
      <c r="A102" s="217"/>
      <c r="B102" s="217"/>
      <c r="C102" s="217"/>
      <c r="D102" s="217"/>
      <c r="E102" s="217"/>
      <c r="F102" s="20"/>
      <c r="G102" s="20"/>
    </row>
    <row r="103" spans="1:7" s="218" customFormat="1">
      <c r="A103" s="217"/>
      <c r="B103" s="217"/>
      <c r="C103" s="217"/>
      <c r="D103" s="217"/>
      <c r="E103" s="217"/>
      <c r="F103" s="20"/>
      <c r="G103" s="20"/>
    </row>
    <row r="104" spans="1:7" s="218" customFormat="1">
      <c r="A104" s="217"/>
      <c r="B104" s="217"/>
      <c r="C104" s="217"/>
      <c r="D104" s="217"/>
      <c r="E104" s="217"/>
      <c r="F104" s="20"/>
      <c r="G104" s="20"/>
    </row>
    <row r="105" spans="1:7" s="218" customFormat="1">
      <c r="A105" s="217"/>
      <c r="B105" s="217"/>
      <c r="C105" s="217"/>
      <c r="D105" s="217"/>
      <c r="E105" s="217"/>
      <c r="F105" s="20"/>
      <c r="G105" s="20"/>
    </row>
    <row r="106" spans="1:7" s="218" customFormat="1">
      <c r="A106" s="217"/>
      <c r="B106" s="217"/>
      <c r="C106" s="217"/>
      <c r="D106" s="217"/>
      <c r="E106" s="217"/>
      <c r="F106" s="20"/>
      <c r="G106" s="20"/>
    </row>
    <row r="107" spans="1:7" s="218" customFormat="1">
      <c r="A107" s="217"/>
      <c r="B107" s="217"/>
      <c r="C107" s="217"/>
      <c r="D107" s="217"/>
      <c r="E107" s="217"/>
      <c r="F107" s="20"/>
      <c r="G107" s="20"/>
    </row>
    <row r="108" spans="1:7" s="218" customFormat="1">
      <c r="A108" s="217"/>
      <c r="B108" s="217"/>
      <c r="C108" s="217"/>
      <c r="D108" s="217"/>
      <c r="E108" s="217"/>
      <c r="F108" s="20"/>
      <c r="G108" s="20"/>
    </row>
    <row r="109" spans="1:7" s="218" customFormat="1">
      <c r="A109" s="217"/>
      <c r="B109" s="217"/>
      <c r="C109" s="217"/>
      <c r="D109" s="217"/>
      <c r="E109" s="217"/>
      <c r="F109" s="20"/>
      <c r="G109" s="20"/>
    </row>
    <row r="110" spans="1:7" s="218" customFormat="1">
      <c r="A110" s="217"/>
      <c r="B110" s="217"/>
      <c r="C110" s="217"/>
      <c r="D110" s="217"/>
      <c r="E110" s="217"/>
      <c r="F110" s="20"/>
      <c r="G110" s="20"/>
    </row>
    <row r="111" spans="1:7" s="218" customFormat="1">
      <c r="A111" s="217"/>
      <c r="B111" s="217"/>
      <c r="C111" s="217"/>
      <c r="D111" s="217"/>
      <c r="E111" s="217"/>
      <c r="F111" s="20"/>
      <c r="G111" s="20"/>
    </row>
    <row r="112" spans="1:7" s="218" customFormat="1">
      <c r="A112" s="217"/>
      <c r="B112" s="217"/>
      <c r="C112" s="217"/>
      <c r="D112" s="217"/>
      <c r="E112" s="217"/>
      <c r="F112" s="20"/>
      <c r="G112" s="20"/>
    </row>
    <row r="113" spans="1:7" s="218" customFormat="1">
      <c r="A113" s="217"/>
      <c r="B113" s="217"/>
      <c r="C113" s="217"/>
      <c r="D113" s="217"/>
      <c r="E113" s="217"/>
      <c r="F113" s="20"/>
      <c r="G113" s="20"/>
    </row>
    <row r="114" spans="1:7" s="218" customFormat="1">
      <c r="A114" s="217"/>
      <c r="B114" s="217"/>
      <c r="C114" s="217"/>
      <c r="D114" s="217"/>
      <c r="E114" s="217"/>
      <c r="F114" s="20"/>
      <c r="G114" s="20"/>
    </row>
    <row r="115" spans="1:7" s="218" customFormat="1">
      <c r="A115" s="217"/>
      <c r="B115" s="217"/>
      <c r="C115" s="217"/>
      <c r="D115" s="217"/>
      <c r="E115" s="217"/>
      <c r="F115" s="20"/>
      <c r="G115" s="20"/>
    </row>
    <row r="116" spans="1:7" s="218" customFormat="1">
      <c r="A116" s="217"/>
      <c r="B116" s="217"/>
      <c r="C116" s="217"/>
      <c r="D116" s="217"/>
      <c r="E116" s="217"/>
      <c r="F116" s="20"/>
      <c r="G116" s="20"/>
    </row>
    <row r="117" spans="1:7" s="218" customFormat="1">
      <c r="A117" s="217"/>
      <c r="B117" s="217"/>
      <c r="C117" s="217"/>
      <c r="D117" s="217"/>
      <c r="E117" s="217"/>
      <c r="F117" s="20"/>
      <c r="G117" s="20"/>
    </row>
    <row r="118" spans="1:7" s="218" customFormat="1">
      <c r="A118" s="217"/>
      <c r="B118" s="217"/>
      <c r="C118" s="217"/>
      <c r="D118" s="217"/>
      <c r="E118" s="217"/>
      <c r="F118" s="20"/>
      <c r="G118" s="20"/>
    </row>
    <row r="119" spans="1:7" s="218" customFormat="1">
      <c r="A119" s="217"/>
      <c r="B119" s="217"/>
      <c r="C119" s="217"/>
      <c r="D119" s="217"/>
      <c r="E119" s="217"/>
      <c r="F119" s="20"/>
      <c r="G119" s="20"/>
    </row>
    <row r="120" spans="1:7" s="218" customFormat="1">
      <c r="A120" s="217"/>
      <c r="B120" s="217"/>
      <c r="C120" s="217"/>
      <c r="D120" s="217"/>
      <c r="E120" s="217"/>
      <c r="F120" s="20"/>
      <c r="G120" s="20"/>
    </row>
    <row r="121" spans="1:7" s="218" customFormat="1">
      <c r="A121" s="217"/>
      <c r="B121" s="217"/>
      <c r="C121" s="217"/>
      <c r="D121" s="217"/>
      <c r="E121" s="217"/>
      <c r="F121" s="20"/>
      <c r="G121" s="20"/>
    </row>
    <row r="122" spans="1:7" s="218" customFormat="1">
      <c r="A122" s="217"/>
      <c r="B122" s="217"/>
      <c r="C122" s="217"/>
      <c r="D122" s="217"/>
      <c r="E122" s="217"/>
      <c r="F122" s="20"/>
      <c r="G122" s="20"/>
    </row>
    <row r="123" spans="1:7" s="218" customFormat="1">
      <c r="A123" s="217"/>
      <c r="B123" s="217"/>
      <c r="C123" s="217"/>
      <c r="D123" s="217"/>
      <c r="E123" s="217"/>
      <c r="F123" s="20"/>
      <c r="G123" s="20"/>
    </row>
    <row r="124" spans="1:7" s="218" customFormat="1">
      <c r="A124" s="217"/>
      <c r="B124" s="217"/>
      <c r="C124" s="217"/>
      <c r="D124" s="217"/>
      <c r="E124" s="217"/>
      <c r="F124" s="20"/>
      <c r="G124" s="20"/>
    </row>
    <row r="125" spans="1:7" s="218" customFormat="1">
      <c r="A125" s="217"/>
      <c r="B125" s="217"/>
      <c r="C125" s="217"/>
      <c r="D125" s="217"/>
      <c r="E125" s="217"/>
      <c r="F125" s="20"/>
      <c r="G125" s="20"/>
    </row>
    <row r="126" spans="1:7" s="218" customFormat="1">
      <c r="A126" s="217"/>
      <c r="B126" s="217"/>
      <c r="C126" s="217"/>
      <c r="D126" s="217"/>
      <c r="E126" s="217"/>
      <c r="F126" s="20"/>
      <c r="G126" s="20"/>
    </row>
    <row r="127" spans="1:7" s="218" customFormat="1">
      <c r="A127" s="217"/>
      <c r="B127" s="217"/>
      <c r="C127" s="217"/>
      <c r="D127" s="217"/>
      <c r="E127" s="217"/>
      <c r="F127" s="20"/>
      <c r="G127" s="20"/>
    </row>
    <row r="128" spans="1:7" s="218" customFormat="1">
      <c r="A128" s="217"/>
      <c r="B128" s="217"/>
      <c r="C128" s="217"/>
      <c r="D128" s="217"/>
      <c r="E128" s="217"/>
      <c r="F128" s="20"/>
      <c r="G128" s="20"/>
    </row>
    <row r="129" spans="1:7" s="218" customFormat="1">
      <c r="A129" s="217"/>
      <c r="B129" s="217"/>
      <c r="C129" s="217"/>
      <c r="D129" s="217"/>
      <c r="E129" s="217"/>
      <c r="F129" s="20"/>
      <c r="G129" s="20"/>
    </row>
    <row r="130" spans="1:7" s="218" customFormat="1">
      <c r="A130" s="217"/>
      <c r="B130" s="217"/>
      <c r="C130" s="217"/>
      <c r="D130" s="217"/>
      <c r="E130" s="217"/>
      <c r="F130" s="20"/>
      <c r="G130" s="20"/>
    </row>
    <row r="131" spans="1:7" s="218" customFormat="1">
      <c r="A131" s="217"/>
      <c r="B131" s="217"/>
      <c r="C131" s="217"/>
      <c r="D131" s="217"/>
      <c r="E131" s="217"/>
      <c r="F131" s="20"/>
      <c r="G131" s="20"/>
    </row>
    <row r="132" spans="1:7" s="218" customFormat="1">
      <c r="A132" s="217"/>
      <c r="B132" s="217"/>
      <c r="C132" s="217"/>
      <c r="D132" s="217"/>
      <c r="E132" s="217"/>
      <c r="F132" s="20"/>
      <c r="G132" s="20"/>
    </row>
    <row r="133" spans="1:7" s="218" customFormat="1">
      <c r="A133" s="217"/>
      <c r="B133" s="217"/>
      <c r="C133" s="217"/>
      <c r="D133" s="217"/>
      <c r="E133" s="217"/>
      <c r="F133" s="20"/>
      <c r="G133" s="20"/>
    </row>
    <row r="134" spans="1:7" s="218" customFormat="1">
      <c r="A134" s="217"/>
      <c r="B134" s="217"/>
      <c r="C134" s="217"/>
      <c r="D134" s="217"/>
      <c r="E134" s="217"/>
      <c r="F134" s="20"/>
      <c r="G134" s="20"/>
    </row>
    <row r="135" spans="1:7" s="218" customFormat="1">
      <c r="A135" s="217"/>
      <c r="B135" s="217"/>
      <c r="C135" s="217"/>
      <c r="D135" s="217"/>
      <c r="E135" s="217"/>
      <c r="F135" s="20"/>
      <c r="G135" s="20"/>
    </row>
    <row r="136" spans="1:7" s="218" customFormat="1">
      <c r="A136" s="217"/>
      <c r="B136" s="217"/>
      <c r="C136" s="217"/>
      <c r="D136" s="217"/>
      <c r="E136" s="217"/>
      <c r="F136" s="20"/>
      <c r="G136" s="20"/>
    </row>
    <row r="137" spans="1:7" s="218" customFormat="1">
      <c r="A137" s="217"/>
      <c r="B137" s="217"/>
      <c r="C137" s="217"/>
      <c r="D137" s="217"/>
      <c r="E137" s="217"/>
      <c r="F137" s="20"/>
      <c r="G137" s="20"/>
    </row>
    <row r="138" spans="1:7" s="218" customFormat="1">
      <c r="A138" s="217"/>
      <c r="B138" s="217"/>
      <c r="C138" s="217"/>
      <c r="D138" s="217"/>
      <c r="E138" s="217"/>
      <c r="F138" s="20"/>
      <c r="G138" s="20"/>
    </row>
    <row r="139" spans="1:7" s="218" customFormat="1">
      <c r="A139" s="217"/>
      <c r="B139" s="217"/>
      <c r="C139" s="217"/>
      <c r="D139" s="217"/>
      <c r="E139" s="217"/>
      <c r="F139" s="20"/>
      <c r="G139" s="20"/>
    </row>
    <row r="140" spans="1:7" s="218" customFormat="1">
      <c r="A140" s="217"/>
      <c r="B140" s="217"/>
      <c r="C140" s="217"/>
      <c r="D140" s="217"/>
      <c r="E140" s="217"/>
      <c r="F140" s="20"/>
      <c r="G140" s="20"/>
    </row>
    <row r="141" spans="1:7" s="218" customFormat="1">
      <c r="A141" s="217"/>
      <c r="B141" s="217"/>
      <c r="C141" s="217"/>
      <c r="D141" s="217"/>
      <c r="E141" s="217"/>
      <c r="F141" s="20"/>
      <c r="G141" s="20"/>
    </row>
    <row r="142" spans="1:7" s="218" customFormat="1">
      <c r="A142" s="217"/>
      <c r="B142" s="217"/>
      <c r="C142" s="217"/>
      <c r="D142" s="217"/>
      <c r="E142" s="217"/>
      <c r="F142" s="20"/>
      <c r="G142" s="20"/>
    </row>
    <row r="143" spans="1:7" s="218" customFormat="1">
      <c r="A143" s="217"/>
      <c r="B143" s="217"/>
      <c r="C143" s="217"/>
      <c r="D143" s="217"/>
      <c r="E143" s="217"/>
      <c r="F143" s="20"/>
      <c r="G143" s="20"/>
    </row>
    <row r="144" spans="1:7" s="218" customFormat="1">
      <c r="A144" s="217"/>
      <c r="B144" s="217"/>
      <c r="C144" s="217"/>
      <c r="D144" s="217"/>
      <c r="E144" s="217"/>
      <c r="F144" s="20"/>
      <c r="G144" s="20"/>
    </row>
    <row r="145" spans="1:13" s="218" customFormat="1">
      <c r="A145" s="217"/>
      <c r="B145" s="217"/>
      <c r="C145" s="217"/>
      <c r="D145" s="217"/>
      <c r="E145" s="217"/>
      <c r="F145" s="20"/>
      <c r="G145" s="20"/>
    </row>
    <row r="146" spans="1:13" s="218" customFormat="1">
      <c r="A146" s="217"/>
      <c r="B146" s="217"/>
      <c r="C146" s="217"/>
      <c r="D146" s="217"/>
      <c r="E146" s="217"/>
      <c r="F146" s="20"/>
      <c r="G146" s="20"/>
    </row>
    <row r="147" spans="1:13" s="218" customFormat="1">
      <c r="A147" s="217"/>
      <c r="B147" s="217"/>
      <c r="C147" s="217"/>
      <c r="D147" s="217"/>
      <c r="E147" s="217"/>
      <c r="F147" s="20"/>
      <c r="G147" s="20"/>
    </row>
    <row r="148" spans="1:13" s="218" customFormat="1">
      <c r="A148" s="217"/>
      <c r="B148" s="217"/>
      <c r="C148" s="217"/>
      <c r="D148" s="217"/>
      <c r="E148" s="217"/>
      <c r="F148" s="20"/>
      <c r="G148" s="20"/>
    </row>
    <row r="149" spans="1:13" s="218" customFormat="1">
      <c r="A149" s="217"/>
      <c r="B149" s="217"/>
      <c r="C149" s="217"/>
      <c r="D149" s="217"/>
      <c r="E149" s="217"/>
      <c r="F149" s="20"/>
      <c r="G149" s="20"/>
    </row>
    <row r="150" spans="1:13" s="218" customFormat="1">
      <c r="A150" s="217"/>
      <c r="B150" s="217"/>
      <c r="C150" s="217"/>
      <c r="D150" s="217"/>
      <c r="E150" s="217"/>
      <c r="F150" s="20"/>
      <c r="G150" s="20"/>
      <c r="M150" s="217"/>
    </row>
    <row r="151" spans="1:13" s="218" customFormat="1">
      <c r="A151" s="217"/>
      <c r="B151" s="217"/>
      <c r="C151" s="217"/>
      <c r="D151" s="217"/>
      <c r="E151" s="217"/>
      <c r="F151" s="20"/>
      <c r="G151" s="20"/>
      <c r="M151" s="217"/>
    </row>
    <row r="152" spans="1:13" s="218" customFormat="1">
      <c r="A152" s="217"/>
      <c r="B152" s="217"/>
      <c r="C152" s="217"/>
      <c r="D152" s="217"/>
      <c r="E152" s="217"/>
      <c r="F152" s="20"/>
      <c r="G152" s="20"/>
      <c r="M152" s="217"/>
    </row>
  </sheetData>
  <conditionalFormatting sqref="H2">
    <cfRule type="containsText" dxfId="13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B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CC"/>
    <pageSetUpPr fitToPage="1"/>
  </sheetPr>
  <dimension ref="A1:AI152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" sqref="J1:K2"/>
    </sheetView>
  </sheetViews>
  <sheetFormatPr defaultRowHeight="12.75"/>
  <cols>
    <col min="1" max="1" width="2.28515625" style="217" customWidth="1"/>
    <col min="2" max="2" width="5.42578125" style="217" customWidth="1"/>
    <col min="3" max="3" width="5" style="217" customWidth="1"/>
    <col min="4" max="4" width="37.7109375" style="217" customWidth="1"/>
    <col min="5" max="5" width="4.5703125" style="217" customWidth="1"/>
    <col min="6" max="6" width="15.5703125" style="217" customWidth="1"/>
    <col min="7" max="7" width="13" style="217" customWidth="1"/>
    <col min="8" max="8" width="2.7109375" style="217" customWidth="1"/>
    <col min="9" max="9" width="1.85546875" style="217" customWidth="1"/>
    <col min="10" max="10" width="12.7109375" style="217" customWidth="1"/>
    <col min="11" max="11" width="12.140625" style="217" customWidth="1"/>
    <col min="12" max="12" width="1" style="217" customWidth="1"/>
    <col min="13" max="13" width="15.7109375" style="217" customWidth="1"/>
    <col min="14" max="14" width="2" style="217" customWidth="1"/>
    <col min="15" max="15" width="13.85546875" style="217" customWidth="1"/>
    <col min="16" max="16" width="2" style="217" customWidth="1"/>
    <col min="17" max="21" width="13.85546875" style="217" customWidth="1"/>
    <col min="22" max="23" width="3.5703125" style="217" customWidth="1"/>
    <col min="24" max="25" width="20.7109375" style="217" customWidth="1"/>
    <col min="26" max="27" width="16.5703125" style="217" customWidth="1"/>
    <col min="28" max="31" width="13.28515625" style="217" customWidth="1"/>
    <col min="32" max="16384" width="9.140625" style="217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170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219"/>
      <c r="X2" s="219"/>
      <c r="Y2" s="219"/>
      <c r="Z2" s="219"/>
      <c r="AA2" s="219"/>
      <c r="AB2" s="219"/>
      <c r="AC2" s="219"/>
    </row>
    <row r="3" spans="1:3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133</v>
      </c>
      <c r="K5" s="219"/>
    </row>
    <row r="6" spans="1:31" ht="15">
      <c r="A6" s="221"/>
      <c r="B6" s="4"/>
      <c r="C6" s="4"/>
      <c r="D6" s="4"/>
      <c r="F6" s="14"/>
      <c r="K6" s="215"/>
    </row>
    <row r="7" spans="1:31">
      <c r="A7" s="217" t="s">
        <v>120</v>
      </c>
      <c r="F7" s="210">
        <f>INDEX(Project_inputs!$J$99:$M$109, MATCH(D$2, Project_inputs!$C$99:$C$109, 0), MATCH(A7, Project_inputs!$J$98:$M$98,0))</f>
        <v>2022</v>
      </c>
      <c r="K7" s="120"/>
    </row>
    <row r="8" spans="1:31">
      <c r="A8" s="217" t="s">
        <v>30</v>
      </c>
      <c r="F8" s="210">
        <f>INDEX(Project_inputs!$J$99:$M$109, MATCH(D$2, Project_inputs!$C$99:$C$109, 0), MATCH(A8, Project_inputs!$J$98:$M$98,0))</f>
        <v>2022</v>
      </c>
      <c r="G8" s="93"/>
      <c r="K8" s="120"/>
    </row>
    <row r="9" spans="1:31" ht="15">
      <c r="A9" s="4"/>
      <c r="B9" s="4"/>
      <c r="C9" s="4"/>
      <c r="D9" s="4"/>
      <c r="E9" s="4"/>
      <c r="F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2022</v>
      </c>
      <c r="K11" s="88">
        <f>IF(K$12="Design &amp; Procurement", $F$7, $F$8)</f>
        <v>2022</v>
      </c>
      <c r="L11" s="87"/>
      <c r="M11" s="88">
        <f>IF(M$12="Design &amp; Procurement", $F$7, $F$8)</f>
        <v>2022</v>
      </c>
      <c r="N11" s="87"/>
      <c r="O11" s="88">
        <f>IF(O$12="Design &amp; Procurement", $F$7, $F$8)</f>
        <v>2022</v>
      </c>
      <c r="P11" s="87"/>
      <c r="Q11" s="88">
        <f>IF(LEFT(Q$12, 6)="Design", $F$7, $F$8)</f>
        <v>2022</v>
      </c>
      <c r="R11" s="88">
        <f t="shared" ref="R11:U11" si="0">IF(LEFT(R$12, 6)="Design", $F$7, $F$8)</f>
        <v>2022</v>
      </c>
      <c r="S11" s="88">
        <f t="shared" si="0"/>
        <v>2022</v>
      </c>
      <c r="T11" s="88">
        <f t="shared" si="0"/>
        <v>2022</v>
      </c>
      <c r="U11" s="88">
        <f t="shared" si="0"/>
        <v>2022</v>
      </c>
      <c r="V11" s="18"/>
      <c r="W11" s="18"/>
    </row>
    <row r="12" spans="1:31" s="8" customFormat="1" ht="15.75">
      <c r="A12" s="6"/>
      <c r="B12" s="6"/>
      <c r="C12" s="6"/>
      <c r="D12" s="6"/>
      <c r="E12" s="217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 s="217"/>
      <c r="Y12" s="217"/>
      <c r="Z12" s="217"/>
      <c r="AA12" s="217"/>
      <c r="AB12" s="217"/>
      <c r="AC12" s="217"/>
      <c r="AD12" s="217"/>
      <c r="AE12" s="217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175.35975198759749</v>
      </c>
      <c r="S13" s="86">
        <f ca="1">INDEX(INDIRECT($F$5&amp;"_rates"), MATCH(S$12, INDIRECT($F$5&amp;"_roles"), 0), MATCH($F$8, INDIRECT($F$5&amp;"_years"),0))</f>
        <v>164.72232046304958</v>
      </c>
      <c r="T13" s="86">
        <f ca="1">INDEX(INDIRECT($F$5&amp;"_rates"), MATCH(T$12, INDIRECT($F$5&amp;"_roles"), 0), MATCH($F$8, INDIRECT($F$5&amp;"_years"),0))</f>
        <v>253.73582644341167</v>
      </c>
      <c r="U13" s="86">
        <f ca="1">INDEX(INDIRECT($F$5&amp;"_rates"), MATCH(U$12, INDIRECT($F$5&amp;"_roles"), 0), MATCH($F$8, INDIRECT($F$5&amp;"_years"),0))</f>
        <v>179.16612891369564</v>
      </c>
      <c r="X13" s="217"/>
      <c r="Y13" s="217"/>
      <c r="Z13" s="217"/>
      <c r="AA13" s="217"/>
      <c r="AB13" s="217"/>
      <c r="AC13" s="217"/>
      <c r="AD13" s="217"/>
      <c r="AE13" s="217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 s="217"/>
      <c r="Y14" s="217"/>
      <c r="Z14" s="217"/>
      <c r="AA14" s="217"/>
      <c r="AB14" s="217"/>
      <c r="AC14" s="217"/>
      <c r="AD14" s="217"/>
      <c r="AE14" s="217"/>
    </row>
    <row r="15" spans="1:31">
      <c r="B15" s="217" t="s">
        <v>121</v>
      </c>
      <c r="F15" s="129"/>
      <c r="G15" s="129"/>
      <c r="J15" s="82"/>
      <c r="K15" s="82"/>
      <c r="M15" s="82"/>
      <c r="O15" s="82"/>
      <c r="Q15" s="220">
        <v>2440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M17" s="18"/>
    </row>
    <row r="18" spans="2:35">
      <c r="D18" s="224" t="s">
        <v>86</v>
      </c>
      <c r="F18" s="112"/>
      <c r="G18" s="14"/>
      <c r="J18" s="89">
        <f>INDEX(Project_inputs!$I$10:$I$52, MATCH(D18, Project_inputs!$D$10:$D$52,0))</f>
        <v>397.32805225545206</v>
      </c>
      <c r="K18" s="220"/>
      <c r="M18" s="84"/>
      <c r="O18" s="82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224" t="s">
        <v>87</v>
      </c>
      <c r="F19" s="112"/>
      <c r="G19" s="14"/>
      <c r="J19" s="89">
        <f>INDEX(Project_inputs!$I$10:$I$52, MATCH(D19, Project_inputs!$D$10:$D$52,0))</f>
        <v>590.73641631630699</v>
      </c>
      <c r="K19" s="220"/>
      <c r="M19" s="84"/>
      <c r="O19" s="82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s="217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20"/>
      <c r="M20" s="84"/>
      <c r="O20" s="82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224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20"/>
      <c r="M21" s="84"/>
      <c r="O21" s="82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s="217" t="s">
        <v>5</v>
      </c>
      <c r="F22" s="112"/>
      <c r="J22" s="89">
        <f>INDEX(Project_inputs!$I$10:$I$52, MATCH(D22, Project_inputs!$D$10:$D$52,0))</f>
        <v>19288.460895531607</v>
      </c>
      <c r="K22" s="220"/>
      <c r="M22" s="84"/>
      <c r="O22" s="82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s="217" t="s">
        <v>6</v>
      </c>
      <c r="F23" s="112"/>
      <c r="J23" s="89">
        <f>INDEX(Project_inputs!$I$10:$I$52, MATCH(D23, Project_inputs!$D$10:$D$52,0))</f>
        <v>24307.437059278644</v>
      </c>
      <c r="K23" s="220"/>
      <c r="M23" s="84"/>
      <c r="O23" s="82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s="217" t="s">
        <v>20</v>
      </c>
      <c r="F24" s="112"/>
      <c r="J24" s="89">
        <f>INDEX(Project_inputs!$I$10:$I$52, MATCH(D24, Project_inputs!$D$10:$D$52,0))</f>
        <v>228.09573370220392</v>
      </c>
      <c r="K24" s="251"/>
      <c r="M24" s="84"/>
      <c r="O24" s="82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s="217" t="s">
        <v>78</v>
      </c>
      <c r="F25" s="112"/>
      <c r="J25" s="89">
        <f>INDEX(Project_inputs!$I$10:$I$52, MATCH(D25, Project_inputs!$D$10:$D$52,0))</f>
        <v>12540.009691554345</v>
      </c>
      <c r="K25" s="251"/>
      <c r="M25" s="84"/>
      <c r="O25" s="82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s="217" t="s">
        <v>79</v>
      </c>
      <c r="F26" s="112"/>
      <c r="J26" s="89">
        <f>INDEX(Project_inputs!$I$10:$I$52, MATCH(D26, Project_inputs!$D$10:$D$52,0))</f>
        <v>15538.890466910972</v>
      </c>
      <c r="K26" s="251"/>
      <c r="M26" s="84"/>
      <c r="O26" s="82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s="217" t="s">
        <v>80</v>
      </c>
      <c r="F27" s="112"/>
      <c r="J27" s="89">
        <f>INDEX(Project_inputs!$I$10:$I$52, MATCH(D27, Project_inputs!$D$10:$D$52,0))</f>
        <v>162190.78251605423</v>
      </c>
      <c r="K27" s="251"/>
      <c r="M27" s="84"/>
      <c r="O27" s="82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s="217" t="s">
        <v>93</v>
      </c>
      <c r="F28" s="94"/>
      <c r="J28" s="89">
        <f>INDEX(Project_inputs!$I$10:$I$52, MATCH(D28, Project_inputs!$D$10:$D$52,0))</f>
        <v>107553.29571704632</v>
      </c>
      <c r="K28" s="251"/>
      <c r="M28" s="84"/>
      <c r="O28" s="82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s="217" t="s">
        <v>103</v>
      </c>
      <c r="F29" s="94"/>
      <c r="J29" s="89">
        <f>INDEX(Project_inputs!$I$10:$I$52, MATCH(D29, Project_inputs!$D$10:$D$52,0))</f>
        <v>473.00958601839528</v>
      </c>
      <c r="K29" s="251"/>
      <c r="M29" s="84"/>
      <c r="O29" s="82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M31" s="220"/>
      <c r="O31" s="82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M32" s="84"/>
      <c r="O32" s="82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/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J36" s="220">
        <v>510000</v>
      </c>
      <c r="K36" s="251"/>
      <c r="M36" s="84"/>
      <c r="O36" s="82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J37" s="220">
        <v>0</v>
      </c>
      <c r="K37" s="295"/>
      <c r="M37" s="84"/>
      <c r="O37" s="220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J38" s="220">
        <v>0</v>
      </c>
      <c r="K38" s="220"/>
      <c r="M38" s="84"/>
      <c r="O38" s="82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">
        <v>160</v>
      </c>
      <c r="J39" s="220">
        <v>1224000</v>
      </c>
      <c r="K39" s="220">
        <v>3</v>
      </c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M40" s="18"/>
      <c r="O40" s="18"/>
      <c r="Q40" s="1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M42" s="18"/>
      <c r="O42" s="18"/>
      <c r="Q42" s="1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51">
        <v>2</v>
      </c>
      <c r="M43" s="335">
        <v>0</v>
      </c>
      <c r="O43" s="335">
        <v>0</v>
      </c>
      <c r="Q43" s="82"/>
      <c r="R43" s="220"/>
      <c r="S43" s="220"/>
      <c r="T43" s="334">
        <v>1800</v>
      </c>
      <c r="U43" s="334">
        <v>3000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51">
        <v>2</v>
      </c>
      <c r="M44" s="84"/>
      <c r="O44" s="82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51"/>
      <c r="M45" s="84"/>
      <c r="O45" s="82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51">
        <v>2</v>
      </c>
      <c r="M46" s="335">
        <v>0</v>
      </c>
      <c r="O46" s="82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51"/>
      <c r="M47" s="84"/>
      <c r="O47" s="82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51"/>
      <c r="M48" s="84"/>
      <c r="O48" s="82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51"/>
      <c r="M49" s="84"/>
      <c r="O49" s="82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51"/>
      <c r="M50" s="84"/>
      <c r="O50" s="82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51">
        <v>2</v>
      </c>
      <c r="M51" s="84"/>
      <c r="O51" s="82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51"/>
      <c r="M52" s="84"/>
      <c r="O52" s="82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51">
        <v>1</v>
      </c>
      <c r="M53" s="84"/>
      <c r="O53" s="82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51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51"/>
      <c r="M55" s="84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51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51">
        <v>10</v>
      </c>
      <c r="M57" s="335">
        <v>0</v>
      </c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51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51"/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219" t="s">
        <v>85</v>
      </c>
      <c r="F61" s="130"/>
      <c r="J61" s="220">
        <v>1230120</v>
      </c>
      <c r="K61" s="220">
        <v>1</v>
      </c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219" t="s">
        <v>18</v>
      </c>
      <c r="F62" s="129"/>
      <c r="J62" s="82"/>
      <c r="K62" s="253"/>
      <c r="M62" s="82"/>
      <c r="O62" s="220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>
      <c r="D63" s="11" t="s">
        <v>138</v>
      </c>
      <c r="F63" s="129"/>
      <c r="J63" s="82"/>
      <c r="K63" s="253"/>
      <c r="M63" s="82"/>
      <c r="O63" s="89">
        <f ca="1">ESC_comp*INDIRECT($D$2&amp;"_feeders")</f>
        <v>38436.282858327657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219" t="s">
        <v>65</v>
      </c>
      <c r="F64" s="129"/>
      <c r="J64" s="82"/>
      <c r="K64" s="82"/>
      <c r="M64" s="82"/>
      <c r="O64" s="220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/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J68" s="82"/>
      <c r="K68" s="82"/>
      <c r="M68" s="220">
        <v>8160</v>
      </c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251"/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>
        <v>40800</v>
      </c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169</v>
      </c>
      <c r="E71" s="120"/>
      <c r="F71" s="129"/>
      <c r="J71" s="82"/>
      <c r="K71" s="82"/>
      <c r="M71" s="251">
        <v>0</v>
      </c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18" customFormat="1">
      <c r="A72" s="217"/>
      <c r="B72" s="217"/>
      <c r="C72" s="217"/>
      <c r="D72" s="217"/>
      <c r="E72" s="217"/>
      <c r="F72" s="20"/>
      <c r="G72" s="20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18" customFormat="1">
      <c r="A73" s="217"/>
      <c r="B73" s="217"/>
      <c r="C73" s="217"/>
      <c r="D73" s="217"/>
      <c r="E73" s="217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18" customFormat="1">
      <c r="A74" s="217"/>
      <c r="B74" s="217"/>
      <c r="C74" s="217"/>
      <c r="D74" s="217"/>
      <c r="E74" s="217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18" customFormat="1">
      <c r="A75" s="217"/>
      <c r="B75" s="217"/>
      <c r="C75" s="217"/>
      <c r="D75" s="217"/>
      <c r="E75" s="217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18" customFormat="1">
      <c r="A76" s="217"/>
      <c r="B76" s="217"/>
      <c r="C76" s="217"/>
      <c r="D76" s="217"/>
      <c r="E76" s="217"/>
      <c r="F76" s="20"/>
      <c r="G76" s="20"/>
      <c r="J76" s="217"/>
      <c r="K76" s="217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18" customFormat="1">
      <c r="A77" s="217"/>
      <c r="B77" s="217"/>
      <c r="C77" s="217"/>
      <c r="D77" s="217"/>
      <c r="E77" s="217"/>
      <c r="F77" s="20"/>
      <c r="G77" s="20"/>
    </row>
    <row r="78" spans="1:35" s="218" customFormat="1">
      <c r="A78" s="217"/>
      <c r="B78" s="217"/>
      <c r="C78" s="217"/>
      <c r="D78" s="217"/>
      <c r="E78" s="217"/>
      <c r="F78" s="20"/>
      <c r="G78" s="20"/>
    </row>
    <row r="79" spans="1:35" s="218" customFormat="1">
      <c r="A79" s="217"/>
      <c r="B79" s="217"/>
      <c r="C79" s="217"/>
      <c r="D79" s="217"/>
      <c r="E79" s="217"/>
      <c r="F79" s="20"/>
      <c r="G79" s="20"/>
    </row>
    <row r="80" spans="1:35" s="218" customFormat="1">
      <c r="A80" s="217"/>
      <c r="B80" s="217"/>
      <c r="C80" s="217"/>
      <c r="D80" s="217"/>
      <c r="E80" s="217"/>
      <c r="F80" s="20"/>
      <c r="G80" s="20"/>
    </row>
    <row r="81" spans="1:7" s="218" customFormat="1">
      <c r="A81" s="217"/>
      <c r="B81" s="217"/>
      <c r="C81" s="217"/>
      <c r="D81" s="217"/>
      <c r="E81" s="217"/>
      <c r="F81" s="20"/>
      <c r="G81" s="20"/>
    </row>
    <row r="82" spans="1:7" s="218" customFormat="1">
      <c r="A82" s="217"/>
      <c r="B82" s="217"/>
      <c r="C82" s="217"/>
      <c r="D82" s="217"/>
      <c r="E82" s="217"/>
      <c r="F82" s="20"/>
      <c r="G82" s="20"/>
    </row>
    <row r="83" spans="1:7" s="218" customFormat="1">
      <c r="A83" s="217"/>
      <c r="B83" s="217"/>
      <c r="C83" s="217"/>
      <c r="D83" s="217"/>
      <c r="E83" s="217"/>
      <c r="F83" s="20"/>
      <c r="G83" s="20"/>
    </row>
    <row r="84" spans="1:7" s="218" customFormat="1">
      <c r="A84" s="217"/>
      <c r="B84" s="217"/>
      <c r="C84" s="217"/>
      <c r="D84" s="217"/>
      <c r="E84" s="217"/>
      <c r="F84" s="20"/>
      <c r="G84" s="20"/>
    </row>
    <row r="85" spans="1:7" s="218" customFormat="1">
      <c r="A85" s="217"/>
      <c r="B85" s="217"/>
      <c r="C85" s="217"/>
      <c r="D85" s="217"/>
      <c r="E85" s="217"/>
      <c r="F85" s="20"/>
      <c r="G85" s="20"/>
    </row>
    <row r="86" spans="1:7" s="218" customFormat="1">
      <c r="A86" s="217"/>
      <c r="B86" s="217"/>
      <c r="C86" s="217"/>
      <c r="D86" s="217"/>
      <c r="E86" s="217"/>
      <c r="F86" s="20"/>
      <c r="G86" s="20"/>
    </row>
    <row r="87" spans="1:7" s="218" customFormat="1">
      <c r="A87" s="217"/>
      <c r="B87" s="217"/>
      <c r="C87" s="217"/>
      <c r="D87" s="217"/>
      <c r="E87" s="217"/>
      <c r="F87" s="20"/>
      <c r="G87" s="20"/>
    </row>
    <row r="88" spans="1:7" s="218" customFormat="1">
      <c r="A88" s="217"/>
      <c r="B88" s="217"/>
      <c r="C88" s="217"/>
      <c r="D88" s="217"/>
      <c r="E88" s="217"/>
      <c r="F88" s="20"/>
      <c r="G88" s="20"/>
    </row>
    <row r="89" spans="1:7" s="218" customFormat="1">
      <c r="A89" s="217"/>
      <c r="B89" s="217"/>
      <c r="C89" s="217"/>
      <c r="D89" s="217"/>
      <c r="E89" s="217"/>
      <c r="F89" s="20"/>
      <c r="G89" s="20"/>
    </row>
    <row r="90" spans="1:7" s="218" customFormat="1">
      <c r="A90" s="217"/>
      <c r="B90" s="217"/>
      <c r="C90" s="217"/>
      <c r="D90" s="217"/>
      <c r="E90" s="217"/>
      <c r="F90" s="20"/>
      <c r="G90" s="20"/>
    </row>
    <row r="91" spans="1:7" s="218" customFormat="1">
      <c r="A91" s="217"/>
      <c r="B91" s="217"/>
      <c r="C91" s="217"/>
      <c r="D91" s="217"/>
      <c r="E91" s="217"/>
      <c r="F91" s="20"/>
      <c r="G91" s="20"/>
    </row>
    <row r="92" spans="1:7" s="218" customFormat="1">
      <c r="A92" s="217"/>
      <c r="B92" s="217"/>
      <c r="C92" s="217"/>
      <c r="D92" s="217"/>
      <c r="E92" s="217"/>
      <c r="F92" s="20"/>
      <c r="G92" s="20"/>
    </row>
    <row r="93" spans="1:7" s="218" customFormat="1">
      <c r="A93" s="217"/>
      <c r="B93" s="217"/>
      <c r="C93" s="217"/>
      <c r="D93" s="217"/>
      <c r="E93" s="217"/>
      <c r="F93" s="20"/>
      <c r="G93" s="20"/>
    </row>
    <row r="94" spans="1:7" s="218" customFormat="1">
      <c r="A94" s="217"/>
      <c r="B94" s="217"/>
      <c r="C94" s="217"/>
      <c r="D94" s="217"/>
      <c r="E94" s="217"/>
      <c r="F94" s="20"/>
      <c r="G94" s="20"/>
    </row>
    <row r="95" spans="1:7" s="218" customFormat="1">
      <c r="A95" s="217"/>
      <c r="B95" s="217"/>
      <c r="C95" s="217"/>
      <c r="D95" s="217"/>
      <c r="E95" s="217"/>
      <c r="F95" s="20"/>
      <c r="G95" s="20"/>
    </row>
    <row r="96" spans="1:7" s="218" customFormat="1">
      <c r="A96" s="217"/>
      <c r="B96" s="217"/>
      <c r="C96" s="217"/>
      <c r="D96" s="217"/>
      <c r="E96" s="217"/>
      <c r="F96" s="20"/>
      <c r="G96" s="20"/>
    </row>
    <row r="97" spans="1:7" s="218" customFormat="1">
      <c r="A97" s="217"/>
      <c r="B97" s="217"/>
      <c r="C97" s="217"/>
      <c r="D97" s="217"/>
      <c r="E97" s="217"/>
      <c r="F97" s="20"/>
      <c r="G97" s="20"/>
    </row>
    <row r="98" spans="1:7" s="218" customFormat="1">
      <c r="A98" s="217"/>
      <c r="B98" s="217"/>
      <c r="C98" s="217"/>
      <c r="D98" s="217"/>
      <c r="E98" s="217"/>
      <c r="F98" s="20"/>
      <c r="G98" s="20"/>
    </row>
    <row r="99" spans="1:7" s="218" customFormat="1">
      <c r="A99" s="217"/>
      <c r="B99" s="217"/>
      <c r="C99" s="217"/>
      <c r="D99" s="217"/>
      <c r="E99" s="217"/>
      <c r="F99" s="20"/>
      <c r="G99" s="20"/>
    </row>
    <row r="100" spans="1:7" s="218" customFormat="1">
      <c r="A100" s="217"/>
      <c r="B100" s="217"/>
      <c r="C100" s="217"/>
      <c r="D100" s="217"/>
      <c r="E100" s="217"/>
      <c r="F100" s="20"/>
      <c r="G100" s="20"/>
    </row>
    <row r="101" spans="1:7" s="218" customFormat="1">
      <c r="A101" s="217"/>
      <c r="B101" s="217"/>
      <c r="C101" s="217"/>
      <c r="D101" s="217"/>
      <c r="E101" s="217"/>
      <c r="F101" s="20"/>
      <c r="G101" s="20"/>
    </row>
    <row r="102" spans="1:7" s="218" customFormat="1">
      <c r="A102" s="217"/>
      <c r="B102" s="217"/>
      <c r="C102" s="217"/>
      <c r="D102" s="217"/>
      <c r="E102" s="217"/>
      <c r="F102" s="20"/>
      <c r="G102" s="20"/>
    </row>
    <row r="103" spans="1:7" s="218" customFormat="1">
      <c r="A103" s="217"/>
      <c r="B103" s="217"/>
      <c r="C103" s="217"/>
      <c r="D103" s="217"/>
      <c r="E103" s="217"/>
      <c r="F103" s="20"/>
      <c r="G103" s="20"/>
    </row>
    <row r="104" spans="1:7" s="218" customFormat="1">
      <c r="A104" s="217"/>
      <c r="B104" s="217"/>
      <c r="C104" s="217"/>
      <c r="D104" s="217"/>
      <c r="E104" s="217"/>
      <c r="F104" s="20"/>
      <c r="G104" s="20"/>
    </row>
    <row r="105" spans="1:7" s="218" customFormat="1">
      <c r="A105" s="217"/>
      <c r="B105" s="217"/>
      <c r="C105" s="217"/>
      <c r="D105" s="217"/>
      <c r="E105" s="217"/>
      <c r="F105" s="20"/>
      <c r="G105" s="20"/>
    </row>
    <row r="106" spans="1:7" s="218" customFormat="1">
      <c r="A106" s="217"/>
      <c r="B106" s="217"/>
      <c r="C106" s="217"/>
      <c r="D106" s="217"/>
      <c r="E106" s="217"/>
      <c r="F106" s="20"/>
      <c r="G106" s="20"/>
    </row>
    <row r="107" spans="1:7" s="218" customFormat="1">
      <c r="A107" s="217"/>
      <c r="B107" s="217"/>
      <c r="C107" s="217"/>
      <c r="D107" s="217"/>
      <c r="E107" s="217"/>
      <c r="F107" s="20"/>
      <c r="G107" s="20"/>
    </row>
    <row r="108" spans="1:7" s="218" customFormat="1">
      <c r="A108" s="217"/>
      <c r="B108" s="217"/>
      <c r="C108" s="217"/>
      <c r="D108" s="217"/>
      <c r="E108" s="217"/>
      <c r="F108" s="20"/>
      <c r="G108" s="20"/>
    </row>
    <row r="109" spans="1:7" s="218" customFormat="1">
      <c r="A109" s="217"/>
      <c r="B109" s="217"/>
      <c r="C109" s="217"/>
      <c r="D109" s="217"/>
      <c r="E109" s="217"/>
      <c r="F109" s="20"/>
      <c r="G109" s="20"/>
    </row>
    <row r="110" spans="1:7" s="218" customFormat="1">
      <c r="A110" s="217"/>
      <c r="B110" s="217"/>
      <c r="C110" s="217"/>
      <c r="D110" s="217"/>
      <c r="E110" s="217"/>
      <c r="F110" s="20"/>
      <c r="G110" s="20"/>
    </row>
    <row r="111" spans="1:7" s="218" customFormat="1">
      <c r="A111" s="217"/>
      <c r="B111" s="217"/>
      <c r="C111" s="217"/>
      <c r="D111" s="217"/>
      <c r="E111" s="217"/>
      <c r="F111" s="20"/>
      <c r="G111" s="20"/>
    </row>
    <row r="112" spans="1:7" s="218" customFormat="1">
      <c r="A112" s="217"/>
      <c r="B112" s="217"/>
      <c r="C112" s="217"/>
      <c r="D112" s="217"/>
      <c r="E112" s="217"/>
      <c r="F112" s="20"/>
      <c r="G112" s="20"/>
    </row>
    <row r="113" spans="1:7" s="218" customFormat="1">
      <c r="A113" s="217"/>
      <c r="B113" s="217"/>
      <c r="C113" s="217"/>
      <c r="D113" s="217"/>
      <c r="E113" s="217"/>
      <c r="F113" s="20"/>
      <c r="G113" s="20"/>
    </row>
    <row r="114" spans="1:7" s="218" customFormat="1">
      <c r="A114" s="217"/>
      <c r="B114" s="217"/>
      <c r="C114" s="217"/>
      <c r="D114" s="217"/>
      <c r="E114" s="217"/>
      <c r="F114" s="20"/>
      <c r="G114" s="20"/>
    </row>
    <row r="115" spans="1:7" s="218" customFormat="1">
      <c r="A115" s="217"/>
      <c r="B115" s="217"/>
      <c r="C115" s="217"/>
      <c r="D115" s="217"/>
      <c r="E115" s="217"/>
      <c r="F115" s="20"/>
      <c r="G115" s="20"/>
    </row>
    <row r="116" spans="1:7" s="218" customFormat="1">
      <c r="A116" s="217"/>
      <c r="B116" s="217"/>
      <c r="C116" s="217"/>
      <c r="D116" s="217"/>
      <c r="E116" s="217"/>
      <c r="F116" s="20"/>
      <c r="G116" s="20"/>
    </row>
    <row r="117" spans="1:7" s="218" customFormat="1">
      <c r="A117" s="217"/>
      <c r="B117" s="217"/>
      <c r="C117" s="217"/>
      <c r="D117" s="217"/>
      <c r="E117" s="217"/>
      <c r="F117" s="20"/>
      <c r="G117" s="20"/>
    </row>
    <row r="118" spans="1:7" s="218" customFormat="1">
      <c r="A118" s="217"/>
      <c r="B118" s="217"/>
      <c r="C118" s="217"/>
      <c r="D118" s="217"/>
      <c r="E118" s="217"/>
      <c r="F118" s="20"/>
      <c r="G118" s="20"/>
    </row>
    <row r="119" spans="1:7" s="218" customFormat="1">
      <c r="A119" s="217"/>
      <c r="B119" s="217"/>
      <c r="C119" s="217"/>
      <c r="D119" s="217"/>
      <c r="E119" s="217"/>
      <c r="F119" s="20"/>
      <c r="G119" s="20"/>
    </row>
    <row r="120" spans="1:7" s="218" customFormat="1">
      <c r="A120" s="217"/>
      <c r="B120" s="217"/>
      <c r="C120" s="217"/>
      <c r="D120" s="217"/>
      <c r="E120" s="217"/>
      <c r="F120" s="20"/>
      <c r="G120" s="20"/>
    </row>
    <row r="121" spans="1:7" s="218" customFormat="1">
      <c r="A121" s="217"/>
      <c r="B121" s="217"/>
      <c r="C121" s="217"/>
      <c r="D121" s="217"/>
      <c r="E121" s="217"/>
      <c r="F121" s="20"/>
      <c r="G121" s="20"/>
    </row>
    <row r="122" spans="1:7" s="218" customFormat="1">
      <c r="A122" s="217"/>
      <c r="B122" s="217"/>
      <c r="C122" s="217"/>
      <c r="D122" s="217"/>
      <c r="E122" s="217"/>
      <c r="F122" s="20"/>
      <c r="G122" s="20"/>
    </row>
    <row r="123" spans="1:7" s="218" customFormat="1">
      <c r="A123" s="217"/>
      <c r="B123" s="217"/>
      <c r="C123" s="217"/>
      <c r="D123" s="217"/>
      <c r="E123" s="217"/>
      <c r="F123" s="20"/>
      <c r="G123" s="20"/>
    </row>
    <row r="124" spans="1:7" s="218" customFormat="1">
      <c r="A124" s="217"/>
      <c r="B124" s="217"/>
      <c r="C124" s="217"/>
      <c r="D124" s="217"/>
      <c r="E124" s="217"/>
      <c r="F124" s="20"/>
      <c r="G124" s="20"/>
    </row>
    <row r="125" spans="1:7" s="218" customFormat="1">
      <c r="A125" s="217"/>
      <c r="B125" s="217"/>
      <c r="C125" s="217"/>
      <c r="D125" s="217"/>
      <c r="E125" s="217"/>
      <c r="F125" s="20"/>
      <c r="G125" s="20"/>
    </row>
    <row r="126" spans="1:7" s="218" customFormat="1">
      <c r="A126" s="217"/>
      <c r="B126" s="217"/>
      <c r="C126" s="217"/>
      <c r="D126" s="217"/>
      <c r="E126" s="217"/>
      <c r="F126" s="20"/>
      <c r="G126" s="20"/>
    </row>
    <row r="127" spans="1:7" s="218" customFormat="1">
      <c r="A127" s="217"/>
      <c r="B127" s="217"/>
      <c r="C127" s="217"/>
      <c r="D127" s="217"/>
      <c r="E127" s="217"/>
      <c r="F127" s="20"/>
      <c r="G127" s="20"/>
    </row>
    <row r="128" spans="1:7" s="218" customFormat="1">
      <c r="A128" s="217"/>
      <c r="B128" s="217"/>
      <c r="C128" s="217"/>
      <c r="D128" s="217"/>
      <c r="E128" s="217"/>
      <c r="F128" s="20"/>
      <c r="G128" s="20"/>
    </row>
    <row r="129" spans="1:7" s="218" customFormat="1">
      <c r="A129" s="217"/>
      <c r="B129" s="217"/>
      <c r="C129" s="217"/>
      <c r="D129" s="217"/>
      <c r="E129" s="217"/>
      <c r="F129" s="20"/>
      <c r="G129" s="20"/>
    </row>
    <row r="130" spans="1:7" s="218" customFormat="1">
      <c r="A130" s="217"/>
      <c r="B130" s="217"/>
      <c r="C130" s="217"/>
      <c r="D130" s="217"/>
      <c r="E130" s="217"/>
      <c r="F130" s="20"/>
      <c r="G130" s="20"/>
    </row>
    <row r="131" spans="1:7" s="218" customFormat="1">
      <c r="A131" s="217"/>
      <c r="B131" s="217"/>
      <c r="C131" s="217"/>
      <c r="D131" s="217"/>
      <c r="E131" s="217"/>
      <c r="F131" s="20"/>
      <c r="G131" s="20"/>
    </row>
    <row r="132" spans="1:7" s="218" customFormat="1">
      <c r="A132" s="217"/>
      <c r="B132" s="217"/>
      <c r="C132" s="217"/>
      <c r="D132" s="217"/>
      <c r="E132" s="217"/>
      <c r="F132" s="20"/>
      <c r="G132" s="20"/>
    </row>
    <row r="133" spans="1:7" s="218" customFormat="1">
      <c r="A133" s="217"/>
      <c r="B133" s="217"/>
      <c r="C133" s="217"/>
      <c r="D133" s="217"/>
      <c r="E133" s="217"/>
      <c r="F133" s="20"/>
      <c r="G133" s="20"/>
    </row>
    <row r="134" spans="1:7" s="218" customFormat="1">
      <c r="A134" s="217"/>
      <c r="B134" s="217"/>
      <c r="C134" s="217"/>
      <c r="D134" s="217"/>
      <c r="E134" s="217"/>
      <c r="F134" s="20"/>
      <c r="G134" s="20"/>
    </row>
    <row r="135" spans="1:7" s="218" customFormat="1">
      <c r="A135" s="217"/>
      <c r="B135" s="217"/>
      <c r="C135" s="217"/>
      <c r="D135" s="217"/>
      <c r="E135" s="217"/>
      <c r="F135" s="20"/>
      <c r="G135" s="20"/>
    </row>
    <row r="136" spans="1:7" s="218" customFormat="1">
      <c r="A136" s="217"/>
      <c r="B136" s="217"/>
      <c r="C136" s="217"/>
      <c r="D136" s="217"/>
      <c r="E136" s="217"/>
      <c r="F136" s="20"/>
      <c r="G136" s="20"/>
    </row>
    <row r="137" spans="1:7" s="218" customFormat="1">
      <c r="A137" s="217"/>
      <c r="B137" s="217"/>
      <c r="C137" s="217"/>
      <c r="D137" s="217"/>
      <c r="E137" s="217"/>
      <c r="F137" s="20"/>
      <c r="G137" s="20"/>
    </row>
    <row r="138" spans="1:7" s="218" customFormat="1">
      <c r="A138" s="217"/>
      <c r="B138" s="217"/>
      <c r="C138" s="217"/>
      <c r="D138" s="217"/>
      <c r="E138" s="217"/>
      <c r="F138" s="20"/>
      <c r="G138" s="20"/>
    </row>
    <row r="139" spans="1:7" s="218" customFormat="1">
      <c r="A139" s="217"/>
      <c r="B139" s="217"/>
      <c r="C139" s="217"/>
      <c r="D139" s="217"/>
      <c r="E139" s="217"/>
      <c r="F139" s="20"/>
      <c r="G139" s="20"/>
    </row>
    <row r="140" spans="1:7" s="218" customFormat="1">
      <c r="A140" s="217"/>
      <c r="B140" s="217"/>
      <c r="C140" s="217"/>
      <c r="D140" s="217"/>
      <c r="E140" s="217"/>
      <c r="F140" s="20"/>
      <c r="G140" s="20"/>
    </row>
    <row r="141" spans="1:7" s="218" customFormat="1">
      <c r="A141" s="217"/>
      <c r="B141" s="217"/>
      <c r="C141" s="217"/>
      <c r="D141" s="217"/>
      <c r="E141" s="217"/>
      <c r="F141" s="20"/>
      <c r="G141" s="20"/>
    </row>
    <row r="142" spans="1:7" s="218" customFormat="1">
      <c r="A142" s="217"/>
      <c r="B142" s="217"/>
      <c r="C142" s="217"/>
      <c r="D142" s="217"/>
      <c r="E142" s="217"/>
      <c r="F142" s="20"/>
      <c r="G142" s="20"/>
    </row>
    <row r="143" spans="1:7" s="218" customFormat="1">
      <c r="A143" s="217"/>
      <c r="B143" s="217"/>
      <c r="C143" s="217"/>
      <c r="D143" s="217"/>
      <c r="E143" s="217"/>
      <c r="F143" s="20"/>
      <c r="G143" s="20"/>
    </row>
    <row r="144" spans="1:7" s="218" customFormat="1">
      <c r="A144" s="217"/>
      <c r="B144" s="217"/>
      <c r="C144" s="217"/>
      <c r="D144" s="217"/>
      <c r="E144" s="217"/>
      <c r="F144" s="20"/>
      <c r="G144" s="20"/>
    </row>
    <row r="145" spans="1:13" s="218" customFormat="1">
      <c r="A145" s="217"/>
      <c r="B145" s="217"/>
      <c r="C145" s="217"/>
      <c r="D145" s="217"/>
      <c r="E145" s="217"/>
      <c r="F145" s="20"/>
      <c r="G145" s="20"/>
    </row>
    <row r="146" spans="1:13" s="218" customFormat="1">
      <c r="A146" s="217"/>
      <c r="B146" s="217"/>
      <c r="C146" s="217"/>
      <c r="D146" s="217"/>
      <c r="E146" s="217"/>
      <c r="F146" s="20"/>
      <c r="G146" s="20"/>
    </row>
    <row r="147" spans="1:13" s="218" customFormat="1">
      <c r="A147" s="217"/>
      <c r="B147" s="217"/>
      <c r="C147" s="217"/>
      <c r="D147" s="217"/>
      <c r="E147" s="217"/>
      <c r="F147" s="20"/>
      <c r="G147" s="20"/>
    </row>
    <row r="148" spans="1:13" s="218" customFormat="1">
      <c r="A148" s="217"/>
      <c r="B148" s="217"/>
      <c r="C148" s="217"/>
      <c r="D148" s="217"/>
      <c r="E148" s="217"/>
      <c r="F148" s="20"/>
      <c r="G148" s="20"/>
    </row>
    <row r="149" spans="1:13" s="218" customFormat="1">
      <c r="A149" s="217"/>
      <c r="B149" s="217"/>
      <c r="C149" s="217"/>
      <c r="D149" s="217"/>
      <c r="E149" s="217"/>
      <c r="F149" s="20"/>
      <c r="G149" s="20"/>
    </row>
    <row r="150" spans="1:13" s="218" customFormat="1">
      <c r="A150" s="217"/>
      <c r="B150" s="217"/>
      <c r="C150" s="217"/>
      <c r="D150" s="217"/>
      <c r="E150" s="217"/>
      <c r="F150" s="20"/>
      <c r="G150" s="20"/>
      <c r="M150" s="217"/>
    </row>
    <row r="151" spans="1:13" s="218" customFormat="1">
      <c r="A151" s="217"/>
      <c r="B151" s="217"/>
      <c r="C151" s="217"/>
      <c r="D151" s="217"/>
      <c r="E151" s="217"/>
      <c r="F151" s="20"/>
      <c r="G151" s="20"/>
      <c r="M151" s="217"/>
    </row>
    <row r="152" spans="1:13" s="218" customFormat="1">
      <c r="A152" s="217"/>
      <c r="B152" s="217"/>
      <c r="C152" s="217"/>
      <c r="D152" s="217"/>
      <c r="E152" s="217"/>
      <c r="F152" s="20"/>
      <c r="G152" s="20"/>
      <c r="M152" s="217"/>
    </row>
  </sheetData>
  <conditionalFormatting sqref="H2">
    <cfRule type="containsText" dxfId="12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C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CC"/>
    <pageSetUpPr fitToPage="1"/>
  </sheetPr>
  <dimension ref="A1:AI152"/>
  <sheetViews>
    <sheetView showGridLines="0" zoomScale="70" zoomScaleNormal="70" workbookViewId="0">
      <pane xSplit="6" ySplit="10" topLeftCell="G11" activePane="bottomRight" state="frozen"/>
      <selection pane="topRight"/>
      <selection pane="bottomLeft"/>
      <selection pane="bottomRight" activeCell="J1" sqref="J1:K2"/>
    </sheetView>
  </sheetViews>
  <sheetFormatPr defaultRowHeight="12.75"/>
  <cols>
    <col min="1" max="1" width="2.28515625" style="217" customWidth="1"/>
    <col min="2" max="2" width="5.42578125" style="217" customWidth="1"/>
    <col min="3" max="3" width="5" style="217" customWidth="1"/>
    <col min="4" max="4" width="37.7109375" style="217" customWidth="1"/>
    <col min="5" max="5" width="4.5703125" style="217" customWidth="1"/>
    <col min="6" max="6" width="15.5703125" style="217" customWidth="1"/>
    <col min="7" max="7" width="13" style="217" customWidth="1"/>
    <col min="8" max="8" width="2.7109375" style="217" customWidth="1"/>
    <col min="9" max="9" width="1.85546875" style="217" customWidth="1"/>
    <col min="10" max="10" width="12.7109375" style="217" customWidth="1"/>
    <col min="11" max="11" width="12.140625" style="217" customWidth="1"/>
    <col min="12" max="12" width="1" style="217" customWidth="1"/>
    <col min="13" max="13" width="15.7109375" style="217" customWidth="1"/>
    <col min="14" max="14" width="2" style="217" customWidth="1"/>
    <col min="15" max="15" width="13.85546875" style="217" customWidth="1"/>
    <col min="16" max="16" width="2" style="217" customWidth="1"/>
    <col min="17" max="21" width="13.85546875" style="217" customWidth="1"/>
    <col min="22" max="23" width="3.5703125" style="217" customWidth="1"/>
    <col min="24" max="25" width="20.7109375" style="217" customWidth="1"/>
    <col min="26" max="27" width="16.5703125" style="217" customWidth="1"/>
    <col min="28" max="31" width="13.28515625" style="217" customWidth="1"/>
    <col min="32" max="16384" width="9.140625" style="217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173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219"/>
      <c r="X2" s="219"/>
      <c r="Y2" s="219"/>
      <c r="Z2" s="219"/>
      <c r="AA2" s="219"/>
      <c r="AB2" s="219"/>
      <c r="AC2" s="219"/>
    </row>
    <row r="3" spans="1:3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173</v>
      </c>
      <c r="K5" s="219"/>
    </row>
    <row r="6" spans="1:31" ht="15">
      <c r="A6" s="221"/>
      <c r="B6" s="4"/>
      <c r="C6" s="4"/>
      <c r="D6" s="4"/>
      <c r="F6" s="14"/>
      <c r="K6" s="215"/>
    </row>
    <row r="7" spans="1:31">
      <c r="A7" s="217" t="s">
        <v>120</v>
      </c>
      <c r="F7" s="210" t="str">
        <f>INDEX(Project_inputs!$J$99:$M$110, MATCH(D$2, Project_inputs!$C$99:$C$110, 0), MATCH(A7, Project_inputs!$J$98:$M$98,0))</f>
        <v>2021/22</v>
      </c>
      <c r="K7" s="120"/>
    </row>
    <row r="8" spans="1:31">
      <c r="A8" s="217" t="s">
        <v>30</v>
      </c>
      <c r="F8" s="210" t="str">
        <f>INDEX(Project_inputs!$J$99:$M$110, MATCH(D$2, Project_inputs!$C$99:$C$110, 0), MATCH(A8, Project_inputs!$J$98:$M$98,0))</f>
        <v>2022/23</v>
      </c>
      <c r="G8" s="93"/>
      <c r="K8" s="120"/>
    </row>
    <row r="9" spans="1:31" ht="15">
      <c r="A9" s="4"/>
      <c r="B9" s="4"/>
      <c r="C9" s="4"/>
      <c r="D9" s="4"/>
      <c r="E9" s="4"/>
      <c r="F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 t="str">
        <f>IF(J$12="Design &amp; Procurement", $F$7, $F$8)</f>
        <v>2022/23</v>
      </c>
      <c r="K11" s="88" t="str">
        <f>IF(K$12="Design &amp; Procurement", $F$7, $F$8)</f>
        <v>2022/23</v>
      </c>
      <c r="L11" s="87"/>
      <c r="M11" s="88" t="str">
        <f>IF(M$12="Design &amp; Procurement", $F$7, $F$8)</f>
        <v>2022/23</v>
      </c>
      <c r="N11" s="87"/>
      <c r="O11" s="88" t="str">
        <f>IF(O$12="Design &amp; Procurement", $F$7, $F$8)</f>
        <v>2022/23</v>
      </c>
      <c r="P11" s="87"/>
      <c r="Q11" s="88" t="str">
        <f>IF(LEFT(Q$12, 6)="Design", $F$7, $F$8)</f>
        <v>2021/22</v>
      </c>
      <c r="R11" s="88" t="str">
        <f t="shared" ref="R11:U11" si="0">IF(LEFT(R$12, 6)="Design", $F$7, $F$8)</f>
        <v>2022/23</v>
      </c>
      <c r="S11" s="88" t="str">
        <f t="shared" si="0"/>
        <v>2022/23</v>
      </c>
      <c r="T11" s="88" t="str">
        <f t="shared" si="0"/>
        <v>2022/23</v>
      </c>
      <c r="U11" s="88" t="str">
        <f t="shared" si="0"/>
        <v>2022/23</v>
      </c>
      <c r="V11" s="18"/>
      <c r="W11" s="18"/>
    </row>
    <row r="12" spans="1:31" s="8" customFormat="1" ht="15.75">
      <c r="A12" s="6"/>
      <c r="B12" s="6"/>
      <c r="C12" s="6"/>
      <c r="D12" s="6"/>
      <c r="E12" s="217"/>
      <c r="F12" s="21"/>
      <c r="G12" s="21"/>
      <c r="J12" s="301" t="s">
        <v>32</v>
      </c>
      <c r="K12" s="301" t="s">
        <v>31</v>
      </c>
      <c r="M12" s="302" t="s">
        <v>15</v>
      </c>
      <c r="O12" s="302" t="s">
        <v>96</v>
      </c>
      <c r="Q12" s="302" t="s">
        <v>125</v>
      </c>
      <c r="R12" s="302" t="s">
        <v>28</v>
      </c>
      <c r="S12" s="302" t="s">
        <v>27</v>
      </c>
      <c r="T12" s="302" t="s">
        <v>2</v>
      </c>
      <c r="U12" s="302" t="s">
        <v>3</v>
      </c>
      <c r="X12" s="217"/>
      <c r="Y12" s="217"/>
      <c r="Z12" s="217"/>
      <c r="AA12" s="217"/>
      <c r="AB12" s="217"/>
      <c r="AC12" s="217"/>
      <c r="AD12" s="217"/>
      <c r="AE12" s="217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INDEX(FY_design_rates, MATCH($F$7, FY_design_years,0))</f>
        <v>221.69698933312765</v>
      </c>
      <c r="R13" s="86">
        <f ca="1">INDEX(INDIRECT($F$5&amp;"_rates"), MATCH(R$12, INDIRECT($F$5&amp;"_roles"), 0), MATCH($F$8, INDIRECT($F$5&amp;"_years"),0))</f>
        <v>180.56610869766459</v>
      </c>
      <c r="S13" s="86">
        <f ca="1">INDEX(INDIRECT($F$5&amp;"_rates"), MATCH(S$12, INDIRECT($F$5&amp;"_roles"), 0), MATCH($F$8, INDIRECT($F$5&amp;"_years"),0))</f>
        <v>169.61285633984119</v>
      </c>
      <c r="T13" s="86">
        <f ca="1">INDEX(INDIRECT($F$5&amp;"_rates"), MATCH(T$12, INDIRECT($F$5&amp;"_roles"), 0), MATCH($F$8, INDIRECT($F$5&amp;"_years"),0))</f>
        <v>261.26913558427719</v>
      </c>
      <c r="U13" s="86">
        <f ca="1">INDEX(INDIRECT($F$5&amp;"_rates"), MATCH(U$12, INDIRECT($F$5&amp;"_roles"), 0), MATCH($F$8, INDIRECT($F$5&amp;"_years"),0))</f>
        <v>184.48549534136109</v>
      </c>
      <c r="X13" s="217"/>
      <c r="Y13" s="217"/>
      <c r="Z13" s="217"/>
      <c r="AA13" s="217"/>
      <c r="AB13" s="217"/>
      <c r="AC13" s="217"/>
      <c r="AD13" s="217"/>
      <c r="AE13" s="217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 s="217"/>
      <c r="Y14" s="217"/>
      <c r="Z14" s="217"/>
      <c r="AA14" s="217"/>
      <c r="AB14" s="217"/>
      <c r="AC14" s="217"/>
      <c r="AD14" s="217"/>
      <c r="AE14" s="217"/>
    </row>
    <row r="15" spans="1:31">
      <c r="B15" s="217" t="s">
        <v>121</v>
      </c>
      <c r="F15" s="129"/>
      <c r="G15" s="129"/>
      <c r="J15" s="82"/>
      <c r="K15" s="82"/>
      <c r="M15" s="82"/>
      <c r="O15" s="82"/>
      <c r="Q15" s="307">
        <v>9438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300"/>
    </row>
    <row r="17" spans="2:35" ht="15">
      <c r="B17" s="9" t="s">
        <v>45</v>
      </c>
      <c r="M17" s="18"/>
      <c r="V17" s="45"/>
    </row>
    <row r="18" spans="2:35">
      <c r="D18" s="224" t="s">
        <v>86</v>
      </c>
      <c r="F18" s="112"/>
      <c r="G18" s="14"/>
      <c r="J18" s="89">
        <f>INDEX(Project_inputs!$I$10:$I$48, MATCH(D18, Project_inputs!$D$10:$D$48,0))</f>
        <v>397.32805225545206</v>
      </c>
      <c r="K18" s="307">
        <v>314</v>
      </c>
      <c r="M18" s="84"/>
      <c r="O18" s="82"/>
      <c r="Q18" s="82"/>
      <c r="R18" s="355">
        <f>6.27*K18</f>
        <v>1968.78</v>
      </c>
      <c r="S18" s="251"/>
      <c r="T18" s="251"/>
      <c r="U18" s="251"/>
      <c r="V18" s="45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224" t="s">
        <v>87</v>
      </c>
      <c r="F19" s="112"/>
      <c r="G19" s="14"/>
      <c r="J19" s="89">
        <f>INDEX(Project_inputs!$I$10:$I$48, MATCH(D19, Project_inputs!$D$10:$D$48,0))</f>
        <v>590.73641631630699</v>
      </c>
      <c r="K19" s="307">
        <v>927</v>
      </c>
      <c r="M19" s="84"/>
      <c r="O19" s="82"/>
      <c r="Q19" s="82"/>
      <c r="R19" s="355">
        <f>6.27*K19</f>
        <v>5812.29</v>
      </c>
      <c r="S19" s="251"/>
      <c r="T19" s="251"/>
      <c r="U19" s="251"/>
      <c r="V19" s="45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s="217" t="s">
        <v>68</v>
      </c>
      <c r="F20" s="94"/>
      <c r="H20" s="12"/>
      <c r="I20" s="12"/>
      <c r="J20" s="89">
        <f>INDEX(Project_inputs!$I$10:$I$48, MATCH(D20, Project_inputs!$D$10:$D$48,0))</f>
        <v>27103.449278854048</v>
      </c>
      <c r="K20" s="307">
        <v>3</v>
      </c>
      <c r="M20" s="84"/>
      <c r="O20" s="82"/>
      <c r="Q20" s="82"/>
      <c r="R20" s="251">
        <v>144</v>
      </c>
      <c r="S20" s="251"/>
      <c r="T20" s="251">
        <v>51</v>
      </c>
      <c r="U20" s="251"/>
      <c r="V20" s="45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224" t="s">
        <v>67</v>
      </c>
      <c r="F21" s="112"/>
      <c r="H21" s="12"/>
      <c r="I21" s="12"/>
      <c r="J21" s="89">
        <f>INDEX(Project_inputs!$I$10:$I$48, MATCH(D21, Project_inputs!$D$10:$D$48,0))</f>
        <v>9411.2509952012024</v>
      </c>
      <c r="K21" s="307">
        <v>5</v>
      </c>
      <c r="M21" s="84"/>
      <c r="O21" s="82"/>
      <c r="Q21" s="82"/>
      <c r="R21" s="251"/>
      <c r="S21" s="251">
        <v>70</v>
      </c>
      <c r="T21" s="251">
        <v>100</v>
      </c>
      <c r="U21" s="251"/>
      <c r="V21" s="45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s="217" t="s">
        <v>5</v>
      </c>
      <c r="F22" s="112"/>
      <c r="J22" s="89">
        <f>INDEX(Project_inputs!$I$10:$I$48, MATCH(D22, Project_inputs!$D$10:$D$48,0))</f>
        <v>19288.460895531607</v>
      </c>
      <c r="K22" s="307">
        <v>11</v>
      </c>
      <c r="M22" s="84"/>
      <c r="O22" s="82"/>
      <c r="Q22" s="82"/>
      <c r="R22" s="251"/>
      <c r="S22" s="251">
        <v>99</v>
      </c>
      <c r="T22" s="251"/>
      <c r="U22" s="251"/>
      <c r="V22" s="45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s="217" t="s">
        <v>6</v>
      </c>
      <c r="F23" s="112"/>
      <c r="J23" s="89">
        <f>INDEX(Project_inputs!$I$10:$I$48, MATCH(D23, Project_inputs!$D$10:$D$48,0))</f>
        <v>24307.437059278644</v>
      </c>
      <c r="K23" s="307">
        <v>29</v>
      </c>
      <c r="M23" s="84"/>
      <c r="O23" s="82"/>
      <c r="Q23" s="82"/>
      <c r="R23" s="251"/>
      <c r="S23" s="251">
        <v>377</v>
      </c>
      <c r="T23" s="251"/>
      <c r="U23" s="251"/>
      <c r="V23" s="45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s="217" t="s">
        <v>20</v>
      </c>
      <c r="F24" s="112"/>
      <c r="J24" s="89">
        <f>INDEX(Project_inputs!$I$10:$I$48, MATCH(D24, Project_inputs!$D$10:$D$48,0))</f>
        <v>228.09573370220392</v>
      </c>
      <c r="K24" s="251">
        <v>29</v>
      </c>
      <c r="M24" s="84"/>
      <c r="O24" s="82"/>
      <c r="Q24" s="82"/>
      <c r="R24" s="251">
        <v>174</v>
      </c>
      <c r="S24" s="251"/>
      <c r="T24" s="251"/>
      <c r="U24" s="251"/>
      <c r="V24" s="45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s="217" t="s">
        <v>78</v>
      </c>
      <c r="F25" s="112"/>
      <c r="J25" s="89">
        <f>INDEX(Project_inputs!$I$10:$I$48, MATCH(D25, Project_inputs!$D$10:$D$48,0))</f>
        <v>12540.009691554345</v>
      </c>
      <c r="K25" s="251">
        <v>34</v>
      </c>
      <c r="M25" s="84"/>
      <c r="O25" s="82"/>
      <c r="Q25" s="82"/>
      <c r="R25" s="251">
        <v>238</v>
      </c>
      <c r="S25" s="251"/>
      <c r="T25" s="251"/>
      <c r="U25" s="251"/>
      <c r="V25" s="45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s="217" t="s">
        <v>79</v>
      </c>
      <c r="F26" s="112"/>
      <c r="J26" s="89">
        <f>INDEX(Project_inputs!$I$10:$I$48, MATCH(D26, Project_inputs!$D$10:$D$48,0))</f>
        <v>15538.890466910972</v>
      </c>
      <c r="K26" s="251"/>
      <c r="M26" s="84"/>
      <c r="O26" s="82"/>
      <c r="Q26" s="82"/>
      <c r="R26" s="251"/>
      <c r="S26" s="251"/>
      <c r="T26" s="251"/>
      <c r="U26" s="251"/>
      <c r="V26" s="45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s="217" t="s">
        <v>80</v>
      </c>
      <c r="F27" s="112"/>
      <c r="J27" s="89">
        <f>INDEX(Project_inputs!$I$10:$I$48, MATCH(D27, Project_inputs!$D$10:$D$48,0))</f>
        <v>162190.78251605423</v>
      </c>
      <c r="K27" s="251">
        <v>4</v>
      </c>
      <c r="M27" s="84"/>
      <c r="O27" s="82"/>
      <c r="Q27" s="82"/>
      <c r="R27" s="251">
        <v>452</v>
      </c>
      <c r="S27" s="251"/>
      <c r="T27" s="251">
        <v>20</v>
      </c>
      <c r="U27" s="251"/>
      <c r="V27" s="45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s="217" t="s">
        <v>93</v>
      </c>
      <c r="F28" s="94"/>
      <c r="J28" s="89">
        <f>INDEX(Project_inputs!$I$10:$I$48, MATCH(D28, Project_inputs!$D$10:$D$48,0))</f>
        <v>107553.29571704632</v>
      </c>
      <c r="K28" s="251">
        <v>11</v>
      </c>
      <c r="M28" s="84"/>
      <c r="O28" s="82"/>
      <c r="Q28" s="82"/>
      <c r="R28" s="251"/>
      <c r="S28" s="251"/>
      <c r="T28" s="251"/>
      <c r="U28" s="251"/>
      <c r="V28" s="45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s="217" t="s">
        <v>103</v>
      </c>
      <c r="F29" s="94"/>
      <c r="J29" s="89">
        <f>INDEX(Project_inputs!$I$10:$I$48, MATCH(D29, Project_inputs!$D$10:$D$48,0))</f>
        <v>473.00958601839528</v>
      </c>
      <c r="K29" s="251">
        <v>5366</v>
      </c>
      <c r="M29" s="84"/>
      <c r="O29" s="82"/>
      <c r="Q29" s="82"/>
      <c r="R29" s="251"/>
      <c r="S29" s="251"/>
      <c r="T29" s="251"/>
      <c r="U29" s="251"/>
      <c r="V29" s="45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>
      <c r="D30" s="217" t="s">
        <v>114</v>
      </c>
      <c r="F30" s="94"/>
      <c r="J30" s="89">
        <f>INDEX(Project_inputs!$I$10:$I$48, MATCH(D30, Project_inputs!$D$10:$D$48,0))</f>
        <v>1118.8358521196446</v>
      </c>
      <c r="K30" s="251">
        <v>5</v>
      </c>
      <c r="M30" s="84"/>
      <c r="O30" s="82"/>
      <c r="Q30" s="82"/>
      <c r="R30" s="251">
        <v>52.5</v>
      </c>
      <c r="S30" s="251"/>
      <c r="T30" s="251"/>
      <c r="U30" s="251"/>
      <c r="V30" s="45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INDEX(Project_inputs!$I$10:$I$48, MATCH(D31, Project_inputs!$D$10:$D$48,0))</f>
        <v>27103.449278854048</v>
      </c>
      <c r="K31" s="251"/>
      <c r="M31" s="84"/>
      <c r="O31" s="82"/>
      <c r="Q31" s="82"/>
      <c r="R31" s="251"/>
      <c r="S31" s="251"/>
      <c r="T31" s="251"/>
      <c r="U31" s="251"/>
      <c r="V31" s="45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INDEX(Project_inputs!$I$10:$I$48, MATCH(D32, Project_inputs!$D$10:$D$48,0))</f>
        <v>68410.850859633822</v>
      </c>
      <c r="K32" s="251"/>
      <c r="M32" s="84"/>
      <c r="O32" s="82"/>
      <c r="Q32" s="82"/>
      <c r="R32" s="251"/>
      <c r="S32" s="251"/>
      <c r="T32" s="251"/>
      <c r="U32" s="251"/>
      <c r="V32" s="45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>
      <c r="D33" s="219"/>
      <c r="F33" s="94"/>
      <c r="R33" s="251"/>
      <c r="S33" s="251"/>
      <c r="T33" s="251"/>
      <c r="U33" s="251"/>
      <c r="V33" s="45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>
      <c r="D34" s="217" t="str">
        <f>Project_inputs!D26</f>
        <v>22kV feeder works</v>
      </c>
      <c r="F34" s="94"/>
      <c r="J34" s="89">
        <f>INDEX(Project_inputs!$I$10:$I$48, MATCH(D34, Project_inputs!$D$10:$D$48,0))</f>
        <v>306000</v>
      </c>
      <c r="K34" s="307">
        <v>28</v>
      </c>
      <c r="M34" s="84"/>
      <c r="O34" s="82"/>
      <c r="Q34" s="82"/>
      <c r="R34" s="307">
        <v>650</v>
      </c>
      <c r="S34" s="307"/>
      <c r="T34" s="251">
        <v>320</v>
      </c>
      <c r="U34" s="251">
        <v>450</v>
      </c>
      <c r="V34" s="45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>
      <c r="D35" s="217" t="str">
        <f>Project_inputs!D27</f>
        <v>66kV Line works (Overhead)</v>
      </c>
      <c r="F35" s="112"/>
      <c r="J35" s="89">
        <f>INDEX(Project_inputs!$I$10:$I$48, MATCH(D35, Project_inputs!$D$10:$D$48,0))</f>
        <v>306000</v>
      </c>
      <c r="K35" s="307">
        <v>29</v>
      </c>
      <c r="M35" s="84"/>
      <c r="O35" s="82"/>
      <c r="Q35" s="82"/>
      <c r="R35" s="307"/>
      <c r="S35" s="307"/>
      <c r="T35" s="251"/>
      <c r="U35" s="251"/>
      <c r="V35" s="45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J36" s="220">
        <v>0</v>
      </c>
      <c r="K36" s="307"/>
      <c r="M36" s="84"/>
      <c r="O36" s="82"/>
      <c r="Q36" s="82"/>
      <c r="R36" s="251"/>
      <c r="S36" s="251"/>
      <c r="T36" s="251"/>
      <c r="U36" s="251"/>
      <c r="V36" s="45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J37" s="307">
        <v>601898.49126875889</v>
      </c>
      <c r="K37" s="251">
        <v>1</v>
      </c>
      <c r="M37" s="84"/>
      <c r="O37" s="82"/>
      <c r="Q37" s="82"/>
      <c r="R37" s="251"/>
      <c r="S37" s="251"/>
      <c r="T37" s="251"/>
      <c r="U37" s="251"/>
      <c r="V37" s="45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J38" s="356">
        <v>3366000</v>
      </c>
      <c r="K38" s="307">
        <v>1</v>
      </c>
      <c r="M38" s="84"/>
      <c r="O38" s="82"/>
      <c r="Q38" s="82"/>
      <c r="R38" s="251"/>
      <c r="S38" s="251"/>
      <c r="T38" s="251"/>
      <c r="U38" s="251"/>
      <c r="V38" s="45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1224000</v>
      </c>
      <c r="K39" s="307">
        <v>1</v>
      </c>
      <c r="M39" s="84"/>
      <c r="O39" s="82"/>
      <c r="Q39" s="82"/>
      <c r="R39" s="251"/>
      <c r="S39" s="251"/>
      <c r="T39" s="251"/>
      <c r="U39" s="251"/>
      <c r="V39" s="45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M40" s="18"/>
      <c r="O40" s="18"/>
      <c r="Q40" s="18"/>
      <c r="V40" s="45"/>
      <c r="X40" s="228"/>
      <c r="Y40" s="303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M42" s="18"/>
      <c r="O42" s="18"/>
      <c r="Q42" s="1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51">
        <v>2</v>
      </c>
      <c r="M43" s="335">
        <v>0</v>
      </c>
      <c r="O43" s="335">
        <v>0</v>
      </c>
      <c r="Q43" s="82"/>
      <c r="R43" s="307"/>
      <c r="S43" s="307"/>
      <c r="T43" s="307">
        <v>1800</v>
      </c>
      <c r="U43" s="307">
        <v>3000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51">
        <v>0</v>
      </c>
      <c r="M44" s="84"/>
      <c r="O44" s="308"/>
      <c r="Q44" s="82"/>
      <c r="R44" s="307"/>
      <c r="S44" s="307"/>
      <c r="T44" s="307"/>
      <c r="U44" s="307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51">
        <v>1</v>
      </c>
      <c r="M45" s="335">
        <v>0</v>
      </c>
      <c r="O45" s="308"/>
      <c r="Q45" s="82"/>
      <c r="R45" s="307"/>
      <c r="S45" s="307"/>
      <c r="T45" s="307">
        <v>700</v>
      </c>
      <c r="U45" s="307">
        <v>1400</v>
      </c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51"/>
      <c r="M46" s="84"/>
      <c r="O46" s="308"/>
      <c r="Q46" s="82"/>
      <c r="R46" s="307"/>
      <c r="S46" s="307"/>
      <c r="T46" s="307"/>
      <c r="U46" s="307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51">
        <v>2</v>
      </c>
      <c r="M47" s="307">
        <v>448800</v>
      </c>
      <c r="O47" s="308"/>
      <c r="Q47" s="82"/>
      <c r="R47" s="307"/>
      <c r="S47" s="307"/>
      <c r="T47" s="307">
        <v>8000</v>
      </c>
      <c r="U47" s="307">
        <v>2400</v>
      </c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51">
        <v>4</v>
      </c>
      <c r="M48" s="307">
        <v>146880</v>
      </c>
      <c r="O48" s="308"/>
      <c r="Q48" s="82"/>
      <c r="R48" s="307"/>
      <c r="S48" s="307"/>
      <c r="T48" s="307">
        <v>1000</v>
      </c>
      <c r="U48" s="307">
        <v>960</v>
      </c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51"/>
      <c r="M49" s="84"/>
      <c r="O49" s="308"/>
      <c r="Q49" s="82"/>
      <c r="R49" s="307"/>
      <c r="S49" s="307"/>
      <c r="T49" s="307"/>
      <c r="U49" s="307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51">
        <v>2</v>
      </c>
      <c r="M50" s="84"/>
      <c r="O50" s="308"/>
      <c r="Q50" s="82"/>
      <c r="R50" s="307"/>
      <c r="S50" s="307"/>
      <c r="T50" s="307"/>
      <c r="U50" s="307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51"/>
      <c r="M51" s="84"/>
      <c r="O51" s="308"/>
      <c r="Q51" s="82"/>
      <c r="R51" s="307"/>
      <c r="S51" s="307"/>
      <c r="T51" s="307"/>
      <c r="U51" s="307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51">
        <v>1</v>
      </c>
      <c r="M52" s="335">
        <v>0</v>
      </c>
      <c r="O52" s="308"/>
      <c r="Q52" s="82"/>
      <c r="R52" s="307"/>
      <c r="S52" s="307"/>
      <c r="T52" s="307"/>
      <c r="U52" s="307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51"/>
      <c r="M53" s="84"/>
      <c r="O53" s="308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51">
        <v>1</v>
      </c>
      <c r="M54" s="84"/>
      <c r="O54" s="308"/>
      <c r="Q54" s="82"/>
      <c r="R54" s="220"/>
      <c r="S54" s="220"/>
      <c r="T54" s="220"/>
      <c r="U54" s="220"/>
      <c r="X54" s="300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51"/>
      <c r="M55" s="84"/>
      <c r="O55" s="308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51"/>
      <c r="M56" s="84"/>
      <c r="O56" s="308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51"/>
      <c r="M57" s="84"/>
      <c r="O57" s="308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51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307">
        <v>407905</v>
      </c>
      <c r="K60" s="220">
        <v>1</v>
      </c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219" t="s">
        <v>85</v>
      </c>
      <c r="F61" s="130"/>
      <c r="J61" s="307">
        <v>2337900.7575150877</v>
      </c>
      <c r="K61" s="220">
        <v>1</v>
      </c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219" t="s">
        <v>18</v>
      </c>
      <c r="F62" s="129"/>
      <c r="J62" s="82"/>
      <c r="K62" s="82"/>
      <c r="M62" s="82"/>
      <c r="O62" s="307">
        <v>219101</v>
      </c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>
      <c r="D63" s="11" t="s">
        <v>138</v>
      </c>
      <c r="F63" s="129"/>
      <c r="J63" s="82"/>
      <c r="K63" s="82"/>
      <c r="M63" s="82"/>
      <c r="O63" s="311">
        <f ca="1">Project_inputs!$I$59*INDIRECT($D$2&amp;"_feeders")</f>
        <v>48045.353572909575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219" t="s">
        <v>65</v>
      </c>
      <c r="F64" s="129"/>
      <c r="J64" s="82"/>
      <c r="K64" s="82"/>
      <c r="M64" s="82"/>
      <c r="O64" s="307">
        <v>152914.14485113014</v>
      </c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>
        <v>660212</v>
      </c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J68" s="82"/>
      <c r="K68" s="82"/>
      <c r="M68" s="307">
        <v>40626.15778947658</v>
      </c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307">
        <v>1989166</v>
      </c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>
        <v>40800</v>
      </c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M71" s="251">
        <v>960500</v>
      </c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18" customFormat="1">
      <c r="A72" s="217"/>
      <c r="B72" s="217"/>
      <c r="C72" s="217"/>
      <c r="D72" s="217"/>
      <c r="E72" s="217"/>
      <c r="F72" s="20"/>
      <c r="G72" s="20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18" customFormat="1">
      <c r="A73" s="217"/>
      <c r="B73" s="217"/>
      <c r="C73" s="217"/>
      <c r="D73" s="217"/>
      <c r="E73" s="217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18" customFormat="1">
      <c r="A74" s="217"/>
      <c r="B74" s="217"/>
      <c r="C74" s="217"/>
      <c r="D74" s="217"/>
      <c r="E74" s="217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18" customFormat="1">
      <c r="A75" s="217"/>
      <c r="B75" s="217"/>
      <c r="C75" s="217"/>
      <c r="D75" s="217"/>
      <c r="E75" s="217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18" customFormat="1">
      <c r="A76" s="217"/>
      <c r="B76" s="217"/>
      <c r="C76" s="217"/>
      <c r="D76" s="217"/>
      <c r="E76" s="217"/>
      <c r="F76" s="20"/>
      <c r="G76" s="20"/>
      <c r="J76" s="217"/>
      <c r="K76" s="217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18" customFormat="1">
      <c r="A77" s="217"/>
      <c r="B77" s="217"/>
      <c r="C77" s="217"/>
      <c r="D77" s="217"/>
      <c r="E77" s="217"/>
      <c r="F77" s="20"/>
      <c r="G77" s="20"/>
      <c r="J77" s="217"/>
      <c r="K77" s="217"/>
      <c r="U77" s="227"/>
    </row>
    <row r="78" spans="1:35" s="218" customFormat="1">
      <c r="A78" s="217"/>
      <c r="B78" s="217"/>
      <c r="C78" s="217"/>
      <c r="D78" s="217"/>
      <c r="E78" s="217"/>
      <c r="F78" s="20"/>
      <c r="G78" s="20"/>
      <c r="U78" s="227"/>
    </row>
    <row r="79" spans="1:35" s="218" customFormat="1">
      <c r="A79" s="217"/>
      <c r="B79" s="217"/>
      <c r="C79" s="217"/>
      <c r="D79" s="217"/>
      <c r="E79" s="217"/>
      <c r="F79" s="20"/>
      <c r="G79" s="20"/>
    </row>
    <row r="80" spans="1:35" s="218" customFormat="1">
      <c r="A80" s="217"/>
      <c r="B80" s="217"/>
      <c r="C80" s="217"/>
      <c r="D80" s="217"/>
      <c r="E80" s="217"/>
      <c r="F80" s="20"/>
      <c r="G80" s="20"/>
    </row>
    <row r="81" spans="1:7" s="218" customFormat="1">
      <c r="A81" s="217"/>
      <c r="B81" s="217"/>
      <c r="C81" s="217"/>
      <c r="D81" s="217"/>
      <c r="E81" s="217"/>
      <c r="F81" s="20"/>
      <c r="G81" s="20"/>
    </row>
    <row r="82" spans="1:7" s="218" customFormat="1">
      <c r="A82" s="217"/>
      <c r="B82" s="217"/>
      <c r="C82" s="217"/>
      <c r="D82" s="217"/>
      <c r="E82" s="217"/>
      <c r="F82" s="20"/>
      <c r="G82" s="20"/>
    </row>
    <row r="83" spans="1:7" s="218" customFormat="1">
      <c r="A83" s="217"/>
      <c r="B83" s="217"/>
      <c r="C83" s="217"/>
      <c r="D83" s="217"/>
      <c r="E83" s="217"/>
      <c r="F83" s="20"/>
      <c r="G83" s="20"/>
    </row>
    <row r="84" spans="1:7" s="218" customFormat="1">
      <c r="A84" s="217"/>
      <c r="B84" s="217"/>
      <c r="C84" s="217"/>
      <c r="D84" s="217"/>
      <c r="E84" s="217"/>
      <c r="F84" s="20"/>
      <c r="G84" s="20"/>
    </row>
    <row r="85" spans="1:7" s="218" customFormat="1">
      <c r="A85" s="217"/>
      <c r="B85" s="217"/>
      <c r="C85" s="217"/>
      <c r="D85" s="217"/>
      <c r="E85" s="217"/>
      <c r="F85" s="20"/>
      <c r="G85" s="20"/>
    </row>
    <row r="86" spans="1:7" s="218" customFormat="1">
      <c r="A86" s="217"/>
      <c r="B86" s="217"/>
      <c r="C86" s="217"/>
      <c r="D86" s="217"/>
      <c r="E86" s="217"/>
      <c r="F86" s="20"/>
      <c r="G86" s="20"/>
    </row>
    <row r="87" spans="1:7" s="218" customFormat="1">
      <c r="A87" s="217"/>
      <c r="B87" s="217"/>
      <c r="C87" s="217"/>
      <c r="D87" s="217"/>
      <c r="E87" s="217"/>
      <c r="F87" s="20"/>
      <c r="G87" s="20"/>
    </row>
    <row r="88" spans="1:7" s="218" customFormat="1">
      <c r="A88" s="217"/>
      <c r="B88" s="217"/>
      <c r="C88" s="217"/>
      <c r="D88" s="217"/>
      <c r="E88" s="217"/>
      <c r="F88" s="20"/>
      <c r="G88" s="20"/>
    </row>
    <row r="89" spans="1:7" s="218" customFormat="1">
      <c r="A89" s="217"/>
      <c r="B89" s="217"/>
      <c r="C89" s="217"/>
      <c r="D89" s="217"/>
      <c r="E89" s="217"/>
      <c r="F89" s="20"/>
      <c r="G89" s="20"/>
    </row>
    <row r="90" spans="1:7" s="218" customFormat="1">
      <c r="A90" s="217"/>
      <c r="B90" s="217"/>
      <c r="C90" s="217"/>
      <c r="D90" s="217"/>
      <c r="E90" s="217"/>
      <c r="F90" s="20"/>
      <c r="G90" s="20"/>
    </row>
    <row r="91" spans="1:7" s="218" customFormat="1">
      <c r="A91" s="217"/>
      <c r="B91" s="217"/>
      <c r="C91" s="217"/>
      <c r="D91" s="217"/>
      <c r="E91" s="217"/>
      <c r="F91" s="20"/>
      <c r="G91" s="20"/>
    </row>
    <row r="92" spans="1:7" s="218" customFormat="1">
      <c r="A92" s="217"/>
      <c r="B92" s="217"/>
      <c r="C92" s="217"/>
      <c r="D92" s="217"/>
      <c r="E92" s="217"/>
      <c r="F92" s="20"/>
      <c r="G92" s="20"/>
    </row>
    <row r="93" spans="1:7" s="218" customFormat="1">
      <c r="A93" s="217"/>
      <c r="B93" s="217"/>
      <c r="C93" s="217"/>
      <c r="D93" s="217"/>
      <c r="E93" s="217"/>
      <c r="F93" s="20"/>
      <c r="G93" s="20"/>
    </row>
    <row r="94" spans="1:7" s="218" customFormat="1">
      <c r="A94" s="217"/>
      <c r="B94" s="217"/>
      <c r="C94" s="217"/>
      <c r="D94" s="217"/>
      <c r="E94" s="217"/>
      <c r="F94" s="20"/>
      <c r="G94" s="20"/>
    </row>
    <row r="95" spans="1:7" s="218" customFormat="1">
      <c r="A95" s="217"/>
      <c r="B95" s="217"/>
      <c r="C95" s="217"/>
      <c r="D95" s="217"/>
      <c r="E95" s="217"/>
      <c r="F95" s="20"/>
      <c r="G95" s="20"/>
    </row>
    <row r="96" spans="1:7" s="218" customFormat="1">
      <c r="A96" s="217"/>
      <c r="B96" s="217"/>
      <c r="C96" s="217"/>
      <c r="D96" s="217"/>
      <c r="E96" s="217"/>
      <c r="F96" s="20"/>
      <c r="G96" s="20"/>
    </row>
    <row r="97" spans="1:7" s="218" customFormat="1">
      <c r="A97" s="217"/>
      <c r="B97" s="217"/>
      <c r="C97" s="217"/>
      <c r="D97" s="217"/>
      <c r="E97" s="217"/>
      <c r="F97" s="20"/>
      <c r="G97" s="20"/>
    </row>
    <row r="98" spans="1:7" s="218" customFormat="1">
      <c r="A98" s="217"/>
      <c r="B98" s="217"/>
      <c r="C98" s="217"/>
      <c r="D98" s="217"/>
      <c r="E98" s="217"/>
      <c r="F98" s="20"/>
      <c r="G98" s="20"/>
    </row>
    <row r="99" spans="1:7" s="218" customFormat="1">
      <c r="A99" s="217"/>
      <c r="B99" s="217"/>
      <c r="C99" s="217"/>
      <c r="D99" s="217"/>
      <c r="E99" s="217"/>
      <c r="F99" s="20"/>
      <c r="G99" s="20"/>
    </row>
    <row r="100" spans="1:7" s="218" customFormat="1">
      <c r="A100" s="217"/>
      <c r="B100" s="217"/>
      <c r="C100" s="217"/>
      <c r="D100" s="217"/>
      <c r="E100" s="217"/>
      <c r="F100" s="20"/>
      <c r="G100" s="20"/>
    </row>
    <row r="101" spans="1:7" s="218" customFormat="1">
      <c r="A101" s="217"/>
      <c r="B101" s="217"/>
      <c r="C101" s="217"/>
      <c r="D101" s="217"/>
      <c r="E101" s="217"/>
      <c r="F101" s="20"/>
      <c r="G101" s="20"/>
    </row>
    <row r="102" spans="1:7" s="218" customFormat="1">
      <c r="A102" s="217"/>
      <c r="B102" s="217"/>
      <c r="C102" s="217"/>
      <c r="D102" s="217"/>
      <c r="E102" s="217"/>
      <c r="F102" s="20"/>
      <c r="G102" s="20"/>
    </row>
    <row r="103" spans="1:7" s="218" customFormat="1">
      <c r="A103" s="217"/>
      <c r="B103" s="217"/>
      <c r="C103" s="217"/>
      <c r="D103" s="217"/>
      <c r="E103" s="217"/>
      <c r="F103" s="20"/>
      <c r="G103" s="20"/>
    </row>
    <row r="104" spans="1:7" s="218" customFormat="1">
      <c r="A104" s="217"/>
      <c r="B104" s="217"/>
      <c r="C104" s="217"/>
      <c r="D104" s="217"/>
      <c r="E104" s="217"/>
      <c r="F104" s="20"/>
      <c r="G104" s="20"/>
    </row>
    <row r="105" spans="1:7" s="218" customFormat="1">
      <c r="A105" s="217"/>
      <c r="B105" s="217"/>
      <c r="C105" s="217"/>
      <c r="D105" s="217"/>
      <c r="E105" s="217"/>
      <c r="F105" s="20"/>
      <c r="G105" s="20"/>
    </row>
    <row r="106" spans="1:7" s="218" customFormat="1">
      <c r="A106" s="217"/>
      <c r="B106" s="217"/>
      <c r="C106" s="217"/>
      <c r="D106" s="217"/>
      <c r="E106" s="217"/>
      <c r="F106" s="20"/>
      <c r="G106" s="20"/>
    </row>
    <row r="107" spans="1:7" s="218" customFormat="1">
      <c r="A107" s="217"/>
      <c r="B107" s="217"/>
      <c r="C107" s="217"/>
      <c r="D107" s="217"/>
      <c r="E107" s="217"/>
      <c r="F107" s="20"/>
      <c r="G107" s="20"/>
    </row>
    <row r="108" spans="1:7" s="218" customFormat="1">
      <c r="A108" s="217"/>
      <c r="B108" s="217"/>
      <c r="C108" s="217"/>
      <c r="D108" s="217"/>
      <c r="E108" s="217"/>
      <c r="F108" s="20"/>
      <c r="G108" s="20"/>
    </row>
    <row r="109" spans="1:7" s="218" customFormat="1">
      <c r="A109" s="217"/>
      <c r="B109" s="217"/>
      <c r="C109" s="217"/>
      <c r="D109" s="217"/>
      <c r="E109" s="217"/>
      <c r="F109" s="20"/>
      <c r="G109" s="20"/>
    </row>
    <row r="110" spans="1:7" s="218" customFormat="1">
      <c r="A110" s="217"/>
      <c r="B110" s="217"/>
      <c r="C110" s="217"/>
      <c r="D110" s="217"/>
      <c r="E110" s="217"/>
      <c r="F110" s="20"/>
      <c r="G110" s="20"/>
    </row>
    <row r="111" spans="1:7" s="218" customFormat="1">
      <c r="A111" s="217"/>
      <c r="B111" s="217"/>
      <c r="C111" s="217"/>
      <c r="D111" s="217"/>
      <c r="E111" s="217"/>
      <c r="F111" s="20"/>
      <c r="G111" s="20"/>
    </row>
    <row r="112" spans="1:7" s="218" customFormat="1">
      <c r="A112" s="217"/>
      <c r="B112" s="217"/>
      <c r="C112" s="217"/>
      <c r="D112" s="217"/>
      <c r="E112" s="217"/>
      <c r="F112" s="20"/>
      <c r="G112" s="20"/>
    </row>
    <row r="113" spans="1:7" s="218" customFormat="1">
      <c r="A113" s="217"/>
      <c r="B113" s="217"/>
      <c r="C113" s="217"/>
      <c r="D113" s="217"/>
      <c r="E113" s="217"/>
      <c r="F113" s="20"/>
      <c r="G113" s="20"/>
    </row>
    <row r="114" spans="1:7" s="218" customFormat="1">
      <c r="A114" s="217"/>
      <c r="B114" s="217"/>
      <c r="C114" s="217"/>
      <c r="D114" s="217"/>
      <c r="E114" s="217"/>
      <c r="F114" s="20"/>
      <c r="G114" s="20"/>
    </row>
    <row r="115" spans="1:7" s="218" customFormat="1">
      <c r="A115" s="217"/>
      <c r="B115" s="217"/>
      <c r="C115" s="217"/>
      <c r="D115" s="217"/>
      <c r="E115" s="217"/>
      <c r="F115" s="20"/>
      <c r="G115" s="20"/>
    </row>
    <row r="116" spans="1:7" s="218" customFormat="1">
      <c r="A116" s="217"/>
      <c r="B116" s="217"/>
      <c r="C116" s="217"/>
      <c r="D116" s="217"/>
      <c r="E116" s="217"/>
      <c r="F116" s="20"/>
      <c r="G116" s="20"/>
    </row>
    <row r="117" spans="1:7" s="218" customFormat="1">
      <c r="A117" s="217"/>
      <c r="B117" s="217"/>
      <c r="C117" s="217"/>
      <c r="D117" s="217"/>
      <c r="E117" s="217"/>
      <c r="F117" s="20"/>
      <c r="G117" s="20"/>
    </row>
    <row r="118" spans="1:7" s="218" customFormat="1">
      <c r="A118" s="217"/>
      <c r="B118" s="217"/>
      <c r="C118" s="217"/>
      <c r="D118" s="217"/>
      <c r="E118" s="217"/>
      <c r="F118" s="20"/>
      <c r="G118" s="20"/>
    </row>
    <row r="119" spans="1:7" s="218" customFormat="1">
      <c r="A119" s="217"/>
      <c r="B119" s="217"/>
      <c r="C119" s="217"/>
      <c r="D119" s="217"/>
      <c r="E119" s="217"/>
      <c r="F119" s="20"/>
      <c r="G119" s="20"/>
    </row>
    <row r="120" spans="1:7" s="218" customFormat="1">
      <c r="A120" s="217"/>
      <c r="B120" s="217"/>
      <c r="C120" s="217"/>
      <c r="D120" s="217"/>
      <c r="E120" s="217"/>
      <c r="F120" s="20"/>
      <c r="G120" s="20"/>
    </row>
    <row r="121" spans="1:7" s="218" customFormat="1">
      <c r="A121" s="217"/>
      <c r="B121" s="217"/>
      <c r="C121" s="217"/>
      <c r="D121" s="217"/>
      <c r="E121" s="217"/>
      <c r="F121" s="20"/>
      <c r="G121" s="20"/>
    </row>
    <row r="122" spans="1:7" s="218" customFormat="1">
      <c r="A122" s="217"/>
      <c r="B122" s="217"/>
      <c r="C122" s="217"/>
      <c r="D122" s="217"/>
      <c r="E122" s="217"/>
      <c r="F122" s="20"/>
      <c r="G122" s="20"/>
    </row>
    <row r="123" spans="1:7" s="218" customFormat="1">
      <c r="A123" s="217"/>
      <c r="B123" s="217"/>
      <c r="C123" s="217"/>
      <c r="D123" s="217"/>
      <c r="E123" s="217"/>
      <c r="F123" s="20"/>
      <c r="G123" s="20"/>
    </row>
    <row r="124" spans="1:7" s="218" customFormat="1">
      <c r="A124" s="217"/>
      <c r="B124" s="217"/>
      <c r="C124" s="217"/>
      <c r="D124" s="217"/>
      <c r="E124" s="217"/>
      <c r="F124" s="20"/>
      <c r="G124" s="20"/>
    </row>
    <row r="125" spans="1:7" s="218" customFormat="1">
      <c r="A125" s="217"/>
      <c r="B125" s="217"/>
      <c r="C125" s="217"/>
      <c r="D125" s="217"/>
      <c r="E125" s="217"/>
      <c r="F125" s="20"/>
      <c r="G125" s="20"/>
    </row>
    <row r="126" spans="1:7" s="218" customFormat="1">
      <c r="A126" s="217"/>
      <c r="B126" s="217"/>
      <c r="C126" s="217"/>
      <c r="D126" s="217"/>
      <c r="E126" s="217"/>
      <c r="F126" s="20"/>
      <c r="G126" s="20"/>
    </row>
    <row r="127" spans="1:7" s="218" customFormat="1">
      <c r="A127" s="217"/>
      <c r="B127" s="217"/>
      <c r="C127" s="217"/>
      <c r="D127" s="217"/>
      <c r="E127" s="217"/>
      <c r="F127" s="20"/>
      <c r="G127" s="20"/>
    </row>
    <row r="128" spans="1:7" s="218" customFormat="1">
      <c r="A128" s="217"/>
      <c r="B128" s="217"/>
      <c r="C128" s="217"/>
      <c r="D128" s="217"/>
      <c r="E128" s="217"/>
      <c r="F128" s="20"/>
      <c r="G128" s="20"/>
    </row>
    <row r="129" spans="1:7" s="218" customFormat="1">
      <c r="A129" s="217"/>
      <c r="B129" s="217"/>
      <c r="C129" s="217"/>
      <c r="D129" s="217"/>
      <c r="E129" s="217"/>
      <c r="F129" s="20"/>
      <c r="G129" s="20"/>
    </row>
    <row r="130" spans="1:7" s="218" customFormat="1">
      <c r="A130" s="217"/>
      <c r="B130" s="217"/>
      <c r="C130" s="217"/>
      <c r="D130" s="217"/>
      <c r="E130" s="217"/>
      <c r="F130" s="20"/>
      <c r="G130" s="20"/>
    </row>
    <row r="131" spans="1:7" s="218" customFormat="1">
      <c r="A131" s="217"/>
      <c r="B131" s="217"/>
      <c r="C131" s="217"/>
      <c r="D131" s="217"/>
      <c r="E131" s="217"/>
      <c r="F131" s="20"/>
      <c r="G131" s="20"/>
    </row>
    <row r="132" spans="1:7" s="218" customFormat="1">
      <c r="A132" s="217"/>
      <c r="B132" s="217"/>
      <c r="C132" s="217"/>
      <c r="D132" s="217"/>
      <c r="E132" s="217"/>
      <c r="F132" s="20"/>
      <c r="G132" s="20"/>
    </row>
    <row r="133" spans="1:7" s="218" customFormat="1">
      <c r="A133" s="217"/>
      <c r="B133" s="217"/>
      <c r="C133" s="217"/>
      <c r="D133" s="217"/>
      <c r="E133" s="217"/>
      <c r="F133" s="20"/>
      <c r="G133" s="20"/>
    </row>
    <row r="134" spans="1:7" s="218" customFormat="1">
      <c r="A134" s="217"/>
      <c r="B134" s="217"/>
      <c r="C134" s="217"/>
      <c r="D134" s="217"/>
      <c r="E134" s="217"/>
      <c r="F134" s="20"/>
      <c r="G134" s="20"/>
    </row>
    <row r="135" spans="1:7" s="218" customFormat="1">
      <c r="A135" s="217"/>
      <c r="B135" s="217"/>
      <c r="C135" s="217"/>
      <c r="D135" s="217"/>
      <c r="E135" s="217"/>
      <c r="F135" s="20"/>
      <c r="G135" s="20"/>
    </row>
    <row r="136" spans="1:7" s="218" customFormat="1">
      <c r="A136" s="217"/>
      <c r="B136" s="217"/>
      <c r="C136" s="217"/>
      <c r="D136" s="217"/>
      <c r="E136" s="217"/>
      <c r="F136" s="20"/>
      <c r="G136" s="20"/>
    </row>
    <row r="137" spans="1:7" s="218" customFormat="1">
      <c r="A137" s="217"/>
      <c r="B137" s="217"/>
      <c r="C137" s="217"/>
      <c r="D137" s="217"/>
      <c r="E137" s="217"/>
      <c r="F137" s="20"/>
      <c r="G137" s="20"/>
    </row>
    <row r="138" spans="1:7" s="218" customFormat="1">
      <c r="A138" s="217"/>
      <c r="B138" s="217"/>
      <c r="C138" s="217"/>
      <c r="D138" s="217"/>
      <c r="E138" s="217"/>
      <c r="F138" s="20"/>
      <c r="G138" s="20"/>
    </row>
    <row r="139" spans="1:7" s="218" customFormat="1">
      <c r="A139" s="217"/>
      <c r="B139" s="217"/>
      <c r="C139" s="217"/>
      <c r="D139" s="217"/>
      <c r="E139" s="217"/>
      <c r="F139" s="20"/>
      <c r="G139" s="20"/>
    </row>
    <row r="140" spans="1:7" s="218" customFormat="1">
      <c r="A140" s="217"/>
      <c r="B140" s="217"/>
      <c r="C140" s="217"/>
      <c r="D140" s="217"/>
      <c r="E140" s="217"/>
      <c r="F140" s="20"/>
      <c r="G140" s="20"/>
    </row>
    <row r="141" spans="1:7" s="218" customFormat="1">
      <c r="A141" s="217"/>
      <c r="B141" s="217"/>
      <c r="C141" s="217"/>
      <c r="D141" s="217"/>
      <c r="E141" s="217"/>
      <c r="F141" s="20"/>
      <c r="G141" s="20"/>
    </row>
    <row r="142" spans="1:7" s="218" customFormat="1">
      <c r="A142" s="217"/>
      <c r="B142" s="217"/>
      <c r="C142" s="217"/>
      <c r="D142" s="217"/>
      <c r="E142" s="217"/>
      <c r="F142" s="20"/>
      <c r="G142" s="20"/>
    </row>
    <row r="143" spans="1:7" s="218" customFormat="1">
      <c r="A143" s="217"/>
      <c r="B143" s="217"/>
      <c r="C143" s="217"/>
      <c r="D143" s="217"/>
      <c r="E143" s="217"/>
      <c r="F143" s="20"/>
      <c r="G143" s="20"/>
    </row>
    <row r="144" spans="1:7" s="218" customFormat="1">
      <c r="A144" s="217"/>
      <c r="B144" s="217"/>
      <c r="C144" s="217"/>
      <c r="D144" s="217"/>
      <c r="E144" s="217"/>
      <c r="F144" s="20"/>
      <c r="G144" s="20"/>
    </row>
    <row r="145" spans="1:13" s="218" customFormat="1">
      <c r="A145" s="217"/>
      <c r="B145" s="217"/>
      <c r="C145" s="217"/>
      <c r="D145" s="217"/>
      <c r="E145" s="217"/>
      <c r="F145" s="20"/>
      <c r="G145" s="20"/>
    </row>
    <row r="146" spans="1:13" s="218" customFormat="1">
      <c r="A146" s="217"/>
      <c r="B146" s="217"/>
      <c r="C146" s="217"/>
      <c r="D146" s="217"/>
      <c r="E146" s="217"/>
      <c r="F146" s="20"/>
      <c r="G146" s="20"/>
    </row>
    <row r="147" spans="1:13" s="218" customFormat="1">
      <c r="A147" s="217"/>
      <c r="B147" s="217"/>
      <c r="C147" s="217"/>
      <c r="D147" s="217"/>
      <c r="E147" s="217"/>
      <c r="F147" s="20"/>
      <c r="G147" s="20"/>
    </row>
    <row r="148" spans="1:13" s="218" customFormat="1">
      <c r="A148" s="217"/>
      <c r="B148" s="217"/>
      <c r="C148" s="217"/>
      <c r="D148" s="217"/>
      <c r="E148" s="217"/>
      <c r="F148" s="20"/>
      <c r="G148" s="20"/>
    </row>
    <row r="149" spans="1:13" s="218" customFormat="1">
      <c r="A149" s="217"/>
      <c r="B149" s="217"/>
      <c r="C149" s="217"/>
      <c r="D149" s="217"/>
      <c r="E149" s="217"/>
      <c r="F149" s="20"/>
      <c r="G149" s="20"/>
    </row>
    <row r="150" spans="1:13" s="218" customFormat="1">
      <c r="A150" s="217"/>
      <c r="B150" s="217"/>
      <c r="C150" s="217"/>
      <c r="D150" s="217"/>
      <c r="E150" s="217"/>
      <c r="F150" s="20"/>
      <c r="G150" s="20"/>
      <c r="M150" s="217"/>
    </row>
    <row r="151" spans="1:13" s="218" customFormat="1">
      <c r="A151" s="217"/>
      <c r="B151" s="217"/>
      <c r="C151" s="217"/>
      <c r="D151" s="217"/>
      <c r="E151" s="217"/>
      <c r="F151" s="20"/>
      <c r="G151" s="20"/>
      <c r="M151" s="217"/>
    </row>
    <row r="152" spans="1:13" s="218" customFormat="1">
      <c r="A152" s="217"/>
      <c r="B152" s="217"/>
      <c r="C152" s="217"/>
      <c r="D152" s="217"/>
      <c r="E152" s="217"/>
      <c r="F152" s="20"/>
      <c r="G152" s="20"/>
      <c r="M152" s="217"/>
    </row>
  </sheetData>
  <conditionalFormatting sqref="H2">
    <cfRule type="containsText" dxfId="11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D00-000000000000}">
      <formula1>"Ballarat, Geelong, Horsham, Mildura, Warrnambool, GHP"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pageSetUpPr fitToPage="1"/>
  </sheetPr>
  <dimension ref="A1:XFD171"/>
  <sheetViews>
    <sheetView showGridLines="0" zoomScale="70" zoomScaleNormal="70" workbookViewId="0">
      <pane xSplit="6" ySplit="12" topLeftCell="AE32" activePane="bottomRight" state="frozen"/>
      <selection activeCell="B4" sqref="B4"/>
      <selection pane="topRight" activeCell="B4" sqref="B4"/>
      <selection pane="bottomLeft" activeCell="B4" sqref="B4"/>
      <selection pane="bottomRight" activeCell="AF54" sqref="AF54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17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17" customWidth="1"/>
    <col min="37" max="37" width="3.5703125" customWidth="1"/>
    <col min="38" max="38" width="11.5703125" customWidth="1"/>
    <col min="40" max="40" width="12" style="217" bestFit="1" customWidth="1"/>
    <col min="41" max="55" width="11.5703125" style="217" customWidth="1"/>
  </cols>
  <sheetData>
    <row r="1" spans="1:16384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16384" ht="17.25" customHeight="1">
      <c r="A2" s="170" t="s">
        <v>35</v>
      </c>
      <c r="B2" s="169"/>
      <c r="C2" s="169"/>
      <c r="D2" s="170" t="s">
        <v>147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5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16384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16384" ht="15">
      <c r="A4" s="30"/>
      <c r="B4" s="4"/>
      <c r="C4" s="4"/>
      <c r="D4" s="4"/>
      <c r="F4" s="14"/>
    </row>
    <row r="5" spans="1:16384" ht="15">
      <c r="A5" s="5" t="s">
        <v>120</v>
      </c>
      <c r="B5" s="4"/>
      <c r="C5" s="4"/>
      <c r="D5" s="203">
        <f>INDEX(Project_inputs!$J$99:$M$105, MATCH($D$2, Project_inputs!$C$99:$C$105, 0), MATCH($A5, Project_inputs!$J$98:$M$98,0))</f>
        <v>2021</v>
      </c>
    </row>
    <row r="6" spans="1:16384" ht="15">
      <c r="A6" s="5" t="s">
        <v>30</v>
      </c>
      <c r="B6" s="4"/>
      <c r="C6" s="4"/>
      <c r="D6" s="203">
        <f>INDEX(Project_inputs!$J$99:$M$105, MATCH($D$2, Project_inputs!$C$99:$C$105, 0), MATCH($A6, Project_inputs!$J$98:$M$98,0))</f>
        <v>2022</v>
      </c>
    </row>
    <row r="7" spans="1:16384" ht="15">
      <c r="A7" s="219" t="s">
        <v>18</v>
      </c>
      <c r="B7" s="4"/>
      <c r="C7" s="4"/>
      <c r="D7" s="31">
        <f>INDEX(Project_inputs!$J$99:$M$105, MATCH($D$2, Project_inputs!$C$99:$C$105, 0), MATCH($A7, Project_inputs!$J$98:$M$98,0))</f>
        <v>2022</v>
      </c>
    </row>
    <row r="8" spans="1:16384" s="217" customFormat="1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16384" s="217" customFormat="1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16384" s="217" customFormat="1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16384" s="217" customFormat="1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16384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16384" s="8" customFormat="1" ht="15.7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6384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16384">
      <c r="D15" s="11" t="s">
        <v>120</v>
      </c>
      <c r="F15" s="12"/>
      <c r="G15" s="98"/>
      <c r="H15" s="233">
        <f>IF(H$11=$D$6, CLC_volumes!$J15*CLC_volumes!$K15,0)</f>
        <v>0</v>
      </c>
      <c r="I15" s="233">
        <f>IF(I$11=IF($D15=$A$5, $D$5, IF(OR($D15="ESV observed compliance", $D15 = $A$7),$D$7, $D$6)), SUMPRODUCT(CLC_volumes!$Q15:$U15,CLC_volumes!$Q$13:$U$13)+CLC_volumes!$O15,0)</f>
        <v>0</v>
      </c>
      <c r="J15" s="234">
        <f>IF(J$11=$D$6, CLC_volumes!$M15,0)</f>
        <v>0</v>
      </c>
      <c r="K15" s="233">
        <f>IF(K$11=$D$6, CLC_volumes!$J15*CLC_volumes!$K15,0)</f>
        <v>0</v>
      </c>
      <c r="L15" s="233">
        <f>IF(L$11=IF($D15=$A$5, $D$5, IF(OR($D15="ESV observed compliance", $D15 = $A$7),$D$7, $D$6)), SUMPRODUCT(CLC_volumes!$Q15:$U15,CLC_volumes!$Q$13:$U$13)+CLC_volumes!$O15,0)</f>
        <v>0</v>
      </c>
      <c r="M15" s="234">
        <f>IF(M$11=$D$6, CLC_volumes!$M15,0)</f>
        <v>0</v>
      </c>
      <c r="N15" s="233">
        <f>IF(N$11=$D$6, CLC_volumes!$J15*CLC_volumes!$K15,0)</f>
        <v>0</v>
      </c>
      <c r="O15" s="233">
        <f ca="1">IF(O$11=IF($D15=$A$5, $D$5, IF(OR($D15="ESV observed compliance", $D15 = $A$7),$D$7, $D$6)), SUMPRODUCT(CLC_volumes!$Q15:$U15,CLC_volumes!$Q$13:$U$13)+CLC_volumes!$O15,0)</f>
        <v>262671.71509885736</v>
      </c>
      <c r="P15" s="234">
        <f>IF(P$11=$D$6, CLC_volumes!$M15,0)</f>
        <v>0</v>
      </c>
      <c r="Q15" s="233">
        <f>IF(Q$11=$D$6, CLC_volumes!$J15*CLC_volumes!$K15,0)</f>
        <v>0</v>
      </c>
      <c r="R15" s="233">
        <f>IF(R$11=IF($D15=$A$5, $D$5, IF(OR($D15="ESV observed compliance", $D15 = $A$7),$D$7, $D$6)), SUMPRODUCT(CLC_volumes!$Q15:$U15,CLC_volumes!$Q$13:$U$13)+CLC_volumes!$O15,0)</f>
        <v>0</v>
      </c>
      <c r="S15" s="234">
        <f>IF(S$11=$D$6, CLC_volumes!$M15,0)</f>
        <v>0</v>
      </c>
      <c r="T15" s="233">
        <f>IF(T$11=$D$6, CLC_volumes!$J15*CLC_volumes!$K15,0)</f>
        <v>0</v>
      </c>
      <c r="U15" s="233">
        <f>IF(U$11=IF($D15=$A$5, $D$5, IF(OR($D15="ESV observed compliance", $D15 = $A$7),$D$7, $D$6)), SUMPRODUCT(CLC_volumes!$Q15:$U15,CLC_volumes!$Q$13:$U$13)+CLC_volumes!$O15,0)</f>
        <v>0</v>
      </c>
      <c r="V15" s="234">
        <f>IF(V$11=$D$6, CLC_volumes!$M15,0)</f>
        <v>0</v>
      </c>
      <c r="W15" s="233">
        <f>IF(W$11=$D$6, CLC_volumes!$J15*CLC_volumes!$K15,0)</f>
        <v>0</v>
      </c>
      <c r="X15" s="233">
        <f>IF(X$11=IF($D15=$A$5, $D$5, IF(OR($D15="ESV observed compliance", $D15 = $A$7),$D$7, $D$6)), SUMPRODUCT(CLC_volumes!$Q15:$U15,CLC_volumes!$Q$13:$U$13)+CLC_volumes!$O15,0)</f>
        <v>0</v>
      </c>
      <c r="Y15" s="234">
        <f>IF(Y$11=$D$6, CLC_volumes!$M15,0)</f>
        <v>0</v>
      </c>
      <c r="Z15" s="233">
        <f>IF(Z$11=$D$6, CLC_volumes!$J15*CLC_volumes!$K15,0)</f>
        <v>0</v>
      </c>
      <c r="AA15" s="233">
        <f>IF(AA$11=IF($D15=$A$5, $D$5, IF(OR($D15="ESV observed compliance", $D15 = $A$7),$D$7, $D$6)), SUMPRODUCT(CLC_volumes!$Q15:$U15,CLC_volumes!$Q$13:$U$13)+CLC_volumes!$O15,0)</f>
        <v>0</v>
      </c>
      <c r="AB15" s="234">
        <f>IF(AB$11=$D$6, CLC_volumes!$M15,0)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ca="1" si="4"/>
        <v>262671.71509885736</v>
      </c>
      <c r="AG15" s="235">
        <f t="shared" si="4"/>
        <v>0</v>
      </c>
      <c r="AH15" s="235">
        <f t="shared" si="4"/>
        <v>0</v>
      </c>
      <c r="AI15" s="235">
        <f t="shared" si="4"/>
        <v>0</v>
      </c>
      <c r="AJ15" s="235">
        <f t="shared" si="4"/>
        <v>0</v>
      </c>
      <c r="AK15" s="124"/>
      <c r="AL15" s="235">
        <f ca="1">SUM(AD15:AJ15)</f>
        <v>262671.71509885736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ca="1" si="5"/>
        <v>131335.85754942868</v>
      </c>
      <c r="AS15" s="235">
        <f t="shared" ca="1" si="5"/>
        <v>131335.85754942868</v>
      </c>
      <c r="AT15" s="235">
        <f t="shared" si="5"/>
        <v>0</v>
      </c>
      <c r="AU15" s="235">
        <f t="shared" si="5"/>
        <v>0</v>
      </c>
      <c r="AV15" s="235">
        <f t="shared" si="5"/>
        <v>0</v>
      </c>
      <c r="AW15" s="235">
        <f t="shared" si="5"/>
        <v>0</v>
      </c>
      <c r="AX15" s="235">
        <f t="shared" si="5"/>
        <v>0</v>
      </c>
      <c r="AY15" s="235">
        <f t="shared" si="5"/>
        <v>0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  <c r="BD15" s="217"/>
      <c r="BE15" s="217"/>
    </row>
    <row r="16" spans="1:16384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217"/>
      <c r="BE16" s="217"/>
    </row>
    <row r="17" spans="2:57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C17" s="217"/>
      <c r="AD17" s="105"/>
      <c r="AE17" s="105"/>
      <c r="AF17" s="105"/>
      <c r="AG17" s="105"/>
      <c r="AH17" s="105"/>
      <c r="AI17" s="105"/>
      <c r="AJ17" s="105"/>
      <c r="AK17" s="217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217"/>
      <c r="BE17" s="217"/>
    </row>
    <row r="18" spans="2:57">
      <c r="D18" s="17" t="s">
        <v>86</v>
      </c>
      <c r="F18" s="12"/>
      <c r="G18" s="98"/>
      <c r="H18" s="236">
        <f>IF(H$11=$D$6, CLC_volumes!$J18*CLC_volumes!$K18,0)</f>
        <v>0</v>
      </c>
      <c r="I18" s="233">
        <f>IF(I$11=IF($D18=$A$5, $D$5, IF(OR($D18="ESV observed compliance", $D18 = $A$7),$D$7, $D$6)), SUMPRODUCT(CLC_volumes!$Q18:$U18,CLC_volumes!$Q$13:$U$13)+CLC_volumes!$O18,0)</f>
        <v>0</v>
      </c>
      <c r="J18" s="234">
        <f>IF(J$11=$D$6, CLC_volumes!$M18,0)</f>
        <v>0</v>
      </c>
      <c r="K18" s="233">
        <f>IF(K$11=$D$6, CLC_volumes!$J18*CLC_volumes!$K18,0)</f>
        <v>0</v>
      </c>
      <c r="L18" s="233">
        <f>IF(L$11=IF($D18=$A$5, $D$5, IF(OR($D18="ESV observed compliance", $D18 = $A$7),$D$7, $D$6)), SUMPRODUCT(CLC_volumes!$Q18:$U18,CLC_volumes!$Q$13:$U$13)+CLC_volumes!$O18,0)</f>
        <v>0</v>
      </c>
      <c r="M18" s="234">
        <f>IF(M$11=$D$6, CLC_volumes!$M18,0)</f>
        <v>0</v>
      </c>
      <c r="N18" s="233">
        <f>IF(N$11=$D$6, CLC_volumes!$J18*CLC_volumes!$K18,0)</f>
        <v>0</v>
      </c>
      <c r="O18" s="233">
        <f>IF(O$11=IF($D18=$A$5, $D$5, IF(OR($D18="ESV observed compliance", $D18 = $A$7),$D$7, $D$6)), SUMPRODUCT(CLC_volumes!$Q18:$U18,CLC_volumes!$Q$13:$U$13)+CLC_volumes!$O18,0)</f>
        <v>0</v>
      </c>
      <c r="P18" s="234">
        <f>IF(P$11=$D$6, CLC_volumes!$M18,0)</f>
        <v>0</v>
      </c>
      <c r="Q18" s="233">
        <f>IF(Q$11=$D$6, CLC_volumes!$J18*CLC_volumes!$K18,0)</f>
        <v>0</v>
      </c>
      <c r="R18" s="233">
        <f ca="1">IF(R$11=IF($D18=$A$5, $D$5, IF(OR($D18="ESV observed compliance", $D18 = $A$7),$D$7, $D$6)), SUMPRODUCT(CLC_volumes!$Q18:$U18,CLC_volumes!$Q$13:$U$13)+CLC_volumes!$O18,0)</f>
        <v>0</v>
      </c>
      <c r="S18" s="234">
        <f>IF(S$11=$D$6, CLC_volumes!$M18,0)</f>
        <v>0</v>
      </c>
      <c r="T18" s="233">
        <f>IF(T$11=$D$6, CLC_volumes!$J18*CLC_volumes!$K18,0)</f>
        <v>0</v>
      </c>
      <c r="U18" s="233">
        <f>IF(U$11=IF($D18=$A$5, $D$5, IF(OR($D18="ESV observed compliance", $D18 = $A$7),$D$7, $D$6)), SUMPRODUCT(CLC_volumes!$Q18:$U18,CLC_volumes!$Q$13:$U$13)+CLC_volumes!$O18,0)</f>
        <v>0</v>
      </c>
      <c r="V18" s="234">
        <f>IF(V$11=$D$6, CLC_volumes!$M18,0)</f>
        <v>0</v>
      </c>
      <c r="W18" s="233">
        <f>IF(W$11=$D$6, CLC_volumes!$J18*CLC_volumes!$K18,0)</f>
        <v>0</v>
      </c>
      <c r="X18" s="233">
        <f>IF(X$11=IF($D18=$A$5, $D$5, IF(OR($D18="ESV observed compliance", $D18 = $A$7),$D$7, $D$6)), SUMPRODUCT(CLC_volumes!$Q18:$U18,CLC_volumes!$Q$13:$U$13)+CLC_volumes!$O18,0)</f>
        <v>0</v>
      </c>
      <c r="Y18" s="234">
        <f>IF(Y$11=$D$6, CLC_volumes!$M18,0)</f>
        <v>0</v>
      </c>
      <c r="Z18" s="233">
        <f>IF(Z$11=$D$6, CLC_volumes!$J18*CLC_volumes!$K18,0)</f>
        <v>0</v>
      </c>
      <c r="AA18" s="233">
        <f>IF(AA$11=IF($D18=$A$5, $D$5, IF(OR($D18="ESV observed compliance", $D18 = $A$7),$D$7, $D$6)), SUMPRODUCT(CLC_volumes!$Q18:$U18,CLC_volumes!$Q$13:$U$13)+CLC_volumes!$O18,0)</f>
        <v>0</v>
      </c>
      <c r="AB18" s="234">
        <f>IF(AB$11=$D$6, CLC_volumes!$M18,0)</f>
        <v>0</v>
      </c>
      <c r="AC18" s="124"/>
      <c r="AD18" s="235">
        <f t="shared" ref="AD18:AJ23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ca="1" si="6"/>
        <v>0</v>
      </c>
      <c r="AH18" s="235">
        <f t="shared" si="6"/>
        <v>0</v>
      </c>
      <c r="AI18" s="235">
        <f t="shared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ca="1" si="8"/>
        <v>0</v>
      </c>
      <c r="AU18" s="235">
        <f t="shared" ca="1" si="8"/>
        <v>0</v>
      </c>
      <c r="AV18" s="235">
        <f t="shared" si="8"/>
        <v>0</v>
      </c>
      <c r="AW18" s="235">
        <f t="shared" si="8"/>
        <v>0</v>
      </c>
      <c r="AX18" s="235">
        <f t="shared" si="8"/>
        <v>0</v>
      </c>
      <c r="AY18" s="235">
        <f t="shared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  <c r="BD18" s="217"/>
      <c r="BE18" s="217"/>
    </row>
    <row r="19" spans="2:57">
      <c r="D19" s="17" t="s">
        <v>87</v>
      </c>
      <c r="F19" s="12"/>
      <c r="G19" s="102"/>
      <c r="H19" s="236">
        <f>IF(H$11=$D$6, CLC_volumes!$J19*CLC_volumes!$K19,0)</f>
        <v>0</v>
      </c>
      <c r="I19" s="233">
        <f>IF(I$11=IF($D19=$A$5, $D$5, IF(OR($D19="ESV observed compliance", $D19 = $A$7),$D$7, $D$6)), SUMPRODUCT(CLC_volumes!$Q19:$U19,CLC_volumes!$Q$13:$U$13)+CLC_volumes!$O19,0)</f>
        <v>0</v>
      </c>
      <c r="J19" s="234">
        <f>IF(J$11=$D$6, CLC_volumes!$M19,0)</f>
        <v>0</v>
      </c>
      <c r="K19" s="233">
        <f>IF(K$11=$D$6, CLC_volumes!$J19*CLC_volumes!$K19,0)</f>
        <v>0</v>
      </c>
      <c r="L19" s="233">
        <f>IF(L$11=IF($D19=$A$5, $D$5, IF(OR($D19="ESV observed compliance", $D19 = $A$7),$D$7, $D$6)), SUMPRODUCT(CLC_volumes!$Q19:$U19,CLC_volumes!$Q$13:$U$13)+CLC_volumes!$O19,0)</f>
        <v>0</v>
      </c>
      <c r="M19" s="234">
        <f>IF(M$11=$D$6, CLC_volumes!$M19,0)</f>
        <v>0</v>
      </c>
      <c r="N19" s="233">
        <f>IF(N$11=$D$6, CLC_volumes!$J19*CLC_volumes!$K19,0)</f>
        <v>0</v>
      </c>
      <c r="O19" s="233">
        <f>IF(O$11=IF($D19=$A$5, $D$5, IF(OR($D19="ESV observed compliance", $D19 = $A$7),$D$7, $D$6)), SUMPRODUCT(CLC_volumes!$Q19:$U19,CLC_volumes!$Q$13:$U$13)+CLC_volumes!$O19,0)</f>
        <v>0</v>
      </c>
      <c r="P19" s="234">
        <f>IF(P$11=$D$6, CLC_volumes!$M19,0)</f>
        <v>0</v>
      </c>
      <c r="Q19" s="233">
        <f>IF(Q$11=$D$6, CLC_volumes!$J19*CLC_volumes!$K19,0)</f>
        <v>0</v>
      </c>
      <c r="R19" s="233">
        <f ca="1">IF(R$11=IF($D19=$A$5, $D$5, IF(OR($D19="ESV observed compliance", $D19 = $A$7),$D$7, $D$6)), SUMPRODUCT(CLC_volumes!$Q19:$U19,CLC_volumes!$Q$13:$U$13)+CLC_volumes!$O19,0)</f>
        <v>0</v>
      </c>
      <c r="S19" s="234">
        <f>IF(S$11=$D$6, CLC_volumes!$M19,0)</f>
        <v>0</v>
      </c>
      <c r="T19" s="233">
        <f>IF(T$11=$D$6, CLC_volumes!$J19*CLC_volumes!$K19,0)</f>
        <v>0</v>
      </c>
      <c r="U19" s="233">
        <f>IF(U$11=IF($D19=$A$5, $D$5, IF(OR($D19="ESV observed compliance", $D19 = $A$7),$D$7, $D$6)), SUMPRODUCT(CLC_volumes!$Q19:$U19,CLC_volumes!$Q$13:$U$13)+CLC_volumes!$O19,0)</f>
        <v>0</v>
      </c>
      <c r="V19" s="234">
        <f>IF(V$11=$D$6, CLC_volumes!$M19,0)</f>
        <v>0</v>
      </c>
      <c r="W19" s="233">
        <f>IF(W$11=$D$6, CLC_volumes!$J19*CLC_volumes!$K19,0)</f>
        <v>0</v>
      </c>
      <c r="X19" s="233">
        <f>IF(X$11=IF($D19=$A$5, $D$5, IF(OR($D19="ESV observed compliance", $D19 = $A$7),$D$7, $D$6)), SUMPRODUCT(CLC_volumes!$Q19:$U19,CLC_volumes!$Q$13:$U$13)+CLC_volumes!$O19,0)</f>
        <v>0</v>
      </c>
      <c r="Y19" s="234">
        <f>IF(Y$11=$D$6, CLC_volumes!$M19,0)</f>
        <v>0</v>
      </c>
      <c r="Z19" s="233">
        <f>IF(Z$11=$D$6, CLC_volumes!$J19*CLC_volumes!$K19,0)</f>
        <v>0</v>
      </c>
      <c r="AA19" s="233">
        <f>IF(AA$11=IF($D19=$A$5, $D$5, IF(OR($D19="ESV observed compliance", $D19 = $A$7),$D$7, $D$6)), SUMPRODUCT(CLC_volumes!$Q19:$U19,CLC_volumes!$Q$13:$U$13)+CLC_volumes!$O19,0)</f>
        <v>0</v>
      </c>
      <c r="AB19" s="234">
        <f>IF(AB$11=$D$6, CLC_volumes!$M19,0)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ca="1" si="6"/>
        <v>0</v>
      </c>
      <c r="AH19" s="235">
        <f t="shared" si="6"/>
        <v>0</v>
      </c>
      <c r="AI19" s="235">
        <f t="shared" si="6"/>
        <v>0</v>
      </c>
      <c r="AJ19" s="235">
        <f t="shared" si="6"/>
        <v>0</v>
      </c>
      <c r="AK19" s="124"/>
      <c r="AL19" s="235">
        <f t="shared" ref="AL19:AL23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ca="1" si="8"/>
        <v>0</v>
      </c>
      <c r="AU19" s="235">
        <f t="shared" ca="1" si="8"/>
        <v>0</v>
      </c>
      <c r="AV19" s="235">
        <f t="shared" si="8"/>
        <v>0</v>
      </c>
      <c r="AW19" s="235">
        <f t="shared" si="8"/>
        <v>0</v>
      </c>
      <c r="AX19" s="235">
        <f t="shared" si="8"/>
        <v>0</v>
      </c>
      <c r="AY19" s="235">
        <f t="shared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  <c r="BD19" s="217"/>
      <c r="BE19" s="217"/>
    </row>
    <row r="20" spans="2:57">
      <c r="D20" t="s">
        <v>68</v>
      </c>
      <c r="F20" s="12"/>
      <c r="G20" s="98"/>
      <c r="H20" s="236">
        <f>IF(H$11=$D$6, CLC_volumes!$J20*CLC_volumes!$K20,0)</f>
        <v>0</v>
      </c>
      <c r="I20" s="233">
        <f>IF(I$11=IF($D20=$A$5, $D$5, IF(OR($D20="ESV observed compliance", $D20 = $A$7),$D$7, $D$6)), SUMPRODUCT(CLC_volumes!$Q20:$U20,CLC_volumes!$Q$13:$U$13)+CLC_volumes!$O20,0)</f>
        <v>0</v>
      </c>
      <c r="J20" s="234">
        <f>IF(J$11=$D$6, CLC_volumes!$M20,0)</f>
        <v>0</v>
      </c>
      <c r="K20" s="233">
        <f>IF(K$11=$D$6, CLC_volumes!$J20*CLC_volumes!$K20,0)</f>
        <v>0</v>
      </c>
      <c r="L20" s="233">
        <f>IF(L$11=IF($D20=$A$5, $D$5, IF(OR($D20="ESV observed compliance", $D20 = $A$7),$D$7, $D$6)), SUMPRODUCT(CLC_volumes!$Q20:$U20,CLC_volumes!$Q$13:$U$13)+CLC_volumes!$O20,0)</f>
        <v>0</v>
      </c>
      <c r="M20" s="234">
        <f>IF(M$11=$D$6, CLC_volumes!$M20,0)</f>
        <v>0</v>
      </c>
      <c r="N20" s="233">
        <f>IF(N$11=$D$6, CLC_volumes!$J20*CLC_volumes!$K20,0)</f>
        <v>0</v>
      </c>
      <c r="O20" s="233">
        <f>IF(O$11=IF($D20=$A$5, $D$5, IF(OR($D20="ESV observed compliance", $D20 = $A$7),$D$7, $D$6)), SUMPRODUCT(CLC_volumes!$Q20:$U20,CLC_volumes!$Q$13:$U$13)+CLC_volumes!$O20,0)</f>
        <v>0</v>
      </c>
      <c r="P20" s="234">
        <f>IF(P$11=$D$6, CLC_volumes!$M20,0)</f>
        <v>0</v>
      </c>
      <c r="Q20" s="233">
        <f>IF(Q$11=$D$6, CLC_volumes!$J20*CLC_volumes!$K20,0)</f>
        <v>0</v>
      </c>
      <c r="R20" s="233">
        <f ca="1">IF(R$11=IF($D20=$A$5, $D$5, IF(OR($D20="ESV observed compliance", $D20 = $A$7),$D$7, $D$6)), SUMPRODUCT(CLC_volumes!$Q20:$U20,CLC_volumes!$Q$13:$U$13)+CLC_volumes!$O20,0)</f>
        <v>0</v>
      </c>
      <c r="S20" s="234">
        <f>IF(S$11=$D$6, CLC_volumes!$M20,0)</f>
        <v>0</v>
      </c>
      <c r="T20" s="233">
        <f>IF(T$11=$D$6, CLC_volumes!$J20*CLC_volumes!$K20,0)</f>
        <v>0</v>
      </c>
      <c r="U20" s="233">
        <f>IF(U$11=IF($D20=$A$5, $D$5, IF(OR($D20="ESV observed compliance", $D20 = $A$7),$D$7, $D$6)), SUMPRODUCT(CLC_volumes!$Q20:$U20,CLC_volumes!$Q$13:$U$13)+CLC_volumes!$O20,0)</f>
        <v>0</v>
      </c>
      <c r="V20" s="234">
        <f>IF(V$11=$D$6, CLC_volumes!$M20,0)</f>
        <v>0</v>
      </c>
      <c r="W20" s="233">
        <f>IF(W$11=$D$6, CLC_volumes!$J20*CLC_volumes!$K20,0)</f>
        <v>0</v>
      </c>
      <c r="X20" s="233">
        <f>IF(X$11=IF($D20=$A$5, $D$5, IF(OR($D20="ESV observed compliance", $D20 = $A$7),$D$7, $D$6)), SUMPRODUCT(CLC_volumes!$Q20:$U20,CLC_volumes!$Q$13:$U$13)+CLC_volumes!$O20,0)</f>
        <v>0</v>
      </c>
      <c r="Y20" s="234">
        <f>IF(Y$11=$D$6, CLC_volumes!$M20,0)</f>
        <v>0</v>
      </c>
      <c r="Z20" s="233">
        <f>IF(Z$11=$D$6, CLC_volumes!$J20*CLC_volumes!$K20,0)</f>
        <v>0</v>
      </c>
      <c r="AA20" s="233">
        <f>IF(AA$11=IF($D20=$A$5, $D$5, IF(OR($D20="ESV observed compliance", $D20 = $A$7),$D$7, $D$6)), SUMPRODUCT(CLC_volumes!$Q20:$U20,CLC_volumes!$Q$13:$U$13)+CLC_volumes!$O20,0)</f>
        <v>0</v>
      </c>
      <c r="AB20" s="234">
        <f>IF(AB$11=$D$6, CLC_volumes!$M20,0)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ca="1" si="6"/>
        <v>0</v>
      </c>
      <c r="AH20" s="235">
        <f t="shared" si="6"/>
        <v>0</v>
      </c>
      <c r="AI20" s="235">
        <f t="shared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ca="1" si="8"/>
        <v>0</v>
      </c>
      <c r="AU20" s="235">
        <f t="shared" ca="1" si="8"/>
        <v>0</v>
      </c>
      <c r="AV20" s="235">
        <f t="shared" si="8"/>
        <v>0</v>
      </c>
      <c r="AW20" s="235">
        <f t="shared" si="8"/>
        <v>0</v>
      </c>
      <c r="AX20" s="235">
        <f t="shared" si="8"/>
        <v>0</v>
      </c>
      <c r="AY20" s="235">
        <f t="shared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  <c r="BD20" s="217"/>
      <c r="BE20" s="217"/>
    </row>
    <row r="21" spans="2:57">
      <c r="D21" s="17" t="s">
        <v>67</v>
      </c>
      <c r="F21" s="12"/>
      <c r="G21" s="98"/>
      <c r="H21" s="236">
        <f>IF(H$11=$D$6, CLC_volumes!$J21*CLC_volumes!$K21,0)</f>
        <v>0</v>
      </c>
      <c r="I21" s="233">
        <f>IF(I$11=IF($D21=$A$5, $D$5, IF(OR($D21="ESV observed compliance", $D21 = $A$7),$D$7, $D$6)), SUMPRODUCT(CLC_volumes!$Q21:$U21,CLC_volumes!$Q$13:$U$13)+CLC_volumes!$O21,0)</f>
        <v>0</v>
      </c>
      <c r="J21" s="234">
        <f>IF(J$11=$D$6, CLC_volumes!$M21,0)</f>
        <v>0</v>
      </c>
      <c r="K21" s="233">
        <f>IF(K$11=$D$6, CLC_volumes!$J21*CLC_volumes!$K21,0)</f>
        <v>0</v>
      </c>
      <c r="L21" s="233">
        <f>IF(L$11=IF($D21=$A$5, $D$5, IF(OR($D21="ESV observed compliance", $D21 = $A$7),$D$7, $D$6)), SUMPRODUCT(CLC_volumes!$Q21:$U21,CLC_volumes!$Q$13:$U$13)+CLC_volumes!$O21,0)</f>
        <v>0</v>
      </c>
      <c r="M21" s="234">
        <f>IF(M$11=$D$6, CLC_volumes!$M21,0)</f>
        <v>0</v>
      </c>
      <c r="N21" s="233">
        <f>IF(N$11=$D$6, CLC_volumes!$J21*CLC_volumes!$K21,0)</f>
        <v>0</v>
      </c>
      <c r="O21" s="233">
        <f>IF(O$11=IF($D21=$A$5, $D$5, IF(OR($D21="ESV observed compliance", $D21 = $A$7),$D$7, $D$6)), SUMPRODUCT(CLC_volumes!$Q21:$U21,CLC_volumes!$Q$13:$U$13)+CLC_volumes!$O21,0)</f>
        <v>0</v>
      </c>
      <c r="P21" s="234">
        <f>IF(P$11=$D$6, CLC_volumes!$M21,0)</f>
        <v>0</v>
      </c>
      <c r="Q21" s="233">
        <f>IF(Q$11=$D$6, CLC_volumes!$J21*CLC_volumes!$K21,0)</f>
        <v>0</v>
      </c>
      <c r="R21" s="233">
        <f ca="1">IF(R$11=IF($D21=$A$5, $D$5, IF(OR($D21="ESV observed compliance", $D21 = $A$7),$D$7, $D$6)), SUMPRODUCT(CLC_volumes!$Q21:$U21,CLC_volumes!$Q$13:$U$13)+CLC_volumes!$O21,0)</f>
        <v>0</v>
      </c>
      <c r="S21" s="234">
        <f>IF(S$11=$D$6, CLC_volumes!$M21,0)</f>
        <v>0</v>
      </c>
      <c r="T21" s="233">
        <f>IF(T$11=$D$6, CLC_volumes!$J21*CLC_volumes!$K21,0)</f>
        <v>0</v>
      </c>
      <c r="U21" s="233">
        <f>IF(U$11=IF($D21=$A$5, $D$5, IF(OR($D21="ESV observed compliance", $D21 = $A$7),$D$7, $D$6)), SUMPRODUCT(CLC_volumes!$Q21:$U21,CLC_volumes!$Q$13:$U$13)+CLC_volumes!$O21,0)</f>
        <v>0</v>
      </c>
      <c r="V21" s="234">
        <f>IF(V$11=$D$6, CLC_volumes!$M21,0)</f>
        <v>0</v>
      </c>
      <c r="W21" s="233">
        <f>IF(W$11=$D$6, CLC_volumes!$J21*CLC_volumes!$K21,0)</f>
        <v>0</v>
      </c>
      <c r="X21" s="233">
        <f>IF(X$11=IF($D21=$A$5, $D$5, IF(OR($D21="ESV observed compliance", $D21 = $A$7),$D$7, $D$6)), SUMPRODUCT(CLC_volumes!$Q21:$U21,CLC_volumes!$Q$13:$U$13)+CLC_volumes!$O21,0)</f>
        <v>0</v>
      </c>
      <c r="Y21" s="234">
        <f>IF(Y$11=$D$6, CLC_volumes!$M21,0)</f>
        <v>0</v>
      </c>
      <c r="Z21" s="233">
        <f>IF(Z$11=$D$6, CLC_volumes!$J21*CLC_volumes!$K21,0)</f>
        <v>0</v>
      </c>
      <c r="AA21" s="233">
        <f>IF(AA$11=IF($D21=$A$5, $D$5, IF(OR($D21="ESV observed compliance", $D21 = $A$7),$D$7, $D$6)), SUMPRODUCT(CLC_volumes!$Q21:$U21,CLC_volumes!$Q$13:$U$13)+CLC_volumes!$O21,0)</f>
        <v>0</v>
      </c>
      <c r="AB21" s="234">
        <f>IF(AB$11=$D$6, CLC_volumes!$M21,0)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ca="1" si="6"/>
        <v>0</v>
      </c>
      <c r="AH21" s="235">
        <f t="shared" si="6"/>
        <v>0</v>
      </c>
      <c r="AI21" s="235">
        <f t="shared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ca="1" si="8"/>
        <v>0</v>
      </c>
      <c r="AU21" s="235">
        <f t="shared" ca="1" si="8"/>
        <v>0</v>
      </c>
      <c r="AV21" s="235">
        <f t="shared" si="8"/>
        <v>0</v>
      </c>
      <c r="AW21" s="235">
        <f t="shared" si="8"/>
        <v>0</v>
      </c>
      <c r="AX21" s="235">
        <f t="shared" si="8"/>
        <v>0</v>
      </c>
      <c r="AY21" s="235">
        <f t="shared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  <c r="BD21" s="217"/>
      <c r="BE21" s="217"/>
    </row>
    <row r="22" spans="2:57">
      <c r="D22" t="s">
        <v>5</v>
      </c>
      <c r="F22" s="12"/>
      <c r="G22" s="98"/>
      <c r="H22" s="236">
        <f>IF(H$11=$D$6, CLC_volumes!$J22*CLC_volumes!$K22,0)</f>
        <v>0</v>
      </c>
      <c r="I22" s="233">
        <f>IF(I$11=IF($D22=$A$5, $D$5, IF(OR($D22="ESV observed compliance", $D22 = $A$7),$D$7, $D$6)), SUMPRODUCT(CLC_volumes!$Q22:$U22,CLC_volumes!$Q$13:$U$13)+CLC_volumes!$O22,0)</f>
        <v>0</v>
      </c>
      <c r="J22" s="234">
        <f>IF(J$11=$D$6, CLC_volumes!$M22,0)</f>
        <v>0</v>
      </c>
      <c r="K22" s="233">
        <f>IF(K$11=$D$6, CLC_volumes!$J22*CLC_volumes!$K22,0)</f>
        <v>0</v>
      </c>
      <c r="L22" s="233">
        <f>IF(L$11=IF($D22=$A$5, $D$5, IF(OR($D22="ESV observed compliance", $D22 = $A$7),$D$7, $D$6)), SUMPRODUCT(CLC_volumes!$Q22:$U22,CLC_volumes!$Q$13:$U$13)+CLC_volumes!$O22,0)</f>
        <v>0</v>
      </c>
      <c r="M22" s="234">
        <f>IF(M$11=$D$6, CLC_volumes!$M22,0)</f>
        <v>0</v>
      </c>
      <c r="N22" s="233">
        <f>IF(N$11=$D$6, CLC_volumes!$J22*CLC_volumes!$K22,0)</f>
        <v>0</v>
      </c>
      <c r="O22" s="233">
        <f>IF(O$11=IF($D22=$A$5, $D$5, IF(OR($D22="ESV observed compliance", $D22 = $A$7),$D$7, $D$6)), SUMPRODUCT(CLC_volumes!$Q22:$U22,CLC_volumes!$Q$13:$U$13)+CLC_volumes!$O22,0)</f>
        <v>0</v>
      </c>
      <c r="P22" s="234">
        <f>IF(P$11=$D$6, CLC_volumes!$M22,0)</f>
        <v>0</v>
      </c>
      <c r="Q22" s="233">
        <f>IF(Q$11=$D$6, CLC_volumes!$J22*CLC_volumes!$K22,0)</f>
        <v>0</v>
      </c>
      <c r="R22" s="233">
        <f ca="1">IF(R$11=IF($D22=$A$5, $D$5, IF(OR($D22="ESV observed compliance", $D22 = $A$7),$D$7, $D$6)), SUMPRODUCT(CLC_volumes!$Q22:$U22,CLC_volumes!$Q$13:$U$13)+CLC_volumes!$O22,0)</f>
        <v>0</v>
      </c>
      <c r="S22" s="234">
        <f>IF(S$11=$D$6, CLC_volumes!$M22,0)</f>
        <v>0</v>
      </c>
      <c r="T22" s="233">
        <f>IF(T$11=$D$6, CLC_volumes!$J22*CLC_volumes!$K22,0)</f>
        <v>0</v>
      </c>
      <c r="U22" s="233">
        <f>IF(U$11=IF($D22=$A$5, $D$5, IF(OR($D22="ESV observed compliance", $D22 = $A$7),$D$7, $D$6)), SUMPRODUCT(CLC_volumes!$Q22:$U22,CLC_volumes!$Q$13:$U$13)+CLC_volumes!$O22,0)</f>
        <v>0</v>
      </c>
      <c r="V22" s="234">
        <f>IF(V$11=$D$6, CLC_volumes!$M22,0)</f>
        <v>0</v>
      </c>
      <c r="W22" s="233">
        <f>IF(W$11=$D$6, CLC_volumes!$J22*CLC_volumes!$K22,0)</f>
        <v>0</v>
      </c>
      <c r="X22" s="233">
        <f>IF(X$11=IF($D22=$A$5, $D$5, IF(OR($D22="ESV observed compliance", $D22 = $A$7),$D$7, $D$6)), SUMPRODUCT(CLC_volumes!$Q22:$U22,CLC_volumes!$Q$13:$U$13)+CLC_volumes!$O22,0)</f>
        <v>0</v>
      </c>
      <c r="Y22" s="234">
        <f>IF(Y$11=$D$6, CLC_volumes!$M22,0)</f>
        <v>0</v>
      </c>
      <c r="Z22" s="233">
        <f>IF(Z$11=$D$6, CLC_volumes!$J22*CLC_volumes!$K22,0)</f>
        <v>0</v>
      </c>
      <c r="AA22" s="233">
        <f>IF(AA$11=IF($D22=$A$5, $D$5, IF(OR($D22="ESV observed compliance", $D22 = $A$7),$D$7, $D$6)), SUMPRODUCT(CLC_volumes!$Q22:$U22,CLC_volumes!$Q$13:$U$13)+CLC_volumes!$O22,0)</f>
        <v>0</v>
      </c>
      <c r="AB22" s="234">
        <f>IF(AB$11=$D$6, CLC_volumes!$M22,0)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ca="1" si="6"/>
        <v>0</v>
      </c>
      <c r="AH22" s="235">
        <f t="shared" si="6"/>
        <v>0</v>
      </c>
      <c r="AI22" s="235">
        <f t="shared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ca="1" si="8"/>
        <v>0</v>
      </c>
      <c r="AU22" s="235">
        <f t="shared" ca="1" si="8"/>
        <v>0</v>
      </c>
      <c r="AV22" s="235">
        <f t="shared" si="8"/>
        <v>0</v>
      </c>
      <c r="AW22" s="235">
        <f t="shared" si="8"/>
        <v>0</v>
      </c>
      <c r="AX22" s="235">
        <f t="shared" si="8"/>
        <v>0</v>
      </c>
      <c r="AY22" s="235">
        <f t="shared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  <c r="BD22" s="217"/>
      <c r="BE22" s="217"/>
    </row>
    <row r="23" spans="2:57">
      <c r="D23" t="s">
        <v>6</v>
      </c>
      <c r="F23" s="12"/>
      <c r="G23" s="98"/>
      <c r="H23" s="236">
        <f>IF(H$11=$D$6, CLC_volumes!$J23*CLC_volumes!$K23,0)</f>
        <v>0</v>
      </c>
      <c r="I23" s="233">
        <f>IF(I$11=IF($D23=$A$5, $D$5, IF(OR($D23="ESV observed compliance", $D23 = $A$7),$D$7, $D$6)), SUMPRODUCT(CLC_volumes!$Q23:$U23,CLC_volumes!$Q$13:$U$13)+CLC_volumes!$O23,0)</f>
        <v>0</v>
      </c>
      <c r="J23" s="234">
        <f>IF(J$11=$D$6, CLC_volumes!$M23,0)</f>
        <v>0</v>
      </c>
      <c r="K23" s="233">
        <f>IF(K$11=$D$6, CLC_volumes!$J23*CLC_volumes!$K23,0)</f>
        <v>0</v>
      </c>
      <c r="L23" s="233">
        <f>IF(L$11=IF($D23=$A$5, $D$5, IF(OR($D23="ESV observed compliance", $D23 = $A$7),$D$7, $D$6)), SUMPRODUCT(CLC_volumes!$Q23:$U23,CLC_volumes!$Q$13:$U$13)+CLC_volumes!$O23,0)</f>
        <v>0</v>
      </c>
      <c r="M23" s="234">
        <f>IF(M$11=$D$6, CLC_volumes!$M23,0)</f>
        <v>0</v>
      </c>
      <c r="N23" s="233">
        <f>IF(N$11=$D$6, CLC_volumes!$J23*CLC_volumes!$K23,0)</f>
        <v>0</v>
      </c>
      <c r="O23" s="233">
        <f>IF(O$11=IF($D23=$A$5, $D$5, IF(OR($D23="ESV observed compliance", $D23 = $A$7),$D$7, $D$6)), SUMPRODUCT(CLC_volumes!$Q23:$U23,CLC_volumes!$Q$13:$U$13)+CLC_volumes!$O23,0)</f>
        <v>0</v>
      </c>
      <c r="P23" s="234">
        <f>IF(P$11=$D$6, CLC_volumes!$M23,0)</f>
        <v>0</v>
      </c>
      <c r="Q23" s="233">
        <f>IF(Q$11=$D$6, CLC_volumes!$J23*CLC_volumes!$K23,0)</f>
        <v>0</v>
      </c>
      <c r="R23" s="233">
        <f ca="1">IF(R$11=IF($D23=$A$5, $D$5, IF(OR($D23="ESV observed compliance", $D23 = $A$7),$D$7, $D$6)), SUMPRODUCT(CLC_volumes!$Q23:$U23,CLC_volumes!$Q$13:$U$13)+CLC_volumes!$O23,0)</f>
        <v>0</v>
      </c>
      <c r="S23" s="234">
        <f>IF(S$11=$D$6, CLC_volumes!$M23,0)</f>
        <v>0</v>
      </c>
      <c r="T23" s="233">
        <f>IF(T$11=$D$6, CLC_volumes!$J23*CLC_volumes!$K23,0)</f>
        <v>0</v>
      </c>
      <c r="U23" s="233">
        <f>IF(U$11=IF($D23=$A$5, $D$5, IF(OR($D23="ESV observed compliance", $D23 = $A$7),$D$7, $D$6)), SUMPRODUCT(CLC_volumes!$Q23:$U23,CLC_volumes!$Q$13:$U$13)+CLC_volumes!$O23,0)</f>
        <v>0</v>
      </c>
      <c r="V23" s="234">
        <f>IF(V$11=$D$6, CLC_volumes!$M23,0)</f>
        <v>0</v>
      </c>
      <c r="W23" s="233">
        <f>IF(W$11=$D$6, CLC_volumes!$J23*CLC_volumes!$K23,0)</f>
        <v>0</v>
      </c>
      <c r="X23" s="233">
        <f>IF(X$11=IF($D23=$A$5, $D$5, IF(OR($D23="ESV observed compliance", $D23 = $A$7),$D$7, $D$6)), SUMPRODUCT(CLC_volumes!$Q23:$U23,CLC_volumes!$Q$13:$U$13)+CLC_volumes!$O23,0)</f>
        <v>0</v>
      </c>
      <c r="Y23" s="234">
        <f>IF(Y$11=$D$6, CLC_volumes!$M23,0)</f>
        <v>0</v>
      </c>
      <c r="Z23" s="233">
        <f>IF(Z$11=$D$6, CLC_volumes!$J23*CLC_volumes!$K23,0)</f>
        <v>0</v>
      </c>
      <c r="AA23" s="233">
        <f>IF(AA$11=IF($D23=$A$5, $D$5, IF(OR($D23="ESV observed compliance", $D23 = $A$7),$D$7, $D$6)), SUMPRODUCT(CLC_volumes!$Q23:$U23,CLC_volumes!$Q$13:$U$13)+CLC_volumes!$O23,0)</f>
        <v>0</v>
      </c>
      <c r="AB23" s="234">
        <f>IF(AB$11=$D$6, CLC_volumes!$M23,0)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ca="1" si="6"/>
        <v>0</v>
      </c>
      <c r="AH23" s="235">
        <f t="shared" si="6"/>
        <v>0</v>
      </c>
      <c r="AI23" s="235">
        <f t="shared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ca="1" si="8"/>
        <v>0</v>
      </c>
      <c r="AU23" s="235">
        <f t="shared" ca="1" si="8"/>
        <v>0</v>
      </c>
      <c r="AV23" s="235">
        <f t="shared" si="8"/>
        <v>0</v>
      </c>
      <c r="AW23" s="235">
        <f t="shared" si="8"/>
        <v>0</v>
      </c>
      <c r="AX23" s="235">
        <f t="shared" si="8"/>
        <v>0</v>
      </c>
      <c r="AY23" s="235">
        <f t="shared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  <c r="BD23" s="217"/>
      <c r="BE23" s="217"/>
    </row>
    <row r="24" spans="2:57">
      <c r="D24" t="s">
        <v>20</v>
      </c>
      <c r="F24" s="12"/>
      <c r="G24" s="98"/>
      <c r="H24" s="236">
        <f>IF(H$11=$D$6, CLC_volumes!$J24*CLC_volumes!$K24,0)</f>
        <v>0</v>
      </c>
      <c r="I24" s="233">
        <f>IF(I$11=IF($D24=$A$5, $D$5, IF(OR($D24="ESV observed compliance", $D24 = $A$7),$D$7, $D$6)), SUMPRODUCT(CLC_volumes!$Q24:$U24,CLC_volumes!$Q$13:$U$13)+CLC_volumes!$O24,0)</f>
        <v>0</v>
      </c>
      <c r="J24" s="234">
        <f>IF(J$11=$D$6, CLC_volumes!$M24,0)</f>
        <v>0</v>
      </c>
      <c r="K24" s="233">
        <f>IF(K$11=$D$6, CLC_volumes!$J24*CLC_volumes!$K24,0)</f>
        <v>0</v>
      </c>
      <c r="L24" s="233">
        <f>IF(L$11=IF($D24=$A$5, $D$5, IF(OR($D24="ESV observed compliance", $D24 = $A$7),$D$7, $D$6)), SUMPRODUCT(CLC_volumes!$Q24:$U24,CLC_volumes!$Q$13:$U$13)+CLC_volumes!$O24,0)</f>
        <v>0</v>
      </c>
      <c r="M24" s="234">
        <f>IF(M$11=$D$6, CLC_volumes!$M24,0)</f>
        <v>0</v>
      </c>
      <c r="N24" s="233">
        <f>IF(N$11=$D$6, CLC_volumes!$J24*CLC_volumes!$K24,0)</f>
        <v>0</v>
      </c>
      <c r="O24" s="233">
        <f>IF(O$11=IF($D24=$A$5, $D$5, IF(OR($D24="ESV observed compliance", $D24 = $A$7),$D$7, $D$6)), SUMPRODUCT(CLC_volumes!$Q24:$U24,CLC_volumes!$Q$13:$U$13)+CLC_volumes!$O24,0)</f>
        <v>0</v>
      </c>
      <c r="P24" s="234">
        <f>IF(P$11=$D$6, CLC_volumes!$M24,0)</f>
        <v>0</v>
      </c>
      <c r="Q24" s="233">
        <f>IF(Q$11=$D$6, CLC_volumes!$J24*CLC_volumes!$K24,0)</f>
        <v>0</v>
      </c>
      <c r="R24" s="233">
        <f ca="1">IF(R$11=IF($D24=$A$5, $D$5, IF(OR($D24="ESV observed compliance", $D24 = $A$7),$D$7, $D$6)), SUMPRODUCT(CLC_volumes!$Q24:$U24,CLC_volumes!$Q$13:$U$13)+CLC_volumes!$O24,0)</f>
        <v>0</v>
      </c>
      <c r="S24" s="234">
        <f>IF(S$11=$D$6, CLC_volumes!$M24,0)</f>
        <v>0</v>
      </c>
      <c r="T24" s="233">
        <f>IF(T$11=$D$6, CLC_volumes!$J24*CLC_volumes!$K24,0)</f>
        <v>0</v>
      </c>
      <c r="U24" s="233">
        <f>IF(U$11=IF($D24=$A$5, $D$5, IF(OR($D24="ESV observed compliance", $D24 = $A$7),$D$7, $D$6)), SUMPRODUCT(CLC_volumes!$Q24:$U24,CLC_volumes!$Q$13:$U$13)+CLC_volumes!$O24,0)</f>
        <v>0</v>
      </c>
      <c r="V24" s="234">
        <f>IF(V$11=$D$6, CLC_volumes!$M24,0)</f>
        <v>0</v>
      </c>
      <c r="W24" s="233">
        <f>IF(W$11=$D$6, CLC_volumes!$J24*CLC_volumes!$K24,0)</f>
        <v>0</v>
      </c>
      <c r="X24" s="233">
        <f>IF(X$11=IF($D24=$A$5, $D$5, IF(OR($D24="ESV observed compliance", $D24 = $A$7),$D$7, $D$6)), SUMPRODUCT(CLC_volumes!$Q24:$U24,CLC_volumes!$Q$13:$U$13)+CLC_volumes!$O24,0)</f>
        <v>0</v>
      </c>
      <c r="Y24" s="234">
        <f>IF(Y$11=$D$6, CLC_volumes!$M24,0)</f>
        <v>0</v>
      </c>
      <c r="Z24" s="233">
        <f>IF(Z$11=$D$6, CLC_volumes!$J24*CLC_volumes!$K24,0)</f>
        <v>0</v>
      </c>
      <c r="AA24" s="233">
        <f>IF(AA$11=IF($D24=$A$5, $D$5, IF(OR($D24="ESV observed compliance", $D24 = $A$7),$D$7, $D$6)), SUMPRODUCT(CLC_volumes!$Q24:$U24,CLC_volumes!$Q$13:$U$13)+CLC_volumes!$O24,0)</f>
        <v>0</v>
      </c>
      <c r="AB24" s="234">
        <f>IF(AB$11=$D$6, CLC_volumes!$M24,0)</f>
        <v>0</v>
      </c>
      <c r="AC24" s="124"/>
      <c r="AD24" s="235">
        <f t="shared" ref="AD24:AJ39" si="10">SUMIF($H$11:$AB$11,AD$11, $H24:$AB24)</f>
        <v>0</v>
      </c>
      <c r="AE24" s="235">
        <f t="shared" si="10"/>
        <v>0</v>
      </c>
      <c r="AF24" s="235">
        <f t="shared" si="10"/>
        <v>0</v>
      </c>
      <c r="AG24" s="235">
        <f t="shared" ca="1" si="10"/>
        <v>0</v>
      </c>
      <c r="AH24" s="235">
        <f t="shared" si="10"/>
        <v>0</v>
      </c>
      <c r="AI24" s="235">
        <f t="shared" si="10"/>
        <v>0</v>
      </c>
      <c r="AJ24" s="235">
        <f t="shared" si="10"/>
        <v>0</v>
      </c>
      <c r="AK24" s="124"/>
      <c r="AL24" s="235">
        <f t="shared" ref="AL24:AL34" ca="1" si="11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ca="1" si="8"/>
        <v>0</v>
      </c>
      <c r="AU24" s="235">
        <f t="shared" ca="1" si="8"/>
        <v>0</v>
      </c>
      <c r="AV24" s="235">
        <f t="shared" si="8"/>
        <v>0</v>
      </c>
      <c r="AW24" s="235">
        <f t="shared" si="8"/>
        <v>0</v>
      </c>
      <c r="AX24" s="235">
        <f t="shared" si="8"/>
        <v>0</v>
      </c>
      <c r="AY24" s="235">
        <f t="shared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  <c r="BD24" s="217"/>
      <c r="BE24" s="217"/>
    </row>
    <row r="25" spans="2:57">
      <c r="D25" t="s">
        <v>78</v>
      </c>
      <c r="F25" s="12"/>
      <c r="G25" s="98"/>
      <c r="H25" s="236">
        <f>IF(H$11=$D$6, CLC_volumes!$J25*CLC_volumes!$K25,0)</f>
        <v>0</v>
      </c>
      <c r="I25" s="233">
        <f>IF(I$11=IF($D25=$A$5, $D$5, IF(OR($D25="ESV observed compliance", $D25 = $A$7),$D$7, $D$6)), SUMPRODUCT(CLC_volumes!$Q25:$U25,CLC_volumes!$Q$13:$U$13)+CLC_volumes!$O25,0)</f>
        <v>0</v>
      </c>
      <c r="J25" s="234">
        <f>IF(J$11=$D$6, CLC_volumes!$M25,0)</f>
        <v>0</v>
      </c>
      <c r="K25" s="233">
        <f>IF(K$11=$D$6, CLC_volumes!$J25*CLC_volumes!$K25,0)</f>
        <v>0</v>
      </c>
      <c r="L25" s="233">
        <f>IF(L$11=IF($D25=$A$5, $D$5, IF(OR($D25="ESV observed compliance", $D25 = $A$7),$D$7, $D$6)), SUMPRODUCT(CLC_volumes!$Q25:$U25,CLC_volumes!$Q$13:$U$13)+CLC_volumes!$O25,0)</f>
        <v>0</v>
      </c>
      <c r="M25" s="234">
        <f>IF(M$11=$D$6, CLC_volumes!$M25,0)</f>
        <v>0</v>
      </c>
      <c r="N25" s="233">
        <f>IF(N$11=$D$6, CLC_volumes!$J25*CLC_volumes!$K25,0)</f>
        <v>0</v>
      </c>
      <c r="O25" s="233">
        <f>IF(O$11=IF($D25=$A$5, $D$5, IF(OR($D25="ESV observed compliance", $D25 = $A$7),$D$7, $D$6)), SUMPRODUCT(CLC_volumes!$Q25:$U25,CLC_volumes!$Q$13:$U$13)+CLC_volumes!$O25,0)</f>
        <v>0</v>
      </c>
      <c r="P25" s="234">
        <f>IF(P$11=$D$6, CLC_volumes!$M25,0)</f>
        <v>0</v>
      </c>
      <c r="Q25" s="233">
        <f>IF(Q$11=$D$6, CLC_volumes!$J25*CLC_volumes!$K25,0)</f>
        <v>0</v>
      </c>
      <c r="R25" s="233">
        <f ca="1">IF(R$11=IF($D25=$A$5, $D$5, IF(OR($D25="ESV observed compliance", $D25 = $A$7),$D$7, $D$6)), SUMPRODUCT(CLC_volumes!$Q25:$U25,CLC_volumes!$Q$13:$U$13)+CLC_volumes!$O25,0)</f>
        <v>0</v>
      </c>
      <c r="S25" s="234">
        <f>IF(S$11=$D$6, CLC_volumes!$M25,0)</f>
        <v>0</v>
      </c>
      <c r="T25" s="233">
        <f>IF(T$11=$D$6, CLC_volumes!$J25*CLC_volumes!$K25,0)</f>
        <v>0</v>
      </c>
      <c r="U25" s="233">
        <f>IF(U$11=IF($D25=$A$5, $D$5, IF(OR($D25="ESV observed compliance", $D25 = $A$7),$D$7, $D$6)), SUMPRODUCT(CLC_volumes!$Q25:$U25,CLC_volumes!$Q$13:$U$13)+CLC_volumes!$O25,0)</f>
        <v>0</v>
      </c>
      <c r="V25" s="234">
        <f>IF(V$11=$D$6, CLC_volumes!$M25,0)</f>
        <v>0</v>
      </c>
      <c r="W25" s="233">
        <f>IF(W$11=$D$6, CLC_volumes!$J25*CLC_volumes!$K25,0)</f>
        <v>0</v>
      </c>
      <c r="X25" s="233">
        <f>IF(X$11=IF($D25=$A$5, $D$5, IF(OR($D25="ESV observed compliance", $D25 = $A$7),$D$7, $D$6)), SUMPRODUCT(CLC_volumes!$Q25:$U25,CLC_volumes!$Q$13:$U$13)+CLC_volumes!$O25,0)</f>
        <v>0</v>
      </c>
      <c r="Y25" s="234">
        <f>IF(Y$11=$D$6, CLC_volumes!$M25,0)</f>
        <v>0</v>
      </c>
      <c r="Z25" s="233">
        <f>IF(Z$11=$D$6, CLC_volumes!$J25*CLC_volumes!$K25,0)</f>
        <v>0</v>
      </c>
      <c r="AA25" s="233">
        <f>IF(AA$11=IF($D25=$A$5, $D$5, IF(OR($D25="ESV observed compliance", $D25 = $A$7),$D$7, $D$6)), SUMPRODUCT(CLC_volumes!$Q25:$U25,CLC_volumes!$Q$13:$U$13)+CLC_volumes!$O25,0)</f>
        <v>0</v>
      </c>
      <c r="AB25" s="234">
        <f>IF(AB$11=$D$6, CLC_volumes!$M25,0)</f>
        <v>0</v>
      </c>
      <c r="AC25" s="124"/>
      <c r="AD25" s="235">
        <f t="shared" si="10"/>
        <v>0</v>
      </c>
      <c r="AE25" s="235">
        <f t="shared" si="10"/>
        <v>0</v>
      </c>
      <c r="AF25" s="235">
        <f t="shared" si="10"/>
        <v>0</v>
      </c>
      <c r="AG25" s="235">
        <f t="shared" ca="1" si="10"/>
        <v>0</v>
      </c>
      <c r="AH25" s="235">
        <f t="shared" si="10"/>
        <v>0</v>
      </c>
      <c r="AI25" s="235">
        <f t="shared" si="10"/>
        <v>0</v>
      </c>
      <c r="AJ25" s="235">
        <f t="shared" si="10"/>
        <v>0</v>
      </c>
      <c r="AK25" s="124"/>
      <c r="AL25" s="235">
        <f t="shared" ca="1" si="11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ca="1" si="8"/>
        <v>0</v>
      </c>
      <c r="AU25" s="235">
        <f t="shared" ca="1" si="8"/>
        <v>0</v>
      </c>
      <c r="AV25" s="235">
        <f t="shared" si="8"/>
        <v>0</v>
      </c>
      <c r="AW25" s="235">
        <f t="shared" si="8"/>
        <v>0</v>
      </c>
      <c r="AX25" s="235">
        <f t="shared" si="8"/>
        <v>0</v>
      </c>
      <c r="AY25" s="235">
        <f t="shared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  <c r="BD25" s="217"/>
      <c r="BE25" s="217"/>
    </row>
    <row r="26" spans="2:57">
      <c r="D26" t="s">
        <v>79</v>
      </c>
      <c r="F26" s="12"/>
      <c r="G26" s="98"/>
      <c r="H26" s="236">
        <f>IF(H$11=$D$6, CLC_volumes!$J26*CLC_volumes!$K26,0)</f>
        <v>0</v>
      </c>
      <c r="I26" s="233">
        <f>IF(I$11=IF($D26=$A$5, $D$5, IF(OR($D26="ESV observed compliance", $D26 = $A$7),$D$7, $D$6)), SUMPRODUCT(CLC_volumes!$Q26:$U26,CLC_volumes!$Q$13:$U$13)+CLC_volumes!$O26,0)</f>
        <v>0</v>
      </c>
      <c r="J26" s="234">
        <f>IF(J$11=$D$6, CLC_volumes!$M26,0)</f>
        <v>0</v>
      </c>
      <c r="K26" s="233">
        <f>IF(K$11=$D$6, CLC_volumes!$J26*CLC_volumes!$K26,0)</f>
        <v>0</v>
      </c>
      <c r="L26" s="233">
        <f>IF(L$11=IF($D26=$A$5, $D$5, IF(OR($D26="ESV observed compliance", $D26 = $A$7),$D$7, $D$6)), SUMPRODUCT(CLC_volumes!$Q26:$U26,CLC_volumes!$Q$13:$U$13)+CLC_volumes!$O26,0)</f>
        <v>0</v>
      </c>
      <c r="M26" s="234">
        <f>IF(M$11=$D$6, CLC_volumes!$M26,0)</f>
        <v>0</v>
      </c>
      <c r="N26" s="233">
        <f>IF(N$11=$D$6, CLC_volumes!$J26*CLC_volumes!$K26,0)</f>
        <v>0</v>
      </c>
      <c r="O26" s="233">
        <f>IF(O$11=IF($D26=$A$5, $D$5, IF(OR($D26="ESV observed compliance", $D26 = $A$7),$D$7, $D$6)), SUMPRODUCT(CLC_volumes!$Q26:$U26,CLC_volumes!$Q$13:$U$13)+CLC_volumes!$O26,0)</f>
        <v>0</v>
      </c>
      <c r="P26" s="234">
        <f>IF(P$11=$D$6, CLC_volumes!$M26,0)</f>
        <v>0</v>
      </c>
      <c r="Q26" s="233">
        <f>IF(Q$11=$D$6, CLC_volumes!$J26*CLC_volumes!$K26,0)</f>
        <v>0</v>
      </c>
      <c r="R26" s="233">
        <f ca="1">IF(R$11=IF($D26=$A$5, $D$5, IF(OR($D26="ESV observed compliance", $D26 = $A$7),$D$7, $D$6)), SUMPRODUCT(CLC_volumes!$Q26:$U26,CLC_volumes!$Q$13:$U$13)+CLC_volumes!$O26,0)</f>
        <v>0</v>
      </c>
      <c r="S26" s="234">
        <f>IF(S$11=$D$6, CLC_volumes!$M26,0)</f>
        <v>0</v>
      </c>
      <c r="T26" s="233">
        <f>IF(T$11=$D$6, CLC_volumes!$J26*CLC_volumes!$K26,0)</f>
        <v>0</v>
      </c>
      <c r="U26" s="233">
        <f>IF(U$11=IF($D26=$A$5, $D$5, IF(OR($D26="ESV observed compliance", $D26 = $A$7),$D$7, $D$6)), SUMPRODUCT(CLC_volumes!$Q26:$U26,CLC_volumes!$Q$13:$U$13)+CLC_volumes!$O26,0)</f>
        <v>0</v>
      </c>
      <c r="V26" s="234">
        <f>IF(V$11=$D$6, CLC_volumes!$M26,0)</f>
        <v>0</v>
      </c>
      <c r="W26" s="233">
        <f>IF(W$11=$D$6, CLC_volumes!$J26*CLC_volumes!$K26,0)</f>
        <v>0</v>
      </c>
      <c r="X26" s="233">
        <f>IF(X$11=IF($D26=$A$5, $D$5, IF(OR($D26="ESV observed compliance", $D26 = $A$7),$D$7, $D$6)), SUMPRODUCT(CLC_volumes!$Q26:$U26,CLC_volumes!$Q$13:$U$13)+CLC_volumes!$O26,0)</f>
        <v>0</v>
      </c>
      <c r="Y26" s="234">
        <f>IF(Y$11=$D$6, CLC_volumes!$M26,0)</f>
        <v>0</v>
      </c>
      <c r="Z26" s="233">
        <f>IF(Z$11=$D$6, CLC_volumes!$J26*CLC_volumes!$K26,0)</f>
        <v>0</v>
      </c>
      <c r="AA26" s="233">
        <f>IF(AA$11=IF($D26=$A$5, $D$5, IF(OR($D26="ESV observed compliance", $D26 = $A$7),$D$7, $D$6)), SUMPRODUCT(CLC_volumes!$Q26:$U26,CLC_volumes!$Q$13:$U$13)+CLC_volumes!$O26,0)</f>
        <v>0</v>
      </c>
      <c r="AB26" s="234">
        <f>IF(AB$11=$D$6, CLC_volumes!$M26,0)</f>
        <v>0</v>
      </c>
      <c r="AC26" s="124"/>
      <c r="AD26" s="235">
        <f t="shared" si="10"/>
        <v>0</v>
      </c>
      <c r="AE26" s="235">
        <f t="shared" si="10"/>
        <v>0</v>
      </c>
      <c r="AF26" s="235">
        <f t="shared" si="10"/>
        <v>0</v>
      </c>
      <c r="AG26" s="235">
        <f t="shared" ca="1" si="10"/>
        <v>0</v>
      </c>
      <c r="AH26" s="235">
        <f t="shared" si="10"/>
        <v>0</v>
      </c>
      <c r="AI26" s="235">
        <f t="shared" si="10"/>
        <v>0</v>
      </c>
      <c r="AJ26" s="235">
        <f t="shared" si="10"/>
        <v>0</v>
      </c>
      <c r="AK26" s="124"/>
      <c r="AL26" s="235">
        <f t="shared" ca="1" si="11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ca="1" si="8"/>
        <v>0</v>
      </c>
      <c r="AU26" s="235">
        <f t="shared" ca="1" si="8"/>
        <v>0</v>
      </c>
      <c r="AV26" s="235">
        <f t="shared" si="8"/>
        <v>0</v>
      </c>
      <c r="AW26" s="235">
        <f t="shared" si="8"/>
        <v>0</v>
      </c>
      <c r="AX26" s="235">
        <f t="shared" si="8"/>
        <v>0</v>
      </c>
      <c r="AY26" s="235">
        <f t="shared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  <c r="BD26" s="217"/>
      <c r="BE26" s="217"/>
    </row>
    <row r="27" spans="2:57">
      <c r="D27" t="s">
        <v>80</v>
      </c>
      <c r="F27" s="12"/>
      <c r="G27" s="98"/>
      <c r="H27" s="236">
        <f>IF(H$11=$D$6, CLC_volumes!$J27*CLC_volumes!$K27,0)</f>
        <v>0</v>
      </c>
      <c r="I27" s="233">
        <f>IF(I$11=IF($D27=$A$5, $D$5, IF(OR($D27="ESV observed compliance", $D27 = $A$7),$D$7, $D$6)), SUMPRODUCT(CLC_volumes!$Q27:$U27,CLC_volumes!$Q$13:$U$13)+CLC_volumes!$O27,0)</f>
        <v>0</v>
      </c>
      <c r="J27" s="234">
        <f>IF(J$11=$D$6, CLC_volumes!$M27,0)</f>
        <v>0</v>
      </c>
      <c r="K27" s="233">
        <f>IF(K$11=$D$6, CLC_volumes!$J27*CLC_volumes!$K27,0)</f>
        <v>0</v>
      </c>
      <c r="L27" s="233">
        <f>IF(L$11=IF($D27=$A$5, $D$5, IF(OR($D27="ESV observed compliance", $D27 = $A$7),$D$7, $D$6)), SUMPRODUCT(CLC_volumes!$Q27:$U27,CLC_volumes!$Q$13:$U$13)+CLC_volumes!$O27,0)</f>
        <v>0</v>
      </c>
      <c r="M27" s="234">
        <f>IF(M$11=$D$6, CLC_volumes!$M27,0)</f>
        <v>0</v>
      </c>
      <c r="N27" s="233">
        <f>IF(N$11=$D$6, CLC_volumes!$J27*CLC_volumes!$K27,0)</f>
        <v>0</v>
      </c>
      <c r="O27" s="233">
        <f>IF(O$11=IF($D27=$A$5, $D$5, IF(OR($D27="ESV observed compliance", $D27 = $A$7),$D$7, $D$6)), SUMPRODUCT(CLC_volumes!$Q27:$U27,CLC_volumes!$Q$13:$U$13)+CLC_volumes!$O27,0)</f>
        <v>0</v>
      </c>
      <c r="P27" s="234">
        <f>IF(P$11=$D$6, CLC_volumes!$M27,0)</f>
        <v>0</v>
      </c>
      <c r="Q27" s="233">
        <f>IF(Q$11=$D$6, CLC_volumes!$J27*CLC_volumes!$K27,0)</f>
        <v>0</v>
      </c>
      <c r="R27" s="233">
        <f ca="1">IF(R$11=IF($D27=$A$5, $D$5, IF(OR($D27="ESV observed compliance", $D27 = $A$7),$D$7, $D$6)), SUMPRODUCT(CLC_volumes!$Q27:$U27,CLC_volumes!$Q$13:$U$13)+CLC_volumes!$O27,0)</f>
        <v>0</v>
      </c>
      <c r="S27" s="234">
        <f>IF(S$11=$D$6, CLC_volumes!$M27,0)</f>
        <v>0</v>
      </c>
      <c r="T27" s="233">
        <f>IF(T$11=$D$6, CLC_volumes!$J27*CLC_volumes!$K27,0)</f>
        <v>0</v>
      </c>
      <c r="U27" s="233">
        <f>IF(U$11=IF($D27=$A$5, $D$5, IF(OR($D27="ESV observed compliance", $D27 = $A$7),$D$7, $D$6)), SUMPRODUCT(CLC_volumes!$Q27:$U27,CLC_volumes!$Q$13:$U$13)+CLC_volumes!$O27,0)</f>
        <v>0</v>
      </c>
      <c r="V27" s="234">
        <f>IF(V$11=$D$6, CLC_volumes!$M27,0)</f>
        <v>0</v>
      </c>
      <c r="W27" s="233">
        <f>IF(W$11=$D$6, CLC_volumes!$J27*CLC_volumes!$K27,0)</f>
        <v>0</v>
      </c>
      <c r="X27" s="233">
        <f>IF(X$11=IF($D27=$A$5, $D$5, IF(OR($D27="ESV observed compliance", $D27 = $A$7),$D$7, $D$6)), SUMPRODUCT(CLC_volumes!$Q27:$U27,CLC_volumes!$Q$13:$U$13)+CLC_volumes!$O27,0)</f>
        <v>0</v>
      </c>
      <c r="Y27" s="234">
        <f>IF(Y$11=$D$6, CLC_volumes!$M27,0)</f>
        <v>0</v>
      </c>
      <c r="Z27" s="233">
        <f>IF(Z$11=$D$6, CLC_volumes!$J27*CLC_volumes!$K27,0)</f>
        <v>0</v>
      </c>
      <c r="AA27" s="233">
        <f>IF(AA$11=IF($D27=$A$5, $D$5, IF(OR($D27="ESV observed compliance", $D27 = $A$7),$D$7, $D$6)), SUMPRODUCT(CLC_volumes!$Q27:$U27,CLC_volumes!$Q$13:$U$13)+CLC_volumes!$O27,0)</f>
        <v>0</v>
      </c>
      <c r="AB27" s="234">
        <f>IF(AB$11=$D$6, CLC_volumes!$M27,0)</f>
        <v>0</v>
      </c>
      <c r="AC27" s="124"/>
      <c r="AD27" s="235">
        <f t="shared" si="10"/>
        <v>0</v>
      </c>
      <c r="AE27" s="235">
        <f t="shared" si="10"/>
        <v>0</v>
      </c>
      <c r="AF27" s="235">
        <f t="shared" si="10"/>
        <v>0</v>
      </c>
      <c r="AG27" s="235">
        <f t="shared" ca="1" si="10"/>
        <v>0</v>
      </c>
      <c r="AH27" s="235">
        <f t="shared" si="10"/>
        <v>0</v>
      </c>
      <c r="AI27" s="235">
        <f t="shared" si="10"/>
        <v>0</v>
      </c>
      <c r="AJ27" s="235">
        <f t="shared" si="10"/>
        <v>0</v>
      </c>
      <c r="AK27" s="124"/>
      <c r="AL27" s="235">
        <f t="shared" ca="1" si="11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ca="1" si="8"/>
        <v>0</v>
      </c>
      <c r="AU27" s="235">
        <f t="shared" ca="1" si="8"/>
        <v>0</v>
      </c>
      <c r="AV27" s="235">
        <f t="shared" si="8"/>
        <v>0</v>
      </c>
      <c r="AW27" s="235">
        <f t="shared" si="8"/>
        <v>0</v>
      </c>
      <c r="AX27" s="235">
        <f t="shared" si="8"/>
        <v>0</v>
      </c>
      <c r="AY27" s="235">
        <f t="shared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  <c r="BD27" s="217"/>
      <c r="BE27" s="217"/>
    </row>
    <row r="28" spans="2:57">
      <c r="D28" t="s">
        <v>93</v>
      </c>
      <c r="F28" s="12"/>
      <c r="G28" s="98"/>
      <c r="H28" s="236">
        <f>IF(H$11=$D$6, CLC_volumes!$J28*CLC_volumes!$K28,0)</f>
        <v>0</v>
      </c>
      <c r="I28" s="233">
        <f>IF(I$11=IF($D28=$A$5, $D$5, IF(OR($D28="ESV observed compliance", $D28 = $A$7),$D$7, $D$6)), SUMPRODUCT(CLC_volumes!$Q28:$U28,CLC_volumes!$Q$13:$U$13)+CLC_volumes!$O28,0)</f>
        <v>0</v>
      </c>
      <c r="J28" s="234">
        <f>IF(J$11=$D$6, CLC_volumes!$M28,0)</f>
        <v>0</v>
      </c>
      <c r="K28" s="233">
        <f>IF(K$11=$D$6, CLC_volumes!$J28*CLC_volumes!$K28,0)</f>
        <v>0</v>
      </c>
      <c r="L28" s="233">
        <f>IF(L$11=IF($D28=$A$5, $D$5, IF(OR($D28="ESV observed compliance", $D28 = $A$7),$D$7, $D$6)), SUMPRODUCT(CLC_volumes!$Q28:$U28,CLC_volumes!$Q$13:$U$13)+CLC_volumes!$O28,0)</f>
        <v>0</v>
      </c>
      <c r="M28" s="234">
        <f>IF(M$11=$D$6, CLC_volumes!$M28,0)</f>
        <v>0</v>
      </c>
      <c r="N28" s="233">
        <f>IF(N$11=$D$6, CLC_volumes!$J28*CLC_volumes!$K28,0)</f>
        <v>0</v>
      </c>
      <c r="O28" s="233">
        <f>IF(O$11=IF($D28=$A$5, $D$5, IF(OR($D28="ESV observed compliance", $D28 = $A$7),$D$7, $D$6)), SUMPRODUCT(CLC_volumes!$Q28:$U28,CLC_volumes!$Q$13:$U$13)+CLC_volumes!$O28,0)</f>
        <v>0</v>
      </c>
      <c r="P28" s="234">
        <f>IF(P$11=$D$6, CLC_volumes!$M28,0)</f>
        <v>0</v>
      </c>
      <c r="Q28" s="233">
        <f>IF(Q$11=$D$6, CLC_volumes!$J28*CLC_volumes!$K28,0)</f>
        <v>0</v>
      </c>
      <c r="R28" s="233">
        <f ca="1">IF(R$11=IF($D28=$A$5, $D$5, IF(OR($D28="ESV observed compliance", $D28 = $A$7),$D$7, $D$6)), SUMPRODUCT(CLC_volumes!$Q28:$U28,CLC_volumes!$Q$13:$U$13)+CLC_volumes!$O28,0)</f>
        <v>0</v>
      </c>
      <c r="S28" s="234">
        <f>IF(S$11=$D$6, CLC_volumes!$M28,0)</f>
        <v>0</v>
      </c>
      <c r="T28" s="233">
        <f>IF(T$11=$D$6, CLC_volumes!$J28*CLC_volumes!$K28,0)</f>
        <v>0</v>
      </c>
      <c r="U28" s="233">
        <f>IF(U$11=IF($D28=$A$5, $D$5, IF(OR($D28="ESV observed compliance", $D28 = $A$7),$D$7, $D$6)), SUMPRODUCT(CLC_volumes!$Q28:$U28,CLC_volumes!$Q$13:$U$13)+CLC_volumes!$O28,0)</f>
        <v>0</v>
      </c>
      <c r="V28" s="234">
        <f>IF(V$11=$D$6, CLC_volumes!$M28,0)</f>
        <v>0</v>
      </c>
      <c r="W28" s="233">
        <f>IF(W$11=$D$6, CLC_volumes!$J28*CLC_volumes!$K28,0)</f>
        <v>0</v>
      </c>
      <c r="X28" s="233">
        <f>IF(X$11=IF($D28=$A$5, $D$5, IF(OR($D28="ESV observed compliance", $D28 = $A$7),$D$7, $D$6)), SUMPRODUCT(CLC_volumes!$Q28:$U28,CLC_volumes!$Q$13:$U$13)+CLC_volumes!$O28,0)</f>
        <v>0</v>
      </c>
      <c r="Y28" s="234">
        <f>IF(Y$11=$D$6, CLC_volumes!$M28,0)</f>
        <v>0</v>
      </c>
      <c r="Z28" s="233">
        <f>IF(Z$11=$D$6, CLC_volumes!$J28*CLC_volumes!$K28,0)</f>
        <v>0</v>
      </c>
      <c r="AA28" s="233">
        <f>IF(AA$11=IF($D28=$A$5, $D$5, IF(OR($D28="ESV observed compliance", $D28 = $A$7),$D$7, $D$6)), SUMPRODUCT(CLC_volumes!$Q28:$U28,CLC_volumes!$Q$13:$U$13)+CLC_volumes!$O28,0)</f>
        <v>0</v>
      </c>
      <c r="AB28" s="234">
        <f>IF(AB$11=$D$6, CLC_volumes!$M28,0)</f>
        <v>0</v>
      </c>
      <c r="AC28" s="124"/>
      <c r="AD28" s="235">
        <f t="shared" si="10"/>
        <v>0</v>
      </c>
      <c r="AE28" s="235">
        <f t="shared" si="10"/>
        <v>0</v>
      </c>
      <c r="AF28" s="235">
        <f t="shared" si="10"/>
        <v>0</v>
      </c>
      <c r="AG28" s="235">
        <f t="shared" ca="1" si="10"/>
        <v>0</v>
      </c>
      <c r="AH28" s="235">
        <f t="shared" si="10"/>
        <v>0</v>
      </c>
      <c r="AI28" s="235">
        <f t="shared" si="10"/>
        <v>0</v>
      </c>
      <c r="AJ28" s="235">
        <f t="shared" si="10"/>
        <v>0</v>
      </c>
      <c r="AK28" s="124"/>
      <c r="AL28" s="235">
        <f t="shared" ca="1" si="11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ca="1" si="8"/>
        <v>0</v>
      </c>
      <c r="AU28" s="235">
        <f t="shared" ca="1" si="8"/>
        <v>0</v>
      </c>
      <c r="AV28" s="235">
        <f t="shared" si="8"/>
        <v>0</v>
      </c>
      <c r="AW28" s="235">
        <f t="shared" si="8"/>
        <v>0</v>
      </c>
      <c r="AX28" s="235">
        <f t="shared" si="8"/>
        <v>0</v>
      </c>
      <c r="AY28" s="235">
        <f t="shared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  <c r="BD28" s="217"/>
      <c r="BE28" s="217"/>
    </row>
    <row r="29" spans="2:57">
      <c r="D29" t="s">
        <v>103</v>
      </c>
      <c r="F29" s="12"/>
      <c r="G29" s="98"/>
      <c r="H29" s="236">
        <f>IF(H$11=$D$6, CLC_volumes!$J29*CLC_volumes!$K29,0)</f>
        <v>0</v>
      </c>
      <c r="I29" s="233">
        <f>IF(I$11=IF($D29=$A$5, $D$5, IF(OR($D29="ESV observed compliance", $D29 = $A$7),$D$7, $D$6)), SUMPRODUCT(CLC_volumes!$Q29:$U29,CLC_volumes!$Q$13:$U$13)+CLC_volumes!$O29,0)</f>
        <v>0</v>
      </c>
      <c r="J29" s="234">
        <f>IF(J$11=$D$6, CLC_volumes!$M29,0)</f>
        <v>0</v>
      </c>
      <c r="K29" s="233">
        <f>IF(K$11=$D$6, CLC_volumes!$J29*CLC_volumes!$K29,0)</f>
        <v>0</v>
      </c>
      <c r="L29" s="233">
        <f>IF(L$11=IF($D29=$A$5, $D$5, IF(OR($D29="ESV observed compliance", $D29 = $A$7),$D$7, $D$6)), SUMPRODUCT(CLC_volumes!$Q29:$U29,CLC_volumes!$Q$13:$U$13)+CLC_volumes!$O29,0)</f>
        <v>0</v>
      </c>
      <c r="M29" s="234">
        <f>IF(M$11=$D$6, CLC_volumes!$M29,0)</f>
        <v>0</v>
      </c>
      <c r="N29" s="233">
        <f>IF(N$11=$D$6, CLC_volumes!$J29*CLC_volumes!$K29,0)</f>
        <v>0</v>
      </c>
      <c r="O29" s="233">
        <f>IF(O$11=IF($D29=$A$5, $D$5, IF(OR($D29="ESV observed compliance", $D29 = $A$7),$D$7, $D$6)), SUMPRODUCT(CLC_volumes!$Q29:$U29,CLC_volumes!$Q$13:$U$13)+CLC_volumes!$O29,0)</f>
        <v>0</v>
      </c>
      <c r="P29" s="234">
        <f>IF(P$11=$D$6, CLC_volumes!$M29,0)</f>
        <v>0</v>
      </c>
      <c r="Q29" s="233">
        <f>IF(Q$11=$D$6, CLC_volumes!$J29*CLC_volumes!$K29,0)</f>
        <v>0</v>
      </c>
      <c r="R29" s="233">
        <f ca="1">IF(R$11=IF($D29=$A$5, $D$5, IF(OR($D29="ESV observed compliance", $D29 = $A$7),$D$7, $D$6)), SUMPRODUCT(CLC_volumes!$Q29:$U29,CLC_volumes!$Q$13:$U$13)+CLC_volumes!$O29,0)</f>
        <v>0</v>
      </c>
      <c r="S29" s="234">
        <f>IF(S$11=$D$6, CLC_volumes!$M29,0)</f>
        <v>0</v>
      </c>
      <c r="T29" s="233">
        <f>IF(T$11=$D$6, CLC_volumes!$J29*CLC_volumes!$K29,0)</f>
        <v>0</v>
      </c>
      <c r="U29" s="233">
        <f>IF(U$11=IF($D29=$A$5, $D$5, IF(OR($D29="ESV observed compliance", $D29 = $A$7),$D$7, $D$6)), SUMPRODUCT(CLC_volumes!$Q29:$U29,CLC_volumes!$Q$13:$U$13)+CLC_volumes!$O29,0)</f>
        <v>0</v>
      </c>
      <c r="V29" s="234">
        <f>IF(V$11=$D$6, CLC_volumes!$M29,0)</f>
        <v>0</v>
      </c>
      <c r="W29" s="233">
        <f>IF(W$11=$D$6, CLC_volumes!$J29*CLC_volumes!$K29,0)</f>
        <v>0</v>
      </c>
      <c r="X29" s="233">
        <f>IF(X$11=IF($D29=$A$5, $D$5, IF(OR($D29="ESV observed compliance", $D29 = $A$7),$D$7, $D$6)), SUMPRODUCT(CLC_volumes!$Q29:$U29,CLC_volumes!$Q$13:$U$13)+CLC_volumes!$O29,0)</f>
        <v>0</v>
      </c>
      <c r="Y29" s="234">
        <f>IF(Y$11=$D$6, CLC_volumes!$M29,0)</f>
        <v>0</v>
      </c>
      <c r="Z29" s="233">
        <f>IF(Z$11=$D$6, CLC_volumes!$J29*CLC_volumes!$K29,0)</f>
        <v>0</v>
      </c>
      <c r="AA29" s="233">
        <f>IF(AA$11=IF($D29=$A$5, $D$5, IF(OR($D29="ESV observed compliance", $D29 = $A$7),$D$7, $D$6)), SUMPRODUCT(CLC_volumes!$Q29:$U29,CLC_volumes!$Q$13:$U$13)+CLC_volumes!$O29,0)</f>
        <v>0</v>
      </c>
      <c r="AB29" s="234">
        <f>IF(AB$11=$D$6, CLC_volumes!$M29,0)</f>
        <v>0</v>
      </c>
      <c r="AC29" s="124"/>
      <c r="AD29" s="235">
        <f t="shared" si="10"/>
        <v>0</v>
      </c>
      <c r="AE29" s="235">
        <f t="shared" si="10"/>
        <v>0</v>
      </c>
      <c r="AF29" s="235">
        <f t="shared" si="10"/>
        <v>0</v>
      </c>
      <c r="AG29" s="235">
        <f t="shared" ca="1" si="10"/>
        <v>0</v>
      </c>
      <c r="AH29" s="235">
        <f t="shared" si="10"/>
        <v>0</v>
      </c>
      <c r="AI29" s="235">
        <f t="shared" si="10"/>
        <v>0</v>
      </c>
      <c r="AJ29" s="235">
        <f t="shared" si="10"/>
        <v>0</v>
      </c>
      <c r="AK29" s="124"/>
      <c r="AL29" s="235">
        <f t="shared" ca="1" si="11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ca="1" si="8"/>
        <v>0</v>
      </c>
      <c r="AU29" s="235">
        <f t="shared" ca="1" si="8"/>
        <v>0</v>
      </c>
      <c r="AV29" s="235">
        <f t="shared" si="8"/>
        <v>0</v>
      </c>
      <c r="AW29" s="235">
        <f t="shared" si="8"/>
        <v>0</v>
      </c>
      <c r="AX29" s="235">
        <f t="shared" si="8"/>
        <v>0</v>
      </c>
      <c r="AY29" s="235">
        <f t="shared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  <c r="BD29" s="217"/>
      <c r="BE29" s="217"/>
    </row>
    <row r="30" spans="2:57" s="217" customFormat="1">
      <c r="D30" s="217" t="s">
        <v>114</v>
      </c>
      <c r="F30" s="12"/>
      <c r="G30" s="98"/>
      <c r="H30" s="236">
        <f>IF(H$11=$D$6, CLC_volumes!$J30*CLC_volumes!$K30,0)</f>
        <v>0</v>
      </c>
      <c r="I30" s="233">
        <f>IF(I$11=IF($D30=$A$5, $D$5, IF(OR($D30="ESV observed compliance", $D30 = $A$7),$D$7, $D$6)), SUMPRODUCT(CLC_volumes!$Q30:$U30,CLC_volumes!$Q$13:$U$13)+CLC_volumes!$O30,0)</f>
        <v>0</v>
      </c>
      <c r="J30" s="234">
        <f>IF(J$11=$D$6, CLC_volumes!$M30,0)</f>
        <v>0</v>
      </c>
      <c r="K30" s="233">
        <f>IF(K$11=$D$6, CLC_volumes!$J30*CLC_volumes!$K30,0)</f>
        <v>0</v>
      </c>
      <c r="L30" s="233">
        <f>IF(L$11=IF($D30=$A$5, $D$5, IF(OR($D30="ESV observed compliance", $D30 = $A$7),$D$7, $D$6)), SUMPRODUCT(CLC_volumes!$Q30:$U30,CLC_volumes!$Q$13:$U$13)+CLC_volumes!$O30,0)</f>
        <v>0</v>
      </c>
      <c r="M30" s="234">
        <f>IF(M$11=$D$6, CLC_volumes!$M30,0)</f>
        <v>0</v>
      </c>
      <c r="N30" s="233">
        <f>IF(N$11=$D$6, CLC_volumes!$J30*CLC_volumes!$K30,0)</f>
        <v>0</v>
      </c>
      <c r="O30" s="233">
        <f>IF(O$11=IF($D30=$A$5, $D$5, IF(OR($D30="ESV observed compliance", $D30 = $A$7),$D$7, $D$6)), SUMPRODUCT(CLC_volumes!$Q30:$U30,CLC_volumes!$Q$13:$U$13)+CLC_volumes!$O30,0)</f>
        <v>0</v>
      </c>
      <c r="P30" s="234">
        <f>IF(P$11=$D$6, CLC_volumes!$M30,0)</f>
        <v>0</v>
      </c>
      <c r="Q30" s="233">
        <f>IF(Q$11=$D$6, CLC_volumes!$J30*CLC_volumes!$K30,0)</f>
        <v>0</v>
      </c>
      <c r="R30" s="233">
        <f ca="1">IF(R$11=IF($D30=$A$5, $D$5, IF(OR($D30="ESV observed compliance", $D30 = $A$7),$D$7, $D$6)), SUMPRODUCT(CLC_volumes!$Q30:$U30,CLC_volumes!$Q$13:$U$13)+CLC_volumes!$O30,0)</f>
        <v>0</v>
      </c>
      <c r="S30" s="234">
        <f>IF(S$11=$D$6, CLC_volumes!$M30,0)</f>
        <v>0</v>
      </c>
      <c r="T30" s="233">
        <f>IF(T$11=$D$6, CLC_volumes!$J30*CLC_volumes!$K30,0)</f>
        <v>0</v>
      </c>
      <c r="U30" s="233">
        <f>IF(U$11=IF($D30=$A$5, $D$5, IF(OR($D30="ESV observed compliance", $D30 = $A$7),$D$7, $D$6)), SUMPRODUCT(CLC_volumes!$Q30:$U30,CLC_volumes!$Q$13:$U$13)+CLC_volumes!$O30,0)</f>
        <v>0</v>
      </c>
      <c r="V30" s="234">
        <f>IF(V$11=$D$6, CLC_volumes!$M30,0)</f>
        <v>0</v>
      </c>
      <c r="W30" s="233">
        <f>IF(W$11=$D$6, CLC_volumes!$J30*CLC_volumes!$K30,0)</f>
        <v>0</v>
      </c>
      <c r="X30" s="233">
        <f>IF(X$11=IF($D30=$A$5, $D$5, IF(OR($D30="ESV observed compliance", $D30 = $A$7),$D$7, $D$6)), SUMPRODUCT(CLC_volumes!$Q30:$U30,CLC_volumes!$Q$13:$U$13)+CLC_volumes!$O30,0)</f>
        <v>0</v>
      </c>
      <c r="Y30" s="234">
        <f>IF(Y$11=$D$6, CLC_volumes!$M30,0)</f>
        <v>0</v>
      </c>
      <c r="Z30" s="233">
        <f>IF(Z$11=$D$6, CLC_volumes!$J30*CLC_volumes!$K30,0)</f>
        <v>0</v>
      </c>
      <c r="AA30" s="233">
        <f>IF(AA$11=IF($D30=$A$5, $D$5, IF(OR($D30="ESV observed compliance", $D30 = $A$7),$D$7, $D$6)), SUMPRODUCT(CLC_volumes!$Q30:$U30,CLC_volumes!$Q$13:$U$13)+CLC_volumes!$O30,0)</f>
        <v>0</v>
      </c>
      <c r="AB30" s="234">
        <f>IF(AB$11=$D$6, CLC_volumes!$M30,0)</f>
        <v>0</v>
      </c>
      <c r="AC30" s="124"/>
      <c r="AD30" s="235">
        <f t="shared" ref="AD30:AJ30" si="12">SUMIF($H$11:$AB$11,AD$11, $H30:$AB30)</f>
        <v>0</v>
      </c>
      <c r="AE30" s="235">
        <f t="shared" si="12"/>
        <v>0</v>
      </c>
      <c r="AF30" s="235">
        <f t="shared" si="12"/>
        <v>0</v>
      </c>
      <c r="AG30" s="235">
        <f t="shared" ca="1" si="12"/>
        <v>0</v>
      </c>
      <c r="AH30" s="235">
        <f t="shared" si="12"/>
        <v>0</v>
      </c>
      <c r="AI30" s="235">
        <f t="shared" si="12"/>
        <v>0</v>
      </c>
      <c r="AJ30" s="235">
        <f t="shared" si="12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ca="1" si="8"/>
        <v>0</v>
      </c>
      <c r="AU30" s="235">
        <f t="shared" ca="1" si="8"/>
        <v>0</v>
      </c>
      <c r="AV30" s="235">
        <f t="shared" si="8"/>
        <v>0</v>
      </c>
      <c r="AW30" s="235">
        <f t="shared" si="8"/>
        <v>0</v>
      </c>
      <c r="AX30" s="235">
        <f t="shared" si="8"/>
        <v>0</v>
      </c>
      <c r="AY30" s="235">
        <f t="shared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7">
      <c r="D31" s="219" t="s">
        <v>126</v>
      </c>
      <c r="F31" s="12"/>
      <c r="G31" s="98"/>
      <c r="H31" s="236">
        <f>IF(H$11=$D$6, CLC_volumes!$J31*CLC_volumes!$K31,0)</f>
        <v>0</v>
      </c>
      <c r="I31" s="233">
        <f>IF(I$11=IF($D31=$A$5, $D$5, IF(OR($D31="ESV observed compliance", $D31 = $A$7),$D$7, $D$6)), SUMPRODUCT(CLC_volumes!$Q31:$U31,CLC_volumes!$Q$13:$U$13)+CLC_volumes!$O31,0)</f>
        <v>0</v>
      </c>
      <c r="J31" s="234">
        <f>IF(J$11=$D$6, CLC_volumes!$M31,0)</f>
        <v>0</v>
      </c>
      <c r="K31" s="233">
        <f>IF(K$11=$D$6, CLC_volumes!$J31*CLC_volumes!$K31,0)</f>
        <v>0</v>
      </c>
      <c r="L31" s="233">
        <f>IF(L$11=IF($D31=$A$5, $D$5, IF(OR($D31="ESV observed compliance", $D31 = $A$7),$D$7, $D$6)), SUMPRODUCT(CLC_volumes!$Q31:$U31,CLC_volumes!$Q$13:$U$13)+CLC_volumes!$O31,0)</f>
        <v>0</v>
      </c>
      <c r="M31" s="234">
        <f>IF(M$11=$D$6, CLC_volumes!$M31,0)</f>
        <v>0</v>
      </c>
      <c r="N31" s="233">
        <f>IF(N$11=$D$6, CLC_volumes!$J31*CLC_volumes!$K31,0)</f>
        <v>0</v>
      </c>
      <c r="O31" s="233">
        <f>IF(O$11=IF($D31=$A$5, $D$5, IF(OR($D31="ESV observed compliance", $D31 = $A$7),$D$7, $D$6)), SUMPRODUCT(CLC_volumes!$Q31:$U31,CLC_volumes!$Q$13:$U$13)+CLC_volumes!$O31,0)</f>
        <v>0</v>
      </c>
      <c r="P31" s="234">
        <f>IF(P$11=$D$6, CLC_volumes!$M31,0)</f>
        <v>0</v>
      </c>
      <c r="Q31" s="233">
        <f>IF(Q$11=$D$6, CLC_volumes!$J31*CLC_volumes!$K31,0)</f>
        <v>0</v>
      </c>
      <c r="R31" s="233">
        <f ca="1">IF(R$11=IF($D31=$A$5, $D$5, IF(OR($D31="ESV observed compliance", $D31 = $A$7),$D$7, $D$6)), SUMPRODUCT(CLC_volumes!$Q31:$U31,CLC_volumes!$Q$13:$U$13)+CLC_volumes!$O31,0)</f>
        <v>0</v>
      </c>
      <c r="S31" s="234">
        <f>IF(S$11=$D$6, CLC_volumes!$M31,0)</f>
        <v>0</v>
      </c>
      <c r="T31" s="233">
        <f>IF(T$11=$D$6, CLC_volumes!$J31*CLC_volumes!$K31,0)</f>
        <v>0</v>
      </c>
      <c r="U31" s="233">
        <f>IF(U$11=IF($D31=$A$5, $D$5, IF(OR($D31="ESV observed compliance", $D31 = $A$7),$D$7, $D$6)), SUMPRODUCT(CLC_volumes!$Q31:$U31,CLC_volumes!$Q$13:$U$13)+CLC_volumes!$O31,0)</f>
        <v>0</v>
      </c>
      <c r="V31" s="234">
        <f>IF(V$11=$D$6, CLC_volumes!$M31,0)</f>
        <v>0</v>
      </c>
      <c r="W31" s="233">
        <f>IF(W$11=$D$6, CLC_volumes!$J31*CLC_volumes!$K31,0)</f>
        <v>0</v>
      </c>
      <c r="X31" s="233">
        <f>IF(X$11=IF($D31=$A$5, $D$5, IF(OR($D31="ESV observed compliance", $D31 = $A$7),$D$7, $D$6)), SUMPRODUCT(CLC_volumes!$Q31:$U31,CLC_volumes!$Q$13:$U$13)+CLC_volumes!$O31,0)</f>
        <v>0</v>
      </c>
      <c r="Y31" s="234">
        <f>IF(Y$11=$D$6, CLC_volumes!$M31,0)</f>
        <v>0</v>
      </c>
      <c r="Z31" s="233">
        <f>IF(Z$11=$D$6, CLC_volumes!$J31*CLC_volumes!$K31,0)</f>
        <v>0</v>
      </c>
      <c r="AA31" s="233">
        <f>IF(AA$11=IF($D31=$A$5, $D$5, IF(OR($D31="ESV observed compliance", $D31 = $A$7),$D$7, $D$6)), SUMPRODUCT(CLC_volumes!$Q31:$U31,CLC_volumes!$Q$13:$U$13)+CLC_volumes!$O31,0)</f>
        <v>0</v>
      </c>
      <c r="AB31" s="234">
        <f>IF(AB$11=$D$6, CLC_volumes!$M31,0)</f>
        <v>0</v>
      </c>
      <c r="AC31" s="124"/>
      <c r="AD31" s="235">
        <f t="shared" si="10"/>
        <v>0</v>
      </c>
      <c r="AE31" s="235">
        <f t="shared" si="10"/>
        <v>0</v>
      </c>
      <c r="AF31" s="235">
        <f t="shared" si="10"/>
        <v>0</v>
      </c>
      <c r="AG31" s="235">
        <f t="shared" ca="1" si="10"/>
        <v>0</v>
      </c>
      <c r="AH31" s="235">
        <f t="shared" si="10"/>
        <v>0</v>
      </c>
      <c r="AI31" s="235">
        <f t="shared" si="10"/>
        <v>0</v>
      </c>
      <c r="AJ31" s="235">
        <f t="shared" si="10"/>
        <v>0</v>
      </c>
      <c r="AK31" s="124"/>
      <c r="AL31" s="235">
        <f t="shared" ca="1" si="11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ca="1" si="8"/>
        <v>0</v>
      </c>
      <c r="AU31" s="235">
        <f t="shared" ca="1" si="8"/>
        <v>0</v>
      </c>
      <c r="AV31" s="235">
        <f t="shared" si="8"/>
        <v>0</v>
      </c>
      <c r="AW31" s="235">
        <f t="shared" si="8"/>
        <v>0</v>
      </c>
      <c r="AX31" s="235">
        <f t="shared" si="8"/>
        <v>0</v>
      </c>
      <c r="AY31" s="235">
        <f t="shared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  <c r="BD31" s="217"/>
      <c r="BE31" s="217"/>
    </row>
    <row r="32" spans="2:57">
      <c r="D32" s="219" t="s">
        <v>127</v>
      </c>
      <c r="F32" s="12"/>
      <c r="G32" s="98"/>
      <c r="H32" s="236">
        <f>IF(H$11=$D$6, CLC_volumes!$J32*CLC_volumes!$K32,0)</f>
        <v>0</v>
      </c>
      <c r="I32" s="233">
        <f>IF(I$11=IF($D32=$A$5, $D$5, IF(OR($D32="ESV observed compliance", $D32 = $A$7),$D$7, $D$6)), SUMPRODUCT(CLC_volumes!$Q32:$U32,CLC_volumes!$Q$13:$U$13)+CLC_volumes!$O32,0)</f>
        <v>0</v>
      </c>
      <c r="J32" s="234">
        <f>IF(J$11=$D$6, CLC_volumes!$M32,0)</f>
        <v>0</v>
      </c>
      <c r="K32" s="233">
        <f>IF(K$11=$D$6, CLC_volumes!$J32*CLC_volumes!$K32,0)</f>
        <v>0</v>
      </c>
      <c r="L32" s="233">
        <f>IF(L$11=IF($D32=$A$5, $D$5, IF(OR($D32="ESV observed compliance", $D32 = $A$7),$D$7, $D$6)), SUMPRODUCT(CLC_volumes!$Q32:$U32,CLC_volumes!$Q$13:$U$13)+CLC_volumes!$O32,0)</f>
        <v>0</v>
      </c>
      <c r="M32" s="234">
        <f>IF(M$11=$D$6, CLC_volumes!$M32,0)</f>
        <v>0</v>
      </c>
      <c r="N32" s="233">
        <f>IF(N$11=$D$6, CLC_volumes!$J32*CLC_volumes!$K32,0)</f>
        <v>0</v>
      </c>
      <c r="O32" s="233">
        <f>IF(O$11=IF($D32=$A$5, $D$5, IF(OR($D32="ESV observed compliance", $D32 = $A$7),$D$7, $D$6)), SUMPRODUCT(CLC_volumes!$Q32:$U32,CLC_volumes!$Q$13:$U$13)+CLC_volumes!$O32,0)</f>
        <v>0</v>
      </c>
      <c r="P32" s="234">
        <f>IF(P$11=$D$6, CLC_volumes!$M32,0)</f>
        <v>0</v>
      </c>
      <c r="Q32" s="233">
        <f>IF(Q$11=$D$6, CLC_volumes!$J32*CLC_volumes!$K32,0)</f>
        <v>0</v>
      </c>
      <c r="R32" s="233">
        <f ca="1">IF(R$11=IF($D32=$A$5, $D$5, IF(OR($D32="ESV observed compliance", $D32 = $A$7),$D$7, $D$6)), SUMPRODUCT(CLC_volumes!$Q32:$U32,CLC_volumes!$Q$13:$U$13)+CLC_volumes!$O32,0)</f>
        <v>0</v>
      </c>
      <c r="S32" s="234">
        <f>IF(S$11=$D$6, CLC_volumes!$M32,0)</f>
        <v>0</v>
      </c>
      <c r="T32" s="233">
        <f>IF(T$11=$D$6, CLC_volumes!$J32*CLC_volumes!$K32,0)</f>
        <v>0</v>
      </c>
      <c r="U32" s="233">
        <f>IF(U$11=IF($D32=$A$5, $D$5, IF(OR($D32="ESV observed compliance", $D32 = $A$7),$D$7, $D$6)), SUMPRODUCT(CLC_volumes!$Q32:$U32,CLC_volumes!$Q$13:$U$13)+CLC_volumes!$O32,0)</f>
        <v>0</v>
      </c>
      <c r="V32" s="234">
        <f>IF(V$11=$D$6, CLC_volumes!$M32,0)</f>
        <v>0</v>
      </c>
      <c r="W32" s="233">
        <f>IF(W$11=$D$6, CLC_volumes!$J32*CLC_volumes!$K32,0)</f>
        <v>0</v>
      </c>
      <c r="X32" s="233">
        <f>IF(X$11=IF($D32=$A$5, $D$5, IF(OR($D32="ESV observed compliance", $D32 = $A$7),$D$7, $D$6)), SUMPRODUCT(CLC_volumes!$Q32:$U32,CLC_volumes!$Q$13:$U$13)+CLC_volumes!$O32,0)</f>
        <v>0</v>
      </c>
      <c r="Y32" s="234">
        <f>IF(Y$11=$D$6, CLC_volumes!$M32,0)</f>
        <v>0</v>
      </c>
      <c r="Z32" s="233">
        <f>IF(Z$11=$D$6, CLC_volumes!$J32*CLC_volumes!$K32,0)</f>
        <v>0</v>
      </c>
      <c r="AA32" s="233">
        <f>IF(AA$11=IF($D32=$A$5, $D$5, IF(OR($D32="ESV observed compliance", $D32 = $A$7),$D$7, $D$6)), SUMPRODUCT(CLC_volumes!$Q32:$U32,CLC_volumes!$Q$13:$U$13)+CLC_volumes!$O32,0)</f>
        <v>0</v>
      </c>
      <c r="AB32" s="234">
        <f>IF(AB$11=$D$6, CLC_volumes!$M32,0)</f>
        <v>0</v>
      </c>
      <c r="AC32" s="124"/>
      <c r="AD32" s="235">
        <f t="shared" si="10"/>
        <v>0</v>
      </c>
      <c r="AE32" s="235">
        <f t="shared" si="10"/>
        <v>0</v>
      </c>
      <c r="AF32" s="235">
        <f t="shared" si="10"/>
        <v>0</v>
      </c>
      <c r="AG32" s="235">
        <f t="shared" ca="1" si="10"/>
        <v>0</v>
      </c>
      <c r="AH32" s="235">
        <f t="shared" si="10"/>
        <v>0</v>
      </c>
      <c r="AI32" s="235">
        <f t="shared" si="10"/>
        <v>0</v>
      </c>
      <c r="AJ32" s="235">
        <f t="shared" si="10"/>
        <v>0</v>
      </c>
      <c r="AK32" s="124"/>
      <c r="AL32" s="235">
        <f t="shared" ca="1" si="11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ca="1" si="8"/>
        <v>0</v>
      </c>
      <c r="AU32" s="235">
        <f t="shared" ca="1" si="8"/>
        <v>0</v>
      </c>
      <c r="AV32" s="235">
        <f t="shared" si="8"/>
        <v>0</v>
      </c>
      <c r="AW32" s="235">
        <f t="shared" si="8"/>
        <v>0</v>
      </c>
      <c r="AX32" s="235">
        <f t="shared" si="8"/>
        <v>0</v>
      </c>
      <c r="AY32" s="235">
        <f t="shared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  <c r="BD32" s="217"/>
      <c r="BE32" s="217"/>
    </row>
    <row r="33" spans="1:57" s="217" customFormat="1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3">SUMIF($AD$11:$AJ$11,BC$11, $AD33:$AJ33)*BC$8</f>
        <v>0</v>
      </c>
    </row>
    <row r="34" spans="1:57" s="217" customFormat="1">
      <c r="D34" s="217" t="str">
        <f>CLC_volumes!D34</f>
        <v>22kV feeder works</v>
      </c>
      <c r="F34" s="12"/>
      <c r="G34" s="98"/>
      <c r="H34" s="236">
        <f>IF(H$11=$D$6, CLC_volumes!$J34*CLC_volumes!$K34,0)</f>
        <v>0</v>
      </c>
      <c r="I34" s="233">
        <f>IF(I$11=IF($D34=$A$5, $D$5, IF(OR($D34="ESV observed compliance", $D34 = $A$7),$D$7, $D$6)), SUMPRODUCT(CLC_volumes!$Q34:$U34,CLC_volumes!$Q$13:$U$13)+CLC_volumes!$O34,0)</f>
        <v>0</v>
      </c>
      <c r="J34" s="234">
        <f>IF(J$11=$D$6, CLC_volumes!$M34,0)</f>
        <v>0</v>
      </c>
      <c r="K34" s="233">
        <f>IF(K$11=$D$6, CLC_volumes!$J34*CLC_volumes!$K34,0)</f>
        <v>0</v>
      </c>
      <c r="L34" s="233">
        <f>IF(L$11=IF($D34=$A$5, $D$5, IF(OR($D34="ESV observed compliance", $D34 = $A$7),$D$7, $D$6)), SUMPRODUCT(CLC_volumes!$Q34:$U34,CLC_volumes!$Q$13:$U$13)+CLC_volumes!$O34,0)</f>
        <v>0</v>
      </c>
      <c r="M34" s="234">
        <f>IF(M$11=$D$6, CLC_volumes!$M34,0)</f>
        <v>0</v>
      </c>
      <c r="N34" s="233">
        <f>IF(N$11=$D$6, CLC_volumes!$J34*CLC_volumes!$K34,0)</f>
        <v>0</v>
      </c>
      <c r="O34" s="233">
        <f>IF(O$11=IF($D34=$A$5, $D$5, IF(OR($D34="ESV observed compliance", $D34 = $A$7),$D$7, $D$6)), SUMPRODUCT(CLC_volumes!$Q34:$U34,CLC_volumes!$Q$13:$U$13)+CLC_volumes!$O34,0)</f>
        <v>0</v>
      </c>
      <c r="P34" s="234">
        <f>IF(P$11=$D$6, CLC_volumes!$M34,0)</f>
        <v>0</v>
      </c>
      <c r="Q34" s="233">
        <f>IF(Q$11=$D$6, CLC_volumes!$J34*CLC_volumes!$K34,0)</f>
        <v>612000</v>
      </c>
      <c r="R34" s="233">
        <f ca="1">IF(R$11=IF($D34=$A$5, $D$5, IF(OR($D34="ESV observed compliance", $D34 = $A$7),$D$7, $D$6)), SUMPRODUCT(CLC_volumes!$Q34:$U34,CLC_volumes!$Q$13:$U$13)+CLC_volumes!$O34,0)</f>
        <v>0</v>
      </c>
      <c r="S34" s="234">
        <f>IF(S$11=$D$6, CLC_volumes!$M34,0)</f>
        <v>0</v>
      </c>
      <c r="T34" s="233">
        <f>IF(T$11=$D$6, CLC_volumes!$J34*CLC_volumes!$K34,0)</f>
        <v>0</v>
      </c>
      <c r="U34" s="233">
        <f>IF(U$11=IF($D34=$A$5, $D$5, IF(OR($D34="ESV observed compliance", $D34 = $A$7),$D$7, $D$6)), SUMPRODUCT(CLC_volumes!$Q34:$U34,CLC_volumes!$Q$13:$U$13)+CLC_volumes!$O34,0)</f>
        <v>0</v>
      </c>
      <c r="V34" s="234">
        <f>IF(V$11=$D$6, CLC_volumes!$M34,0)</f>
        <v>0</v>
      </c>
      <c r="W34" s="233">
        <f>IF(W$11=$D$6, CLC_volumes!$J34*CLC_volumes!$K34,0)</f>
        <v>0</v>
      </c>
      <c r="X34" s="233">
        <f>IF(X$11=IF($D34=$A$5, $D$5, IF(OR($D34="ESV observed compliance", $D34 = $A$7),$D$7, $D$6)), SUMPRODUCT(CLC_volumes!$Q34:$U34,CLC_volumes!$Q$13:$U$13)+CLC_volumes!$O34,0)</f>
        <v>0</v>
      </c>
      <c r="Y34" s="234">
        <f>IF(Y$11=$D$6, CLC_volumes!$M34,0)</f>
        <v>0</v>
      </c>
      <c r="Z34" s="233">
        <f>IF(Z$11=$D$6, CLC_volumes!$J34*CLC_volumes!$K34,0)</f>
        <v>0</v>
      </c>
      <c r="AA34" s="233">
        <f>IF(AA$11=IF($D34=$A$5, $D$5, IF(OR($D34="ESV observed compliance", $D34 = $A$7),$D$7, $D$6)), SUMPRODUCT(CLC_volumes!$Q34:$U34,CLC_volumes!$Q$13:$U$13)+CLC_volumes!$O34,0)</f>
        <v>0</v>
      </c>
      <c r="AB34" s="234">
        <f>IF(AB$11=$D$6, CLC_volumes!$M34,0)</f>
        <v>0</v>
      </c>
      <c r="AC34" s="124"/>
      <c r="AD34" s="235">
        <f t="shared" si="10"/>
        <v>0</v>
      </c>
      <c r="AE34" s="235">
        <f t="shared" si="10"/>
        <v>0</v>
      </c>
      <c r="AF34" s="235">
        <f t="shared" si="10"/>
        <v>0</v>
      </c>
      <c r="AG34" s="235">
        <f t="shared" ca="1" si="10"/>
        <v>612000</v>
      </c>
      <c r="AH34" s="235">
        <f t="shared" si="10"/>
        <v>0</v>
      </c>
      <c r="AI34" s="235">
        <f t="shared" si="10"/>
        <v>0</v>
      </c>
      <c r="AJ34" s="235">
        <f t="shared" si="10"/>
        <v>0</v>
      </c>
      <c r="AK34" s="124"/>
      <c r="AL34" s="235">
        <f t="shared" ca="1" si="11"/>
        <v>612000</v>
      </c>
      <c r="AN34" s="235">
        <f t="shared" ref="AN34:BC39" si="14">SUMIF($AD$11:$AJ$11,AN$11, $AD34:$AJ34)*AN$8</f>
        <v>0</v>
      </c>
      <c r="AO34" s="235">
        <f t="shared" si="14"/>
        <v>0</v>
      </c>
      <c r="AP34" s="235">
        <f t="shared" si="14"/>
        <v>0</v>
      </c>
      <c r="AQ34" s="235">
        <f t="shared" si="14"/>
        <v>0</v>
      </c>
      <c r="AR34" s="235">
        <f t="shared" si="14"/>
        <v>0</v>
      </c>
      <c r="AS34" s="235">
        <f t="shared" si="14"/>
        <v>0</v>
      </c>
      <c r="AT34" s="235">
        <f t="shared" ca="1" si="14"/>
        <v>306000</v>
      </c>
      <c r="AU34" s="235">
        <f t="shared" ca="1" si="14"/>
        <v>306000</v>
      </c>
      <c r="AV34" s="235">
        <f t="shared" si="14"/>
        <v>0</v>
      </c>
      <c r="AW34" s="235">
        <f t="shared" si="14"/>
        <v>0</v>
      </c>
      <c r="AX34" s="235">
        <f t="shared" si="14"/>
        <v>0</v>
      </c>
      <c r="AY34" s="235">
        <f t="shared" si="14"/>
        <v>0</v>
      </c>
      <c r="AZ34" s="235">
        <f t="shared" si="14"/>
        <v>0</v>
      </c>
      <c r="BA34" s="235">
        <f t="shared" si="14"/>
        <v>0</v>
      </c>
      <c r="BB34" s="235">
        <f t="shared" si="14"/>
        <v>0</v>
      </c>
      <c r="BC34" s="235">
        <f t="shared" si="14"/>
        <v>0</v>
      </c>
    </row>
    <row r="35" spans="1:57" s="217" customFormat="1">
      <c r="D35" s="217" t="str">
        <f>CLC_volumes!D35</f>
        <v>66kV Line works (Overhead)</v>
      </c>
      <c r="F35" s="12"/>
      <c r="G35" s="98"/>
      <c r="H35" s="236">
        <f>IF(H$11=$D$6, CLC_volumes!$J35*CLC_volumes!$K35,0)</f>
        <v>0</v>
      </c>
      <c r="I35" s="233">
        <f>IF(I$11=IF($D35=$A$5, $D$5, IF(OR($D35="ESV observed compliance", $D35 = $A$7),$D$7, $D$6)), SUMPRODUCT(CLC_volumes!$Q35:$U35,CLC_volumes!$Q$13:$U$13)+CLC_volumes!$O35,0)</f>
        <v>0</v>
      </c>
      <c r="J35" s="234">
        <f>IF(J$11=$D$6, CLC_volumes!$M35,0)</f>
        <v>0</v>
      </c>
      <c r="K35" s="233">
        <f>IF(K$11=$D$6, CLC_volumes!$J35*CLC_volumes!$K35,0)</f>
        <v>0</v>
      </c>
      <c r="L35" s="233">
        <f>IF(L$11=IF($D35=$A$5, $D$5, IF(OR($D35="ESV observed compliance", $D35 = $A$7),$D$7, $D$6)), SUMPRODUCT(CLC_volumes!$Q35:$U35,CLC_volumes!$Q$13:$U$13)+CLC_volumes!$O35,0)</f>
        <v>0</v>
      </c>
      <c r="M35" s="234">
        <f>IF(M$11=$D$6, CLC_volumes!$M35,0)</f>
        <v>0</v>
      </c>
      <c r="N35" s="233">
        <f>IF(N$11=$D$6, CLC_volumes!$J35*CLC_volumes!$K35,0)</f>
        <v>0</v>
      </c>
      <c r="O35" s="233">
        <f>IF(O$11=IF($D35=$A$5, $D$5, IF(OR($D35="ESV observed compliance", $D35 = $A$7),$D$7, $D$6)), SUMPRODUCT(CLC_volumes!$Q35:$U35,CLC_volumes!$Q$13:$U$13)+CLC_volumes!$O35,0)</f>
        <v>0</v>
      </c>
      <c r="P35" s="234">
        <f>IF(P$11=$D$6, CLC_volumes!$M35,0)</f>
        <v>0</v>
      </c>
      <c r="Q35" s="233">
        <f>IF(Q$11=$D$6, CLC_volumes!$J35*CLC_volumes!$K35,0)</f>
        <v>0</v>
      </c>
      <c r="R35" s="233">
        <f ca="1">IF(R$11=IF($D35=$A$5, $D$5, IF(OR($D35="ESV observed compliance", $D35 = $A$7),$D$7, $D$6)), SUMPRODUCT(CLC_volumes!$Q35:$U35,CLC_volumes!$Q$13:$U$13)+CLC_volumes!$O35,0)</f>
        <v>0</v>
      </c>
      <c r="S35" s="234">
        <f>IF(S$11=$D$6, CLC_volumes!$M35,0)</f>
        <v>0</v>
      </c>
      <c r="T35" s="233">
        <f>IF(T$11=$D$6, CLC_volumes!$J35*CLC_volumes!$K35,0)</f>
        <v>0</v>
      </c>
      <c r="U35" s="233">
        <f>IF(U$11=IF($D35=$A$5, $D$5, IF(OR($D35="ESV observed compliance", $D35 = $A$7),$D$7, $D$6)), SUMPRODUCT(CLC_volumes!$Q35:$U35,CLC_volumes!$Q$13:$U$13)+CLC_volumes!$O35,0)</f>
        <v>0</v>
      </c>
      <c r="V35" s="234">
        <f>IF(V$11=$D$6, CLC_volumes!$M35,0)</f>
        <v>0</v>
      </c>
      <c r="W35" s="233">
        <f>IF(W$11=$D$6, CLC_volumes!$J35*CLC_volumes!$K35,0)</f>
        <v>0</v>
      </c>
      <c r="X35" s="233">
        <f>IF(X$11=IF($D35=$A$5, $D$5, IF(OR($D35="ESV observed compliance", $D35 = $A$7),$D$7, $D$6)), SUMPRODUCT(CLC_volumes!$Q35:$U35,CLC_volumes!$Q$13:$U$13)+CLC_volumes!$O35,0)</f>
        <v>0</v>
      </c>
      <c r="Y35" s="234">
        <f>IF(Y$11=$D$6, CLC_volumes!$M35,0)</f>
        <v>0</v>
      </c>
      <c r="Z35" s="233">
        <f>IF(Z$11=$D$6, CLC_volumes!$J35*CLC_volumes!$K35,0)</f>
        <v>0</v>
      </c>
      <c r="AA35" s="233">
        <f>IF(AA$11=IF($D35=$A$5, $D$5, IF(OR($D35="ESV observed compliance", $D35 = $A$7),$D$7, $D$6)), SUMPRODUCT(CLC_volumes!$Q35:$U35,CLC_volumes!$Q$13:$U$13)+CLC_volumes!$O35,0)</f>
        <v>0</v>
      </c>
      <c r="AB35" s="234">
        <f>IF(AB$11=$D$6, CLC_volumes!$M35,0)</f>
        <v>0</v>
      </c>
      <c r="AC35" s="124"/>
      <c r="AD35" s="235">
        <f t="shared" si="10"/>
        <v>0</v>
      </c>
      <c r="AE35" s="235">
        <f t="shared" si="10"/>
        <v>0</v>
      </c>
      <c r="AF35" s="235">
        <f t="shared" si="10"/>
        <v>0</v>
      </c>
      <c r="AG35" s="235">
        <f t="shared" ca="1" si="10"/>
        <v>0</v>
      </c>
      <c r="AH35" s="235">
        <f t="shared" si="10"/>
        <v>0</v>
      </c>
      <c r="AI35" s="235">
        <f t="shared" si="10"/>
        <v>0</v>
      </c>
      <c r="AJ35" s="235">
        <f t="shared" si="10"/>
        <v>0</v>
      </c>
      <c r="AK35" s="124"/>
      <c r="AL35" s="235">
        <f t="shared" ref="AL35:AL39" ca="1" si="15">SUM(AD35:AJ35)</f>
        <v>0</v>
      </c>
      <c r="AN35" s="235">
        <f t="shared" si="14"/>
        <v>0</v>
      </c>
      <c r="AO35" s="235">
        <f t="shared" si="14"/>
        <v>0</v>
      </c>
      <c r="AP35" s="235">
        <f t="shared" si="14"/>
        <v>0</v>
      </c>
      <c r="AQ35" s="235">
        <f t="shared" si="14"/>
        <v>0</v>
      </c>
      <c r="AR35" s="235">
        <f t="shared" si="14"/>
        <v>0</v>
      </c>
      <c r="AS35" s="235">
        <f t="shared" si="14"/>
        <v>0</v>
      </c>
      <c r="AT35" s="235">
        <f t="shared" ca="1" si="14"/>
        <v>0</v>
      </c>
      <c r="AU35" s="235">
        <f t="shared" ca="1" si="14"/>
        <v>0</v>
      </c>
      <c r="AV35" s="235">
        <f t="shared" si="14"/>
        <v>0</v>
      </c>
      <c r="AW35" s="235">
        <f t="shared" si="14"/>
        <v>0</v>
      </c>
      <c r="AX35" s="235">
        <f t="shared" si="14"/>
        <v>0</v>
      </c>
      <c r="AY35" s="235">
        <f t="shared" si="14"/>
        <v>0</v>
      </c>
      <c r="AZ35" s="235">
        <f t="shared" si="14"/>
        <v>0</v>
      </c>
      <c r="BA35" s="235">
        <f t="shared" si="14"/>
        <v>0</v>
      </c>
      <c r="BB35" s="235">
        <f t="shared" si="14"/>
        <v>0</v>
      </c>
      <c r="BC35" s="235">
        <f t="shared" si="14"/>
        <v>0</v>
      </c>
    </row>
    <row r="36" spans="1:57">
      <c r="D36" s="217" t="str">
        <f>CLC_volumes!D36</f>
        <v>3rd phase line extension</v>
      </c>
      <c r="F36" s="12"/>
      <c r="G36" s="98"/>
      <c r="H36" s="236">
        <f>IF(H$11=$D$6, CLC_volumes!$J36*CLC_volumes!$K36,0)</f>
        <v>0</v>
      </c>
      <c r="I36" s="233">
        <f>IF(I$11=IF($D36=$A$5, $D$5, IF(OR($D36="ESV observed compliance", $D36 = $A$7),$D$7, $D$6)), SUMPRODUCT(CLC_volumes!$Q36:$U36,CLC_volumes!$Q$13:$U$13)+CLC_volumes!$O36,0)</f>
        <v>0</v>
      </c>
      <c r="J36" s="234">
        <f>IF(J$11=$D$6, CLC_volumes!$M36,0)</f>
        <v>0</v>
      </c>
      <c r="K36" s="233">
        <f>IF(K$11=$D$6, CLC_volumes!$J36*CLC_volumes!$K36,0)</f>
        <v>0</v>
      </c>
      <c r="L36" s="233">
        <f>IF(L$11=IF($D36=$A$5, $D$5, IF(OR($D36="ESV observed compliance", $D36 = $A$7),$D$7, $D$6)), SUMPRODUCT(CLC_volumes!$Q36:$U36,CLC_volumes!$Q$13:$U$13)+CLC_volumes!$O36,0)</f>
        <v>0</v>
      </c>
      <c r="M36" s="234">
        <f>IF(M$11=$D$6, CLC_volumes!$M36,0)</f>
        <v>0</v>
      </c>
      <c r="N36" s="233">
        <f>IF(N$11=$D$6, CLC_volumes!$J36*CLC_volumes!$K36,0)</f>
        <v>0</v>
      </c>
      <c r="O36" s="233">
        <f>IF(O$11=IF($D36=$A$5, $D$5, IF(OR($D36="ESV observed compliance", $D36 = $A$7),$D$7, $D$6)), SUMPRODUCT(CLC_volumes!$Q36:$U36,CLC_volumes!$Q$13:$U$13)+CLC_volumes!$O36,0)</f>
        <v>0</v>
      </c>
      <c r="P36" s="234">
        <f>IF(P$11=$D$6, CLC_volumes!$M36,0)</f>
        <v>0</v>
      </c>
      <c r="Q36" s="233">
        <f>IF(Q$11=$D$6, CLC_volumes!$J36*CLC_volumes!$K36,0)</f>
        <v>0</v>
      </c>
      <c r="R36" s="233">
        <f ca="1">IF(R$11=IF($D36=$A$5, $D$5, IF(OR($D36="ESV observed compliance", $D36 = $A$7),$D$7, $D$6)), SUMPRODUCT(CLC_volumes!$Q36:$U36,CLC_volumes!$Q$13:$U$13)+CLC_volumes!$O36,0)</f>
        <v>0</v>
      </c>
      <c r="S36" s="234">
        <f>IF(S$11=$D$6, CLC_volumes!$M36,0)</f>
        <v>0</v>
      </c>
      <c r="T36" s="233">
        <f>IF(T$11=$D$6, CLC_volumes!$J36*CLC_volumes!$K36,0)</f>
        <v>0</v>
      </c>
      <c r="U36" s="233">
        <f>IF(U$11=IF($D36=$A$5, $D$5, IF(OR($D36="ESV observed compliance", $D36 = $A$7),$D$7, $D$6)), SUMPRODUCT(CLC_volumes!$Q36:$U36,CLC_volumes!$Q$13:$U$13)+CLC_volumes!$O36,0)</f>
        <v>0</v>
      </c>
      <c r="V36" s="234">
        <f>IF(V$11=$D$6, CLC_volumes!$M36,0)</f>
        <v>0</v>
      </c>
      <c r="W36" s="233">
        <f>IF(W$11=$D$6, CLC_volumes!$J36*CLC_volumes!$K36,0)</f>
        <v>0</v>
      </c>
      <c r="X36" s="233">
        <f>IF(X$11=IF($D36=$A$5, $D$5, IF(OR($D36="ESV observed compliance", $D36 = $A$7),$D$7, $D$6)), SUMPRODUCT(CLC_volumes!$Q36:$U36,CLC_volumes!$Q$13:$U$13)+CLC_volumes!$O36,0)</f>
        <v>0</v>
      </c>
      <c r="Y36" s="234">
        <f>IF(Y$11=$D$6, CLC_volumes!$M36,0)</f>
        <v>0</v>
      </c>
      <c r="Z36" s="233">
        <f>IF(Z$11=$D$6, CLC_volumes!$J36*CLC_volumes!$K36,0)</f>
        <v>0</v>
      </c>
      <c r="AA36" s="233">
        <f>IF(AA$11=IF($D36=$A$5, $D$5, IF(OR($D36="ESV observed compliance", $D36 = $A$7),$D$7, $D$6)), SUMPRODUCT(CLC_volumes!$Q36:$U36,CLC_volumes!$Q$13:$U$13)+CLC_volumes!$O36,0)</f>
        <v>0</v>
      </c>
      <c r="AB36" s="234">
        <f>IF(AB$11=$D$6, CLC_volumes!$M36,0)</f>
        <v>0</v>
      </c>
      <c r="AC36" s="124"/>
      <c r="AD36" s="235">
        <f t="shared" si="10"/>
        <v>0</v>
      </c>
      <c r="AE36" s="235">
        <f t="shared" si="10"/>
        <v>0</v>
      </c>
      <c r="AF36" s="235">
        <f t="shared" si="10"/>
        <v>0</v>
      </c>
      <c r="AG36" s="235">
        <f t="shared" ca="1" si="10"/>
        <v>0</v>
      </c>
      <c r="AH36" s="235">
        <f t="shared" si="10"/>
        <v>0</v>
      </c>
      <c r="AI36" s="235">
        <f t="shared" si="10"/>
        <v>0</v>
      </c>
      <c r="AJ36" s="235">
        <f t="shared" si="10"/>
        <v>0</v>
      </c>
      <c r="AK36" s="124"/>
      <c r="AL36" s="235">
        <f t="shared" ca="1" si="15"/>
        <v>0</v>
      </c>
      <c r="AN36" s="235">
        <f t="shared" si="14"/>
        <v>0</v>
      </c>
      <c r="AO36" s="235">
        <f t="shared" si="14"/>
        <v>0</v>
      </c>
      <c r="AP36" s="235">
        <f t="shared" si="14"/>
        <v>0</v>
      </c>
      <c r="AQ36" s="235">
        <f t="shared" si="14"/>
        <v>0</v>
      </c>
      <c r="AR36" s="235">
        <f t="shared" si="14"/>
        <v>0</v>
      </c>
      <c r="AS36" s="235">
        <f t="shared" si="14"/>
        <v>0</v>
      </c>
      <c r="AT36" s="235">
        <f t="shared" ca="1" si="14"/>
        <v>0</v>
      </c>
      <c r="AU36" s="235">
        <f t="shared" ca="1" si="14"/>
        <v>0</v>
      </c>
      <c r="AV36" s="235">
        <f t="shared" si="14"/>
        <v>0</v>
      </c>
      <c r="AW36" s="235">
        <f t="shared" si="14"/>
        <v>0</v>
      </c>
      <c r="AX36" s="235">
        <f t="shared" si="14"/>
        <v>0</v>
      </c>
      <c r="AY36" s="235">
        <f t="shared" si="14"/>
        <v>0</v>
      </c>
      <c r="AZ36" s="235">
        <f t="shared" si="14"/>
        <v>0</v>
      </c>
      <c r="BA36" s="235">
        <f t="shared" si="14"/>
        <v>0</v>
      </c>
      <c r="BB36" s="235">
        <f t="shared" si="14"/>
        <v>0</v>
      </c>
      <c r="BC36" s="235">
        <f t="shared" si="14"/>
        <v>0</v>
      </c>
      <c r="BD36" s="217"/>
      <c r="BE36" s="217"/>
    </row>
    <row r="37" spans="1:57">
      <c r="D37" s="217" t="str">
        <f>CLC_volumes!D37</f>
        <v>Asset resilience</v>
      </c>
      <c r="F37" s="12"/>
      <c r="G37" s="98"/>
      <c r="H37" s="236">
        <f>IF(H$11=$D$6, CLC_volumes!$J37*CLC_volumes!$K37,0)</f>
        <v>0</v>
      </c>
      <c r="I37" s="233">
        <f>IF(I$11=IF($D37=$A$5, $D$5, IF(OR($D37="ESV observed compliance", $D37 = $A$7),$D$7, $D$6)), SUMPRODUCT(CLC_volumes!$Q37:$U37,CLC_volumes!$Q$13:$U$13)+CLC_volumes!$O37,0)</f>
        <v>0</v>
      </c>
      <c r="J37" s="234">
        <f>IF(J$11=$D$6, CLC_volumes!$M37,0)</f>
        <v>0</v>
      </c>
      <c r="K37" s="233">
        <f>IF(K$11=$D$6, CLC_volumes!$J37*CLC_volumes!$K37,0)</f>
        <v>0</v>
      </c>
      <c r="L37" s="233">
        <f>IF(L$11=IF($D37=$A$5, $D$5, IF(OR($D37="ESV observed compliance", $D37 = $A$7),$D$7, $D$6)), SUMPRODUCT(CLC_volumes!$Q37:$U37,CLC_volumes!$Q$13:$U$13)+CLC_volumes!$O37,0)</f>
        <v>0</v>
      </c>
      <c r="M37" s="234">
        <f>IF(M$11=$D$6, CLC_volumes!$M37,0)</f>
        <v>0</v>
      </c>
      <c r="N37" s="233">
        <f>IF(N$11=$D$6, CLC_volumes!$J37*CLC_volumes!$K37,0)</f>
        <v>0</v>
      </c>
      <c r="O37" s="233">
        <f>IF(O$11=IF($D37=$A$5, $D$5, IF(OR($D37="ESV observed compliance", $D37 = $A$7),$D$7, $D$6)), SUMPRODUCT(CLC_volumes!$Q37:$U37,CLC_volumes!$Q$13:$U$13)+CLC_volumes!$O37,0)</f>
        <v>0</v>
      </c>
      <c r="P37" s="234">
        <f>IF(P$11=$D$6, CLC_volumes!$M37,0)</f>
        <v>0</v>
      </c>
      <c r="Q37" s="233">
        <f>IF(Q$11=$D$6, CLC_volumes!$J37*CLC_volumes!$K37,0)</f>
        <v>0</v>
      </c>
      <c r="R37" s="233">
        <f ca="1">IF(R$11=IF($D37=$A$5, $D$5, IF(OR($D37="ESV observed compliance", $D37 = $A$7),$D$7, $D$6)), SUMPRODUCT(CLC_volumes!$Q37:$U37,CLC_volumes!$Q$13:$U$13)+CLC_volumes!$O37,0)</f>
        <v>0</v>
      </c>
      <c r="S37" s="234">
        <f>IF(S$11=$D$6, CLC_volumes!$M37,0)</f>
        <v>0</v>
      </c>
      <c r="T37" s="233">
        <f>IF(T$11=$D$6, CLC_volumes!$J37*CLC_volumes!$K37,0)</f>
        <v>0</v>
      </c>
      <c r="U37" s="233">
        <f>IF(U$11=IF($D37=$A$5, $D$5, IF(OR($D37="ESV observed compliance", $D37 = $A$7),$D$7, $D$6)), SUMPRODUCT(CLC_volumes!$Q37:$U37,CLC_volumes!$Q$13:$U$13)+CLC_volumes!$O37,0)</f>
        <v>0</v>
      </c>
      <c r="V37" s="234">
        <f>IF(V$11=$D$6, CLC_volumes!$M37,0)</f>
        <v>0</v>
      </c>
      <c r="W37" s="233">
        <f>IF(W$11=$D$6, CLC_volumes!$J37*CLC_volumes!$K37,0)</f>
        <v>0</v>
      </c>
      <c r="X37" s="233">
        <f>IF(X$11=IF($D37=$A$5, $D$5, IF(OR($D37="ESV observed compliance", $D37 = $A$7),$D$7, $D$6)), SUMPRODUCT(CLC_volumes!$Q37:$U37,CLC_volumes!$Q$13:$U$13)+CLC_volumes!$O37,0)</f>
        <v>0</v>
      </c>
      <c r="Y37" s="234">
        <f>IF(Y$11=$D$6, CLC_volumes!$M37,0)</f>
        <v>0</v>
      </c>
      <c r="Z37" s="233">
        <f>IF(Z$11=$D$6, CLC_volumes!$J37*CLC_volumes!$K37,0)</f>
        <v>0</v>
      </c>
      <c r="AA37" s="233">
        <f>IF(AA$11=IF($D37=$A$5, $D$5, IF(OR($D37="ESV observed compliance", $D37 = $A$7),$D$7, $D$6)), SUMPRODUCT(CLC_volumes!$Q37:$U37,CLC_volumes!$Q$13:$U$13)+CLC_volumes!$O37,0)</f>
        <v>0</v>
      </c>
      <c r="AB37" s="234">
        <f>IF(AB$11=$D$6, CLC_volumes!$M37,0)</f>
        <v>0</v>
      </c>
      <c r="AC37" s="124"/>
      <c r="AD37" s="235">
        <f t="shared" si="10"/>
        <v>0</v>
      </c>
      <c r="AE37" s="235">
        <f t="shared" si="10"/>
        <v>0</v>
      </c>
      <c r="AF37" s="235">
        <f t="shared" si="10"/>
        <v>0</v>
      </c>
      <c r="AG37" s="235">
        <f t="shared" ca="1" si="10"/>
        <v>0</v>
      </c>
      <c r="AH37" s="235">
        <f t="shared" si="10"/>
        <v>0</v>
      </c>
      <c r="AI37" s="235">
        <f t="shared" si="10"/>
        <v>0</v>
      </c>
      <c r="AJ37" s="235">
        <f t="shared" si="10"/>
        <v>0</v>
      </c>
      <c r="AK37" s="124"/>
      <c r="AL37" s="235">
        <f t="shared" ca="1" si="15"/>
        <v>0</v>
      </c>
      <c r="AN37" s="235">
        <f t="shared" si="14"/>
        <v>0</v>
      </c>
      <c r="AO37" s="235">
        <f t="shared" si="14"/>
        <v>0</v>
      </c>
      <c r="AP37" s="235">
        <f t="shared" si="14"/>
        <v>0</v>
      </c>
      <c r="AQ37" s="235">
        <f t="shared" si="14"/>
        <v>0</v>
      </c>
      <c r="AR37" s="235">
        <f t="shared" si="14"/>
        <v>0</v>
      </c>
      <c r="AS37" s="235">
        <f t="shared" si="14"/>
        <v>0</v>
      </c>
      <c r="AT37" s="235">
        <f t="shared" ca="1" si="14"/>
        <v>0</v>
      </c>
      <c r="AU37" s="235">
        <f t="shared" ca="1" si="14"/>
        <v>0</v>
      </c>
      <c r="AV37" s="235">
        <f t="shared" si="14"/>
        <v>0</v>
      </c>
      <c r="AW37" s="235">
        <f t="shared" si="14"/>
        <v>0</v>
      </c>
      <c r="AX37" s="235">
        <f t="shared" si="14"/>
        <v>0</v>
      </c>
      <c r="AY37" s="235">
        <f t="shared" si="14"/>
        <v>0</v>
      </c>
      <c r="AZ37" s="235">
        <f t="shared" si="14"/>
        <v>0</v>
      </c>
      <c r="BA37" s="235">
        <f t="shared" si="14"/>
        <v>0</v>
      </c>
      <c r="BB37" s="235">
        <f t="shared" si="14"/>
        <v>0</v>
      </c>
      <c r="BC37" s="235">
        <f t="shared" si="14"/>
        <v>0</v>
      </c>
      <c r="BD37" s="217"/>
      <c r="BE37" s="217"/>
    </row>
    <row r="38" spans="1:57">
      <c r="D38" s="217" t="str">
        <f>CLC_volumes!D38</f>
        <v>Distribution Comms</v>
      </c>
      <c r="F38" s="12"/>
      <c r="G38" s="98"/>
      <c r="H38" s="236">
        <f>IF(H$11=$D$6, CLC_volumes!$J38*CLC_volumes!$K38,0)</f>
        <v>0</v>
      </c>
      <c r="I38" s="233">
        <f>IF(I$11=IF($D38=$A$5, $D$5, IF(OR($D38="ESV observed compliance", $D38 = $A$7),$D$7, $D$6)), SUMPRODUCT(CLC_volumes!$Q38:$U38,CLC_volumes!$Q$13:$U$13)+CLC_volumes!$O38,0)</f>
        <v>0</v>
      </c>
      <c r="J38" s="234">
        <f>IF(J$11=$D$6, CLC_volumes!$M38,0)</f>
        <v>0</v>
      </c>
      <c r="K38" s="233">
        <f>IF(K$11=$D$6, CLC_volumes!$J38*CLC_volumes!$K38,0)</f>
        <v>0</v>
      </c>
      <c r="L38" s="233">
        <f>IF(L$11=IF($D38=$A$5, $D$5, IF(OR($D38="ESV observed compliance", $D38 = $A$7),$D$7, $D$6)), SUMPRODUCT(CLC_volumes!$Q38:$U38,CLC_volumes!$Q$13:$U$13)+CLC_volumes!$O38,0)</f>
        <v>0</v>
      </c>
      <c r="M38" s="234">
        <f>IF(M$11=$D$6, CLC_volumes!$M38,0)</f>
        <v>0</v>
      </c>
      <c r="N38" s="233">
        <f>IF(N$11=$D$6, CLC_volumes!$J38*CLC_volumes!$K38,0)</f>
        <v>0</v>
      </c>
      <c r="O38" s="233">
        <f>IF(O$11=IF($D38=$A$5, $D$5, IF(OR($D38="ESV observed compliance", $D38 = $A$7),$D$7, $D$6)), SUMPRODUCT(CLC_volumes!$Q38:$U38,CLC_volumes!$Q$13:$U$13)+CLC_volumes!$O38,0)</f>
        <v>0</v>
      </c>
      <c r="P38" s="234">
        <f>IF(P$11=$D$6, CLC_volumes!$M38,0)</f>
        <v>0</v>
      </c>
      <c r="Q38" s="233">
        <f>IF(Q$11=$D$6, CLC_volumes!$J38*CLC_volumes!$K38,0)</f>
        <v>0</v>
      </c>
      <c r="R38" s="233">
        <f ca="1">IF(R$11=IF($D38=$A$5, $D$5, IF(OR($D38="ESV observed compliance", $D38 = $A$7),$D$7, $D$6)), SUMPRODUCT(CLC_volumes!$Q38:$U38,CLC_volumes!$Q$13:$U$13)+CLC_volumes!$O38,0)</f>
        <v>0</v>
      </c>
      <c r="S38" s="234">
        <f>IF(S$11=$D$6, CLC_volumes!$M38,0)</f>
        <v>0</v>
      </c>
      <c r="T38" s="233">
        <f>IF(T$11=$D$6, CLC_volumes!$J38*CLC_volumes!$K38,0)</f>
        <v>0</v>
      </c>
      <c r="U38" s="233">
        <f>IF(U$11=IF($D38=$A$5, $D$5, IF(OR($D38="ESV observed compliance", $D38 = $A$7),$D$7, $D$6)), SUMPRODUCT(CLC_volumes!$Q38:$U38,CLC_volumes!$Q$13:$U$13)+CLC_volumes!$O38,0)</f>
        <v>0</v>
      </c>
      <c r="V38" s="234">
        <f>IF(V$11=$D$6, CLC_volumes!$M38,0)</f>
        <v>0</v>
      </c>
      <c r="W38" s="233">
        <f>IF(W$11=$D$6, CLC_volumes!$J38*CLC_volumes!$K38,0)</f>
        <v>0</v>
      </c>
      <c r="X38" s="233">
        <f>IF(X$11=IF($D38=$A$5, $D$5, IF(OR($D38="ESV observed compliance", $D38 = $A$7),$D$7, $D$6)), SUMPRODUCT(CLC_volumes!$Q38:$U38,CLC_volumes!$Q$13:$U$13)+CLC_volumes!$O38,0)</f>
        <v>0</v>
      </c>
      <c r="Y38" s="234">
        <f>IF(Y$11=$D$6, CLC_volumes!$M38,0)</f>
        <v>0</v>
      </c>
      <c r="Z38" s="233">
        <f>IF(Z$11=$D$6, CLC_volumes!$J38*CLC_volumes!$K38,0)</f>
        <v>0</v>
      </c>
      <c r="AA38" s="233">
        <f>IF(AA$11=IF($D38=$A$5, $D$5, IF(OR($D38="ESV observed compliance", $D38 = $A$7),$D$7, $D$6)), SUMPRODUCT(CLC_volumes!$Q38:$U38,CLC_volumes!$Q$13:$U$13)+CLC_volumes!$O38,0)</f>
        <v>0</v>
      </c>
      <c r="AB38" s="234">
        <f>IF(AB$11=$D$6, CLC_volumes!$M38,0)</f>
        <v>0</v>
      </c>
      <c r="AC38" s="124"/>
      <c r="AD38" s="235">
        <f t="shared" si="10"/>
        <v>0</v>
      </c>
      <c r="AE38" s="235">
        <f t="shared" si="10"/>
        <v>0</v>
      </c>
      <c r="AF38" s="235">
        <f t="shared" si="10"/>
        <v>0</v>
      </c>
      <c r="AG38" s="235">
        <f t="shared" ca="1" si="10"/>
        <v>0</v>
      </c>
      <c r="AH38" s="235">
        <f t="shared" si="10"/>
        <v>0</v>
      </c>
      <c r="AI38" s="235">
        <f t="shared" si="10"/>
        <v>0</v>
      </c>
      <c r="AJ38" s="235">
        <f t="shared" si="10"/>
        <v>0</v>
      </c>
      <c r="AK38" s="124"/>
      <c r="AL38" s="235">
        <f t="shared" ca="1" si="15"/>
        <v>0</v>
      </c>
      <c r="AN38" s="235">
        <f t="shared" si="14"/>
        <v>0</v>
      </c>
      <c r="AO38" s="235">
        <f t="shared" si="14"/>
        <v>0</v>
      </c>
      <c r="AP38" s="235">
        <f t="shared" si="14"/>
        <v>0</v>
      </c>
      <c r="AQ38" s="235">
        <f t="shared" si="14"/>
        <v>0</v>
      </c>
      <c r="AR38" s="235">
        <f t="shared" si="14"/>
        <v>0</v>
      </c>
      <c r="AS38" s="235">
        <f t="shared" si="14"/>
        <v>0</v>
      </c>
      <c r="AT38" s="235">
        <f t="shared" ca="1" si="14"/>
        <v>0</v>
      </c>
      <c r="AU38" s="235">
        <f t="shared" ca="1" si="14"/>
        <v>0</v>
      </c>
      <c r="AV38" s="235">
        <f t="shared" si="14"/>
        <v>0</v>
      </c>
      <c r="AW38" s="235">
        <f t="shared" si="14"/>
        <v>0</v>
      </c>
      <c r="AX38" s="235">
        <f t="shared" si="14"/>
        <v>0</v>
      </c>
      <c r="AY38" s="235">
        <f t="shared" si="14"/>
        <v>0</v>
      </c>
      <c r="AZ38" s="235">
        <f t="shared" si="14"/>
        <v>0</v>
      </c>
      <c r="BA38" s="235">
        <f t="shared" si="14"/>
        <v>0</v>
      </c>
      <c r="BB38" s="235">
        <f t="shared" si="14"/>
        <v>0</v>
      </c>
      <c r="BC38" s="235">
        <f t="shared" si="14"/>
        <v>0</v>
      </c>
      <c r="BD38" s="217"/>
      <c r="BE38" s="217"/>
    </row>
    <row r="39" spans="1:57" s="217" customFormat="1">
      <c r="D39" s="217" t="str">
        <f>CLC_volumes!D39</f>
        <v>Other distribution materials</v>
      </c>
      <c r="F39" s="12"/>
      <c r="G39" s="98"/>
      <c r="H39" s="236">
        <f>IF(H$11=$D$6, CLC_volumes!$J39*CLC_volumes!$K39,0)</f>
        <v>0</v>
      </c>
      <c r="I39" s="233">
        <f>IF(I$11=IF($D39=$A$5, $D$5, IF(OR($D39="ESV observed compliance", $D39 = $A$7),$D$7, $D$6)), SUMPRODUCT(CLC_volumes!$Q39:$U39,CLC_volumes!$Q$13:$U$13)+CLC_volumes!$O39,0)</f>
        <v>0</v>
      </c>
      <c r="J39" s="234">
        <f>IF(J$11=$D$6, CLC_volumes!$M39,0)</f>
        <v>0</v>
      </c>
      <c r="K39" s="233">
        <f>IF(K$11=$D$6, CLC_volumes!$J39*CLC_volumes!$K39,0)</f>
        <v>0</v>
      </c>
      <c r="L39" s="233">
        <f>IF(L$11=IF($D39=$A$5, $D$5, IF(OR($D39="ESV observed compliance", $D39 = $A$7),$D$7, $D$6)), SUMPRODUCT(CLC_volumes!$Q39:$U39,CLC_volumes!$Q$13:$U$13)+CLC_volumes!$O39,0)</f>
        <v>0</v>
      </c>
      <c r="M39" s="234">
        <f>IF(M$11=$D$6, CLC_volumes!$M39,0)</f>
        <v>0</v>
      </c>
      <c r="N39" s="233">
        <f>IF(N$11=$D$6, CLC_volumes!$J39*CLC_volumes!$K39,0)</f>
        <v>0</v>
      </c>
      <c r="O39" s="233">
        <f>IF(O$11=IF($D39=$A$5, $D$5, IF(OR($D39="ESV observed compliance", $D39 = $A$7),$D$7, $D$6)), SUMPRODUCT(CLC_volumes!$Q39:$U39,CLC_volumes!$Q$13:$U$13)+CLC_volumes!$O39,0)</f>
        <v>0</v>
      </c>
      <c r="P39" s="234">
        <f>IF(P$11=$D$6, CLC_volumes!$M39,0)</f>
        <v>0</v>
      </c>
      <c r="Q39" s="233">
        <f>IF(Q$11=$D$6, CLC_volumes!$J39*CLC_volumes!$K39,0)</f>
        <v>0</v>
      </c>
      <c r="R39" s="233">
        <f ca="1">IF(R$11=IF($D39=$A$5, $D$5, IF(OR($D39="ESV observed compliance", $D39 = $A$7),$D$7, $D$6)), SUMPRODUCT(CLC_volumes!$Q39:$U39,CLC_volumes!$Q$13:$U$13)+CLC_volumes!$O39,0)</f>
        <v>0</v>
      </c>
      <c r="S39" s="234">
        <f>IF(S$11=$D$6, CLC_volumes!$M39,0)</f>
        <v>0</v>
      </c>
      <c r="T39" s="233">
        <f>IF(T$11=$D$6, CLC_volumes!$J39*CLC_volumes!$K39,0)</f>
        <v>0</v>
      </c>
      <c r="U39" s="233">
        <f>IF(U$11=IF($D39=$A$5, $D$5, IF(OR($D39="ESV observed compliance", $D39 = $A$7),$D$7, $D$6)), SUMPRODUCT(CLC_volumes!$Q39:$U39,CLC_volumes!$Q$13:$U$13)+CLC_volumes!$O39,0)</f>
        <v>0</v>
      </c>
      <c r="V39" s="234">
        <f>IF(V$11=$D$6, CLC_volumes!$M39,0)</f>
        <v>0</v>
      </c>
      <c r="W39" s="233">
        <f>IF(W$11=$D$6, CLC_volumes!$J39*CLC_volumes!$K39,0)</f>
        <v>0</v>
      </c>
      <c r="X39" s="233">
        <f>IF(X$11=IF($D39=$A$5, $D$5, IF(OR($D39="ESV observed compliance", $D39 = $A$7),$D$7, $D$6)), SUMPRODUCT(CLC_volumes!$Q39:$U39,CLC_volumes!$Q$13:$U$13)+CLC_volumes!$O39,0)</f>
        <v>0</v>
      </c>
      <c r="Y39" s="234">
        <f>IF(Y$11=$D$6, CLC_volumes!$M39,0)</f>
        <v>0</v>
      </c>
      <c r="Z39" s="233">
        <f>IF(Z$11=$D$6, CLC_volumes!$J39*CLC_volumes!$K39,0)</f>
        <v>0</v>
      </c>
      <c r="AA39" s="233">
        <f>IF(AA$11=IF($D39=$A$5, $D$5, IF(OR($D39="ESV observed compliance", $D39 = $A$7),$D$7, $D$6)), SUMPRODUCT(CLC_volumes!$Q39:$U39,CLC_volumes!$Q$13:$U$13)+CLC_volumes!$O39,0)</f>
        <v>0</v>
      </c>
      <c r="AB39" s="234">
        <f>IF(AB$11=$D$6, CLC_volumes!$M39,0)</f>
        <v>0</v>
      </c>
      <c r="AC39" s="124"/>
      <c r="AD39" s="235">
        <f t="shared" si="10"/>
        <v>0</v>
      </c>
      <c r="AE39" s="235">
        <f t="shared" si="10"/>
        <v>0</v>
      </c>
      <c r="AF39" s="235">
        <f t="shared" si="10"/>
        <v>0</v>
      </c>
      <c r="AG39" s="235">
        <f t="shared" ca="1" si="10"/>
        <v>0</v>
      </c>
      <c r="AH39" s="235">
        <f t="shared" si="10"/>
        <v>0</v>
      </c>
      <c r="AI39" s="235">
        <f t="shared" si="10"/>
        <v>0</v>
      </c>
      <c r="AJ39" s="235">
        <f t="shared" si="10"/>
        <v>0</v>
      </c>
      <c r="AK39" s="124"/>
      <c r="AL39" s="235">
        <f t="shared" ca="1" si="15"/>
        <v>0</v>
      </c>
      <c r="AN39" s="235">
        <f t="shared" si="14"/>
        <v>0</v>
      </c>
      <c r="AO39" s="235">
        <f t="shared" si="14"/>
        <v>0</v>
      </c>
      <c r="AP39" s="235">
        <f t="shared" si="14"/>
        <v>0</v>
      </c>
      <c r="AQ39" s="235">
        <f t="shared" si="14"/>
        <v>0</v>
      </c>
      <c r="AR39" s="235">
        <f t="shared" si="14"/>
        <v>0</v>
      </c>
      <c r="AS39" s="235">
        <f t="shared" si="14"/>
        <v>0</v>
      </c>
      <c r="AT39" s="235">
        <f t="shared" ca="1" si="14"/>
        <v>0</v>
      </c>
      <c r="AU39" s="235">
        <f t="shared" ca="1" si="14"/>
        <v>0</v>
      </c>
      <c r="AV39" s="235">
        <f t="shared" si="14"/>
        <v>0</v>
      </c>
      <c r="AW39" s="235">
        <f t="shared" si="14"/>
        <v>0</v>
      </c>
      <c r="AX39" s="235">
        <f t="shared" si="14"/>
        <v>0</v>
      </c>
      <c r="AY39" s="235">
        <f t="shared" si="14"/>
        <v>0</v>
      </c>
      <c r="AZ39" s="235">
        <f t="shared" si="14"/>
        <v>0</v>
      </c>
      <c r="BA39" s="235">
        <f t="shared" si="14"/>
        <v>0</v>
      </c>
      <c r="BB39" s="235">
        <f t="shared" si="14"/>
        <v>0</v>
      </c>
      <c r="BC39" s="235">
        <f t="shared" si="14"/>
        <v>0</v>
      </c>
    </row>
    <row r="40" spans="1:57">
      <c r="D40" s="217"/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C40" s="217"/>
      <c r="AD40" s="105"/>
      <c r="AE40" s="105"/>
      <c r="AF40" s="105"/>
      <c r="AG40" s="105"/>
      <c r="AH40" s="105"/>
      <c r="AI40" s="105"/>
      <c r="AJ40" s="105"/>
      <c r="AK40" s="217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217"/>
      <c r="BE40" s="217"/>
    </row>
    <row r="41" spans="1:57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C41" s="217"/>
      <c r="AD41" s="105"/>
      <c r="AE41" s="105"/>
      <c r="AF41" s="105"/>
      <c r="AG41" s="105"/>
      <c r="AH41" s="105"/>
      <c r="AI41" s="105"/>
      <c r="AJ41" s="105"/>
      <c r="AK41" s="217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217"/>
      <c r="BE41" s="217"/>
    </row>
    <row r="42" spans="1:57">
      <c r="C42" s="10" t="s">
        <v>8</v>
      </c>
      <c r="D42" s="217"/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C42" s="217"/>
      <c r="AD42" s="105"/>
      <c r="AE42" s="105"/>
      <c r="AF42" s="105"/>
      <c r="AG42" s="105"/>
      <c r="AH42" s="105"/>
      <c r="AI42" s="105"/>
      <c r="AJ42" s="105"/>
      <c r="AK42" s="217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217"/>
      <c r="BE42" s="217"/>
    </row>
    <row r="43" spans="1:57">
      <c r="D43" s="217" t="str">
        <f>CLC_volumes!D43</f>
        <v>GFN</v>
      </c>
      <c r="F43" s="12"/>
      <c r="G43" s="98"/>
      <c r="H43" s="236">
        <f>IF(H$11=$D$6, CLC_volumes!$J43*CLC_volumes!$K43,0)</f>
        <v>0</v>
      </c>
      <c r="I43" s="233">
        <f>IF(I$11=IF($D43=$A$5, $D$5, IF(OR($D43="ESV observed compliance", $D43 = $A$7),$D$7, $D$6)), SUMPRODUCT(CLC_volumes!$Q43:$U43,CLC_volumes!$Q$13:$U$13)+CLC_volumes!$O43,0)</f>
        <v>0</v>
      </c>
      <c r="J43" s="234">
        <f>IF(J$11=$D$6, CLC_volumes!$M43,0)</f>
        <v>0</v>
      </c>
      <c r="K43" s="233">
        <f>IF(K$11=$D$6, CLC_volumes!$J43*CLC_volumes!$K43,0)</f>
        <v>0</v>
      </c>
      <c r="L43" s="233">
        <f>IF(L$11=IF($D43=$A$5, $D$5, IF(OR($D43="ESV observed compliance", $D43 = $A$7),$D$7, $D$6)), SUMPRODUCT(CLC_volumes!$Q43:$U43,CLC_volumes!$Q$13:$U$13)+CLC_volumes!$O43,0)</f>
        <v>0</v>
      </c>
      <c r="M43" s="234">
        <f>IF(M$11=$D$6, CLC_volumes!$M43,0)</f>
        <v>0</v>
      </c>
      <c r="N43" s="233">
        <f>IF(N$11=$D$6, CLC_volumes!$J43*CLC_volumes!$K43,0)</f>
        <v>0</v>
      </c>
      <c r="O43" s="233">
        <f>IF(O$11=IF($D43=$A$5, $D$5, IF(OR($D43="ESV observed compliance", $D43 = $A$7),$D$7, $D$6)), SUMPRODUCT(CLC_volumes!$Q43:$U43,CLC_volumes!$Q$13:$U$13)+CLC_volumes!$O43,0)</f>
        <v>0</v>
      </c>
      <c r="P43" s="234">
        <f>IF(P$11=$D$6, CLC_volumes!$M43,0)</f>
        <v>0</v>
      </c>
      <c r="Q43" s="233">
        <f>IF(Q$11=$D$6, CLC_volumes!$J43*CLC_volumes!$K43,0)</f>
        <v>1290638.4353777387</v>
      </c>
      <c r="R43" s="233">
        <f ca="1">IF(R$11=IF($D43=$A$5, $D$5, IF(OR($D43="ESV observed compliance", $D43 = $A$7),$D$7, $D$6)), SUMPRODUCT(CLC_volumes!$Q43:$U43,CLC_volumes!$Q$13:$U$13)+CLC_volumes!$O43,0)</f>
        <v>497111.43716961402</v>
      </c>
      <c r="S43" s="234">
        <f>IF(S$11=$D$6, CLC_volumes!$M43,0)</f>
        <v>0</v>
      </c>
      <c r="T43" s="233">
        <f>IF(T$11=$D$6, CLC_volumes!$J43*CLC_volumes!$K43,0)</f>
        <v>0</v>
      </c>
      <c r="U43" s="233">
        <f>IF(U$11=IF($D43=$A$5, $D$5, IF(OR($D43="ESV observed compliance", $D43 = $A$7),$D$7, $D$6)), SUMPRODUCT(CLC_volumes!$Q43:$U43,CLC_volumes!$Q$13:$U$13)+CLC_volumes!$O43,0)</f>
        <v>0</v>
      </c>
      <c r="V43" s="234">
        <f>IF(V$11=$D$6, CLC_volumes!$M43,0)</f>
        <v>0</v>
      </c>
      <c r="W43" s="233">
        <f>IF(W$11=$D$6, CLC_volumes!$J43*CLC_volumes!$K43,0)</f>
        <v>0</v>
      </c>
      <c r="X43" s="233">
        <f>IF(X$11=IF($D43=$A$5, $D$5, IF(OR($D43="ESV observed compliance", $D43 = $A$7),$D$7, $D$6)), SUMPRODUCT(CLC_volumes!$Q43:$U43,CLC_volumes!$Q$13:$U$13)+CLC_volumes!$O43,0)</f>
        <v>0</v>
      </c>
      <c r="Y43" s="234">
        <f>IF(Y$11=$D$6, CLC_volumes!$M43,0)</f>
        <v>0</v>
      </c>
      <c r="Z43" s="233">
        <f>IF(Z$11=$D$6, CLC_volumes!$J43*CLC_volumes!$K43,0)</f>
        <v>0</v>
      </c>
      <c r="AA43" s="233">
        <f>IF(AA$11=IF($D43=$A$5, $D$5, IF(OR($D43="ESV observed compliance", $D43 = $A$7),$D$7, $D$6)), SUMPRODUCT(CLC_volumes!$Q43:$U43,CLC_volumes!$Q$13:$U$13)+CLC_volumes!$O43,0)</f>
        <v>0</v>
      </c>
      <c r="AB43" s="234">
        <f>IF(AB$11=$D$6, CLC_volumes!$M43,0)</f>
        <v>0</v>
      </c>
      <c r="AC43" s="124"/>
      <c r="AD43" s="235">
        <f t="shared" ref="AD43:AJ58" si="16">SUMIF($H$11:$AB$11,AD$11, $H43:$AB43)</f>
        <v>0</v>
      </c>
      <c r="AE43" s="235">
        <f t="shared" si="16"/>
        <v>0</v>
      </c>
      <c r="AF43" s="235">
        <f t="shared" si="16"/>
        <v>0</v>
      </c>
      <c r="AG43" s="235">
        <f t="shared" ca="1" si="16"/>
        <v>1787749.8725473527</v>
      </c>
      <c r="AH43" s="235">
        <f t="shared" si="16"/>
        <v>0</v>
      </c>
      <c r="AI43" s="235">
        <f t="shared" si="16"/>
        <v>0</v>
      </c>
      <c r="AJ43" s="235">
        <f t="shared" si="16"/>
        <v>0</v>
      </c>
      <c r="AK43" s="124"/>
      <c r="AL43" s="235">
        <f t="shared" ref="AL43" ca="1" si="17">SUM(AD43:AJ43)</f>
        <v>1787749.8725473527</v>
      </c>
      <c r="AN43" s="235">
        <f t="shared" ref="AN43:BC58" si="18">SUMIF($AD$11:$AJ$11,AN$11, $AD43:$AJ43)*AN$8</f>
        <v>0</v>
      </c>
      <c r="AO43" s="235">
        <f t="shared" si="18"/>
        <v>0</v>
      </c>
      <c r="AP43" s="235">
        <f t="shared" si="18"/>
        <v>0</v>
      </c>
      <c r="AQ43" s="235">
        <f t="shared" si="18"/>
        <v>0</v>
      </c>
      <c r="AR43" s="235">
        <f t="shared" si="18"/>
        <v>0</v>
      </c>
      <c r="AS43" s="235">
        <f t="shared" si="18"/>
        <v>0</v>
      </c>
      <c r="AT43" s="235">
        <f t="shared" ca="1" si="18"/>
        <v>893874.93627367634</v>
      </c>
      <c r="AU43" s="235">
        <f t="shared" ca="1" si="18"/>
        <v>893874.93627367634</v>
      </c>
      <c r="AV43" s="235">
        <f t="shared" si="18"/>
        <v>0</v>
      </c>
      <c r="AW43" s="235">
        <f t="shared" si="18"/>
        <v>0</v>
      </c>
      <c r="AX43" s="235">
        <f t="shared" si="18"/>
        <v>0</v>
      </c>
      <c r="AY43" s="235">
        <f t="shared" si="18"/>
        <v>0</v>
      </c>
      <c r="AZ43" s="235">
        <f t="shared" si="18"/>
        <v>0</v>
      </c>
      <c r="BA43" s="235">
        <f t="shared" si="18"/>
        <v>0</v>
      </c>
      <c r="BB43" s="235">
        <f t="shared" si="18"/>
        <v>0</v>
      </c>
      <c r="BC43" s="235">
        <f t="shared" si="18"/>
        <v>0</v>
      </c>
      <c r="BD43" s="217"/>
      <c r="BE43" s="217"/>
    </row>
    <row r="44" spans="1:57">
      <c r="D44" s="217" t="str">
        <f>CLC_volumes!D44</f>
        <v>GFN enclosure</v>
      </c>
      <c r="F44" s="12"/>
      <c r="G44" s="98"/>
      <c r="H44" s="236">
        <f>IF(H$11=$D$6, CLC_volumes!$J44*CLC_volumes!$K44,0)</f>
        <v>0</v>
      </c>
      <c r="I44" s="233">
        <f>IF(I$11=IF($D44=$A$5, $D$5, IF(OR($D44="ESV observed compliance", $D44 = $A$7),$D$7, $D$6)), SUMPRODUCT(CLC_volumes!$Q44:$U44,CLC_volumes!$Q$13:$U$13)+CLC_volumes!$O44,0)</f>
        <v>0</v>
      </c>
      <c r="J44" s="234">
        <f>IF(J$11=$D$6, CLC_volumes!$M44,0)</f>
        <v>0</v>
      </c>
      <c r="K44" s="233">
        <f>IF(K$11=$D$6, CLC_volumes!$J44*CLC_volumes!$K44,0)</f>
        <v>0</v>
      </c>
      <c r="L44" s="233">
        <f>IF(L$11=IF($D44=$A$5, $D$5, IF(OR($D44="ESV observed compliance", $D44 = $A$7),$D$7, $D$6)), SUMPRODUCT(CLC_volumes!$Q44:$U44,CLC_volumes!$Q$13:$U$13)+CLC_volumes!$O44,0)</f>
        <v>0</v>
      </c>
      <c r="M44" s="234">
        <f>IF(M$11=$D$6, CLC_volumes!$M44,0)</f>
        <v>0</v>
      </c>
      <c r="N44" s="233">
        <f>IF(N$11=$D$6, CLC_volumes!$J44*CLC_volumes!$K44,0)</f>
        <v>0</v>
      </c>
      <c r="O44" s="233">
        <f>IF(O$11=IF($D44=$A$5, $D$5, IF(OR($D44="ESV observed compliance", $D44 = $A$7),$D$7, $D$6)), SUMPRODUCT(CLC_volumes!$Q44:$U44,CLC_volumes!$Q$13:$U$13)+CLC_volumes!$O44,0)</f>
        <v>0</v>
      </c>
      <c r="P44" s="234">
        <f>IF(P$11=$D$6, CLC_volumes!$M44,0)</f>
        <v>0</v>
      </c>
      <c r="Q44" s="233">
        <f>IF(Q$11=$D$6, CLC_volumes!$J44*CLC_volumes!$K44,0)</f>
        <v>0</v>
      </c>
      <c r="R44" s="233">
        <f ca="1">IF(R$11=IF($D44=$A$5, $D$5, IF(OR($D44="ESV observed compliance", $D44 = $A$7),$D$7, $D$6)), SUMPRODUCT(CLC_volumes!$Q44:$U44,CLC_volumes!$Q$13:$U$13)+CLC_volumes!$O44,0)</f>
        <v>0</v>
      </c>
      <c r="S44" s="234">
        <f>IF(S$11=$D$6, CLC_volumes!$M44,0)</f>
        <v>0</v>
      </c>
      <c r="T44" s="233">
        <f>IF(T$11=$D$6, CLC_volumes!$J44*CLC_volumes!$K44,0)</f>
        <v>0</v>
      </c>
      <c r="U44" s="233">
        <f>IF(U$11=IF($D44=$A$5, $D$5, IF(OR($D44="ESV observed compliance", $D44 = $A$7),$D$7, $D$6)), SUMPRODUCT(CLC_volumes!$Q44:$U44,CLC_volumes!$Q$13:$U$13)+CLC_volumes!$O44,0)</f>
        <v>0</v>
      </c>
      <c r="V44" s="234">
        <f>IF(V$11=$D$6, CLC_volumes!$M44,0)</f>
        <v>0</v>
      </c>
      <c r="W44" s="233">
        <f>IF(W$11=$D$6, CLC_volumes!$J44*CLC_volumes!$K44,0)</f>
        <v>0</v>
      </c>
      <c r="X44" s="233">
        <f>IF(X$11=IF($D44=$A$5, $D$5, IF(OR($D44="ESV observed compliance", $D44 = $A$7),$D$7, $D$6)), SUMPRODUCT(CLC_volumes!$Q44:$U44,CLC_volumes!$Q$13:$U$13)+CLC_volumes!$O44,0)</f>
        <v>0</v>
      </c>
      <c r="Y44" s="234">
        <f>IF(Y$11=$D$6, CLC_volumes!$M44,0)</f>
        <v>0</v>
      </c>
      <c r="Z44" s="233">
        <f>IF(Z$11=$D$6, CLC_volumes!$J44*CLC_volumes!$K44,0)</f>
        <v>0</v>
      </c>
      <c r="AA44" s="233">
        <f>IF(AA$11=IF($D44=$A$5, $D$5, IF(OR($D44="ESV observed compliance", $D44 = $A$7),$D$7, $D$6)), SUMPRODUCT(CLC_volumes!$Q44:$U44,CLC_volumes!$Q$13:$U$13)+CLC_volumes!$O44,0)</f>
        <v>0</v>
      </c>
      <c r="AB44" s="234">
        <f>IF(AB$11=$D$6, CLC_volumes!$M44,0)</f>
        <v>0</v>
      </c>
      <c r="AC44" s="124"/>
      <c r="AD44" s="235">
        <f t="shared" si="16"/>
        <v>0</v>
      </c>
      <c r="AE44" s="235">
        <f t="shared" si="16"/>
        <v>0</v>
      </c>
      <c r="AF44" s="235">
        <f t="shared" si="16"/>
        <v>0</v>
      </c>
      <c r="AG44" s="235">
        <f t="shared" ca="1" si="16"/>
        <v>0</v>
      </c>
      <c r="AH44" s="235">
        <f t="shared" si="16"/>
        <v>0</v>
      </c>
      <c r="AI44" s="235">
        <f t="shared" si="16"/>
        <v>0</v>
      </c>
      <c r="AJ44" s="235">
        <f t="shared" si="16"/>
        <v>0</v>
      </c>
      <c r="AK44" s="124"/>
      <c r="AL44" s="235">
        <f t="shared" ref="AL44:AL58" ca="1" si="19">SUM(AD44:AJ44)</f>
        <v>0</v>
      </c>
      <c r="AN44" s="235">
        <f t="shared" si="18"/>
        <v>0</v>
      </c>
      <c r="AO44" s="235">
        <f t="shared" si="18"/>
        <v>0</v>
      </c>
      <c r="AP44" s="235">
        <f t="shared" si="18"/>
        <v>0</v>
      </c>
      <c r="AQ44" s="235">
        <f t="shared" si="18"/>
        <v>0</v>
      </c>
      <c r="AR44" s="235">
        <f t="shared" si="18"/>
        <v>0</v>
      </c>
      <c r="AS44" s="235">
        <f t="shared" si="18"/>
        <v>0</v>
      </c>
      <c r="AT44" s="235">
        <f t="shared" ca="1" si="18"/>
        <v>0</v>
      </c>
      <c r="AU44" s="235">
        <f t="shared" ca="1" si="18"/>
        <v>0</v>
      </c>
      <c r="AV44" s="235">
        <f t="shared" si="18"/>
        <v>0</v>
      </c>
      <c r="AW44" s="235">
        <f t="shared" si="18"/>
        <v>0</v>
      </c>
      <c r="AX44" s="235">
        <f t="shared" si="18"/>
        <v>0</v>
      </c>
      <c r="AY44" s="235">
        <f t="shared" si="18"/>
        <v>0</v>
      </c>
      <c r="AZ44" s="235">
        <f t="shared" si="18"/>
        <v>0</v>
      </c>
      <c r="BA44" s="235">
        <f t="shared" si="18"/>
        <v>0</v>
      </c>
      <c r="BB44" s="235">
        <f t="shared" si="18"/>
        <v>0</v>
      </c>
      <c r="BC44" s="235">
        <f t="shared" si="18"/>
        <v>0</v>
      </c>
      <c r="BD44" s="217"/>
      <c r="BE44" s="217"/>
    </row>
    <row r="45" spans="1:57">
      <c r="D45" s="217" t="str">
        <f>CLC_volumes!D45</f>
        <v>Indoor switch room (incl GFN enclosure and switchboard)</v>
      </c>
      <c r="F45" s="12"/>
      <c r="G45" s="98"/>
      <c r="H45" s="236">
        <f>IF(H$11=$D$6, CLC_volumes!$J45*CLC_volumes!$K45,0)</f>
        <v>0</v>
      </c>
      <c r="I45" s="233">
        <f>IF(I$11=IF($D45=$A$5, $D$5, IF(OR($D45="ESV observed compliance", $D45 = $A$7),$D$7, $D$6)), SUMPRODUCT(CLC_volumes!$Q45:$U45,CLC_volumes!$Q$13:$U$13)+CLC_volumes!$O45,0)</f>
        <v>0</v>
      </c>
      <c r="J45" s="234">
        <f>IF(J$11=$D$6, CLC_volumes!$M45,0)</f>
        <v>0</v>
      </c>
      <c r="K45" s="233">
        <f>IF(K$11=$D$6, CLC_volumes!$J45*CLC_volumes!$K45,0)</f>
        <v>0</v>
      </c>
      <c r="L45" s="233">
        <f>IF(L$11=IF($D45=$A$5, $D$5, IF(OR($D45="ESV observed compliance", $D45 = $A$7),$D$7, $D$6)), SUMPRODUCT(CLC_volumes!$Q45:$U45,CLC_volumes!$Q$13:$U$13)+CLC_volumes!$O45,0)</f>
        <v>0</v>
      </c>
      <c r="M45" s="234">
        <f>IF(M$11=$D$6, CLC_volumes!$M45,0)</f>
        <v>0</v>
      </c>
      <c r="N45" s="233">
        <f>IF(N$11=$D$6, CLC_volumes!$J45*CLC_volumes!$K45,0)</f>
        <v>0</v>
      </c>
      <c r="O45" s="233">
        <f>IF(O$11=IF($D45=$A$5, $D$5, IF(OR($D45="ESV observed compliance", $D45 = $A$7),$D$7, $D$6)), SUMPRODUCT(CLC_volumes!$Q45:$U45,CLC_volumes!$Q$13:$U$13)+CLC_volumes!$O45,0)</f>
        <v>0</v>
      </c>
      <c r="P45" s="234">
        <f>IF(P$11=$D$6, CLC_volumes!$M45,0)</f>
        <v>0</v>
      </c>
      <c r="Q45" s="233">
        <f>IF(Q$11=$D$6, CLC_volumes!$J45*CLC_volumes!$K45,0)</f>
        <v>0</v>
      </c>
      <c r="R45" s="233">
        <f ca="1">IF(R$11=IF($D45=$A$5, $D$5, IF(OR($D45="ESV observed compliance", $D45 = $A$7),$D$7, $D$6)), SUMPRODUCT(CLC_volumes!$Q45:$U45,CLC_volumes!$Q$13:$U$13)+CLC_volumes!$O45,0)</f>
        <v>0</v>
      </c>
      <c r="S45" s="234">
        <f>IF(S$11=$D$6, CLC_volumes!$M45,0)</f>
        <v>0</v>
      </c>
      <c r="T45" s="233">
        <f>IF(T$11=$D$6, CLC_volumes!$J45*CLC_volumes!$K45,0)</f>
        <v>0</v>
      </c>
      <c r="U45" s="233">
        <f>IF(U$11=IF($D45=$A$5, $D$5, IF(OR($D45="ESV observed compliance", $D45 = $A$7),$D$7, $D$6)), SUMPRODUCT(CLC_volumes!$Q45:$U45,CLC_volumes!$Q$13:$U$13)+CLC_volumes!$O45,0)</f>
        <v>0</v>
      </c>
      <c r="V45" s="234">
        <f>IF(V$11=$D$6, CLC_volumes!$M45,0)</f>
        <v>0</v>
      </c>
      <c r="W45" s="233">
        <f>IF(W$11=$D$6, CLC_volumes!$J45*CLC_volumes!$K45,0)</f>
        <v>0</v>
      </c>
      <c r="X45" s="233">
        <f>IF(X$11=IF($D45=$A$5, $D$5, IF(OR($D45="ESV observed compliance", $D45 = $A$7),$D$7, $D$6)), SUMPRODUCT(CLC_volumes!$Q45:$U45,CLC_volumes!$Q$13:$U$13)+CLC_volumes!$O45,0)</f>
        <v>0</v>
      </c>
      <c r="Y45" s="234">
        <f>IF(Y$11=$D$6, CLC_volumes!$M45,0)</f>
        <v>0</v>
      </c>
      <c r="Z45" s="233">
        <f>IF(Z$11=$D$6, CLC_volumes!$J45*CLC_volumes!$K45,0)</f>
        <v>0</v>
      </c>
      <c r="AA45" s="233">
        <f>IF(AA$11=IF($D45=$A$5, $D$5, IF(OR($D45="ESV observed compliance", $D45 = $A$7),$D$7, $D$6)), SUMPRODUCT(CLC_volumes!$Q45:$U45,CLC_volumes!$Q$13:$U$13)+CLC_volumes!$O45,0)</f>
        <v>0</v>
      </c>
      <c r="AB45" s="234">
        <f>IF(AB$11=$D$6, CLC_volumes!$M45,0)</f>
        <v>0</v>
      </c>
      <c r="AC45" s="124"/>
      <c r="AD45" s="235">
        <f t="shared" si="16"/>
        <v>0</v>
      </c>
      <c r="AE45" s="235">
        <f t="shared" si="16"/>
        <v>0</v>
      </c>
      <c r="AF45" s="235">
        <f t="shared" si="16"/>
        <v>0</v>
      </c>
      <c r="AG45" s="235">
        <f t="shared" ca="1" si="16"/>
        <v>0</v>
      </c>
      <c r="AH45" s="235">
        <f t="shared" si="16"/>
        <v>0</v>
      </c>
      <c r="AI45" s="235">
        <f t="shared" si="16"/>
        <v>0</v>
      </c>
      <c r="AJ45" s="235">
        <f t="shared" si="16"/>
        <v>0</v>
      </c>
      <c r="AK45" s="124"/>
      <c r="AL45" s="235">
        <f t="shared" ca="1" si="19"/>
        <v>0</v>
      </c>
      <c r="AN45" s="235">
        <f t="shared" si="18"/>
        <v>0</v>
      </c>
      <c r="AO45" s="235">
        <f t="shared" si="18"/>
        <v>0</v>
      </c>
      <c r="AP45" s="235">
        <f t="shared" si="18"/>
        <v>0</v>
      </c>
      <c r="AQ45" s="235">
        <f t="shared" si="18"/>
        <v>0</v>
      </c>
      <c r="AR45" s="235">
        <f t="shared" si="18"/>
        <v>0</v>
      </c>
      <c r="AS45" s="235">
        <f t="shared" si="18"/>
        <v>0</v>
      </c>
      <c r="AT45" s="235">
        <f t="shared" ca="1" si="18"/>
        <v>0</v>
      </c>
      <c r="AU45" s="235">
        <f t="shared" ca="1" si="18"/>
        <v>0</v>
      </c>
      <c r="AV45" s="235">
        <f t="shared" si="18"/>
        <v>0</v>
      </c>
      <c r="AW45" s="235">
        <f t="shared" si="18"/>
        <v>0</v>
      </c>
      <c r="AX45" s="235">
        <f t="shared" si="18"/>
        <v>0</v>
      </c>
      <c r="AY45" s="235">
        <f t="shared" si="18"/>
        <v>0</v>
      </c>
      <c r="AZ45" s="235">
        <f t="shared" si="18"/>
        <v>0</v>
      </c>
      <c r="BA45" s="235">
        <f t="shared" si="18"/>
        <v>0</v>
      </c>
      <c r="BB45" s="235">
        <f t="shared" si="18"/>
        <v>0</v>
      </c>
      <c r="BC45" s="235">
        <f t="shared" si="18"/>
        <v>0</v>
      </c>
      <c r="BD45" s="217"/>
      <c r="BE45" s="217"/>
    </row>
    <row r="46" spans="1:57">
      <c r="D46" s="217" t="str">
        <f>CLC_volumes!D46</f>
        <v>RMU</v>
      </c>
      <c r="F46" s="12"/>
      <c r="G46" s="98"/>
      <c r="H46" s="236">
        <f>IF(H$11=$D$6, CLC_volumes!$J46*CLC_volumes!$K46,0)</f>
        <v>0</v>
      </c>
      <c r="I46" s="233">
        <f>IF(I$11=IF($D46=$A$5, $D$5, IF(OR($D46="ESV observed compliance", $D46 = $A$7),$D$7, $D$6)), SUMPRODUCT(CLC_volumes!$Q46:$U46,CLC_volumes!$Q$13:$U$13)+CLC_volumes!$O46,0)</f>
        <v>0</v>
      </c>
      <c r="J46" s="234">
        <f>IF(J$11=$D$6, CLC_volumes!$M46,0)</f>
        <v>0</v>
      </c>
      <c r="K46" s="233">
        <f>IF(K$11=$D$6, CLC_volumes!$J46*CLC_volumes!$K46,0)</f>
        <v>0</v>
      </c>
      <c r="L46" s="233">
        <f>IF(L$11=IF($D46=$A$5, $D$5, IF(OR($D46="ESV observed compliance", $D46 = $A$7),$D$7, $D$6)), SUMPRODUCT(CLC_volumes!$Q46:$U46,CLC_volumes!$Q$13:$U$13)+CLC_volumes!$O46,0)</f>
        <v>0</v>
      </c>
      <c r="M46" s="234">
        <f>IF(M$11=$D$6, CLC_volumes!$M46,0)</f>
        <v>0</v>
      </c>
      <c r="N46" s="233">
        <f>IF(N$11=$D$6, CLC_volumes!$J46*CLC_volumes!$K46,0)</f>
        <v>0</v>
      </c>
      <c r="O46" s="233">
        <f>IF(O$11=IF($D46=$A$5, $D$5, IF(OR($D46="ESV observed compliance", $D46 = $A$7),$D$7, $D$6)), SUMPRODUCT(CLC_volumes!$Q46:$U46,CLC_volumes!$Q$13:$U$13)+CLC_volumes!$O46,0)</f>
        <v>0</v>
      </c>
      <c r="P46" s="234">
        <f>IF(P$11=$D$6, CLC_volumes!$M46,0)</f>
        <v>0</v>
      </c>
      <c r="Q46" s="233">
        <f>IF(Q$11=$D$6, CLC_volumes!$J46*CLC_volumes!$K46,0)</f>
        <v>74373.925040705726</v>
      </c>
      <c r="R46" s="233">
        <f ca="1">IF(R$11=IF($D46=$A$5, $D$5, IF(OR($D46="ESV observed compliance", $D46 = $A$7),$D$7, $D$6)), SUMPRODUCT(CLC_volumes!$Q46:$U46,CLC_volumes!$Q$13:$U$13)+CLC_volumes!$O46,0)</f>
        <v>0</v>
      </c>
      <c r="S46" s="234">
        <f>IF(S$11=$D$6, CLC_volumes!$M46,0)</f>
        <v>0</v>
      </c>
      <c r="T46" s="233">
        <f>IF(T$11=$D$6, CLC_volumes!$J46*CLC_volumes!$K46,0)</f>
        <v>0</v>
      </c>
      <c r="U46" s="233">
        <f>IF(U$11=IF($D46=$A$5, $D$5, IF(OR($D46="ESV observed compliance", $D46 = $A$7),$D$7, $D$6)), SUMPRODUCT(CLC_volumes!$Q46:$U46,CLC_volumes!$Q$13:$U$13)+CLC_volumes!$O46,0)</f>
        <v>0</v>
      </c>
      <c r="V46" s="234">
        <f>IF(V$11=$D$6, CLC_volumes!$M46,0)</f>
        <v>0</v>
      </c>
      <c r="W46" s="233">
        <f>IF(W$11=$D$6, CLC_volumes!$J46*CLC_volumes!$K46,0)</f>
        <v>0</v>
      </c>
      <c r="X46" s="233">
        <f>IF(X$11=IF($D46=$A$5, $D$5, IF(OR($D46="ESV observed compliance", $D46 = $A$7),$D$7, $D$6)), SUMPRODUCT(CLC_volumes!$Q46:$U46,CLC_volumes!$Q$13:$U$13)+CLC_volumes!$O46,0)</f>
        <v>0</v>
      </c>
      <c r="Y46" s="234">
        <f>IF(Y$11=$D$6, CLC_volumes!$M46,0)</f>
        <v>0</v>
      </c>
      <c r="Z46" s="233">
        <f>IF(Z$11=$D$6, CLC_volumes!$J46*CLC_volumes!$K46,0)</f>
        <v>0</v>
      </c>
      <c r="AA46" s="233">
        <f>IF(AA$11=IF($D46=$A$5, $D$5, IF(OR($D46="ESV observed compliance", $D46 = $A$7),$D$7, $D$6)), SUMPRODUCT(CLC_volumes!$Q46:$U46,CLC_volumes!$Q$13:$U$13)+CLC_volumes!$O46,0)</f>
        <v>0</v>
      </c>
      <c r="AB46" s="234">
        <f>IF(AB$11=$D$6, CLC_volumes!$M46,0)</f>
        <v>0</v>
      </c>
      <c r="AC46" s="124"/>
      <c r="AD46" s="235">
        <f t="shared" si="16"/>
        <v>0</v>
      </c>
      <c r="AE46" s="235">
        <f t="shared" si="16"/>
        <v>0</v>
      </c>
      <c r="AF46" s="235">
        <f t="shared" si="16"/>
        <v>0</v>
      </c>
      <c r="AG46" s="235">
        <f t="shared" ca="1" si="16"/>
        <v>74373.925040705726</v>
      </c>
      <c r="AH46" s="235">
        <f t="shared" si="16"/>
        <v>0</v>
      </c>
      <c r="AI46" s="235">
        <f t="shared" si="16"/>
        <v>0</v>
      </c>
      <c r="AJ46" s="235">
        <f t="shared" si="16"/>
        <v>0</v>
      </c>
      <c r="AK46" s="124"/>
      <c r="AL46" s="235">
        <f t="shared" ca="1" si="19"/>
        <v>74373.925040705726</v>
      </c>
      <c r="AN46" s="235">
        <f t="shared" si="18"/>
        <v>0</v>
      </c>
      <c r="AO46" s="235">
        <f t="shared" si="18"/>
        <v>0</v>
      </c>
      <c r="AP46" s="235">
        <f t="shared" si="18"/>
        <v>0</v>
      </c>
      <c r="AQ46" s="235">
        <f t="shared" si="18"/>
        <v>0</v>
      </c>
      <c r="AR46" s="235">
        <f t="shared" si="18"/>
        <v>0</v>
      </c>
      <c r="AS46" s="235">
        <f t="shared" si="18"/>
        <v>0</v>
      </c>
      <c r="AT46" s="235">
        <f t="shared" ca="1" si="18"/>
        <v>37186.962520352863</v>
      </c>
      <c r="AU46" s="235">
        <f t="shared" ca="1" si="18"/>
        <v>37186.962520352863</v>
      </c>
      <c r="AV46" s="235">
        <f t="shared" si="18"/>
        <v>0</v>
      </c>
      <c r="AW46" s="235">
        <f t="shared" si="18"/>
        <v>0</v>
      </c>
      <c r="AX46" s="235">
        <f t="shared" si="18"/>
        <v>0</v>
      </c>
      <c r="AY46" s="235">
        <f t="shared" si="18"/>
        <v>0</v>
      </c>
      <c r="AZ46" s="235">
        <f t="shared" si="18"/>
        <v>0</v>
      </c>
      <c r="BA46" s="235">
        <f t="shared" si="18"/>
        <v>0</v>
      </c>
      <c r="BB46" s="235">
        <f t="shared" si="18"/>
        <v>0</v>
      </c>
      <c r="BC46" s="235">
        <f t="shared" si="18"/>
        <v>0</v>
      </c>
      <c r="BD46" s="217"/>
      <c r="BE46" s="217"/>
    </row>
    <row r="47" spans="1:57">
      <c r="D47" s="217" t="str">
        <f>CLC_volumes!D47</f>
        <v>66/22kV transformer</v>
      </c>
      <c r="F47" s="12"/>
      <c r="G47" s="98"/>
      <c r="H47" s="236">
        <f>IF(H$11=$D$6, CLC_volumes!$J47*CLC_volumes!$K47,0)</f>
        <v>0</v>
      </c>
      <c r="I47" s="233">
        <f>IF(I$11=IF($D47=$A$5, $D$5, IF(OR($D47="ESV observed compliance", $D47 = $A$7),$D$7, $D$6)), SUMPRODUCT(CLC_volumes!$Q47:$U47,CLC_volumes!$Q$13:$U$13)+CLC_volumes!$O47,0)</f>
        <v>0</v>
      </c>
      <c r="J47" s="234">
        <f>IF(J$11=$D$6, CLC_volumes!$M47,0)</f>
        <v>0</v>
      </c>
      <c r="K47" s="233">
        <f>IF(K$11=$D$6, CLC_volumes!$J47*CLC_volumes!$K47,0)</f>
        <v>0</v>
      </c>
      <c r="L47" s="233">
        <f>IF(L$11=IF($D47=$A$5, $D$5, IF(OR($D47="ESV observed compliance", $D47 = $A$7),$D$7, $D$6)), SUMPRODUCT(CLC_volumes!$Q47:$U47,CLC_volumes!$Q$13:$U$13)+CLC_volumes!$O47,0)</f>
        <v>0</v>
      </c>
      <c r="M47" s="234">
        <f>IF(M$11=$D$6, CLC_volumes!$M47,0)</f>
        <v>0</v>
      </c>
      <c r="N47" s="233">
        <f>IF(N$11=$D$6, CLC_volumes!$J47*CLC_volumes!$K47,0)</f>
        <v>0</v>
      </c>
      <c r="O47" s="233">
        <f>IF(O$11=IF($D47=$A$5, $D$5, IF(OR($D47="ESV observed compliance", $D47 = $A$7),$D$7, $D$6)), SUMPRODUCT(CLC_volumes!$Q47:$U47,CLC_volumes!$Q$13:$U$13)+CLC_volumes!$O47,0)</f>
        <v>0</v>
      </c>
      <c r="P47" s="234">
        <f>IF(P$11=$D$6, CLC_volumes!$M47,0)</f>
        <v>0</v>
      </c>
      <c r="Q47" s="233">
        <f>IF(Q$11=$D$6, CLC_volumes!$J47*CLC_volumes!$K47,0)</f>
        <v>0</v>
      </c>
      <c r="R47" s="233">
        <f ca="1">IF(R$11=IF($D47=$A$5, $D$5, IF(OR($D47="ESV observed compliance", $D47 = $A$7),$D$7, $D$6)), SUMPRODUCT(CLC_volumes!$Q47:$U47,CLC_volumes!$Q$13:$U$13)+CLC_volumes!$O47,0)</f>
        <v>0</v>
      </c>
      <c r="S47" s="234">
        <f>IF(S$11=$D$6, CLC_volumes!$M47,0)</f>
        <v>0</v>
      </c>
      <c r="T47" s="233">
        <f>IF(T$11=$D$6, CLC_volumes!$J47*CLC_volumes!$K47,0)</f>
        <v>0</v>
      </c>
      <c r="U47" s="233">
        <f>IF(U$11=IF($D47=$A$5, $D$5, IF(OR($D47="ESV observed compliance", $D47 = $A$7),$D$7, $D$6)), SUMPRODUCT(CLC_volumes!$Q47:$U47,CLC_volumes!$Q$13:$U$13)+CLC_volumes!$O47,0)</f>
        <v>0</v>
      </c>
      <c r="V47" s="234">
        <f>IF(V$11=$D$6, CLC_volumes!$M47,0)</f>
        <v>0</v>
      </c>
      <c r="W47" s="233">
        <f>IF(W$11=$D$6, CLC_volumes!$J47*CLC_volumes!$K47,0)</f>
        <v>0</v>
      </c>
      <c r="X47" s="233">
        <f>IF(X$11=IF($D47=$A$5, $D$5, IF(OR($D47="ESV observed compliance", $D47 = $A$7),$D$7, $D$6)), SUMPRODUCT(CLC_volumes!$Q47:$U47,CLC_volumes!$Q$13:$U$13)+CLC_volumes!$O47,0)</f>
        <v>0</v>
      </c>
      <c r="Y47" s="234">
        <f>IF(Y$11=$D$6, CLC_volumes!$M47,0)</f>
        <v>0</v>
      </c>
      <c r="Z47" s="233">
        <f>IF(Z$11=$D$6, CLC_volumes!$J47*CLC_volumes!$K47,0)</f>
        <v>0</v>
      </c>
      <c r="AA47" s="233">
        <f>IF(AA$11=IF($D47=$A$5, $D$5, IF(OR($D47="ESV observed compliance", $D47 = $A$7),$D$7, $D$6)), SUMPRODUCT(CLC_volumes!$Q47:$U47,CLC_volumes!$Q$13:$U$13)+CLC_volumes!$O47,0)</f>
        <v>0</v>
      </c>
      <c r="AB47" s="234">
        <f>IF(AB$11=$D$6, CLC_volumes!$M47,0)</f>
        <v>0</v>
      </c>
      <c r="AC47" s="124"/>
      <c r="AD47" s="235">
        <f t="shared" si="16"/>
        <v>0</v>
      </c>
      <c r="AE47" s="235">
        <f t="shared" si="16"/>
        <v>0</v>
      </c>
      <c r="AF47" s="235">
        <f t="shared" si="16"/>
        <v>0</v>
      </c>
      <c r="AG47" s="235">
        <f t="shared" ca="1" si="16"/>
        <v>0</v>
      </c>
      <c r="AH47" s="235">
        <f t="shared" si="16"/>
        <v>0</v>
      </c>
      <c r="AI47" s="235">
        <f t="shared" si="16"/>
        <v>0</v>
      </c>
      <c r="AJ47" s="235">
        <f t="shared" si="16"/>
        <v>0</v>
      </c>
      <c r="AK47" s="124"/>
      <c r="AL47" s="235">
        <f t="shared" ca="1" si="19"/>
        <v>0</v>
      </c>
      <c r="AN47" s="235">
        <f t="shared" si="18"/>
        <v>0</v>
      </c>
      <c r="AO47" s="235">
        <f t="shared" si="18"/>
        <v>0</v>
      </c>
      <c r="AP47" s="235">
        <f t="shared" si="18"/>
        <v>0</v>
      </c>
      <c r="AQ47" s="235">
        <f t="shared" si="18"/>
        <v>0</v>
      </c>
      <c r="AR47" s="235">
        <f t="shared" si="18"/>
        <v>0</v>
      </c>
      <c r="AS47" s="235">
        <f t="shared" si="18"/>
        <v>0</v>
      </c>
      <c r="AT47" s="235">
        <f t="shared" ca="1" si="18"/>
        <v>0</v>
      </c>
      <c r="AU47" s="235">
        <f t="shared" ca="1" si="18"/>
        <v>0</v>
      </c>
      <c r="AV47" s="235">
        <f t="shared" si="18"/>
        <v>0</v>
      </c>
      <c r="AW47" s="235">
        <f t="shared" si="18"/>
        <v>0</v>
      </c>
      <c r="AX47" s="235">
        <f t="shared" si="18"/>
        <v>0</v>
      </c>
      <c r="AY47" s="235">
        <f t="shared" si="18"/>
        <v>0</v>
      </c>
      <c r="AZ47" s="235">
        <f t="shared" si="18"/>
        <v>0</v>
      </c>
      <c r="BA47" s="235">
        <f t="shared" si="18"/>
        <v>0</v>
      </c>
      <c r="BB47" s="235">
        <f t="shared" si="18"/>
        <v>0</v>
      </c>
      <c r="BC47" s="235">
        <f t="shared" si="18"/>
        <v>0</v>
      </c>
      <c r="BD47" s="217"/>
      <c r="BE47" s="217"/>
    </row>
    <row r="48" spans="1:57">
      <c r="D48" s="217" t="str">
        <f>CLC_volumes!D48</f>
        <v>66kV circuit breaker</v>
      </c>
      <c r="F48" s="12"/>
      <c r="G48" s="98"/>
      <c r="H48" s="236">
        <f>IF(H$11=$D$6, CLC_volumes!$J48*CLC_volumes!$K48,0)</f>
        <v>0</v>
      </c>
      <c r="I48" s="233">
        <f>IF(I$11=IF($D48=$A$5, $D$5, IF(OR($D48="ESV observed compliance", $D48 = $A$7),$D$7, $D$6)), SUMPRODUCT(CLC_volumes!$Q48:$U48,CLC_volumes!$Q$13:$U$13)+CLC_volumes!$O48,0)</f>
        <v>0</v>
      </c>
      <c r="J48" s="234">
        <f>IF(J$11=$D$6, CLC_volumes!$M48,0)</f>
        <v>0</v>
      </c>
      <c r="K48" s="233">
        <f>IF(K$11=$D$6, CLC_volumes!$J48*CLC_volumes!$K48,0)</f>
        <v>0</v>
      </c>
      <c r="L48" s="233">
        <f>IF(L$11=IF($D48=$A$5, $D$5, IF(OR($D48="ESV observed compliance", $D48 = $A$7),$D$7, $D$6)), SUMPRODUCT(CLC_volumes!$Q48:$U48,CLC_volumes!$Q$13:$U$13)+CLC_volumes!$O48,0)</f>
        <v>0</v>
      </c>
      <c r="M48" s="234">
        <f>IF(M$11=$D$6, CLC_volumes!$M48,0)</f>
        <v>0</v>
      </c>
      <c r="N48" s="233">
        <f>IF(N$11=$D$6, CLC_volumes!$J48*CLC_volumes!$K48,0)</f>
        <v>0</v>
      </c>
      <c r="O48" s="233">
        <f>IF(O$11=IF($D48=$A$5, $D$5, IF(OR($D48="ESV observed compliance", $D48 = $A$7),$D$7, $D$6)), SUMPRODUCT(CLC_volumes!$Q48:$U48,CLC_volumes!$Q$13:$U$13)+CLC_volumes!$O48,0)</f>
        <v>0</v>
      </c>
      <c r="P48" s="234">
        <f>IF(P$11=$D$6, CLC_volumes!$M48,0)</f>
        <v>0</v>
      </c>
      <c r="Q48" s="233">
        <f>IF(Q$11=$D$6, CLC_volumes!$J48*CLC_volumes!$K48,0)</f>
        <v>0</v>
      </c>
      <c r="R48" s="233">
        <f ca="1">IF(R$11=IF($D48=$A$5, $D$5, IF(OR($D48="ESV observed compliance", $D48 = $A$7),$D$7, $D$6)), SUMPRODUCT(CLC_volumes!$Q48:$U48,CLC_volumes!$Q$13:$U$13)+CLC_volumes!$O48,0)</f>
        <v>0</v>
      </c>
      <c r="S48" s="234">
        <f>IF(S$11=$D$6, CLC_volumes!$M48,0)</f>
        <v>0</v>
      </c>
      <c r="T48" s="233">
        <f>IF(T$11=$D$6, CLC_volumes!$J48*CLC_volumes!$K48,0)</f>
        <v>0</v>
      </c>
      <c r="U48" s="233">
        <f>IF(U$11=IF($D48=$A$5, $D$5, IF(OR($D48="ESV observed compliance", $D48 = $A$7),$D$7, $D$6)), SUMPRODUCT(CLC_volumes!$Q48:$U48,CLC_volumes!$Q$13:$U$13)+CLC_volumes!$O48,0)</f>
        <v>0</v>
      </c>
      <c r="V48" s="234">
        <f>IF(V$11=$D$6, CLC_volumes!$M48,0)</f>
        <v>0</v>
      </c>
      <c r="W48" s="233">
        <f>IF(W$11=$D$6, CLC_volumes!$J48*CLC_volumes!$K48,0)</f>
        <v>0</v>
      </c>
      <c r="X48" s="233">
        <f>IF(X$11=IF($D48=$A$5, $D$5, IF(OR($D48="ESV observed compliance", $D48 = $A$7),$D$7, $D$6)), SUMPRODUCT(CLC_volumes!$Q48:$U48,CLC_volumes!$Q$13:$U$13)+CLC_volumes!$O48,0)</f>
        <v>0</v>
      </c>
      <c r="Y48" s="234">
        <f>IF(Y$11=$D$6, CLC_volumes!$M48,0)</f>
        <v>0</v>
      </c>
      <c r="Z48" s="233">
        <f>IF(Z$11=$D$6, CLC_volumes!$J48*CLC_volumes!$K48,0)</f>
        <v>0</v>
      </c>
      <c r="AA48" s="233">
        <f>IF(AA$11=IF($D48=$A$5, $D$5, IF(OR($D48="ESV observed compliance", $D48 = $A$7),$D$7, $D$6)), SUMPRODUCT(CLC_volumes!$Q48:$U48,CLC_volumes!$Q$13:$U$13)+CLC_volumes!$O48,0)</f>
        <v>0</v>
      </c>
      <c r="AB48" s="234">
        <f>IF(AB$11=$D$6, CLC_volumes!$M48,0)</f>
        <v>0</v>
      </c>
      <c r="AC48" s="124"/>
      <c r="AD48" s="235">
        <f t="shared" si="16"/>
        <v>0</v>
      </c>
      <c r="AE48" s="235">
        <f t="shared" si="16"/>
        <v>0</v>
      </c>
      <c r="AF48" s="235">
        <f t="shared" si="16"/>
        <v>0</v>
      </c>
      <c r="AG48" s="235">
        <f t="shared" ca="1" si="16"/>
        <v>0</v>
      </c>
      <c r="AH48" s="235">
        <f t="shared" si="16"/>
        <v>0</v>
      </c>
      <c r="AI48" s="235">
        <f t="shared" si="16"/>
        <v>0</v>
      </c>
      <c r="AJ48" s="235">
        <f t="shared" si="16"/>
        <v>0</v>
      </c>
      <c r="AK48" s="124"/>
      <c r="AL48" s="235">
        <f t="shared" ca="1" si="19"/>
        <v>0</v>
      </c>
      <c r="AN48" s="235">
        <f t="shared" si="18"/>
        <v>0</v>
      </c>
      <c r="AO48" s="235">
        <f t="shared" si="18"/>
        <v>0</v>
      </c>
      <c r="AP48" s="235">
        <f t="shared" si="18"/>
        <v>0</v>
      </c>
      <c r="AQ48" s="235">
        <f t="shared" si="18"/>
        <v>0</v>
      </c>
      <c r="AR48" s="235">
        <f t="shared" si="18"/>
        <v>0</v>
      </c>
      <c r="AS48" s="235">
        <f t="shared" si="18"/>
        <v>0</v>
      </c>
      <c r="AT48" s="235">
        <f t="shared" ca="1" si="18"/>
        <v>0</v>
      </c>
      <c r="AU48" s="235">
        <f t="shared" ca="1" si="18"/>
        <v>0</v>
      </c>
      <c r="AV48" s="235">
        <f t="shared" si="18"/>
        <v>0</v>
      </c>
      <c r="AW48" s="235">
        <f t="shared" si="18"/>
        <v>0</v>
      </c>
      <c r="AX48" s="235">
        <f t="shared" si="18"/>
        <v>0</v>
      </c>
      <c r="AY48" s="235">
        <f t="shared" si="18"/>
        <v>0</v>
      </c>
      <c r="AZ48" s="235">
        <f t="shared" si="18"/>
        <v>0</v>
      </c>
      <c r="BA48" s="235">
        <f t="shared" si="18"/>
        <v>0</v>
      </c>
      <c r="BB48" s="235">
        <f t="shared" si="18"/>
        <v>0</v>
      </c>
      <c r="BC48" s="235">
        <f t="shared" si="18"/>
        <v>0</v>
      </c>
      <c r="BD48" s="217"/>
      <c r="BE48" s="217"/>
    </row>
    <row r="49" spans="4:57">
      <c r="D49" s="217" t="str">
        <f>CLC_volumes!D49</f>
        <v>66kV bus extension</v>
      </c>
      <c r="F49" s="12"/>
      <c r="G49" s="98"/>
      <c r="H49" s="236">
        <f>IF(H$11=$D$6, CLC_volumes!$J49*CLC_volumes!$K49,0)</f>
        <v>0</v>
      </c>
      <c r="I49" s="233">
        <f>IF(I$11=IF($D49=$A$5, $D$5, IF(OR($D49="ESV observed compliance", $D49 = $A$7),$D$7, $D$6)), SUMPRODUCT(CLC_volumes!$Q49:$U49,CLC_volumes!$Q$13:$U$13)+CLC_volumes!$O49,0)</f>
        <v>0</v>
      </c>
      <c r="J49" s="234">
        <f>IF(J$11=$D$6, CLC_volumes!$M49,0)</f>
        <v>0</v>
      </c>
      <c r="K49" s="233">
        <f>IF(K$11=$D$6, CLC_volumes!$J49*CLC_volumes!$K49,0)</f>
        <v>0</v>
      </c>
      <c r="L49" s="233">
        <f>IF(L$11=IF($D49=$A$5, $D$5, IF(OR($D49="ESV observed compliance", $D49 = $A$7),$D$7, $D$6)), SUMPRODUCT(CLC_volumes!$Q49:$U49,CLC_volumes!$Q$13:$U$13)+CLC_volumes!$O49,0)</f>
        <v>0</v>
      </c>
      <c r="M49" s="234">
        <f>IF(M$11=$D$6, CLC_volumes!$M49,0)</f>
        <v>0</v>
      </c>
      <c r="N49" s="233">
        <f>IF(N$11=$D$6, CLC_volumes!$J49*CLC_volumes!$K49,0)</f>
        <v>0</v>
      </c>
      <c r="O49" s="233">
        <f>IF(O$11=IF($D49=$A$5, $D$5, IF(OR($D49="ESV observed compliance", $D49 = $A$7),$D$7, $D$6)), SUMPRODUCT(CLC_volumes!$Q49:$U49,CLC_volumes!$Q$13:$U$13)+CLC_volumes!$O49,0)</f>
        <v>0</v>
      </c>
      <c r="P49" s="234">
        <f>IF(P$11=$D$6, CLC_volumes!$M49,0)</f>
        <v>0</v>
      </c>
      <c r="Q49" s="233">
        <f>IF(Q$11=$D$6, CLC_volumes!$J49*CLC_volumes!$K49,0)</f>
        <v>0</v>
      </c>
      <c r="R49" s="233">
        <f ca="1">IF(R$11=IF($D49=$A$5, $D$5, IF(OR($D49="ESV observed compliance", $D49 = $A$7),$D$7, $D$6)), SUMPRODUCT(CLC_volumes!$Q49:$U49,CLC_volumes!$Q$13:$U$13)+CLC_volumes!$O49,0)</f>
        <v>0</v>
      </c>
      <c r="S49" s="234">
        <f>IF(S$11=$D$6, CLC_volumes!$M49,0)</f>
        <v>0</v>
      </c>
      <c r="T49" s="233">
        <f>IF(T$11=$D$6, CLC_volumes!$J49*CLC_volumes!$K49,0)</f>
        <v>0</v>
      </c>
      <c r="U49" s="233">
        <f>IF(U$11=IF($D49=$A$5, $D$5, IF(OR($D49="ESV observed compliance", $D49 = $A$7),$D$7, $D$6)), SUMPRODUCT(CLC_volumes!$Q49:$U49,CLC_volumes!$Q$13:$U$13)+CLC_volumes!$O49,0)</f>
        <v>0</v>
      </c>
      <c r="V49" s="234">
        <f>IF(V$11=$D$6, CLC_volumes!$M49,0)</f>
        <v>0</v>
      </c>
      <c r="W49" s="233">
        <f>IF(W$11=$D$6, CLC_volumes!$J49*CLC_volumes!$K49,0)</f>
        <v>0</v>
      </c>
      <c r="X49" s="233">
        <f>IF(X$11=IF($D49=$A$5, $D$5, IF(OR($D49="ESV observed compliance", $D49 = $A$7),$D$7, $D$6)), SUMPRODUCT(CLC_volumes!$Q49:$U49,CLC_volumes!$Q$13:$U$13)+CLC_volumes!$O49,0)</f>
        <v>0</v>
      </c>
      <c r="Y49" s="234">
        <f>IF(Y$11=$D$6, CLC_volumes!$M49,0)</f>
        <v>0</v>
      </c>
      <c r="Z49" s="233">
        <f>IF(Z$11=$D$6, CLC_volumes!$J49*CLC_volumes!$K49,0)</f>
        <v>0</v>
      </c>
      <c r="AA49" s="233">
        <f>IF(AA$11=IF($D49=$A$5, $D$5, IF(OR($D49="ESV observed compliance", $D49 = $A$7),$D$7, $D$6)), SUMPRODUCT(CLC_volumes!$Q49:$U49,CLC_volumes!$Q$13:$U$13)+CLC_volumes!$O49,0)</f>
        <v>0</v>
      </c>
      <c r="AB49" s="234">
        <f>IF(AB$11=$D$6, CLC_volumes!$M49,0)</f>
        <v>0</v>
      </c>
      <c r="AC49" s="124"/>
      <c r="AD49" s="235">
        <f t="shared" si="16"/>
        <v>0</v>
      </c>
      <c r="AE49" s="235">
        <f t="shared" si="16"/>
        <v>0</v>
      </c>
      <c r="AF49" s="235">
        <f t="shared" si="16"/>
        <v>0</v>
      </c>
      <c r="AG49" s="235">
        <f t="shared" ca="1" si="16"/>
        <v>0</v>
      </c>
      <c r="AH49" s="235">
        <f t="shared" si="16"/>
        <v>0</v>
      </c>
      <c r="AI49" s="235">
        <f t="shared" si="16"/>
        <v>0</v>
      </c>
      <c r="AJ49" s="235">
        <f t="shared" si="16"/>
        <v>0</v>
      </c>
      <c r="AK49" s="124"/>
      <c r="AL49" s="235">
        <f t="shared" ca="1" si="19"/>
        <v>0</v>
      </c>
      <c r="AN49" s="235">
        <f t="shared" si="18"/>
        <v>0</v>
      </c>
      <c r="AO49" s="235">
        <f t="shared" si="18"/>
        <v>0</v>
      </c>
      <c r="AP49" s="235">
        <f t="shared" si="18"/>
        <v>0</v>
      </c>
      <c r="AQ49" s="235">
        <f t="shared" si="18"/>
        <v>0</v>
      </c>
      <c r="AR49" s="235">
        <f t="shared" si="18"/>
        <v>0</v>
      </c>
      <c r="AS49" s="235">
        <f t="shared" si="18"/>
        <v>0</v>
      </c>
      <c r="AT49" s="235">
        <f t="shared" ca="1" si="18"/>
        <v>0</v>
      </c>
      <c r="AU49" s="235">
        <f t="shared" ca="1" si="18"/>
        <v>0</v>
      </c>
      <c r="AV49" s="235">
        <f t="shared" si="18"/>
        <v>0</v>
      </c>
      <c r="AW49" s="235">
        <f t="shared" si="18"/>
        <v>0</v>
      </c>
      <c r="AX49" s="235">
        <f t="shared" si="18"/>
        <v>0</v>
      </c>
      <c r="AY49" s="235">
        <f t="shared" si="18"/>
        <v>0</v>
      </c>
      <c r="AZ49" s="235">
        <f t="shared" si="18"/>
        <v>0</v>
      </c>
      <c r="BA49" s="235">
        <f t="shared" si="18"/>
        <v>0</v>
      </c>
      <c r="BB49" s="235">
        <f t="shared" si="18"/>
        <v>0</v>
      </c>
      <c r="BC49" s="235">
        <f t="shared" si="18"/>
        <v>0</v>
      </c>
      <c r="BD49" s="217"/>
      <c r="BE49" s="217"/>
    </row>
    <row r="50" spans="4:57">
      <c r="D50" s="217" t="str">
        <f>CLC_volumes!D50</f>
        <v>Station service transformer (500kVA)</v>
      </c>
      <c r="F50" s="12"/>
      <c r="G50" s="98"/>
      <c r="H50" s="236">
        <f>IF(H$11=$D$6, CLC_volumes!$J50*CLC_volumes!$K50,0)</f>
        <v>0</v>
      </c>
      <c r="I50" s="233">
        <f>IF(I$11=IF($D50=$A$5, $D$5, IF(OR($D50="ESV observed compliance", $D50 = $A$7),$D$7, $D$6)), SUMPRODUCT(CLC_volumes!$Q50:$U50,CLC_volumes!$Q$13:$U$13)+CLC_volumes!$O50,0)</f>
        <v>0</v>
      </c>
      <c r="J50" s="234">
        <f>IF(J$11=$D$6, CLC_volumes!$M50,0)</f>
        <v>0</v>
      </c>
      <c r="K50" s="233">
        <f>IF(K$11=$D$6, CLC_volumes!$J50*CLC_volumes!$K50,0)</f>
        <v>0</v>
      </c>
      <c r="L50" s="233">
        <f>IF(L$11=IF($D50=$A$5, $D$5, IF(OR($D50="ESV observed compliance", $D50 = $A$7),$D$7, $D$6)), SUMPRODUCT(CLC_volumes!$Q50:$U50,CLC_volumes!$Q$13:$U$13)+CLC_volumes!$O50,0)</f>
        <v>0</v>
      </c>
      <c r="M50" s="234">
        <f>IF(M$11=$D$6, CLC_volumes!$M50,0)</f>
        <v>0</v>
      </c>
      <c r="N50" s="233">
        <f>IF(N$11=$D$6, CLC_volumes!$J50*CLC_volumes!$K50,0)</f>
        <v>0</v>
      </c>
      <c r="O50" s="233">
        <f>IF(O$11=IF($D50=$A$5, $D$5, IF(OR($D50="ESV observed compliance", $D50 = $A$7),$D$7, $D$6)), SUMPRODUCT(CLC_volumes!$Q50:$U50,CLC_volumes!$Q$13:$U$13)+CLC_volumes!$O50,0)</f>
        <v>0</v>
      </c>
      <c r="P50" s="234">
        <f>IF(P$11=$D$6, CLC_volumes!$M50,0)</f>
        <v>0</v>
      </c>
      <c r="Q50" s="233">
        <f>IF(Q$11=$D$6, CLC_volumes!$J50*CLC_volumes!$K50,0)</f>
        <v>0</v>
      </c>
      <c r="R50" s="233">
        <f ca="1">IF(R$11=IF($D50=$A$5, $D$5, IF(OR($D50="ESV observed compliance", $D50 = $A$7),$D$7, $D$6)), SUMPRODUCT(CLC_volumes!$Q50:$U50,CLC_volumes!$Q$13:$U$13)+CLC_volumes!$O50,0)</f>
        <v>0</v>
      </c>
      <c r="S50" s="234">
        <f>IF(S$11=$D$6, CLC_volumes!$M50,0)</f>
        <v>0</v>
      </c>
      <c r="T50" s="233">
        <f>IF(T$11=$D$6, CLC_volumes!$J50*CLC_volumes!$K50,0)</f>
        <v>0</v>
      </c>
      <c r="U50" s="233">
        <f>IF(U$11=IF($D50=$A$5, $D$5, IF(OR($D50="ESV observed compliance", $D50 = $A$7),$D$7, $D$6)), SUMPRODUCT(CLC_volumes!$Q50:$U50,CLC_volumes!$Q$13:$U$13)+CLC_volumes!$O50,0)</f>
        <v>0</v>
      </c>
      <c r="V50" s="234">
        <f>IF(V$11=$D$6, CLC_volumes!$M50,0)</f>
        <v>0</v>
      </c>
      <c r="W50" s="233">
        <f>IF(W$11=$D$6, CLC_volumes!$J50*CLC_volumes!$K50,0)</f>
        <v>0</v>
      </c>
      <c r="X50" s="233">
        <f>IF(X$11=IF($D50=$A$5, $D$5, IF(OR($D50="ESV observed compliance", $D50 = $A$7),$D$7, $D$6)), SUMPRODUCT(CLC_volumes!$Q50:$U50,CLC_volumes!$Q$13:$U$13)+CLC_volumes!$O50,0)</f>
        <v>0</v>
      </c>
      <c r="Y50" s="234">
        <f>IF(Y$11=$D$6, CLC_volumes!$M50,0)</f>
        <v>0</v>
      </c>
      <c r="Z50" s="233">
        <f>IF(Z$11=$D$6, CLC_volumes!$J50*CLC_volumes!$K50,0)</f>
        <v>0</v>
      </c>
      <c r="AA50" s="233">
        <f>IF(AA$11=IF($D50=$A$5, $D$5, IF(OR($D50="ESV observed compliance", $D50 = $A$7),$D$7, $D$6)), SUMPRODUCT(CLC_volumes!$Q50:$U50,CLC_volumes!$Q$13:$U$13)+CLC_volumes!$O50,0)</f>
        <v>0</v>
      </c>
      <c r="AB50" s="234">
        <f>IF(AB$11=$D$6, CLC_volumes!$M50,0)</f>
        <v>0</v>
      </c>
      <c r="AC50" s="124"/>
      <c r="AD50" s="235">
        <f t="shared" si="16"/>
        <v>0</v>
      </c>
      <c r="AE50" s="235">
        <f t="shared" si="16"/>
        <v>0</v>
      </c>
      <c r="AF50" s="235">
        <f t="shared" si="16"/>
        <v>0</v>
      </c>
      <c r="AG50" s="235">
        <f t="shared" ca="1" si="16"/>
        <v>0</v>
      </c>
      <c r="AH50" s="235">
        <f t="shared" si="16"/>
        <v>0</v>
      </c>
      <c r="AI50" s="235">
        <f t="shared" si="16"/>
        <v>0</v>
      </c>
      <c r="AJ50" s="235">
        <f t="shared" si="16"/>
        <v>0</v>
      </c>
      <c r="AK50" s="124"/>
      <c r="AL50" s="235">
        <f t="shared" ca="1" si="19"/>
        <v>0</v>
      </c>
      <c r="AN50" s="235">
        <f t="shared" si="18"/>
        <v>0</v>
      </c>
      <c r="AO50" s="235">
        <f t="shared" si="18"/>
        <v>0</v>
      </c>
      <c r="AP50" s="235">
        <f t="shared" si="18"/>
        <v>0</v>
      </c>
      <c r="AQ50" s="235">
        <f t="shared" si="18"/>
        <v>0</v>
      </c>
      <c r="AR50" s="235">
        <f t="shared" si="18"/>
        <v>0</v>
      </c>
      <c r="AS50" s="235">
        <f t="shared" si="18"/>
        <v>0</v>
      </c>
      <c r="AT50" s="235">
        <f t="shared" ca="1" si="18"/>
        <v>0</v>
      </c>
      <c r="AU50" s="235">
        <f t="shared" ca="1" si="18"/>
        <v>0</v>
      </c>
      <c r="AV50" s="235">
        <f t="shared" si="18"/>
        <v>0</v>
      </c>
      <c r="AW50" s="235">
        <f t="shared" si="18"/>
        <v>0</v>
      </c>
      <c r="AX50" s="235">
        <f t="shared" si="18"/>
        <v>0</v>
      </c>
      <c r="AY50" s="235">
        <f t="shared" si="18"/>
        <v>0</v>
      </c>
      <c r="AZ50" s="235">
        <f t="shared" si="18"/>
        <v>0</v>
      </c>
      <c r="BA50" s="235">
        <f t="shared" si="18"/>
        <v>0</v>
      </c>
      <c r="BB50" s="235">
        <f t="shared" si="18"/>
        <v>0</v>
      </c>
      <c r="BC50" s="235">
        <f t="shared" si="18"/>
        <v>0</v>
      </c>
      <c r="BD50" s="217"/>
      <c r="BE50" s="217"/>
    </row>
    <row r="51" spans="4:57">
      <c r="D51" s="217" t="str">
        <f>CLC_volumes!D51</f>
        <v>Station service transformer (750kVA)</v>
      </c>
      <c r="F51" s="12"/>
      <c r="G51" s="98"/>
      <c r="H51" s="236">
        <f>IF(H$11=$D$6, CLC_volumes!$J51*CLC_volumes!$K51,0)</f>
        <v>0</v>
      </c>
      <c r="I51" s="233">
        <f>IF(I$11=IF($D51=$A$5, $D$5, IF(OR($D51="ESV observed compliance", $D51 = $A$7),$D$7, $D$6)), SUMPRODUCT(CLC_volumes!$Q51:$U51,CLC_volumes!$Q$13:$U$13)+CLC_volumes!$O51,0)</f>
        <v>0</v>
      </c>
      <c r="J51" s="234">
        <f>IF(J$11=$D$6, CLC_volumes!$M51,0)</f>
        <v>0</v>
      </c>
      <c r="K51" s="233">
        <f>IF(K$11=$D$6, CLC_volumes!$J51*CLC_volumes!$K51,0)</f>
        <v>0</v>
      </c>
      <c r="L51" s="233">
        <f>IF(L$11=IF($D51=$A$5, $D$5, IF(OR($D51="ESV observed compliance", $D51 = $A$7),$D$7, $D$6)), SUMPRODUCT(CLC_volumes!$Q51:$U51,CLC_volumes!$Q$13:$U$13)+CLC_volumes!$O51,0)</f>
        <v>0</v>
      </c>
      <c r="M51" s="234">
        <f>IF(M$11=$D$6, CLC_volumes!$M51,0)</f>
        <v>0</v>
      </c>
      <c r="N51" s="233">
        <f>IF(N$11=$D$6, CLC_volumes!$J51*CLC_volumes!$K51,0)</f>
        <v>0</v>
      </c>
      <c r="O51" s="233">
        <f>IF(O$11=IF($D51=$A$5, $D$5, IF(OR($D51="ESV observed compliance", $D51 = $A$7),$D$7, $D$6)), SUMPRODUCT(CLC_volumes!$Q51:$U51,CLC_volumes!$Q$13:$U$13)+CLC_volumes!$O51,0)</f>
        <v>0</v>
      </c>
      <c r="P51" s="234">
        <f>IF(P$11=$D$6, CLC_volumes!$M51,0)</f>
        <v>0</v>
      </c>
      <c r="Q51" s="233">
        <f>IF(Q$11=$D$6, CLC_volumes!$J51*CLC_volumes!$K51,0)</f>
        <v>0</v>
      </c>
      <c r="R51" s="233">
        <f ca="1">IF(R$11=IF($D51=$A$5, $D$5, IF(OR($D51="ESV observed compliance", $D51 = $A$7),$D$7, $D$6)), SUMPRODUCT(CLC_volumes!$Q51:$U51,CLC_volumes!$Q$13:$U$13)+CLC_volumes!$O51,0)</f>
        <v>0</v>
      </c>
      <c r="S51" s="234">
        <f>IF(S$11=$D$6, CLC_volumes!$M51,0)</f>
        <v>0</v>
      </c>
      <c r="T51" s="233">
        <f>IF(T$11=$D$6, CLC_volumes!$J51*CLC_volumes!$K51,0)</f>
        <v>0</v>
      </c>
      <c r="U51" s="233">
        <f>IF(U$11=IF($D51=$A$5, $D$5, IF(OR($D51="ESV observed compliance", $D51 = $A$7),$D$7, $D$6)), SUMPRODUCT(CLC_volumes!$Q51:$U51,CLC_volumes!$Q$13:$U$13)+CLC_volumes!$O51,0)</f>
        <v>0</v>
      </c>
      <c r="V51" s="234">
        <f>IF(V$11=$D$6, CLC_volumes!$M51,0)</f>
        <v>0</v>
      </c>
      <c r="W51" s="233">
        <f>IF(W$11=$D$6, CLC_volumes!$J51*CLC_volumes!$K51,0)</f>
        <v>0</v>
      </c>
      <c r="X51" s="233">
        <f>IF(X$11=IF($D51=$A$5, $D$5, IF(OR($D51="ESV observed compliance", $D51 = $A$7),$D$7, $D$6)), SUMPRODUCT(CLC_volumes!$Q51:$U51,CLC_volumes!$Q$13:$U$13)+CLC_volumes!$O51,0)</f>
        <v>0</v>
      </c>
      <c r="Y51" s="234">
        <f>IF(Y$11=$D$6, CLC_volumes!$M51,0)</f>
        <v>0</v>
      </c>
      <c r="Z51" s="233">
        <f>IF(Z$11=$D$6, CLC_volumes!$J51*CLC_volumes!$K51,0)</f>
        <v>0</v>
      </c>
      <c r="AA51" s="233">
        <f>IF(AA$11=IF($D51=$A$5, $D$5, IF(OR($D51="ESV observed compliance", $D51 = $A$7),$D$7, $D$6)), SUMPRODUCT(CLC_volumes!$Q51:$U51,CLC_volumes!$Q$13:$U$13)+CLC_volumes!$O51,0)</f>
        <v>0</v>
      </c>
      <c r="AB51" s="234">
        <f>IF(AB$11=$D$6, CLC_volumes!$M51,0)</f>
        <v>0</v>
      </c>
      <c r="AC51" s="124"/>
      <c r="AD51" s="235">
        <f t="shared" si="16"/>
        <v>0</v>
      </c>
      <c r="AE51" s="235">
        <f t="shared" si="16"/>
        <v>0</v>
      </c>
      <c r="AF51" s="235">
        <f t="shared" si="16"/>
        <v>0</v>
      </c>
      <c r="AG51" s="235">
        <f t="shared" ca="1" si="16"/>
        <v>0</v>
      </c>
      <c r="AH51" s="235">
        <f t="shared" si="16"/>
        <v>0</v>
      </c>
      <c r="AI51" s="235">
        <f t="shared" si="16"/>
        <v>0</v>
      </c>
      <c r="AJ51" s="235">
        <f t="shared" si="16"/>
        <v>0</v>
      </c>
      <c r="AK51" s="124"/>
      <c r="AL51" s="235">
        <f t="shared" ca="1" si="19"/>
        <v>0</v>
      </c>
      <c r="AN51" s="235">
        <f t="shared" si="18"/>
        <v>0</v>
      </c>
      <c r="AO51" s="235">
        <f t="shared" si="18"/>
        <v>0</v>
      </c>
      <c r="AP51" s="235">
        <f t="shared" si="18"/>
        <v>0</v>
      </c>
      <c r="AQ51" s="235">
        <f t="shared" si="18"/>
        <v>0</v>
      </c>
      <c r="AR51" s="235">
        <f t="shared" si="18"/>
        <v>0</v>
      </c>
      <c r="AS51" s="235">
        <f t="shared" si="18"/>
        <v>0</v>
      </c>
      <c r="AT51" s="235">
        <f t="shared" ca="1" si="18"/>
        <v>0</v>
      </c>
      <c r="AU51" s="235">
        <f t="shared" ca="1" si="18"/>
        <v>0</v>
      </c>
      <c r="AV51" s="235">
        <f t="shared" si="18"/>
        <v>0</v>
      </c>
      <c r="AW51" s="235">
        <f t="shared" si="18"/>
        <v>0</v>
      </c>
      <c r="AX51" s="235">
        <f t="shared" si="18"/>
        <v>0</v>
      </c>
      <c r="AY51" s="235">
        <f t="shared" si="18"/>
        <v>0</v>
      </c>
      <c r="AZ51" s="235">
        <f t="shared" si="18"/>
        <v>0</v>
      </c>
      <c r="BA51" s="235">
        <f t="shared" si="18"/>
        <v>0</v>
      </c>
      <c r="BB51" s="235">
        <f t="shared" si="18"/>
        <v>0</v>
      </c>
      <c r="BC51" s="235">
        <f t="shared" si="18"/>
        <v>0</v>
      </c>
      <c r="BD51" s="217"/>
      <c r="BE51" s="217"/>
    </row>
    <row r="52" spans="4:57">
      <c r="D52" s="217" t="str">
        <f>CLC_volumes!D52</f>
        <v>Cap bank</v>
      </c>
      <c r="F52" s="12"/>
      <c r="G52" s="98"/>
      <c r="H52" s="236">
        <f>IF(H$11=$D$6, CLC_volumes!$J52*CLC_volumes!$K52,0)</f>
        <v>0</v>
      </c>
      <c r="I52" s="233">
        <f>IF(I$11=IF($D52=$A$5, $D$5, IF(OR($D52="ESV observed compliance", $D52 = $A$7),$D$7, $D$6)), SUMPRODUCT(CLC_volumes!$Q52:$U52,CLC_volumes!$Q$13:$U$13)+CLC_volumes!$O52,0)</f>
        <v>0</v>
      </c>
      <c r="J52" s="234">
        <f>IF(J$11=$D$6, CLC_volumes!$M52,0)</f>
        <v>0</v>
      </c>
      <c r="K52" s="233">
        <f>IF(K$11=$D$6, CLC_volumes!$J52*CLC_volumes!$K52,0)</f>
        <v>0</v>
      </c>
      <c r="L52" s="233">
        <f>IF(L$11=IF($D52=$A$5, $D$5, IF(OR($D52="ESV observed compliance", $D52 = $A$7),$D$7, $D$6)), SUMPRODUCT(CLC_volumes!$Q52:$U52,CLC_volumes!$Q$13:$U$13)+CLC_volumes!$O52,0)</f>
        <v>0</v>
      </c>
      <c r="M52" s="234">
        <f>IF(M$11=$D$6, CLC_volumes!$M52,0)</f>
        <v>0</v>
      </c>
      <c r="N52" s="233">
        <f>IF(N$11=$D$6, CLC_volumes!$J52*CLC_volumes!$K52,0)</f>
        <v>0</v>
      </c>
      <c r="O52" s="233">
        <f>IF(O$11=IF($D52=$A$5, $D$5, IF(OR($D52="ESV observed compliance", $D52 = $A$7),$D$7, $D$6)), SUMPRODUCT(CLC_volumes!$Q52:$U52,CLC_volumes!$Q$13:$U$13)+CLC_volumes!$O52,0)</f>
        <v>0</v>
      </c>
      <c r="P52" s="234">
        <f>IF(P$11=$D$6, CLC_volumes!$M52,0)</f>
        <v>0</v>
      </c>
      <c r="Q52" s="233">
        <f>IF(Q$11=$D$6, CLC_volumes!$J52*CLC_volumes!$K52,0)</f>
        <v>0</v>
      </c>
      <c r="R52" s="233">
        <f ca="1">IF(R$11=IF($D52=$A$5, $D$5, IF(OR($D52="ESV observed compliance", $D52 = $A$7),$D$7, $D$6)), SUMPRODUCT(CLC_volumes!$Q52:$U52,CLC_volumes!$Q$13:$U$13)+CLC_volumes!$O52,0)</f>
        <v>0</v>
      </c>
      <c r="S52" s="234">
        <f>IF(S$11=$D$6, CLC_volumes!$M52,0)</f>
        <v>0</v>
      </c>
      <c r="T52" s="233">
        <f>IF(T$11=$D$6, CLC_volumes!$J52*CLC_volumes!$K52,0)</f>
        <v>0</v>
      </c>
      <c r="U52" s="233">
        <f>IF(U$11=IF($D52=$A$5, $D$5, IF(OR($D52="ESV observed compliance", $D52 = $A$7),$D$7, $D$6)), SUMPRODUCT(CLC_volumes!$Q52:$U52,CLC_volumes!$Q$13:$U$13)+CLC_volumes!$O52,0)</f>
        <v>0</v>
      </c>
      <c r="V52" s="234">
        <f>IF(V$11=$D$6, CLC_volumes!$M52,0)</f>
        <v>0</v>
      </c>
      <c r="W52" s="233">
        <f>IF(W$11=$D$6, CLC_volumes!$J52*CLC_volumes!$K52,0)</f>
        <v>0</v>
      </c>
      <c r="X52" s="233">
        <f>IF(X$11=IF($D52=$A$5, $D$5, IF(OR($D52="ESV observed compliance", $D52 = $A$7),$D$7, $D$6)), SUMPRODUCT(CLC_volumes!$Q52:$U52,CLC_volumes!$Q$13:$U$13)+CLC_volumes!$O52,0)</f>
        <v>0</v>
      </c>
      <c r="Y52" s="234">
        <f>IF(Y$11=$D$6, CLC_volumes!$M52,0)</f>
        <v>0</v>
      </c>
      <c r="Z52" s="233">
        <f>IF(Z$11=$D$6, CLC_volumes!$J52*CLC_volumes!$K52,0)</f>
        <v>0</v>
      </c>
      <c r="AA52" s="233">
        <f>IF(AA$11=IF($D52=$A$5, $D$5, IF(OR($D52="ESV observed compliance", $D52 = $A$7),$D$7, $D$6)), SUMPRODUCT(CLC_volumes!$Q52:$U52,CLC_volumes!$Q$13:$U$13)+CLC_volumes!$O52,0)</f>
        <v>0</v>
      </c>
      <c r="AB52" s="234">
        <f>IF(AB$11=$D$6, CLC_volumes!$M52,0)</f>
        <v>0</v>
      </c>
      <c r="AC52" s="124"/>
      <c r="AD52" s="235">
        <f t="shared" si="16"/>
        <v>0</v>
      </c>
      <c r="AE52" s="235">
        <f t="shared" si="16"/>
        <v>0</v>
      </c>
      <c r="AF52" s="235">
        <f t="shared" si="16"/>
        <v>0</v>
      </c>
      <c r="AG52" s="235">
        <f t="shared" ca="1" si="16"/>
        <v>0</v>
      </c>
      <c r="AH52" s="235">
        <f t="shared" si="16"/>
        <v>0</v>
      </c>
      <c r="AI52" s="235">
        <f t="shared" si="16"/>
        <v>0</v>
      </c>
      <c r="AJ52" s="235">
        <f t="shared" si="16"/>
        <v>0</v>
      </c>
      <c r="AK52" s="124"/>
      <c r="AL52" s="235">
        <f t="shared" ca="1" si="19"/>
        <v>0</v>
      </c>
      <c r="AN52" s="235">
        <f t="shared" si="18"/>
        <v>0</v>
      </c>
      <c r="AO52" s="235">
        <f t="shared" si="18"/>
        <v>0</v>
      </c>
      <c r="AP52" s="235">
        <f t="shared" si="18"/>
        <v>0</v>
      </c>
      <c r="AQ52" s="235">
        <f t="shared" si="18"/>
        <v>0</v>
      </c>
      <c r="AR52" s="235">
        <f t="shared" si="18"/>
        <v>0</v>
      </c>
      <c r="AS52" s="235">
        <f t="shared" si="18"/>
        <v>0</v>
      </c>
      <c r="AT52" s="235">
        <f t="shared" ca="1" si="18"/>
        <v>0</v>
      </c>
      <c r="AU52" s="235">
        <f t="shared" ca="1" si="18"/>
        <v>0</v>
      </c>
      <c r="AV52" s="235">
        <f t="shared" si="18"/>
        <v>0</v>
      </c>
      <c r="AW52" s="235">
        <f t="shared" si="18"/>
        <v>0</v>
      </c>
      <c r="AX52" s="235">
        <f t="shared" si="18"/>
        <v>0</v>
      </c>
      <c r="AY52" s="235">
        <f t="shared" si="18"/>
        <v>0</v>
      </c>
      <c r="AZ52" s="235">
        <f t="shared" si="18"/>
        <v>0</v>
      </c>
      <c r="BA52" s="235">
        <f t="shared" si="18"/>
        <v>0</v>
      </c>
      <c r="BB52" s="235">
        <f t="shared" si="18"/>
        <v>0</v>
      </c>
      <c r="BC52" s="235">
        <f t="shared" si="18"/>
        <v>0</v>
      </c>
      <c r="BD52" s="217"/>
      <c r="BE52" s="217"/>
    </row>
    <row r="53" spans="4:57">
      <c r="D53" s="217" t="str">
        <f>CLC_volumes!D53</f>
        <v>AC board (Including change over)</v>
      </c>
      <c r="F53" s="12"/>
      <c r="G53" s="98"/>
      <c r="H53" s="236">
        <f>IF(H$11=$D$6, CLC_volumes!$J53*CLC_volumes!$K53,0)</f>
        <v>0</v>
      </c>
      <c r="I53" s="233">
        <f>IF(I$11=IF($D53=$A$5, $D$5, IF(OR($D53="ESV observed compliance", $D53 = $A$7),$D$7, $D$6)), SUMPRODUCT(CLC_volumes!$Q53:$U53,CLC_volumes!$Q$13:$U$13)+CLC_volumes!$O53,0)</f>
        <v>0</v>
      </c>
      <c r="J53" s="234">
        <f>IF(J$11=$D$6, CLC_volumes!$M53,0)</f>
        <v>0</v>
      </c>
      <c r="K53" s="233">
        <f>IF(K$11=$D$6, CLC_volumes!$J53*CLC_volumes!$K53,0)</f>
        <v>0</v>
      </c>
      <c r="L53" s="233">
        <f>IF(L$11=IF($D53=$A$5, $D$5, IF(OR($D53="ESV observed compliance", $D53 = $A$7),$D$7, $D$6)), SUMPRODUCT(CLC_volumes!$Q53:$U53,CLC_volumes!$Q$13:$U$13)+CLC_volumes!$O53,0)</f>
        <v>0</v>
      </c>
      <c r="M53" s="234">
        <f>IF(M$11=$D$6, CLC_volumes!$M53,0)</f>
        <v>0</v>
      </c>
      <c r="N53" s="233">
        <f>IF(N$11=$D$6, CLC_volumes!$J53*CLC_volumes!$K53,0)</f>
        <v>0</v>
      </c>
      <c r="O53" s="233">
        <f>IF(O$11=IF($D53=$A$5, $D$5, IF(OR($D53="ESV observed compliance", $D53 = $A$7),$D$7, $D$6)), SUMPRODUCT(CLC_volumes!$Q53:$U53,CLC_volumes!$Q$13:$U$13)+CLC_volumes!$O53,0)</f>
        <v>0</v>
      </c>
      <c r="P53" s="234">
        <f>IF(P$11=$D$6, CLC_volumes!$M53,0)</f>
        <v>0</v>
      </c>
      <c r="Q53" s="233">
        <f>IF(Q$11=$D$6, CLC_volumes!$J53*CLC_volumes!$K53,0)</f>
        <v>0</v>
      </c>
      <c r="R53" s="233">
        <f ca="1">IF(R$11=IF($D53=$A$5, $D$5, IF(OR($D53="ESV observed compliance", $D53 = $A$7),$D$7, $D$6)), SUMPRODUCT(CLC_volumes!$Q53:$U53,CLC_volumes!$Q$13:$U$13)+CLC_volumes!$O53,0)</f>
        <v>0</v>
      </c>
      <c r="S53" s="234">
        <f>IF(S$11=$D$6, CLC_volumes!$M53,0)</f>
        <v>0</v>
      </c>
      <c r="T53" s="233">
        <f>IF(T$11=$D$6, CLC_volumes!$J53*CLC_volumes!$K53,0)</f>
        <v>0</v>
      </c>
      <c r="U53" s="233">
        <f>IF(U$11=IF($D53=$A$5, $D$5, IF(OR($D53="ESV observed compliance", $D53 = $A$7),$D$7, $D$6)), SUMPRODUCT(CLC_volumes!$Q53:$U53,CLC_volumes!$Q$13:$U$13)+CLC_volumes!$O53,0)</f>
        <v>0</v>
      </c>
      <c r="V53" s="234">
        <f>IF(V$11=$D$6, CLC_volumes!$M53,0)</f>
        <v>0</v>
      </c>
      <c r="W53" s="233">
        <f>IF(W$11=$D$6, CLC_volumes!$J53*CLC_volumes!$K53,0)</f>
        <v>0</v>
      </c>
      <c r="X53" s="233">
        <f>IF(X$11=IF($D53=$A$5, $D$5, IF(OR($D53="ESV observed compliance", $D53 = $A$7),$D$7, $D$6)), SUMPRODUCT(CLC_volumes!$Q53:$U53,CLC_volumes!$Q$13:$U$13)+CLC_volumes!$O53,0)</f>
        <v>0</v>
      </c>
      <c r="Y53" s="234">
        <f>IF(Y$11=$D$6, CLC_volumes!$M53,0)</f>
        <v>0</v>
      </c>
      <c r="Z53" s="233">
        <f>IF(Z$11=$D$6, CLC_volumes!$J53*CLC_volumes!$K53,0)</f>
        <v>0</v>
      </c>
      <c r="AA53" s="233">
        <f>IF(AA$11=IF($D53=$A$5, $D$5, IF(OR($D53="ESV observed compliance", $D53 = $A$7),$D$7, $D$6)), SUMPRODUCT(CLC_volumes!$Q53:$U53,CLC_volumes!$Q$13:$U$13)+CLC_volumes!$O53,0)</f>
        <v>0</v>
      </c>
      <c r="AB53" s="234">
        <f>IF(AB$11=$D$6, CLC_volumes!$M53,0)</f>
        <v>0</v>
      </c>
      <c r="AC53" s="124"/>
      <c r="AD53" s="235">
        <f t="shared" si="16"/>
        <v>0</v>
      </c>
      <c r="AE53" s="235">
        <f t="shared" si="16"/>
        <v>0</v>
      </c>
      <c r="AF53" s="235">
        <f t="shared" si="16"/>
        <v>0</v>
      </c>
      <c r="AG53" s="235">
        <f t="shared" ca="1" si="16"/>
        <v>0</v>
      </c>
      <c r="AH53" s="235">
        <f t="shared" si="16"/>
        <v>0</v>
      </c>
      <c r="AI53" s="235">
        <f t="shared" si="16"/>
        <v>0</v>
      </c>
      <c r="AJ53" s="235">
        <f t="shared" si="16"/>
        <v>0</v>
      </c>
      <c r="AK53" s="124"/>
      <c r="AL53" s="235">
        <f t="shared" ca="1" si="19"/>
        <v>0</v>
      </c>
      <c r="AN53" s="235">
        <f t="shared" si="18"/>
        <v>0</v>
      </c>
      <c r="AO53" s="235">
        <f t="shared" si="18"/>
        <v>0</v>
      </c>
      <c r="AP53" s="235">
        <f t="shared" si="18"/>
        <v>0</v>
      </c>
      <c r="AQ53" s="235">
        <f t="shared" si="18"/>
        <v>0</v>
      </c>
      <c r="AR53" s="235">
        <f t="shared" si="18"/>
        <v>0</v>
      </c>
      <c r="AS53" s="235">
        <f t="shared" si="18"/>
        <v>0</v>
      </c>
      <c r="AT53" s="235">
        <f t="shared" ca="1" si="18"/>
        <v>0</v>
      </c>
      <c r="AU53" s="235">
        <f t="shared" ca="1" si="18"/>
        <v>0</v>
      </c>
      <c r="AV53" s="235">
        <f t="shared" si="18"/>
        <v>0</v>
      </c>
      <c r="AW53" s="235">
        <f t="shared" si="18"/>
        <v>0</v>
      </c>
      <c r="AX53" s="235">
        <f t="shared" si="18"/>
        <v>0</v>
      </c>
      <c r="AY53" s="235">
        <f t="shared" si="18"/>
        <v>0</v>
      </c>
      <c r="AZ53" s="235">
        <f t="shared" si="18"/>
        <v>0</v>
      </c>
      <c r="BA53" s="235">
        <f t="shared" si="18"/>
        <v>0</v>
      </c>
      <c r="BB53" s="235">
        <f t="shared" si="18"/>
        <v>0</v>
      </c>
      <c r="BC53" s="235">
        <f t="shared" si="18"/>
        <v>0</v>
      </c>
      <c r="BD53" s="217"/>
      <c r="BE53" s="217"/>
    </row>
    <row r="54" spans="4:57" s="217" customFormat="1">
      <c r="D54" s="217" t="str">
        <f>CLC_volumes!D54</f>
        <v>Control room</v>
      </c>
      <c r="F54" s="12"/>
      <c r="G54" s="98"/>
      <c r="H54" s="236">
        <f>IF(H$11=$D$6, CLC_volumes!$J54*CLC_volumes!$K54,0)</f>
        <v>0</v>
      </c>
      <c r="I54" s="233">
        <f>IF(I$11=IF($D54=$A$5, $D$5, IF(OR($D54="ESV observed compliance", $D54 = $A$7),$D$7, $D$6)), SUMPRODUCT(CLC_volumes!$Q54:$U54,CLC_volumes!$Q$13:$U$13)+CLC_volumes!$O54,0)</f>
        <v>0</v>
      </c>
      <c r="J54" s="234">
        <f>IF(J$11=$D$6, CLC_volumes!$M54,0)</f>
        <v>0</v>
      </c>
      <c r="K54" s="233">
        <f>IF(K$11=$D$6, CLC_volumes!$J54*CLC_volumes!$K54,0)</f>
        <v>0</v>
      </c>
      <c r="L54" s="233">
        <f>IF(L$11=IF($D54=$A$5, $D$5, IF(OR($D54="ESV observed compliance", $D54 = $A$7),$D$7, $D$6)), SUMPRODUCT(CLC_volumes!$Q54:$U54,CLC_volumes!$Q$13:$U$13)+CLC_volumes!$O54,0)</f>
        <v>0</v>
      </c>
      <c r="M54" s="234">
        <f>IF(M$11=$D$6, CLC_volumes!$M54,0)</f>
        <v>0</v>
      </c>
      <c r="N54" s="233">
        <f>IF(N$11=$D$6, CLC_volumes!$J54*CLC_volumes!$K54,0)</f>
        <v>0</v>
      </c>
      <c r="O54" s="233">
        <f>IF(O$11=IF($D54=$A$5, $D$5, IF(OR($D54="ESV observed compliance", $D54 = $A$7),$D$7, $D$6)), SUMPRODUCT(CLC_volumes!$Q54:$U54,CLC_volumes!$Q$13:$U$13)+CLC_volumes!$O54,0)</f>
        <v>0</v>
      </c>
      <c r="P54" s="234">
        <f>IF(P$11=$D$6, CLC_volumes!$M54,0)</f>
        <v>0</v>
      </c>
      <c r="Q54" s="233">
        <f>IF(Q$11=$D$6, CLC_volumes!$J54*CLC_volumes!$K54,0)</f>
        <v>0</v>
      </c>
      <c r="R54" s="233">
        <f ca="1">IF(R$11=IF($D54=$A$5, $D$5, IF(OR($D54="ESV observed compliance", $D54 = $A$7),$D$7, $D$6)), SUMPRODUCT(CLC_volumes!$Q54:$U54,CLC_volumes!$Q$13:$U$13)+CLC_volumes!$O54,0)</f>
        <v>0</v>
      </c>
      <c r="S54" s="234">
        <f>IF(S$11=$D$6, CLC_volumes!$M54,0)</f>
        <v>0</v>
      </c>
      <c r="T54" s="233">
        <f>IF(T$11=$D$6, CLC_volumes!$J54*CLC_volumes!$K54,0)</f>
        <v>0</v>
      </c>
      <c r="U54" s="233">
        <f>IF(U$11=IF($D54=$A$5, $D$5, IF(OR($D54="ESV observed compliance", $D54 = $A$7),$D$7, $D$6)), SUMPRODUCT(CLC_volumes!$Q54:$U54,CLC_volumes!$Q$13:$U$13)+CLC_volumes!$O54,0)</f>
        <v>0</v>
      </c>
      <c r="V54" s="234">
        <f>IF(V$11=$D$6, CLC_volumes!$M54,0)</f>
        <v>0</v>
      </c>
      <c r="W54" s="233">
        <f>IF(W$11=$D$6, CLC_volumes!$J54*CLC_volumes!$K54,0)</f>
        <v>0</v>
      </c>
      <c r="X54" s="233">
        <f>IF(X$11=IF($D54=$A$5, $D$5, IF(OR($D54="ESV observed compliance", $D54 = $A$7),$D$7, $D$6)), SUMPRODUCT(CLC_volumes!$Q54:$U54,CLC_volumes!$Q$13:$U$13)+CLC_volumes!$O54,0)</f>
        <v>0</v>
      </c>
      <c r="Y54" s="234">
        <f>IF(Y$11=$D$6, CLC_volumes!$M54,0)</f>
        <v>0</v>
      </c>
      <c r="Z54" s="233">
        <f>IF(Z$11=$D$6, CLC_volumes!$J54*CLC_volumes!$K54,0)</f>
        <v>0</v>
      </c>
      <c r="AA54" s="233">
        <f>IF(AA$11=IF($D54=$A$5, $D$5, IF(OR($D54="ESV observed compliance", $D54 = $A$7),$D$7, $D$6)), SUMPRODUCT(CLC_volumes!$Q54:$U54,CLC_volumes!$Q$13:$U$13)+CLC_volumes!$O54,0)</f>
        <v>0</v>
      </c>
      <c r="AB54" s="234">
        <f>IF(AB$11=$D$6, CLC_volumes!$M54,0)</f>
        <v>0</v>
      </c>
      <c r="AC54" s="124"/>
      <c r="AD54" s="235">
        <f t="shared" si="16"/>
        <v>0</v>
      </c>
      <c r="AE54" s="235">
        <f t="shared" si="16"/>
        <v>0</v>
      </c>
      <c r="AF54" s="235">
        <f t="shared" si="16"/>
        <v>0</v>
      </c>
      <c r="AG54" s="235">
        <f t="shared" ca="1" si="16"/>
        <v>0</v>
      </c>
      <c r="AH54" s="235">
        <f t="shared" si="16"/>
        <v>0</v>
      </c>
      <c r="AI54" s="235">
        <f t="shared" si="16"/>
        <v>0</v>
      </c>
      <c r="AJ54" s="235">
        <f t="shared" si="16"/>
        <v>0</v>
      </c>
      <c r="AK54" s="124"/>
      <c r="AL54" s="235">
        <f t="shared" ca="1" si="19"/>
        <v>0</v>
      </c>
      <c r="AN54" s="235">
        <f t="shared" si="18"/>
        <v>0</v>
      </c>
      <c r="AO54" s="235">
        <f t="shared" si="18"/>
        <v>0</v>
      </c>
      <c r="AP54" s="235">
        <f t="shared" si="18"/>
        <v>0</v>
      </c>
      <c r="AQ54" s="235">
        <f t="shared" si="18"/>
        <v>0</v>
      </c>
      <c r="AR54" s="235">
        <f t="shared" si="18"/>
        <v>0</v>
      </c>
      <c r="AS54" s="235">
        <f t="shared" si="18"/>
        <v>0</v>
      </c>
      <c r="AT54" s="235">
        <f t="shared" ca="1" si="18"/>
        <v>0</v>
      </c>
      <c r="AU54" s="235">
        <f t="shared" ca="1" si="18"/>
        <v>0</v>
      </c>
      <c r="AV54" s="235">
        <f t="shared" si="18"/>
        <v>0</v>
      </c>
      <c r="AW54" s="235">
        <f t="shared" si="18"/>
        <v>0</v>
      </c>
      <c r="AX54" s="235">
        <f t="shared" si="18"/>
        <v>0</v>
      </c>
      <c r="AY54" s="235">
        <f t="shared" si="18"/>
        <v>0</v>
      </c>
      <c r="AZ54" s="235">
        <f t="shared" si="18"/>
        <v>0</v>
      </c>
      <c r="BA54" s="235">
        <f t="shared" si="18"/>
        <v>0</v>
      </c>
      <c r="BB54" s="235">
        <f t="shared" si="18"/>
        <v>0</v>
      </c>
      <c r="BC54" s="235">
        <f t="shared" si="18"/>
        <v>0</v>
      </c>
    </row>
    <row r="55" spans="4:57" s="217" customFormat="1">
      <c r="D55" s="217" t="str">
        <f>CLC_volumes!D55</f>
        <v>22kV circuit breaker (outdoor)</v>
      </c>
      <c r="F55" s="12"/>
      <c r="G55" s="98"/>
      <c r="H55" s="236">
        <f>IF(H$11=$D$6, CLC_volumes!$J55*CLC_volumes!$K55,0)</f>
        <v>0</v>
      </c>
      <c r="I55" s="233">
        <f>IF(I$11=IF($D55=$A$5, $D$5, IF(OR($D55="ESV observed compliance", $D55 = $A$7),$D$7, $D$6)), SUMPRODUCT(CLC_volumes!$Q55:$U55,CLC_volumes!$Q$13:$U$13)+CLC_volumes!$O55,0)</f>
        <v>0</v>
      </c>
      <c r="J55" s="234">
        <f>IF(J$11=$D$6, CLC_volumes!$M55,0)</f>
        <v>0</v>
      </c>
      <c r="K55" s="233">
        <f>IF(K$11=$D$6, CLC_volumes!$J55*CLC_volumes!$K55,0)</f>
        <v>0</v>
      </c>
      <c r="L55" s="233">
        <f>IF(L$11=IF($D55=$A$5, $D$5, IF(OR($D55="ESV observed compliance", $D55 = $A$7),$D$7, $D$6)), SUMPRODUCT(CLC_volumes!$Q55:$U55,CLC_volumes!$Q$13:$U$13)+CLC_volumes!$O55,0)</f>
        <v>0</v>
      </c>
      <c r="M55" s="234">
        <f>IF(M$11=$D$6, CLC_volumes!$M55,0)</f>
        <v>0</v>
      </c>
      <c r="N55" s="233">
        <f>IF(N$11=$D$6, CLC_volumes!$J55*CLC_volumes!$K55,0)</f>
        <v>0</v>
      </c>
      <c r="O55" s="233">
        <f>IF(O$11=IF($D55=$A$5, $D$5, IF(OR($D55="ESV observed compliance", $D55 = $A$7),$D$7, $D$6)), SUMPRODUCT(CLC_volumes!$Q55:$U55,CLC_volumes!$Q$13:$U$13)+CLC_volumes!$O55,0)</f>
        <v>0</v>
      </c>
      <c r="P55" s="234">
        <f>IF(P$11=$D$6, CLC_volumes!$M55,0)</f>
        <v>0</v>
      </c>
      <c r="Q55" s="233">
        <f>IF(Q$11=$D$6, CLC_volumes!$J55*CLC_volumes!$K55,0)</f>
        <v>0</v>
      </c>
      <c r="R55" s="233">
        <f ca="1">IF(R$11=IF($D55=$A$5, $D$5, IF(OR($D55="ESV observed compliance", $D55 = $A$7),$D$7, $D$6)), SUMPRODUCT(CLC_volumes!$Q55:$U55,CLC_volumes!$Q$13:$U$13)+CLC_volumes!$O55,0)</f>
        <v>0</v>
      </c>
      <c r="S55" s="234">
        <f>IF(S$11=$D$6, CLC_volumes!$M55,0)</f>
        <v>0</v>
      </c>
      <c r="T55" s="233">
        <f>IF(T$11=$D$6, CLC_volumes!$J55*CLC_volumes!$K55,0)</f>
        <v>0</v>
      </c>
      <c r="U55" s="233">
        <f>IF(U$11=IF($D55=$A$5, $D$5, IF(OR($D55="ESV observed compliance", $D55 = $A$7),$D$7, $D$6)), SUMPRODUCT(CLC_volumes!$Q55:$U55,CLC_volumes!$Q$13:$U$13)+CLC_volumes!$O55,0)</f>
        <v>0</v>
      </c>
      <c r="V55" s="234">
        <f>IF(V$11=$D$6, CLC_volumes!$M55,0)</f>
        <v>0</v>
      </c>
      <c r="W55" s="233">
        <f>IF(W$11=$D$6, CLC_volumes!$J55*CLC_volumes!$K55,0)</f>
        <v>0</v>
      </c>
      <c r="X55" s="233">
        <f>IF(X$11=IF($D55=$A$5, $D$5, IF(OR($D55="ESV observed compliance", $D55 = $A$7),$D$7, $D$6)), SUMPRODUCT(CLC_volumes!$Q55:$U55,CLC_volumes!$Q$13:$U$13)+CLC_volumes!$O55,0)</f>
        <v>0</v>
      </c>
      <c r="Y55" s="234">
        <f>IF(Y$11=$D$6, CLC_volumes!$M55,0)</f>
        <v>0</v>
      </c>
      <c r="Z55" s="233">
        <f>IF(Z$11=$D$6, CLC_volumes!$J55*CLC_volumes!$K55,0)</f>
        <v>0</v>
      </c>
      <c r="AA55" s="233">
        <f>IF(AA$11=IF($D55=$A$5, $D$5, IF(OR($D55="ESV observed compliance", $D55 = $A$7),$D$7, $D$6)), SUMPRODUCT(CLC_volumes!$Q55:$U55,CLC_volumes!$Q$13:$U$13)+CLC_volumes!$O55,0)</f>
        <v>0</v>
      </c>
      <c r="AB55" s="234">
        <f>IF(AB$11=$D$6, CLC_volumes!$M55,0)</f>
        <v>0</v>
      </c>
      <c r="AC55" s="124"/>
      <c r="AD55" s="235">
        <f t="shared" si="16"/>
        <v>0</v>
      </c>
      <c r="AE55" s="235">
        <f t="shared" si="16"/>
        <v>0</v>
      </c>
      <c r="AF55" s="235">
        <f t="shared" si="16"/>
        <v>0</v>
      </c>
      <c r="AG55" s="235">
        <f t="shared" ca="1" si="16"/>
        <v>0</v>
      </c>
      <c r="AH55" s="235">
        <f t="shared" si="16"/>
        <v>0</v>
      </c>
      <c r="AI55" s="235">
        <f t="shared" si="16"/>
        <v>0</v>
      </c>
      <c r="AJ55" s="235">
        <f t="shared" si="16"/>
        <v>0</v>
      </c>
      <c r="AK55" s="124"/>
      <c r="AL55" s="235">
        <f t="shared" ca="1" si="19"/>
        <v>0</v>
      </c>
      <c r="AN55" s="235">
        <f t="shared" si="18"/>
        <v>0</v>
      </c>
      <c r="AO55" s="235">
        <f t="shared" si="18"/>
        <v>0</v>
      </c>
      <c r="AP55" s="235">
        <f t="shared" si="18"/>
        <v>0</v>
      </c>
      <c r="AQ55" s="235">
        <f t="shared" si="18"/>
        <v>0</v>
      </c>
      <c r="AR55" s="235">
        <f t="shared" si="18"/>
        <v>0</v>
      </c>
      <c r="AS55" s="235">
        <f t="shared" si="18"/>
        <v>0</v>
      </c>
      <c r="AT55" s="235">
        <f t="shared" ca="1" si="18"/>
        <v>0</v>
      </c>
      <c r="AU55" s="235">
        <f t="shared" ca="1" si="18"/>
        <v>0</v>
      </c>
      <c r="AV55" s="235">
        <f t="shared" si="18"/>
        <v>0</v>
      </c>
      <c r="AW55" s="235">
        <f t="shared" si="18"/>
        <v>0</v>
      </c>
      <c r="AX55" s="235">
        <f t="shared" si="18"/>
        <v>0</v>
      </c>
      <c r="AY55" s="235">
        <f t="shared" si="18"/>
        <v>0</v>
      </c>
      <c r="AZ55" s="235">
        <f t="shared" si="18"/>
        <v>0</v>
      </c>
      <c r="BA55" s="235">
        <f t="shared" si="18"/>
        <v>0</v>
      </c>
      <c r="BB55" s="235">
        <f t="shared" si="18"/>
        <v>0</v>
      </c>
      <c r="BC55" s="235">
        <f t="shared" si="18"/>
        <v>0</v>
      </c>
    </row>
    <row r="56" spans="4:57" s="217" customFormat="1">
      <c r="D56" s="217" t="str">
        <f>CLC_volumes!D56</f>
        <v>Voltage transformer</v>
      </c>
      <c r="F56" s="12"/>
      <c r="G56" s="98"/>
      <c r="H56" s="236">
        <f>IF(H$11=$D$6, CLC_volumes!$J56*CLC_volumes!$K56,0)</f>
        <v>0</v>
      </c>
      <c r="I56" s="233">
        <f>IF(I$11=IF($D56=$A$5, $D$5, IF(OR($D56="ESV observed compliance", $D56 = $A$7),$D$7, $D$6)), SUMPRODUCT(CLC_volumes!$Q56:$U56,CLC_volumes!$Q$13:$U$13)+CLC_volumes!$O56,0)</f>
        <v>0</v>
      </c>
      <c r="J56" s="234">
        <f>IF(J$11=$D$6, CLC_volumes!$M56,0)</f>
        <v>0</v>
      </c>
      <c r="K56" s="233">
        <f>IF(K$11=$D$6, CLC_volumes!$J56*CLC_volumes!$K56,0)</f>
        <v>0</v>
      </c>
      <c r="L56" s="233">
        <f>IF(L$11=IF($D56=$A$5, $D$5, IF(OR($D56="ESV observed compliance", $D56 = $A$7),$D$7, $D$6)), SUMPRODUCT(CLC_volumes!$Q56:$U56,CLC_volumes!$Q$13:$U$13)+CLC_volumes!$O56,0)</f>
        <v>0</v>
      </c>
      <c r="M56" s="234">
        <f>IF(M$11=$D$6, CLC_volumes!$M56,0)</f>
        <v>0</v>
      </c>
      <c r="N56" s="233">
        <f>IF(N$11=$D$6, CLC_volumes!$J56*CLC_volumes!$K56,0)</f>
        <v>0</v>
      </c>
      <c r="O56" s="233">
        <f>IF(O$11=IF($D56=$A$5, $D$5, IF(OR($D56="ESV observed compliance", $D56 = $A$7),$D$7, $D$6)), SUMPRODUCT(CLC_volumes!$Q56:$U56,CLC_volumes!$Q$13:$U$13)+CLC_volumes!$O56,0)</f>
        <v>0</v>
      </c>
      <c r="P56" s="234">
        <f>IF(P$11=$D$6, CLC_volumes!$M56,0)</f>
        <v>0</v>
      </c>
      <c r="Q56" s="233">
        <f>IF(Q$11=$D$6, CLC_volumes!$J56*CLC_volumes!$K56,0)</f>
        <v>0</v>
      </c>
      <c r="R56" s="233">
        <f ca="1">IF(R$11=IF($D56=$A$5, $D$5, IF(OR($D56="ESV observed compliance", $D56 = $A$7),$D$7, $D$6)), SUMPRODUCT(CLC_volumes!$Q56:$U56,CLC_volumes!$Q$13:$U$13)+CLC_volumes!$O56,0)</f>
        <v>0</v>
      </c>
      <c r="S56" s="234">
        <f>IF(S$11=$D$6, CLC_volumes!$M56,0)</f>
        <v>0</v>
      </c>
      <c r="T56" s="233">
        <f>IF(T$11=$D$6, CLC_volumes!$J56*CLC_volumes!$K56,0)</f>
        <v>0</v>
      </c>
      <c r="U56" s="233">
        <f>IF(U$11=IF($D56=$A$5, $D$5, IF(OR($D56="ESV observed compliance", $D56 = $A$7),$D$7, $D$6)), SUMPRODUCT(CLC_volumes!$Q56:$U56,CLC_volumes!$Q$13:$U$13)+CLC_volumes!$O56,0)</f>
        <v>0</v>
      </c>
      <c r="V56" s="234">
        <f>IF(V$11=$D$6, CLC_volumes!$M56,0)</f>
        <v>0</v>
      </c>
      <c r="W56" s="233">
        <f>IF(W$11=$D$6, CLC_volumes!$J56*CLC_volumes!$K56,0)</f>
        <v>0</v>
      </c>
      <c r="X56" s="233">
        <f>IF(X$11=IF($D56=$A$5, $D$5, IF(OR($D56="ESV observed compliance", $D56 = $A$7),$D$7, $D$6)), SUMPRODUCT(CLC_volumes!$Q56:$U56,CLC_volumes!$Q$13:$U$13)+CLC_volumes!$O56,0)</f>
        <v>0</v>
      </c>
      <c r="Y56" s="234">
        <f>IF(Y$11=$D$6, CLC_volumes!$M56,0)</f>
        <v>0</v>
      </c>
      <c r="Z56" s="233">
        <f>IF(Z$11=$D$6, CLC_volumes!$J56*CLC_volumes!$K56,0)</f>
        <v>0</v>
      </c>
      <c r="AA56" s="233">
        <f>IF(AA$11=IF($D56=$A$5, $D$5, IF(OR($D56="ESV observed compliance", $D56 = $A$7),$D$7, $D$6)), SUMPRODUCT(CLC_volumes!$Q56:$U56,CLC_volumes!$Q$13:$U$13)+CLC_volumes!$O56,0)</f>
        <v>0</v>
      </c>
      <c r="AB56" s="234">
        <f>IF(AB$11=$D$6, CLC_volumes!$M56,0)</f>
        <v>0</v>
      </c>
      <c r="AC56" s="124"/>
      <c r="AD56" s="235">
        <f t="shared" si="16"/>
        <v>0</v>
      </c>
      <c r="AE56" s="235">
        <f t="shared" si="16"/>
        <v>0</v>
      </c>
      <c r="AF56" s="235">
        <f t="shared" si="16"/>
        <v>0</v>
      </c>
      <c r="AG56" s="235">
        <f t="shared" ca="1" si="16"/>
        <v>0</v>
      </c>
      <c r="AH56" s="235">
        <f t="shared" si="16"/>
        <v>0</v>
      </c>
      <c r="AI56" s="235">
        <f t="shared" si="16"/>
        <v>0</v>
      </c>
      <c r="AJ56" s="235">
        <f t="shared" si="16"/>
        <v>0</v>
      </c>
      <c r="AK56" s="124"/>
      <c r="AL56" s="235">
        <f t="shared" ca="1" si="19"/>
        <v>0</v>
      </c>
      <c r="AN56" s="235">
        <f t="shared" si="18"/>
        <v>0</v>
      </c>
      <c r="AO56" s="235">
        <f t="shared" si="18"/>
        <v>0</v>
      </c>
      <c r="AP56" s="235">
        <f t="shared" si="18"/>
        <v>0</v>
      </c>
      <c r="AQ56" s="235">
        <f t="shared" si="18"/>
        <v>0</v>
      </c>
      <c r="AR56" s="235">
        <f t="shared" si="18"/>
        <v>0</v>
      </c>
      <c r="AS56" s="235">
        <f t="shared" si="18"/>
        <v>0</v>
      </c>
      <c r="AT56" s="235">
        <f t="shared" ca="1" si="18"/>
        <v>0</v>
      </c>
      <c r="AU56" s="235">
        <f t="shared" ca="1" si="18"/>
        <v>0</v>
      </c>
      <c r="AV56" s="235">
        <f t="shared" si="18"/>
        <v>0</v>
      </c>
      <c r="AW56" s="235">
        <f t="shared" si="18"/>
        <v>0</v>
      </c>
      <c r="AX56" s="235">
        <f t="shared" si="18"/>
        <v>0</v>
      </c>
      <c r="AY56" s="235">
        <f t="shared" si="18"/>
        <v>0</v>
      </c>
      <c r="AZ56" s="235">
        <f t="shared" si="18"/>
        <v>0</v>
      </c>
      <c r="BA56" s="235">
        <f t="shared" si="18"/>
        <v>0</v>
      </c>
      <c r="BB56" s="235">
        <f t="shared" si="18"/>
        <v>0</v>
      </c>
      <c r="BC56" s="235">
        <f t="shared" si="18"/>
        <v>0</v>
      </c>
    </row>
    <row r="57" spans="4:57" s="217" customFormat="1">
      <c r="D57" s="217" t="str">
        <f>CLC_volumes!D57</f>
        <v>Current transformer (post type)</v>
      </c>
      <c r="F57" s="12"/>
      <c r="G57" s="98"/>
      <c r="H57" s="236">
        <f>IF(H$11=$D$6, CLC_volumes!$J57*CLC_volumes!$K57,0)</f>
        <v>0</v>
      </c>
      <c r="I57" s="233">
        <f>IF(I$11=IF($D57=$A$5, $D$5, IF(OR($D57="ESV observed compliance", $D57 = $A$7),$D$7, $D$6)), SUMPRODUCT(CLC_volumes!$Q57:$U57,CLC_volumes!$Q$13:$U$13)+CLC_volumes!$O57,0)</f>
        <v>0</v>
      </c>
      <c r="J57" s="234">
        <f>IF(J$11=$D$6, CLC_volumes!$M57,0)</f>
        <v>0</v>
      </c>
      <c r="K57" s="233">
        <f>IF(K$11=$D$6, CLC_volumes!$J57*CLC_volumes!$K57,0)</f>
        <v>0</v>
      </c>
      <c r="L57" s="233">
        <f>IF(L$11=IF($D57=$A$5, $D$5, IF(OR($D57="ESV observed compliance", $D57 = $A$7),$D$7, $D$6)), SUMPRODUCT(CLC_volumes!$Q57:$U57,CLC_volumes!$Q$13:$U$13)+CLC_volumes!$O57,0)</f>
        <v>0</v>
      </c>
      <c r="M57" s="234">
        <f>IF(M$11=$D$6, CLC_volumes!$M57,0)</f>
        <v>0</v>
      </c>
      <c r="N57" s="233">
        <f>IF(N$11=$D$6, CLC_volumes!$J57*CLC_volumes!$K57,0)</f>
        <v>0</v>
      </c>
      <c r="O57" s="233">
        <f>IF(O$11=IF($D57=$A$5, $D$5, IF(OR($D57="ESV observed compliance", $D57 = $A$7),$D$7, $D$6)), SUMPRODUCT(CLC_volumes!$Q57:$U57,CLC_volumes!$Q$13:$U$13)+CLC_volumes!$O57,0)</f>
        <v>0</v>
      </c>
      <c r="P57" s="234">
        <f>IF(P$11=$D$6, CLC_volumes!$M57,0)</f>
        <v>0</v>
      </c>
      <c r="Q57" s="233">
        <f>IF(Q$11=$D$6, CLC_volumes!$J57*CLC_volumes!$K57,0)</f>
        <v>0</v>
      </c>
      <c r="R57" s="233">
        <f ca="1">IF(R$11=IF($D57=$A$5, $D$5, IF(OR($D57="ESV observed compliance", $D57 = $A$7),$D$7, $D$6)), SUMPRODUCT(CLC_volumes!$Q57:$U57,CLC_volumes!$Q$13:$U$13)+CLC_volumes!$O57,0)</f>
        <v>0</v>
      </c>
      <c r="S57" s="234">
        <f>IF(S$11=$D$6, CLC_volumes!$M57,0)</f>
        <v>0</v>
      </c>
      <c r="T57" s="233">
        <f>IF(T$11=$D$6, CLC_volumes!$J57*CLC_volumes!$K57,0)</f>
        <v>0</v>
      </c>
      <c r="U57" s="233">
        <f>IF(U$11=IF($D57=$A$5, $D$5, IF(OR($D57="ESV observed compliance", $D57 = $A$7),$D$7, $D$6)), SUMPRODUCT(CLC_volumes!$Q57:$U57,CLC_volumes!$Q$13:$U$13)+CLC_volumes!$O57,0)</f>
        <v>0</v>
      </c>
      <c r="V57" s="234">
        <f>IF(V$11=$D$6, CLC_volumes!$M57,0)</f>
        <v>0</v>
      </c>
      <c r="W57" s="233">
        <f>IF(W$11=$D$6, CLC_volumes!$J57*CLC_volumes!$K57,0)</f>
        <v>0</v>
      </c>
      <c r="X57" s="233">
        <f>IF(X$11=IF($D57=$A$5, $D$5, IF(OR($D57="ESV observed compliance", $D57 = $A$7),$D$7, $D$6)), SUMPRODUCT(CLC_volumes!$Q57:$U57,CLC_volumes!$Q$13:$U$13)+CLC_volumes!$O57,0)</f>
        <v>0</v>
      </c>
      <c r="Y57" s="234">
        <f>IF(Y$11=$D$6, CLC_volumes!$M57,0)</f>
        <v>0</v>
      </c>
      <c r="Z57" s="233">
        <f>IF(Z$11=$D$6, CLC_volumes!$J57*CLC_volumes!$K57,0)</f>
        <v>0</v>
      </c>
      <c r="AA57" s="233">
        <f>IF(AA$11=IF($D57=$A$5, $D$5, IF(OR($D57="ESV observed compliance", $D57 = $A$7),$D$7, $D$6)), SUMPRODUCT(CLC_volumes!$Q57:$U57,CLC_volumes!$Q$13:$U$13)+CLC_volumes!$O57,0)</f>
        <v>0</v>
      </c>
      <c r="AB57" s="234">
        <f>IF(AB$11=$D$6, CLC_volumes!$M57,0)</f>
        <v>0</v>
      </c>
      <c r="AC57" s="124"/>
      <c r="AD57" s="235">
        <f t="shared" si="16"/>
        <v>0</v>
      </c>
      <c r="AE57" s="235">
        <f t="shared" si="16"/>
        <v>0</v>
      </c>
      <c r="AF57" s="235">
        <f t="shared" si="16"/>
        <v>0</v>
      </c>
      <c r="AG57" s="235">
        <f t="shared" ca="1" si="16"/>
        <v>0</v>
      </c>
      <c r="AH57" s="235">
        <f t="shared" si="16"/>
        <v>0</v>
      </c>
      <c r="AI57" s="235">
        <f t="shared" si="16"/>
        <v>0</v>
      </c>
      <c r="AJ57" s="235">
        <f t="shared" si="16"/>
        <v>0</v>
      </c>
      <c r="AK57" s="124"/>
      <c r="AL57" s="235">
        <f t="shared" ca="1" si="19"/>
        <v>0</v>
      </c>
      <c r="AN57" s="235">
        <f t="shared" si="18"/>
        <v>0</v>
      </c>
      <c r="AO57" s="235">
        <f t="shared" si="18"/>
        <v>0</v>
      </c>
      <c r="AP57" s="235">
        <f t="shared" si="18"/>
        <v>0</v>
      </c>
      <c r="AQ57" s="235">
        <f t="shared" si="18"/>
        <v>0</v>
      </c>
      <c r="AR57" s="235">
        <f t="shared" si="18"/>
        <v>0</v>
      </c>
      <c r="AS57" s="235">
        <f t="shared" si="18"/>
        <v>0</v>
      </c>
      <c r="AT57" s="235">
        <f t="shared" ca="1" si="18"/>
        <v>0</v>
      </c>
      <c r="AU57" s="235">
        <f t="shared" ca="1" si="18"/>
        <v>0</v>
      </c>
      <c r="AV57" s="235">
        <f t="shared" si="18"/>
        <v>0</v>
      </c>
      <c r="AW57" s="235">
        <f t="shared" si="18"/>
        <v>0</v>
      </c>
      <c r="AX57" s="235">
        <f t="shared" si="18"/>
        <v>0</v>
      </c>
      <c r="AY57" s="235">
        <f t="shared" si="18"/>
        <v>0</v>
      </c>
      <c r="AZ57" s="235">
        <f t="shared" si="18"/>
        <v>0</v>
      </c>
      <c r="BA57" s="235">
        <f t="shared" si="18"/>
        <v>0</v>
      </c>
      <c r="BB57" s="235">
        <f t="shared" si="18"/>
        <v>0</v>
      </c>
      <c r="BC57" s="235">
        <f t="shared" si="18"/>
        <v>0</v>
      </c>
    </row>
    <row r="58" spans="4:57" s="217" customFormat="1">
      <c r="D58" s="217" t="str">
        <f>CLC_volumes!D58</f>
        <v>Current transformer (core balance type)</v>
      </c>
      <c r="F58" s="12"/>
      <c r="G58" s="98"/>
      <c r="H58" s="236">
        <f>IF(H$11=$D$6, CLC_volumes!$J58*CLC_volumes!$K58,0)</f>
        <v>0</v>
      </c>
      <c r="I58" s="233">
        <f>IF(I$11=IF($D58=$A$5, $D$5, IF(OR($D58="ESV observed compliance", $D58 = $A$7),$D$7, $D$6)), SUMPRODUCT(CLC_volumes!$Q58:$U58,CLC_volumes!$Q$13:$U$13)+CLC_volumes!$O58,0)</f>
        <v>0</v>
      </c>
      <c r="J58" s="234">
        <f>IF(J$11=$D$6, CLC_volumes!$M58,0)</f>
        <v>0</v>
      </c>
      <c r="K58" s="233">
        <f>IF(K$11=$D$6, CLC_volumes!$J58*CLC_volumes!$K58,0)</f>
        <v>0</v>
      </c>
      <c r="L58" s="233">
        <f>IF(L$11=IF($D58=$A$5, $D$5, IF(OR($D58="ESV observed compliance", $D58 = $A$7),$D$7, $D$6)), SUMPRODUCT(CLC_volumes!$Q58:$U58,CLC_volumes!$Q$13:$U$13)+CLC_volumes!$O58,0)</f>
        <v>0</v>
      </c>
      <c r="M58" s="234">
        <f>IF(M$11=$D$6, CLC_volumes!$M58,0)</f>
        <v>0</v>
      </c>
      <c r="N58" s="233">
        <f>IF(N$11=$D$6, CLC_volumes!$J58*CLC_volumes!$K58,0)</f>
        <v>0</v>
      </c>
      <c r="O58" s="233">
        <f>IF(O$11=IF($D58=$A$5, $D$5, IF(OR($D58="ESV observed compliance", $D58 = $A$7),$D$7, $D$6)), SUMPRODUCT(CLC_volumes!$Q58:$U58,CLC_volumes!$Q$13:$U$13)+CLC_volumes!$O58,0)</f>
        <v>0</v>
      </c>
      <c r="P58" s="234">
        <f>IF(P$11=$D$6, CLC_volumes!$M58,0)</f>
        <v>0</v>
      </c>
      <c r="Q58" s="233">
        <f>IF(Q$11=$D$6, CLC_volumes!$J58*CLC_volumes!$K58,0)</f>
        <v>10406.210892404697</v>
      </c>
      <c r="R58" s="233">
        <f ca="1">IF(R$11=IF($D58=$A$5, $D$5, IF(OR($D58="ESV observed compliance", $D58 = $A$7),$D$7, $D$6)), SUMPRODUCT(CLC_volumes!$Q58:$U58,CLC_volumes!$Q$13:$U$13)+CLC_volumes!$O58,0)</f>
        <v>0</v>
      </c>
      <c r="S58" s="234">
        <f>IF(S$11=$D$6, CLC_volumes!$M58,0)</f>
        <v>0</v>
      </c>
      <c r="T58" s="233">
        <f>IF(T$11=$D$6, CLC_volumes!$J58*CLC_volumes!$K58,0)</f>
        <v>0</v>
      </c>
      <c r="U58" s="233">
        <f>IF(U$11=IF($D58=$A$5, $D$5, IF(OR($D58="ESV observed compliance", $D58 = $A$7),$D$7, $D$6)), SUMPRODUCT(CLC_volumes!$Q58:$U58,CLC_volumes!$Q$13:$U$13)+CLC_volumes!$O58,0)</f>
        <v>0</v>
      </c>
      <c r="V58" s="234">
        <f>IF(V$11=$D$6, CLC_volumes!$M58,0)</f>
        <v>0</v>
      </c>
      <c r="W58" s="233">
        <f>IF(W$11=$D$6, CLC_volumes!$J58*CLC_volumes!$K58,0)</f>
        <v>0</v>
      </c>
      <c r="X58" s="233">
        <f>IF(X$11=IF($D58=$A$5, $D$5, IF(OR($D58="ESV observed compliance", $D58 = $A$7),$D$7, $D$6)), SUMPRODUCT(CLC_volumes!$Q58:$U58,CLC_volumes!$Q$13:$U$13)+CLC_volumes!$O58,0)</f>
        <v>0</v>
      </c>
      <c r="Y58" s="234">
        <f>IF(Y$11=$D$6, CLC_volumes!$M58,0)</f>
        <v>0</v>
      </c>
      <c r="Z58" s="233">
        <f>IF(Z$11=$D$6, CLC_volumes!$J58*CLC_volumes!$K58,0)</f>
        <v>0</v>
      </c>
      <c r="AA58" s="233">
        <f>IF(AA$11=IF($D58=$A$5, $D$5, IF(OR($D58="ESV observed compliance", $D58 = $A$7),$D$7, $D$6)), SUMPRODUCT(CLC_volumes!$Q58:$U58,CLC_volumes!$Q$13:$U$13)+CLC_volumes!$O58,0)</f>
        <v>0</v>
      </c>
      <c r="AB58" s="234">
        <f>IF(AB$11=$D$6, CLC_volumes!$M58,0)</f>
        <v>0</v>
      </c>
      <c r="AC58" s="124"/>
      <c r="AD58" s="235">
        <f t="shared" si="16"/>
        <v>0</v>
      </c>
      <c r="AE58" s="235">
        <f t="shared" si="16"/>
        <v>0</v>
      </c>
      <c r="AF58" s="235">
        <f t="shared" si="16"/>
        <v>0</v>
      </c>
      <c r="AG58" s="235">
        <f t="shared" ca="1" si="16"/>
        <v>10406.210892404697</v>
      </c>
      <c r="AH58" s="235">
        <f t="shared" si="16"/>
        <v>0</v>
      </c>
      <c r="AI58" s="235">
        <f t="shared" si="16"/>
        <v>0</v>
      </c>
      <c r="AJ58" s="235">
        <f t="shared" si="16"/>
        <v>0</v>
      </c>
      <c r="AK58" s="124"/>
      <c r="AL58" s="235">
        <f t="shared" ca="1" si="19"/>
        <v>10406.210892404697</v>
      </c>
      <c r="AN58" s="235">
        <f t="shared" si="18"/>
        <v>0</v>
      </c>
      <c r="AO58" s="235">
        <f t="shared" si="18"/>
        <v>0</v>
      </c>
      <c r="AP58" s="235">
        <f t="shared" si="18"/>
        <v>0</v>
      </c>
      <c r="AQ58" s="235">
        <f t="shared" si="18"/>
        <v>0</v>
      </c>
      <c r="AR58" s="235">
        <f t="shared" si="18"/>
        <v>0</v>
      </c>
      <c r="AS58" s="235">
        <f t="shared" si="18"/>
        <v>0</v>
      </c>
      <c r="AT58" s="235">
        <f t="shared" ca="1" si="18"/>
        <v>5203.1054462023485</v>
      </c>
      <c r="AU58" s="235">
        <f t="shared" ca="1" si="18"/>
        <v>5203.1054462023485</v>
      </c>
      <c r="AV58" s="235">
        <f t="shared" si="18"/>
        <v>0</v>
      </c>
      <c r="AW58" s="235">
        <f t="shared" si="18"/>
        <v>0</v>
      </c>
      <c r="AX58" s="235">
        <f t="shared" si="18"/>
        <v>0</v>
      </c>
      <c r="AY58" s="235">
        <f t="shared" si="18"/>
        <v>0</v>
      </c>
      <c r="AZ58" s="235">
        <f t="shared" si="18"/>
        <v>0</v>
      </c>
      <c r="BA58" s="235">
        <f t="shared" si="18"/>
        <v>0</v>
      </c>
      <c r="BB58" s="235">
        <f t="shared" si="18"/>
        <v>0</v>
      </c>
      <c r="BC58" s="235">
        <f t="shared" ref="BC58" si="20">SUMIF($AD$11:$AJ$11,BC$11, $AD58:$AJ58)*BC$8</f>
        <v>0</v>
      </c>
    </row>
    <row r="59" spans="4:57" s="217" customFormat="1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1">SUMIF($AD$11:$AJ$11,AN$11, $AD59:$AJ59)*AN$8</f>
        <v>0</v>
      </c>
      <c r="AO59" s="235">
        <f t="shared" si="21"/>
        <v>0</v>
      </c>
      <c r="AP59" s="235">
        <f t="shared" si="21"/>
        <v>0</v>
      </c>
      <c r="AQ59" s="235">
        <f t="shared" si="21"/>
        <v>0</v>
      </c>
      <c r="AR59" s="235">
        <f t="shared" si="21"/>
        <v>0</v>
      </c>
      <c r="AS59" s="235">
        <f t="shared" si="21"/>
        <v>0</v>
      </c>
      <c r="AT59" s="235">
        <f t="shared" si="21"/>
        <v>0</v>
      </c>
      <c r="AU59" s="235">
        <f t="shared" si="21"/>
        <v>0</v>
      </c>
      <c r="AV59" s="235">
        <f t="shared" si="21"/>
        <v>0</v>
      </c>
      <c r="AW59" s="235">
        <f t="shared" si="21"/>
        <v>0</v>
      </c>
      <c r="AX59" s="235">
        <f t="shared" si="21"/>
        <v>0</v>
      </c>
      <c r="AY59" s="235">
        <f t="shared" si="21"/>
        <v>0</v>
      </c>
      <c r="AZ59" s="235">
        <f t="shared" si="21"/>
        <v>0</v>
      </c>
      <c r="BA59" s="235">
        <f t="shared" si="21"/>
        <v>0</v>
      </c>
      <c r="BB59" s="235">
        <f t="shared" si="21"/>
        <v>0</v>
      </c>
      <c r="BC59" s="235">
        <f t="shared" si="21"/>
        <v>0</v>
      </c>
    </row>
    <row r="60" spans="4:57">
      <c r="D60" s="224" t="s">
        <v>131</v>
      </c>
      <c r="F60" s="12"/>
      <c r="G60" s="98"/>
      <c r="H60" s="236">
        <f>IF(H$11=$D$6, CLC_volumes!$J60*CLC_volumes!$K60,0)</f>
        <v>0</v>
      </c>
      <c r="I60" s="233">
        <f>IF(I$11=IF($D60=$A$5, $D$5, IF(OR($D60="ESV observed compliance", $D60 = $A$7),$D$7, $D$6)), SUMPRODUCT(CLC_volumes!$Q60:$U60,CLC_volumes!$Q$13:$U$13)+CLC_volumes!$O60,0)</f>
        <v>0</v>
      </c>
      <c r="J60" s="234">
        <f>IF(J$11=$D$6, CLC_volumes!$M60,0)</f>
        <v>0</v>
      </c>
      <c r="K60" s="233">
        <f>IF(K$11=$D$6, CLC_volumes!$J60*CLC_volumes!$K60,0)</f>
        <v>0</v>
      </c>
      <c r="L60" s="233">
        <f>IF(L$11=IF($D60=$A$5, $D$5, IF(OR($D60="ESV observed compliance", $D60 = $A$7),$D$7, $D$6)), SUMPRODUCT(CLC_volumes!$Q60:$U60,CLC_volumes!$Q$13:$U$13)+CLC_volumes!$O60,0)</f>
        <v>0</v>
      </c>
      <c r="M60" s="234">
        <f>IF(M$11=$D$6, CLC_volumes!$M60,0)</f>
        <v>0</v>
      </c>
      <c r="N60" s="233">
        <f>IF(N$11=$D$6, CLC_volumes!$J60*CLC_volumes!$K60,0)</f>
        <v>0</v>
      </c>
      <c r="O60" s="233">
        <f>IF(O$11=IF($D60=$A$5, $D$5, IF(OR($D60="ESV observed compliance", $D60 = $A$7),$D$7, $D$6)), SUMPRODUCT(CLC_volumes!$Q60:$U60,CLC_volumes!$Q$13:$U$13)+CLC_volumes!$O60,0)</f>
        <v>0</v>
      </c>
      <c r="P60" s="234">
        <f>IF(P$11=$D$6, CLC_volumes!$M60,0)</f>
        <v>0</v>
      </c>
      <c r="Q60" s="233">
        <f>IF(Q$11=$D$6, CLC_volumes!$J60*CLC_volumes!$K60,0)</f>
        <v>0</v>
      </c>
      <c r="R60" s="233">
        <f ca="1">IF(R$11=IF($D60=$A$5, $D$5, IF(OR($D60="ESV observed compliance", $D60 = $A$7),$D$7, $D$6)), SUMPRODUCT(CLC_volumes!$Q60:$U60,CLC_volumes!$Q$13:$U$13)+CLC_volumes!$O60,0)</f>
        <v>0</v>
      </c>
      <c r="S60" s="234">
        <f>IF(S$11=$D$6, CLC_volumes!$M60,0)</f>
        <v>0</v>
      </c>
      <c r="T60" s="233">
        <f>IF(T$11=$D$6, CLC_volumes!$J60*CLC_volumes!$K60,0)</f>
        <v>0</v>
      </c>
      <c r="U60" s="233">
        <f>IF(U$11=IF($D60=$A$5, $D$5, IF(OR($D60="ESV observed compliance", $D60 = $A$7),$D$7, $D$6)), SUMPRODUCT(CLC_volumes!$Q60:$U60,CLC_volumes!$Q$13:$U$13)+CLC_volumes!$O60,0)</f>
        <v>0</v>
      </c>
      <c r="V60" s="234">
        <f>IF(V$11=$D$6, CLC_volumes!$M60,0)</f>
        <v>0</v>
      </c>
      <c r="W60" s="233">
        <f>IF(W$11=$D$6, CLC_volumes!$J60*CLC_volumes!$K60,0)</f>
        <v>0</v>
      </c>
      <c r="X60" s="233">
        <f>IF(X$11=IF($D60=$A$5, $D$5, IF(OR($D60="ESV observed compliance", $D60 = $A$7),$D$7, $D$6)), SUMPRODUCT(CLC_volumes!$Q60:$U60,CLC_volumes!$Q$13:$U$13)+CLC_volumes!$O60,0)</f>
        <v>0</v>
      </c>
      <c r="Y60" s="234">
        <f>IF(Y$11=$D$6, CLC_volumes!$M60,0)</f>
        <v>0</v>
      </c>
      <c r="Z60" s="233">
        <f>IF(Z$11=$D$6, CLC_volumes!$J60*CLC_volumes!$K60,0)</f>
        <v>0</v>
      </c>
      <c r="AA60" s="233">
        <f>IF(AA$11=IF($D60=$A$5, $D$5, IF(OR($D60="ESV observed compliance", $D60 = $A$7),$D$7, $D$6)), SUMPRODUCT(CLC_volumes!$Q60:$U60,CLC_volumes!$Q$13:$U$13)+CLC_volumes!$O60,0)</f>
        <v>0</v>
      </c>
      <c r="AB60" s="234">
        <f>IF(AB$11=$D$6, CLC_volumes!$M60,0)</f>
        <v>0</v>
      </c>
      <c r="AC60" s="124"/>
      <c r="AD60" s="235">
        <f t="shared" ref="AD60:AJ64" si="22">SUMIF($H$11:$AB$11,AD$11, $H60:$AB60)</f>
        <v>0</v>
      </c>
      <c r="AE60" s="235">
        <f t="shared" si="22"/>
        <v>0</v>
      </c>
      <c r="AF60" s="235">
        <f t="shared" si="22"/>
        <v>0</v>
      </c>
      <c r="AG60" s="235">
        <f t="shared" ca="1" si="22"/>
        <v>0</v>
      </c>
      <c r="AH60" s="235">
        <f t="shared" si="22"/>
        <v>0</v>
      </c>
      <c r="AI60" s="235">
        <f t="shared" si="22"/>
        <v>0</v>
      </c>
      <c r="AJ60" s="235">
        <f t="shared" si="22"/>
        <v>0</v>
      </c>
      <c r="AK60" s="124"/>
      <c r="AL60" s="235">
        <f t="shared" ref="AL60:AL64" ca="1" si="23">SUM(AD60:AJ60)</f>
        <v>0</v>
      </c>
      <c r="AN60" s="235">
        <f t="shared" si="21"/>
        <v>0</v>
      </c>
      <c r="AO60" s="235">
        <f t="shared" si="21"/>
        <v>0</v>
      </c>
      <c r="AP60" s="235">
        <f t="shared" si="21"/>
        <v>0</v>
      </c>
      <c r="AQ60" s="235">
        <f t="shared" si="21"/>
        <v>0</v>
      </c>
      <c r="AR60" s="235">
        <f t="shared" si="21"/>
        <v>0</v>
      </c>
      <c r="AS60" s="235">
        <f t="shared" si="21"/>
        <v>0</v>
      </c>
      <c r="AT60" s="235">
        <f t="shared" ca="1" si="21"/>
        <v>0</v>
      </c>
      <c r="AU60" s="235">
        <f t="shared" ca="1" si="21"/>
        <v>0</v>
      </c>
      <c r="AV60" s="235">
        <f t="shared" si="21"/>
        <v>0</v>
      </c>
      <c r="AW60" s="235">
        <f t="shared" si="21"/>
        <v>0</v>
      </c>
      <c r="AX60" s="235">
        <f t="shared" si="21"/>
        <v>0</v>
      </c>
      <c r="AY60" s="235">
        <f t="shared" si="21"/>
        <v>0</v>
      </c>
      <c r="AZ60" s="235">
        <f t="shared" si="21"/>
        <v>0</v>
      </c>
      <c r="BA60" s="235">
        <f t="shared" si="21"/>
        <v>0</v>
      </c>
      <c r="BB60" s="235">
        <f t="shared" si="21"/>
        <v>0</v>
      </c>
      <c r="BC60" s="235">
        <f t="shared" si="21"/>
        <v>0</v>
      </c>
      <c r="BD60" s="217"/>
      <c r="BE60" s="217"/>
    </row>
    <row r="61" spans="4:57">
      <c r="D61" s="224" t="s">
        <v>85</v>
      </c>
      <c r="F61" s="12"/>
      <c r="G61" s="98"/>
      <c r="H61" s="236">
        <f>IF(H$11=$D$6, CLC_volumes!$J61*CLC_volumes!$K61,0)</f>
        <v>0</v>
      </c>
      <c r="I61" s="233">
        <f>IF(I$11=IF($D61=$A$5, $D$5, IF(OR($D61="ESV observed compliance", $D61 = $A$7),$D$7, $D$6)), SUMPRODUCT(CLC_volumes!$Q61:$U61,CLC_volumes!$Q$13:$U$13)+CLC_volumes!$O61,0)</f>
        <v>0</v>
      </c>
      <c r="J61" s="234">
        <f>IF(J$11=$D$6, CLC_volumes!$M61,0)</f>
        <v>0</v>
      </c>
      <c r="K61" s="233">
        <f>IF(K$11=$D$6, CLC_volumes!$J61*CLC_volumes!$K61,0)</f>
        <v>0</v>
      </c>
      <c r="L61" s="233">
        <f>IF(L$11=IF($D61=$A$5, $D$5, IF(OR($D61="ESV observed compliance", $D61 = $A$7),$D$7, $D$6)), SUMPRODUCT(CLC_volumes!$Q61:$U61,CLC_volumes!$Q$13:$U$13)+CLC_volumes!$O61,0)</f>
        <v>0</v>
      </c>
      <c r="M61" s="234">
        <f>IF(M$11=$D$6, CLC_volumes!$M61,0)</f>
        <v>0</v>
      </c>
      <c r="N61" s="233">
        <f>IF(N$11=$D$6, CLC_volumes!$J61*CLC_volumes!$K61,0)</f>
        <v>0</v>
      </c>
      <c r="O61" s="233">
        <f>IF(O$11=IF($D61=$A$5, $D$5, IF(OR($D61="ESV observed compliance", $D61 = $A$7),$D$7, $D$6)), SUMPRODUCT(CLC_volumes!$Q61:$U61,CLC_volumes!$Q$13:$U$13)+CLC_volumes!$O61,0)</f>
        <v>0</v>
      </c>
      <c r="P61" s="234">
        <f>IF(P$11=$D$6, CLC_volumes!$M61,0)</f>
        <v>0</v>
      </c>
      <c r="Q61" s="233">
        <f>IF(Q$11=$D$6, CLC_volumes!$J61*CLC_volumes!$K61,0)</f>
        <v>246024</v>
      </c>
      <c r="R61" s="233">
        <f ca="1">IF(R$11=IF($D61=$A$5, $D$5, IF(OR($D61="ESV observed compliance", $D61 = $A$7),$D$7, $D$6)), SUMPRODUCT(CLC_volumes!$Q61:$U61,CLC_volumes!$Q$13:$U$13)+CLC_volumes!$O61,0)</f>
        <v>0</v>
      </c>
      <c r="S61" s="234">
        <f>IF(S$11=$D$6, CLC_volumes!$M61,0)</f>
        <v>0</v>
      </c>
      <c r="T61" s="233">
        <f>IF(T$11=$D$6, CLC_volumes!$J61*CLC_volumes!$K61,0)</f>
        <v>0</v>
      </c>
      <c r="U61" s="233">
        <f>IF(U$11=IF($D61=$A$5, $D$5, IF(OR($D61="ESV observed compliance", $D61 = $A$7),$D$7, $D$6)), SUMPRODUCT(CLC_volumes!$Q61:$U61,CLC_volumes!$Q$13:$U$13)+CLC_volumes!$O61,0)</f>
        <v>0</v>
      </c>
      <c r="V61" s="234">
        <f>IF(V$11=$D$6, CLC_volumes!$M61,0)</f>
        <v>0</v>
      </c>
      <c r="W61" s="233">
        <f>IF(W$11=$D$6, CLC_volumes!$J61*CLC_volumes!$K61,0)</f>
        <v>0</v>
      </c>
      <c r="X61" s="233">
        <f>IF(X$11=IF($D61=$A$5, $D$5, IF(OR($D61="ESV observed compliance", $D61 = $A$7),$D$7, $D$6)), SUMPRODUCT(CLC_volumes!$Q61:$U61,CLC_volumes!$Q$13:$U$13)+CLC_volumes!$O61,0)</f>
        <v>0</v>
      </c>
      <c r="Y61" s="234">
        <f>IF(Y$11=$D$6, CLC_volumes!$M61,0)</f>
        <v>0</v>
      </c>
      <c r="Z61" s="233">
        <f>IF(Z$11=$D$6, CLC_volumes!$J61*CLC_volumes!$K61,0)</f>
        <v>0</v>
      </c>
      <c r="AA61" s="233">
        <f>IF(AA$11=IF($D61=$A$5, $D$5, IF(OR($D61="ESV observed compliance", $D61 = $A$7),$D$7, $D$6)), SUMPRODUCT(CLC_volumes!$Q61:$U61,CLC_volumes!$Q$13:$U$13)+CLC_volumes!$O61,0)</f>
        <v>0</v>
      </c>
      <c r="AB61" s="234">
        <f>IF(AB$11=$D$6, CLC_volumes!$M61,0)</f>
        <v>0</v>
      </c>
      <c r="AC61" s="124"/>
      <c r="AD61" s="235">
        <f t="shared" si="22"/>
        <v>0</v>
      </c>
      <c r="AE61" s="235">
        <f t="shared" si="22"/>
        <v>0</v>
      </c>
      <c r="AF61" s="235">
        <f t="shared" si="22"/>
        <v>0</v>
      </c>
      <c r="AG61" s="235">
        <f t="shared" ca="1" si="22"/>
        <v>246024</v>
      </c>
      <c r="AH61" s="235">
        <f t="shared" si="22"/>
        <v>0</v>
      </c>
      <c r="AI61" s="235">
        <f t="shared" si="22"/>
        <v>0</v>
      </c>
      <c r="AJ61" s="235">
        <f t="shared" si="22"/>
        <v>0</v>
      </c>
      <c r="AK61" s="124"/>
      <c r="AL61" s="235">
        <f t="shared" ca="1" si="23"/>
        <v>246024</v>
      </c>
      <c r="AN61" s="235">
        <f t="shared" si="21"/>
        <v>0</v>
      </c>
      <c r="AO61" s="235">
        <f t="shared" si="21"/>
        <v>0</v>
      </c>
      <c r="AP61" s="235">
        <f t="shared" si="21"/>
        <v>0</v>
      </c>
      <c r="AQ61" s="235">
        <f t="shared" si="21"/>
        <v>0</v>
      </c>
      <c r="AR61" s="235">
        <f t="shared" si="21"/>
        <v>0</v>
      </c>
      <c r="AS61" s="235">
        <f t="shared" si="21"/>
        <v>0</v>
      </c>
      <c r="AT61" s="235">
        <f t="shared" ca="1" si="21"/>
        <v>123012</v>
      </c>
      <c r="AU61" s="235">
        <f t="shared" ca="1" si="21"/>
        <v>123012</v>
      </c>
      <c r="AV61" s="235">
        <f t="shared" si="21"/>
        <v>0</v>
      </c>
      <c r="AW61" s="235">
        <f t="shared" si="21"/>
        <v>0</v>
      </c>
      <c r="AX61" s="235">
        <f t="shared" si="21"/>
        <v>0</v>
      </c>
      <c r="AY61" s="235">
        <f t="shared" si="21"/>
        <v>0</v>
      </c>
      <c r="AZ61" s="235">
        <f t="shared" si="21"/>
        <v>0</v>
      </c>
      <c r="BA61" s="235">
        <f t="shared" si="21"/>
        <v>0</v>
      </c>
      <c r="BB61" s="235">
        <f t="shared" si="21"/>
        <v>0</v>
      </c>
      <c r="BC61" s="235">
        <f t="shared" si="21"/>
        <v>0</v>
      </c>
      <c r="BD61" s="217"/>
      <c r="BE61" s="217"/>
    </row>
    <row r="62" spans="4:57">
      <c r="D62" s="224" t="s">
        <v>18</v>
      </c>
      <c r="G62" s="98"/>
      <c r="H62" s="236">
        <f>IF(H$11=$D$6, CLC_volumes!$J62*CLC_volumes!$K62,0)</f>
        <v>0</v>
      </c>
      <c r="I62" s="233">
        <f>IF(I$11=IF($D62=$A$5, $D$5, IF(OR($D62="ESV observed compliance", $D62 = $A$7),$D$7, $D$6)), SUMPRODUCT(CLC_volumes!$Q62:$U62,CLC_volumes!$Q$13:$U$13)+CLC_volumes!$O62,0)</f>
        <v>0</v>
      </c>
      <c r="J62" s="234">
        <f>IF(J$11=$D$6, CLC_volumes!$M62,0)</f>
        <v>0</v>
      </c>
      <c r="K62" s="233">
        <f>IF(K$11=$D$6, CLC_volumes!$J62*CLC_volumes!$K62,0)</f>
        <v>0</v>
      </c>
      <c r="L62" s="233">
        <f>IF(L$11=IF($D62=$A$5, $D$5, IF(OR($D62="ESV observed compliance", $D62 = $A$7),$D$7, $D$6)), SUMPRODUCT(CLC_volumes!$Q62:$U62,CLC_volumes!$Q$13:$U$13)+CLC_volumes!$O62,0)</f>
        <v>0</v>
      </c>
      <c r="M62" s="234">
        <f>IF(M$11=$D$6, CLC_volumes!$M62,0)</f>
        <v>0</v>
      </c>
      <c r="N62" s="233">
        <f>IF(N$11=$D$6, CLC_volumes!$J62*CLC_volumes!$K62,0)</f>
        <v>0</v>
      </c>
      <c r="O62" s="233">
        <f>IF(O$11=IF($D62=$A$5, $D$5, IF(OR($D62="ESV observed compliance", $D62 = $A$7),$D$7, $D$6)), SUMPRODUCT(CLC_volumes!$Q62:$U62,CLC_volumes!$Q$13:$U$13)+CLC_volumes!$O62,0)</f>
        <v>0</v>
      </c>
      <c r="P62" s="234">
        <f>IF(P$11=$D$6, CLC_volumes!$M62,0)</f>
        <v>0</v>
      </c>
      <c r="Q62" s="233">
        <f>IF(Q$11=$D$6, CLC_volumes!$J62*CLC_volumes!$K62,0)</f>
        <v>0</v>
      </c>
      <c r="R62" s="233">
        <f ca="1">IF(R$11=IF($D62=$A$5, $D$5, IF(OR($D62="ESV observed compliance", $D62 = $A$7),$D$7, $D$6)), SUMPRODUCT(CLC_volumes!$Q62:$U62,CLC_volumes!$Q$13:$U$13)+CLC_volumes!$O62,0)</f>
        <v>0</v>
      </c>
      <c r="S62" s="234">
        <f>IF(S$11=$D$6, CLC_volumes!$M62,0)</f>
        <v>0</v>
      </c>
      <c r="T62" s="233">
        <f>IF(T$11=$D$6, CLC_volumes!$J62*CLC_volumes!$K62,0)</f>
        <v>0</v>
      </c>
      <c r="U62" s="233">
        <f>IF(U$11=IF($D62=$A$5, $D$5, IF(OR($D62="ESV observed compliance", $D62 = $A$7),$D$7, $D$6)), SUMPRODUCT(CLC_volumes!$Q62:$U62,CLC_volumes!$Q$13:$U$13)+CLC_volumes!$O62,0)</f>
        <v>0</v>
      </c>
      <c r="V62" s="234">
        <f>IF(V$11=$D$6, CLC_volumes!$M62,0)</f>
        <v>0</v>
      </c>
      <c r="W62" s="233">
        <f>IF(W$11=$D$6, CLC_volumes!$J62*CLC_volumes!$K62,0)</f>
        <v>0</v>
      </c>
      <c r="X62" s="233">
        <f>IF(X$11=IF($D62=$A$5, $D$5, IF(OR($D62="ESV observed compliance", $D62 = $A$7),$D$7, $D$6)), SUMPRODUCT(CLC_volumes!$Q62:$U62,CLC_volumes!$Q$13:$U$13)+CLC_volumes!$O62,0)</f>
        <v>0</v>
      </c>
      <c r="Y62" s="234">
        <f>IF(Y$11=$D$6, CLC_volumes!$M62,0)</f>
        <v>0</v>
      </c>
      <c r="Z62" s="233">
        <f>IF(Z$11=$D$6, CLC_volumes!$J62*CLC_volumes!$K62,0)</f>
        <v>0</v>
      </c>
      <c r="AA62" s="233">
        <f>IF(AA$11=IF($D62=$A$5, $D$5, IF(OR($D62="ESV observed compliance", $D62 = $A$7),$D$7, $D$6)), SUMPRODUCT(CLC_volumes!$Q62:$U62,CLC_volumes!$Q$13:$U$13)+CLC_volumes!$O62,0)</f>
        <v>0</v>
      </c>
      <c r="AB62" s="234">
        <f>IF(AB$11=$D$6, CLC_volumes!$M62,0)</f>
        <v>0</v>
      </c>
      <c r="AC62" s="124"/>
      <c r="AD62" s="235">
        <f t="shared" si="22"/>
        <v>0</v>
      </c>
      <c r="AE62" s="235">
        <f t="shared" si="22"/>
        <v>0</v>
      </c>
      <c r="AF62" s="235">
        <f t="shared" si="22"/>
        <v>0</v>
      </c>
      <c r="AG62" s="235">
        <f t="shared" ca="1" si="22"/>
        <v>0</v>
      </c>
      <c r="AH62" s="235">
        <f t="shared" si="22"/>
        <v>0</v>
      </c>
      <c r="AI62" s="235">
        <f t="shared" si="22"/>
        <v>0</v>
      </c>
      <c r="AJ62" s="235">
        <f t="shared" si="22"/>
        <v>0</v>
      </c>
      <c r="AK62" s="124"/>
      <c r="AL62" s="235">
        <f t="shared" ca="1" si="23"/>
        <v>0</v>
      </c>
      <c r="AN62" s="235">
        <f t="shared" si="21"/>
        <v>0</v>
      </c>
      <c r="AO62" s="235">
        <f t="shared" si="21"/>
        <v>0</v>
      </c>
      <c r="AP62" s="235">
        <f t="shared" si="21"/>
        <v>0</v>
      </c>
      <c r="AQ62" s="235">
        <f t="shared" si="21"/>
        <v>0</v>
      </c>
      <c r="AR62" s="235">
        <f t="shared" si="21"/>
        <v>0</v>
      </c>
      <c r="AS62" s="235">
        <f t="shared" si="21"/>
        <v>0</v>
      </c>
      <c r="AT62" s="235">
        <f t="shared" ca="1" si="21"/>
        <v>0</v>
      </c>
      <c r="AU62" s="235">
        <f t="shared" ca="1" si="21"/>
        <v>0</v>
      </c>
      <c r="AV62" s="235">
        <f t="shared" si="21"/>
        <v>0</v>
      </c>
      <c r="AW62" s="235">
        <f t="shared" si="21"/>
        <v>0</v>
      </c>
      <c r="AX62" s="235">
        <f t="shared" si="21"/>
        <v>0</v>
      </c>
      <c r="AY62" s="235">
        <f t="shared" si="21"/>
        <v>0</v>
      </c>
      <c r="AZ62" s="235">
        <f t="shared" si="21"/>
        <v>0</v>
      </c>
      <c r="BA62" s="235">
        <f t="shared" si="21"/>
        <v>0</v>
      </c>
      <c r="BB62" s="235">
        <f t="shared" si="21"/>
        <v>0</v>
      </c>
      <c r="BC62" s="235">
        <f t="shared" si="21"/>
        <v>0</v>
      </c>
      <c r="BD62" s="217"/>
      <c r="BE62" s="217"/>
    </row>
    <row r="63" spans="4:57" s="217" customFormat="1">
      <c r="D63" s="224" t="s">
        <v>138</v>
      </c>
      <c r="G63" s="98"/>
      <c r="H63" s="236">
        <f>IF(H$11=$D$6, CLC_volumes!$J63*CLC_volumes!$K63,0)</f>
        <v>0</v>
      </c>
      <c r="I63" s="233">
        <f>IF(I$11=IF($D63=$A$5, $D$5, IF(OR($D63="ESV observed compliance", $D63 = $A$7),$D$7, $D$6)), SUMPRODUCT(CLC_volumes!$Q63:$U63,CLC_volumes!$Q$13:$U$13)+CLC_volumes!$O63,0)</f>
        <v>0</v>
      </c>
      <c r="J63" s="234">
        <f>IF(J$11=$D$6, CLC_volumes!$M63,0)</f>
        <v>0</v>
      </c>
      <c r="K63" s="233">
        <f>IF(K$11=$D$6, CLC_volumes!$J63*CLC_volumes!$K63,0)</f>
        <v>0</v>
      </c>
      <c r="L63" s="233">
        <f>IF(L$11=IF($D63=$A$5, $D$5, IF(OR($D63="ESV observed compliance", $D63 = $A$7),$D$7, $D$6)), SUMPRODUCT(CLC_volumes!$Q63:$U63,CLC_volumes!$Q$13:$U$13)+CLC_volumes!$O63,0)</f>
        <v>0</v>
      </c>
      <c r="M63" s="234">
        <f>IF(M$11=$D$6, CLC_volumes!$M63,0)</f>
        <v>0</v>
      </c>
      <c r="N63" s="233">
        <f>IF(N$11=$D$6, CLC_volumes!$J63*CLC_volumes!$K63,0)</f>
        <v>0</v>
      </c>
      <c r="O63" s="233">
        <f>IF(O$11=IF($D63=$A$5, $D$5, IF(OR($D63="ESV observed compliance", $D63 = $A$7),$D$7, $D$6)), SUMPRODUCT(CLC_volumes!$Q63:$U63,CLC_volumes!$Q$13:$U$13)+CLC_volumes!$O63,0)</f>
        <v>0</v>
      </c>
      <c r="P63" s="234">
        <f>IF(P$11=$D$6, CLC_volumes!$M63,0)</f>
        <v>0</v>
      </c>
      <c r="Q63" s="233">
        <f>IF(Q$11=$D$6, CLC_volumes!$J63*CLC_volumes!$K63,0)</f>
        <v>0</v>
      </c>
      <c r="R63" s="233">
        <f ca="1">IF(R$11=IF($D63=$A$5, $D$5, IF(OR($D63="ESV observed compliance", $D63 = $A$7),$D$7, $D$6)), SUMPRODUCT(CLC_volumes!$Q63:$U63,CLC_volumes!$Q$13:$U$13)+CLC_volumes!$O63,0)</f>
        <v>0</v>
      </c>
      <c r="S63" s="234">
        <f>IF(S$11=$D$6, CLC_volumes!$M63,0)</f>
        <v>0</v>
      </c>
      <c r="T63" s="233">
        <f>IF(T$11=$D$6, CLC_volumes!$J63*CLC_volumes!$K63,0)</f>
        <v>0</v>
      </c>
      <c r="U63" s="233">
        <f>IF(U$11=IF($D63=$A$5, $D$5, IF(OR($D63="ESV observed compliance", $D63 = $A$7),$D$7, $D$6)), SUMPRODUCT(CLC_volumes!$Q63:$U63,CLC_volumes!$Q$13:$U$13)+CLC_volumes!$O63,0)</f>
        <v>0</v>
      </c>
      <c r="V63" s="234">
        <f>IF(V$11=$D$6, CLC_volumes!$M63,0)</f>
        <v>0</v>
      </c>
      <c r="W63" s="233">
        <f>IF(W$11=$D$6, CLC_volumes!$J63*CLC_volumes!$K63,0)</f>
        <v>0</v>
      </c>
      <c r="X63" s="233">
        <f>IF(X$11=IF($D63=$A$5, $D$5, IF(OR($D63="ESV observed compliance", $D63 = $A$7),$D$7, $D$6)), SUMPRODUCT(CLC_volumes!$Q63:$U63,CLC_volumes!$Q$13:$U$13)+CLC_volumes!$O63,0)</f>
        <v>0</v>
      </c>
      <c r="Y63" s="234">
        <f>IF(Y$11=$D$6, CLC_volumes!$M63,0)</f>
        <v>0</v>
      </c>
      <c r="Z63" s="233">
        <f>IF(Z$11=$D$6, CLC_volumes!$J63*CLC_volumes!$K63,0)</f>
        <v>0</v>
      </c>
      <c r="AA63" s="233">
        <f>IF(AA$11=IF($D63=$A$5, $D$5, IF(OR($D63="ESV observed compliance", $D63 = $A$7),$D$7, $D$6)), SUMPRODUCT(CLC_volumes!$Q63:$U63,CLC_volumes!$Q$13:$U$13)+CLC_volumes!$O63,0)</f>
        <v>0</v>
      </c>
      <c r="AB63" s="234">
        <f>IF(AB$11=$D$6, CLC_volumes!$M63,0)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ca="1" si="22"/>
        <v>0</v>
      </c>
      <c r="AH63" s="235">
        <f t="shared" si="22"/>
        <v>0</v>
      </c>
      <c r="AI63" s="235">
        <f t="shared" si="22"/>
        <v>0</v>
      </c>
      <c r="AJ63" s="235">
        <f t="shared" si="22"/>
        <v>0</v>
      </c>
      <c r="AK63" s="124"/>
      <c r="AL63" s="235">
        <f t="shared" ref="AL63" ca="1" si="24">SUM(AD63:AJ63)</f>
        <v>0</v>
      </c>
      <c r="AN63" s="235">
        <f t="shared" si="21"/>
        <v>0</v>
      </c>
      <c r="AO63" s="235">
        <f t="shared" si="21"/>
        <v>0</v>
      </c>
      <c r="AP63" s="235">
        <f t="shared" si="21"/>
        <v>0</v>
      </c>
      <c r="AQ63" s="235">
        <f t="shared" si="21"/>
        <v>0</v>
      </c>
      <c r="AR63" s="235">
        <f t="shared" si="21"/>
        <v>0</v>
      </c>
      <c r="AS63" s="235">
        <f t="shared" si="21"/>
        <v>0</v>
      </c>
      <c r="AT63" s="235">
        <f t="shared" ca="1" si="21"/>
        <v>0</v>
      </c>
      <c r="AU63" s="235">
        <f t="shared" ca="1" si="21"/>
        <v>0</v>
      </c>
      <c r="AV63" s="235">
        <f t="shared" si="21"/>
        <v>0</v>
      </c>
      <c r="AW63" s="235">
        <f t="shared" si="21"/>
        <v>0</v>
      </c>
      <c r="AX63" s="235">
        <f t="shared" si="21"/>
        <v>0</v>
      </c>
      <c r="AY63" s="235">
        <f t="shared" si="21"/>
        <v>0</v>
      </c>
      <c r="AZ63" s="235">
        <f t="shared" si="21"/>
        <v>0</v>
      </c>
      <c r="BA63" s="235">
        <f t="shared" si="21"/>
        <v>0</v>
      </c>
      <c r="BB63" s="235">
        <f t="shared" si="21"/>
        <v>0</v>
      </c>
      <c r="BC63" s="235">
        <f t="shared" si="21"/>
        <v>0</v>
      </c>
    </row>
    <row r="64" spans="4:57">
      <c r="D64" s="224" t="s">
        <v>65</v>
      </c>
      <c r="G64" s="98"/>
      <c r="H64" s="236">
        <f>IF(H$11=$D$6, CLC_volumes!$J64*CLC_volumes!$K64,0)</f>
        <v>0</v>
      </c>
      <c r="I64" s="233">
        <f>IF(I$11=IF($D64=$A$5, $D$5, IF(OR($D64="ESV observed compliance", $D64 = $A$7),$D$7, $D$6)), SUMPRODUCT(CLC_volumes!$Q64:$U64,CLC_volumes!$Q$13:$U$13)+CLC_volumes!$O64,0)</f>
        <v>0</v>
      </c>
      <c r="J64" s="234">
        <f>IF(J$11=$D$6, CLC_volumes!$M64,0)</f>
        <v>0</v>
      </c>
      <c r="K64" s="233">
        <f>IF(K$11=$D$6, CLC_volumes!$J64*CLC_volumes!$K64,0)</f>
        <v>0</v>
      </c>
      <c r="L64" s="233">
        <f>IF(L$11=IF($D64=$A$5, $D$5, IF(OR($D64="ESV observed compliance", $D64 = $A$7),$D$7, $D$6)), SUMPRODUCT(CLC_volumes!$Q64:$U64,CLC_volumes!$Q$13:$U$13)+CLC_volumes!$O64,0)</f>
        <v>0</v>
      </c>
      <c r="M64" s="234">
        <f>IF(M$11=$D$6, CLC_volumes!$M64,0)</f>
        <v>0</v>
      </c>
      <c r="N64" s="233">
        <f>IF(N$11=$D$6, CLC_volumes!$J64*CLC_volumes!$K64,0)</f>
        <v>0</v>
      </c>
      <c r="O64" s="233">
        <f>IF(O$11=IF($D64=$A$5, $D$5, IF(OR($D64="ESV observed compliance", $D64 = $A$7),$D$7, $D$6)), SUMPRODUCT(CLC_volumes!$Q64:$U64,CLC_volumes!$Q$13:$U$13)+CLC_volumes!$O64,0)</f>
        <v>0</v>
      </c>
      <c r="P64" s="234">
        <f>IF(P$11=$D$6, CLC_volumes!$M64,0)</f>
        <v>0</v>
      </c>
      <c r="Q64" s="233">
        <f>IF(Q$11=$D$6, CLC_volumes!$J64*CLC_volumes!$K64,0)</f>
        <v>0</v>
      </c>
      <c r="R64" s="233">
        <f ca="1">IF(R$11=IF($D64=$A$5, $D$5, IF(OR($D64="ESV observed compliance", $D64 = $A$7),$D$7, $D$6)), SUMPRODUCT(CLC_volumes!$Q64:$U64,CLC_volumes!$Q$13:$U$13)+CLC_volumes!$O64,0)</f>
        <v>0</v>
      </c>
      <c r="S64" s="234">
        <f>IF(S$11=$D$6, CLC_volumes!$M64,0)</f>
        <v>0</v>
      </c>
      <c r="T64" s="233">
        <f>IF(T$11=$D$6, CLC_volumes!$J64*CLC_volumes!$K64,0)</f>
        <v>0</v>
      </c>
      <c r="U64" s="233">
        <f>IF(U$11=IF($D64=$A$5, $D$5, IF(OR($D64="ESV observed compliance", $D64 = $A$7),$D$7, $D$6)), SUMPRODUCT(CLC_volumes!$Q64:$U64,CLC_volumes!$Q$13:$U$13)+CLC_volumes!$O64,0)</f>
        <v>0</v>
      </c>
      <c r="V64" s="234">
        <f>IF(V$11=$D$6, CLC_volumes!$M64,0)</f>
        <v>0</v>
      </c>
      <c r="W64" s="233">
        <f>IF(W$11=$D$6, CLC_volumes!$J64*CLC_volumes!$K64,0)</f>
        <v>0</v>
      </c>
      <c r="X64" s="233">
        <f>IF(X$11=IF($D64=$A$5, $D$5, IF(OR($D64="ESV observed compliance", $D64 = $A$7),$D$7, $D$6)), SUMPRODUCT(CLC_volumes!$Q64:$U64,CLC_volumes!$Q$13:$U$13)+CLC_volumes!$O64,0)</f>
        <v>0</v>
      </c>
      <c r="Y64" s="234">
        <f>IF(Y$11=$D$6, CLC_volumes!$M64,0)</f>
        <v>0</v>
      </c>
      <c r="Z64" s="233">
        <f>IF(Z$11=$D$6, CLC_volumes!$J64*CLC_volumes!$K64,0)</f>
        <v>0</v>
      </c>
      <c r="AA64" s="233">
        <f>IF(AA$11=IF($D64=$A$5, $D$5, IF(OR($D64="ESV observed compliance", $D64 = $A$7),$D$7, $D$6)), SUMPRODUCT(CLC_volumes!$Q64:$U64,CLC_volumes!$Q$13:$U$13)+CLC_volumes!$O64,0)</f>
        <v>0</v>
      </c>
      <c r="AB64" s="234">
        <f>IF(AB$11=$D$6, CLC_volumes!$M64,0)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ca="1" si="22"/>
        <v>0</v>
      </c>
      <c r="AH64" s="235">
        <f t="shared" si="22"/>
        <v>0</v>
      </c>
      <c r="AI64" s="235">
        <f t="shared" si="22"/>
        <v>0</v>
      </c>
      <c r="AJ64" s="235">
        <f t="shared" si="22"/>
        <v>0</v>
      </c>
      <c r="AK64" s="124"/>
      <c r="AL64" s="235">
        <f t="shared" ca="1" si="23"/>
        <v>0</v>
      </c>
      <c r="AN64" s="235">
        <f t="shared" si="21"/>
        <v>0</v>
      </c>
      <c r="AO64" s="235">
        <f t="shared" si="21"/>
        <v>0</v>
      </c>
      <c r="AP64" s="235">
        <f t="shared" si="21"/>
        <v>0</v>
      </c>
      <c r="AQ64" s="235">
        <f t="shared" si="21"/>
        <v>0</v>
      </c>
      <c r="AR64" s="235">
        <f t="shared" si="21"/>
        <v>0</v>
      </c>
      <c r="AS64" s="235">
        <f t="shared" si="21"/>
        <v>0</v>
      </c>
      <c r="AT64" s="235">
        <f t="shared" ca="1" si="21"/>
        <v>0</v>
      </c>
      <c r="AU64" s="235">
        <f t="shared" ca="1" si="21"/>
        <v>0</v>
      </c>
      <c r="AV64" s="235">
        <f t="shared" si="21"/>
        <v>0</v>
      </c>
      <c r="AW64" s="235">
        <f t="shared" si="21"/>
        <v>0</v>
      </c>
      <c r="AX64" s="235">
        <f t="shared" si="21"/>
        <v>0</v>
      </c>
      <c r="AY64" s="235">
        <f t="shared" si="21"/>
        <v>0</v>
      </c>
      <c r="AZ64" s="235">
        <f t="shared" si="21"/>
        <v>0</v>
      </c>
      <c r="BA64" s="235">
        <f t="shared" si="21"/>
        <v>0</v>
      </c>
      <c r="BB64" s="235">
        <f t="shared" si="21"/>
        <v>0</v>
      </c>
      <c r="BC64" s="235">
        <f t="shared" si="21"/>
        <v>0</v>
      </c>
      <c r="BD64" s="217"/>
      <c r="BE64" s="217"/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C65" s="217"/>
      <c r="AD65" s="104"/>
      <c r="AE65" s="104"/>
      <c r="AF65" s="104"/>
      <c r="AG65" s="104"/>
      <c r="AH65" s="104"/>
      <c r="AI65" s="104"/>
      <c r="AJ65" s="104"/>
      <c r="AK65" s="217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217"/>
      <c r="BE65" s="217"/>
    </row>
    <row r="66" spans="1:16373" s="8" customFormat="1" ht="15.75">
      <c r="A66" s="6"/>
      <c r="B66" s="9" t="s">
        <v>15</v>
      </c>
      <c r="C66" s="10"/>
      <c r="D66"/>
      <c r="E66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</row>
    <row r="67" spans="1:16373">
      <c r="B67" s="18"/>
      <c r="D67" s="19" t="s">
        <v>23</v>
      </c>
      <c r="F67" s="12"/>
      <c r="G67" s="98"/>
      <c r="H67" s="236">
        <f>IF(H$11=$D$6, CLC_volumes!$J67*CLC_volumes!$K67,0)</f>
        <v>0</v>
      </c>
      <c r="I67" s="233">
        <f>IF(I$11=IF($D67=$A$5, $D$5, IF(OR($D67="ESV observed compliance", $D67 = $A$7),$D$7, $D$6)), SUMPRODUCT(CLC_volumes!$Q67:$U67,CLC_volumes!$Q$13:$U$13)+CLC_volumes!$O67,0)</f>
        <v>0</v>
      </c>
      <c r="J67" s="234">
        <f>IF(J$11=$D$6, CLC_volumes!$M67,0)</f>
        <v>0</v>
      </c>
      <c r="K67" s="233">
        <f>IF(K$11=$D$6, CLC_volumes!$J67*CLC_volumes!$K67,0)</f>
        <v>0</v>
      </c>
      <c r="L67" s="233">
        <f>IF(L$11=IF($D67=$A$5, $D$5, IF(OR($D67="ESV observed compliance", $D67 = $A$7),$D$7, $D$6)), SUMPRODUCT(CLC_volumes!$Q67:$U67,CLC_volumes!$Q$13:$U$13)+CLC_volumes!$O67,0)</f>
        <v>0</v>
      </c>
      <c r="M67" s="234">
        <f>IF(M$11=$D$6, CLC_volumes!$M67,0)</f>
        <v>0</v>
      </c>
      <c r="N67" s="233">
        <f>IF(N$11=$D$6, CLC_volumes!$J67*CLC_volumes!$K67,0)</f>
        <v>0</v>
      </c>
      <c r="O67" s="233">
        <f>IF(O$11=IF($D67=$A$5, $D$5, IF(OR($D67="ESV observed compliance", $D67 = $A$7),$D$7, $D$6)), SUMPRODUCT(CLC_volumes!$Q67:$U67,CLC_volumes!$Q$13:$U$13)+CLC_volumes!$O67,0)</f>
        <v>0</v>
      </c>
      <c r="P67" s="234">
        <f>IF(P$11=$D$6, CLC_volumes!$M67,0)</f>
        <v>0</v>
      </c>
      <c r="Q67" s="233">
        <f>IF(Q$11=$D$6, CLC_volumes!$J67*CLC_volumes!$K67,0)</f>
        <v>0</v>
      </c>
      <c r="R67" s="233">
        <f ca="1">IF(R$11=IF($D67=$A$5, $D$5, IF(OR($D67="ESV observed compliance", $D67 = $A$7),$D$7, $D$6)), SUMPRODUCT(CLC_volumes!$Q67:$U67,CLC_volumes!$Q$13:$U$13)+CLC_volumes!$O67,0)</f>
        <v>0</v>
      </c>
      <c r="S67" s="234">
        <f>IF(S$11=$D$6, CLC_volumes!$M67,0)</f>
        <v>0</v>
      </c>
      <c r="T67" s="233">
        <f>IF(T$11=$D$6, CLC_volumes!$J67*CLC_volumes!$K67,0)</f>
        <v>0</v>
      </c>
      <c r="U67" s="233">
        <f>IF(U$11=IF($D67=$A$5, $D$5, IF(OR($D67="ESV observed compliance", $D67 = $A$7),$D$7, $D$6)), SUMPRODUCT(CLC_volumes!$Q67:$U67,CLC_volumes!$Q$13:$U$13)+CLC_volumes!$O67,0)</f>
        <v>0</v>
      </c>
      <c r="V67" s="234">
        <f>IF(V$11=$D$6, CLC_volumes!$M67,0)</f>
        <v>0</v>
      </c>
      <c r="W67" s="233">
        <f>IF(W$11=$D$6, CLC_volumes!$J67*CLC_volumes!$K67,0)</f>
        <v>0</v>
      </c>
      <c r="X67" s="233">
        <f>IF(X$11=IF($D67=$A$5, $D$5, IF(OR($D67="ESV observed compliance", $D67 = $A$7),$D$7, $D$6)), SUMPRODUCT(CLC_volumes!$Q67:$U67,CLC_volumes!$Q$13:$U$13)+CLC_volumes!$O67,0)</f>
        <v>0</v>
      </c>
      <c r="Y67" s="234">
        <f>IF(Y$11=$D$6, CLC_volumes!$M67,0)</f>
        <v>0</v>
      </c>
      <c r="Z67" s="233">
        <f>IF(Z$11=$D$6, CLC_volumes!$J67*CLC_volumes!$K67,0)</f>
        <v>0</v>
      </c>
      <c r="AA67" s="233">
        <f>IF(AA$11=IF($D67=$A$5, $D$5, IF(OR($D67="ESV observed compliance", $D67 = $A$7),$D$7, $D$6)), SUMPRODUCT(CLC_volumes!$Q67:$U67,CLC_volumes!$Q$13:$U$13)+CLC_volumes!$O67,0)</f>
        <v>0</v>
      </c>
      <c r="AB67" s="234">
        <f>IF(AB$11=$D$6, CLC_volumes!$M67,0)</f>
        <v>0</v>
      </c>
      <c r="AC67" s="124"/>
      <c r="AD67" s="235">
        <f t="shared" ref="AD67:AJ67" si="25">SUMIF($H$11:$AB$11,AD$11, $H67:$AB67)</f>
        <v>0</v>
      </c>
      <c r="AE67" s="235">
        <f t="shared" si="25"/>
        <v>0</v>
      </c>
      <c r="AF67" s="235">
        <f t="shared" si="25"/>
        <v>0</v>
      </c>
      <c r="AG67" s="235">
        <f t="shared" ca="1" si="25"/>
        <v>0</v>
      </c>
      <c r="AH67" s="235">
        <f t="shared" si="25"/>
        <v>0</v>
      </c>
      <c r="AI67" s="235">
        <f t="shared" si="25"/>
        <v>0</v>
      </c>
      <c r="AJ67" s="235">
        <f t="shared" si="25"/>
        <v>0</v>
      </c>
      <c r="AK67" s="124"/>
      <c r="AL67" s="235">
        <f t="shared" ref="AL67" ca="1" si="26">SUM(AD67:AJ67)</f>
        <v>0</v>
      </c>
      <c r="AN67" s="235">
        <f t="shared" ref="AN67:BC71" si="27">SUMIF($AD$11:$AJ$11,AN$11, $AD67:$AJ67)*AN$8</f>
        <v>0</v>
      </c>
      <c r="AO67" s="235">
        <f t="shared" si="27"/>
        <v>0</v>
      </c>
      <c r="AP67" s="235">
        <f t="shared" si="27"/>
        <v>0</v>
      </c>
      <c r="AQ67" s="235">
        <f t="shared" si="27"/>
        <v>0</v>
      </c>
      <c r="AR67" s="235">
        <f t="shared" si="27"/>
        <v>0</v>
      </c>
      <c r="AS67" s="235">
        <f t="shared" si="27"/>
        <v>0</v>
      </c>
      <c r="AT67" s="235">
        <f t="shared" ca="1" si="27"/>
        <v>0</v>
      </c>
      <c r="AU67" s="235">
        <f t="shared" ca="1" si="27"/>
        <v>0</v>
      </c>
      <c r="AV67" s="235">
        <f t="shared" si="27"/>
        <v>0</v>
      </c>
      <c r="AW67" s="235">
        <f t="shared" si="27"/>
        <v>0</v>
      </c>
      <c r="AX67" s="235">
        <f t="shared" si="27"/>
        <v>0</v>
      </c>
      <c r="AY67" s="235">
        <f t="shared" si="27"/>
        <v>0</v>
      </c>
      <c r="AZ67" s="235">
        <f t="shared" si="27"/>
        <v>0</v>
      </c>
      <c r="BA67" s="235">
        <f t="shared" si="27"/>
        <v>0</v>
      </c>
      <c r="BB67" s="235">
        <f t="shared" si="27"/>
        <v>0</v>
      </c>
      <c r="BC67" s="235">
        <f t="shared" si="27"/>
        <v>0</v>
      </c>
      <c r="BD67" s="217"/>
      <c r="BE67" s="217"/>
    </row>
    <row r="68" spans="1:16373">
      <c r="B68" s="18"/>
      <c r="D68" s="19" t="s">
        <v>26</v>
      </c>
      <c r="F68" s="12"/>
      <c r="G68" s="98"/>
      <c r="H68" s="236">
        <f>IF(H$11=$D$6, CLC_volumes!$J68*CLC_volumes!$K68,0)</f>
        <v>0</v>
      </c>
      <c r="I68" s="233">
        <f>IF(I$11=IF($D68=$A$5, $D$5, IF(OR($D68="ESV observed compliance", $D68 = $A$7),$D$7, $D$6)), SUMPRODUCT(CLC_volumes!$Q68:$U68,CLC_volumes!$Q$13:$U$13)+CLC_volumes!$O68,0)</f>
        <v>0</v>
      </c>
      <c r="J68" s="234">
        <f>IF(J$11=$D$6, CLC_volumes!$M68,0)</f>
        <v>0</v>
      </c>
      <c r="K68" s="233">
        <f>IF(K$11=$D$6, CLC_volumes!$J68*CLC_volumes!$K68,0)</f>
        <v>0</v>
      </c>
      <c r="L68" s="233">
        <f>IF(L$11=IF($D68=$A$5, $D$5, IF(OR($D68="ESV observed compliance", $D68 = $A$7),$D$7, $D$6)), SUMPRODUCT(CLC_volumes!$Q68:$U68,CLC_volumes!$Q$13:$U$13)+CLC_volumes!$O68,0)</f>
        <v>0</v>
      </c>
      <c r="M68" s="234">
        <f>IF(M$11=$D$6, CLC_volumes!$M68,0)</f>
        <v>0</v>
      </c>
      <c r="N68" s="233">
        <f>IF(N$11=$D$6, CLC_volumes!$J68*CLC_volumes!$K68,0)</f>
        <v>0</v>
      </c>
      <c r="O68" s="233">
        <f>IF(O$11=IF($D68=$A$5, $D$5, IF(OR($D68="ESV observed compliance", $D68 = $A$7),$D$7, $D$6)), SUMPRODUCT(CLC_volumes!$Q68:$U68,CLC_volumes!$Q$13:$U$13)+CLC_volumes!$O68,0)</f>
        <v>0</v>
      </c>
      <c r="P68" s="234">
        <f>IF(P$11=$D$6, CLC_volumes!$M68,0)</f>
        <v>0</v>
      </c>
      <c r="Q68" s="233">
        <f>IF(Q$11=$D$6, CLC_volumes!$J68*CLC_volumes!$K68,0)</f>
        <v>0</v>
      </c>
      <c r="R68" s="233">
        <f ca="1">IF(R$11=IF($D68=$A$5, $D$5, IF(OR($D68="ESV observed compliance", $D68 = $A$7),$D$7, $D$6)), SUMPRODUCT(CLC_volumes!$Q68:$U68,CLC_volumes!$Q$13:$U$13)+CLC_volumes!$O68,0)</f>
        <v>0</v>
      </c>
      <c r="S68" s="234">
        <f>IF(S$11=$D$6, CLC_volumes!$M68,0)</f>
        <v>24480</v>
      </c>
      <c r="T68" s="233">
        <f>IF(T$11=$D$6, CLC_volumes!$J68*CLC_volumes!$K68,0)</f>
        <v>0</v>
      </c>
      <c r="U68" s="233">
        <f>IF(U$11=IF($D68=$A$5, $D$5, IF(OR($D68="ESV observed compliance", $D68 = $A$7),$D$7, $D$6)), SUMPRODUCT(CLC_volumes!$Q68:$U68,CLC_volumes!$Q$13:$U$13)+CLC_volumes!$O68,0)</f>
        <v>0</v>
      </c>
      <c r="V68" s="234">
        <f>IF(V$11=$D$6, CLC_volumes!$M68,0)</f>
        <v>0</v>
      </c>
      <c r="W68" s="233">
        <f>IF(W$11=$D$6, CLC_volumes!$J68*CLC_volumes!$K68,0)</f>
        <v>0</v>
      </c>
      <c r="X68" s="233">
        <f>IF(X$11=IF($D68=$A$5, $D$5, IF(OR($D68="ESV observed compliance", $D68 = $A$7),$D$7, $D$6)), SUMPRODUCT(CLC_volumes!$Q68:$U68,CLC_volumes!$Q$13:$U$13)+CLC_volumes!$O68,0)</f>
        <v>0</v>
      </c>
      <c r="Y68" s="234">
        <f>IF(Y$11=$D$6, CLC_volumes!$M68,0)</f>
        <v>0</v>
      </c>
      <c r="Z68" s="233">
        <f>IF(Z$11=$D$6, CLC_volumes!$J68*CLC_volumes!$K68,0)</f>
        <v>0</v>
      </c>
      <c r="AA68" s="233">
        <f>IF(AA$11=IF($D68=$A$5, $D$5, IF(OR($D68="ESV observed compliance", $D68 = $A$7),$D$7, $D$6)), SUMPRODUCT(CLC_volumes!$Q68:$U68,CLC_volumes!$Q$13:$U$13)+CLC_volumes!$O68,0)</f>
        <v>0</v>
      </c>
      <c r="AB68" s="234">
        <f>IF(AB$11=$D$6, CLC_volumes!$M68,0)</f>
        <v>0</v>
      </c>
      <c r="AC68" s="124"/>
      <c r="AD68" s="235">
        <f t="shared" ref="AD68:AJ71" si="28">SUMIF($H$11:$AB$11,AD$11, $H68:$AB68)</f>
        <v>0</v>
      </c>
      <c r="AE68" s="235">
        <f t="shared" si="28"/>
        <v>0</v>
      </c>
      <c r="AF68" s="235">
        <f t="shared" si="28"/>
        <v>0</v>
      </c>
      <c r="AG68" s="235">
        <f t="shared" ca="1" si="28"/>
        <v>24480</v>
      </c>
      <c r="AH68" s="235">
        <f t="shared" si="28"/>
        <v>0</v>
      </c>
      <c r="AI68" s="235">
        <f t="shared" si="28"/>
        <v>0</v>
      </c>
      <c r="AJ68" s="235">
        <f t="shared" si="28"/>
        <v>0</v>
      </c>
      <c r="AK68" s="124"/>
      <c r="AL68" s="235">
        <f t="shared" ref="AL68:AL71" ca="1" si="29">SUM(AD68:AJ68)</f>
        <v>24480</v>
      </c>
      <c r="AN68" s="235">
        <f t="shared" si="27"/>
        <v>0</v>
      </c>
      <c r="AO68" s="235">
        <f t="shared" si="27"/>
        <v>0</v>
      </c>
      <c r="AP68" s="235">
        <f t="shared" si="27"/>
        <v>0</v>
      </c>
      <c r="AQ68" s="235">
        <f t="shared" si="27"/>
        <v>0</v>
      </c>
      <c r="AR68" s="235">
        <f t="shared" si="27"/>
        <v>0</v>
      </c>
      <c r="AS68" s="235">
        <f t="shared" si="27"/>
        <v>0</v>
      </c>
      <c r="AT68" s="235">
        <f t="shared" ca="1" si="27"/>
        <v>12240</v>
      </c>
      <c r="AU68" s="235">
        <f t="shared" ca="1" si="27"/>
        <v>12240</v>
      </c>
      <c r="AV68" s="235">
        <f t="shared" si="27"/>
        <v>0</v>
      </c>
      <c r="AW68" s="235">
        <f t="shared" si="27"/>
        <v>0</v>
      </c>
      <c r="AX68" s="235">
        <f t="shared" si="27"/>
        <v>0</v>
      </c>
      <c r="AY68" s="235">
        <f t="shared" si="27"/>
        <v>0</v>
      </c>
      <c r="AZ68" s="235">
        <f t="shared" si="27"/>
        <v>0</v>
      </c>
      <c r="BA68" s="235">
        <f t="shared" si="27"/>
        <v>0</v>
      </c>
      <c r="BB68" s="235">
        <f t="shared" si="27"/>
        <v>0</v>
      </c>
      <c r="BC68" s="235">
        <f t="shared" si="27"/>
        <v>0</v>
      </c>
      <c r="BD68" s="217"/>
      <c r="BE68" s="217"/>
    </row>
    <row r="69" spans="1:16373">
      <c r="B69" s="18"/>
      <c r="D69" s="19" t="s">
        <v>19</v>
      </c>
      <c r="F69" s="12"/>
      <c r="G69" s="98"/>
      <c r="H69" s="236">
        <f>IF(H$11=$D$6, CLC_volumes!$J69*CLC_volumes!$K69,0)</f>
        <v>0</v>
      </c>
      <c r="I69" s="233">
        <f>IF(I$11=IF($D69=$A$5, $D$5, IF(OR($D69="ESV observed compliance", $D69 = $A$7),$D$7, $D$6)), SUMPRODUCT(CLC_volumes!$Q69:$U69,CLC_volumes!$Q$13:$U$13)+CLC_volumes!$O69,0)</f>
        <v>0</v>
      </c>
      <c r="J69" s="234">
        <f>IF(J$11=$D$6, CLC_volumes!$M69,0)</f>
        <v>0</v>
      </c>
      <c r="K69" s="233">
        <f>IF(K$11=$D$6, CLC_volumes!$J69*CLC_volumes!$K69,0)</f>
        <v>0</v>
      </c>
      <c r="L69" s="233">
        <f>IF(L$11=IF($D69=$A$5, $D$5, IF(OR($D69="ESV observed compliance", $D69 = $A$7),$D$7, $D$6)), SUMPRODUCT(CLC_volumes!$Q69:$U69,CLC_volumes!$Q$13:$U$13)+CLC_volumes!$O69,0)</f>
        <v>0</v>
      </c>
      <c r="M69" s="234">
        <f>IF(M$11=$D$6, CLC_volumes!$M69,0)</f>
        <v>0</v>
      </c>
      <c r="N69" s="233">
        <f>IF(N$11=$D$6, CLC_volumes!$J69*CLC_volumes!$K69,0)</f>
        <v>0</v>
      </c>
      <c r="O69" s="233">
        <f>IF(O$11=IF($D69=$A$5, $D$5, IF(OR($D69="ESV observed compliance", $D69 = $A$7),$D$7, $D$6)), SUMPRODUCT(CLC_volumes!$Q69:$U69,CLC_volumes!$Q$13:$U$13)+CLC_volumes!$O69,0)</f>
        <v>0</v>
      </c>
      <c r="P69" s="234">
        <f>IF(P$11=$D$6, CLC_volumes!$M69,0)</f>
        <v>0</v>
      </c>
      <c r="Q69" s="233">
        <f>IF(Q$11=$D$6, CLC_volumes!$J69*CLC_volumes!$K69,0)</f>
        <v>0</v>
      </c>
      <c r="R69" s="233">
        <f ca="1">IF(R$11=IF($D69=$A$5, $D$5, IF(OR($D69="ESV observed compliance", $D69 = $A$7),$D$7, $D$6)), SUMPRODUCT(CLC_volumes!$Q69:$U69,CLC_volumes!$Q$13:$U$13)+CLC_volumes!$O69,0)</f>
        <v>0</v>
      </c>
      <c r="S69" s="234">
        <f>IF(S$11=$D$6, CLC_volumes!$M69,0)</f>
        <v>0</v>
      </c>
      <c r="T69" s="233">
        <f>IF(T$11=$D$6, CLC_volumes!$J69*CLC_volumes!$K69,0)</f>
        <v>0</v>
      </c>
      <c r="U69" s="233">
        <f>IF(U$11=IF($D69=$A$5, $D$5, IF(OR($D69="ESV observed compliance", $D69 = $A$7),$D$7, $D$6)), SUMPRODUCT(CLC_volumes!$Q69:$U69,CLC_volumes!$Q$13:$U$13)+CLC_volumes!$O69,0)</f>
        <v>0</v>
      </c>
      <c r="V69" s="234">
        <f>IF(V$11=$D$6, CLC_volumes!$M69,0)</f>
        <v>0</v>
      </c>
      <c r="W69" s="233">
        <f>IF(W$11=$D$6, CLC_volumes!$J69*CLC_volumes!$K69,0)</f>
        <v>0</v>
      </c>
      <c r="X69" s="233">
        <f>IF(X$11=IF($D69=$A$5, $D$5, IF(OR($D69="ESV observed compliance", $D69 = $A$7),$D$7, $D$6)), SUMPRODUCT(CLC_volumes!$Q69:$U69,CLC_volumes!$Q$13:$U$13)+CLC_volumes!$O69,0)</f>
        <v>0</v>
      </c>
      <c r="Y69" s="234">
        <f>IF(Y$11=$D$6, CLC_volumes!$M69,0)</f>
        <v>0</v>
      </c>
      <c r="Z69" s="233">
        <f>IF(Z$11=$D$6, CLC_volumes!$J69*CLC_volumes!$K69,0)</f>
        <v>0</v>
      </c>
      <c r="AA69" s="233">
        <f>IF(AA$11=IF($D69=$A$5, $D$5, IF(OR($D69="ESV observed compliance", $D69 = $A$7),$D$7, $D$6)), SUMPRODUCT(CLC_volumes!$Q69:$U69,CLC_volumes!$Q$13:$U$13)+CLC_volumes!$O69,0)</f>
        <v>0</v>
      </c>
      <c r="AB69" s="234">
        <f>IF(AB$11=$D$6, CLC_volumes!$M69,0)</f>
        <v>0</v>
      </c>
      <c r="AC69" s="124"/>
      <c r="AD69" s="235">
        <f t="shared" si="28"/>
        <v>0</v>
      </c>
      <c r="AE69" s="235">
        <f t="shared" si="28"/>
        <v>0</v>
      </c>
      <c r="AF69" s="235">
        <f t="shared" si="28"/>
        <v>0</v>
      </c>
      <c r="AG69" s="235">
        <f t="shared" ca="1" si="28"/>
        <v>0</v>
      </c>
      <c r="AH69" s="235">
        <f t="shared" si="28"/>
        <v>0</v>
      </c>
      <c r="AI69" s="235">
        <f t="shared" si="28"/>
        <v>0</v>
      </c>
      <c r="AJ69" s="235">
        <f t="shared" si="28"/>
        <v>0</v>
      </c>
      <c r="AK69" s="124"/>
      <c r="AL69" s="235">
        <f t="shared" ca="1" si="29"/>
        <v>0</v>
      </c>
      <c r="AN69" s="235">
        <f t="shared" si="27"/>
        <v>0</v>
      </c>
      <c r="AO69" s="235">
        <f t="shared" si="27"/>
        <v>0</v>
      </c>
      <c r="AP69" s="235">
        <f t="shared" si="27"/>
        <v>0</v>
      </c>
      <c r="AQ69" s="235">
        <f t="shared" si="27"/>
        <v>0</v>
      </c>
      <c r="AR69" s="235">
        <f t="shared" si="27"/>
        <v>0</v>
      </c>
      <c r="AS69" s="235">
        <f t="shared" si="27"/>
        <v>0</v>
      </c>
      <c r="AT69" s="235">
        <f t="shared" ca="1" si="27"/>
        <v>0</v>
      </c>
      <c r="AU69" s="235">
        <f t="shared" ca="1" si="27"/>
        <v>0</v>
      </c>
      <c r="AV69" s="235">
        <f t="shared" si="27"/>
        <v>0</v>
      </c>
      <c r="AW69" s="235">
        <f t="shared" si="27"/>
        <v>0</v>
      </c>
      <c r="AX69" s="235">
        <f t="shared" si="27"/>
        <v>0</v>
      </c>
      <c r="AY69" s="235">
        <f t="shared" si="27"/>
        <v>0</v>
      </c>
      <c r="AZ69" s="235">
        <f t="shared" si="27"/>
        <v>0</v>
      </c>
      <c r="BA69" s="235">
        <f t="shared" si="27"/>
        <v>0</v>
      </c>
      <c r="BB69" s="235">
        <f t="shared" si="27"/>
        <v>0</v>
      </c>
      <c r="BC69" s="235">
        <f t="shared" si="27"/>
        <v>0</v>
      </c>
      <c r="BD69" s="217"/>
      <c r="BE69" s="217"/>
    </row>
    <row r="70" spans="1:16373">
      <c r="B70" s="18"/>
      <c r="D70" s="19" t="s">
        <v>19</v>
      </c>
      <c r="E70" s="217"/>
      <c r="F70" s="12"/>
      <c r="G70" s="98"/>
      <c r="H70" s="236">
        <f>IF(H$11=$D$6, CLC_volumes!$J70*CLC_volumes!$K70,0)</f>
        <v>0</v>
      </c>
      <c r="I70" s="233">
        <f>IF(I$11=IF($D70=$A$5, $D$5, IF(OR($D70="ESV observed compliance", $D70 = $A$7),$D$7, $D$6)), SUMPRODUCT(CLC_volumes!$Q70:$U70,CLC_volumes!$Q$13:$U$13)+CLC_volumes!$O70,0)</f>
        <v>0</v>
      </c>
      <c r="J70" s="234">
        <f>IF(J$11=$D$6, CLC_volumes!$M70,0)</f>
        <v>0</v>
      </c>
      <c r="K70" s="233">
        <f>IF(K$11=$D$6, CLC_volumes!$J70*CLC_volumes!$K70,0)</f>
        <v>0</v>
      </c>
      <c r="L70" s="233">
        <f>IF(L$11=IF($D70=$A$5, $D$5, IF(OR($D70="ESV observed compliance", $D70 = $A$7),$D$7, $D$6)), SUMPRODUCT(CLC_volumes!$Q70:$U70,CLC_volumes!$Q$13:$U$13)+CLC_volumes!$O70,0)</f>
        <v>0</v>
      </c>
      <c r="M70" s="234">
        <f>IF(M$11=$D$6, CLC_volumes!$M70,0)</f>
        <v>0</v>
      </c>
      <c r="N70" s="233">
        <f>IF(N$11=$D$6, CLC_volumes!$J70*CLC_volumes!$K70,0)</f>
        <v>0</v>
      </c>
      <c r="O70" s="233">
        <f>IF(O$11=IF($D70=$A$5, $D$5, IF(OR($D70="ESV observed compliance", $D70 = $A$7),$D$7, $D$6)), SUMPRODUCT(CLC_volumes!$Q70:$U70,CLC_volumes!$Q$13:$U$13)+CLC_volumes!$O70,0)</f>
        <v>0</v>
      </c>
      <c r="P70" s="234">
        <f>IF(P$11=$D$6, CLC_volumes!$M70,0)</f>
        <v>0</v>
      </c>
      <c r="Q70" s="233">
        <f>IF(Q$11=$D$6, CLC_volumes!$J70*CLC_volumes!$K70,0)</f>
        <v>0</v>
      </c>
      <c r="R70" s="233">
        <f ca="1">IF(R$11=IF($D70=$A$5, $D$5, IF(OR($D70="ESV observed compliance", $D70 = $A$7),$D$7, $D$6)), SUMPRODUCT(CLC_volumes!$Q70:$U70,CLC_volumes!$Q$13:$U$13)+CLC_volumes!$O70,0)</f>
        <v>0</v>
      </c>
      <c r="S70" s="234">
        <f>IF(S$11=$D$6, CLC_volumes!$M70,0)</f>
        <v>40800</v>
      </c>
      <c r="T70" s="233">
        <f>IF(T$11=$D$6, CLC_volumes!$J70*CLC_volumes!$K70,0)</f>
        <v>0</v>
      </c>
      <c r="U70" s="233">
        <f>IF(U$11=IF($D70=$A$5, $D$5, IF(OR($D70="ESV observed compliance", $D70 = $A$7),$D$7, $D$6)), SUMPRODUCT(CLC_volumes!$Q70:$U70,CLC_volumes!$Q$13:$U$13)+CLC_volumes!$O70,0)</f>
        <v>0</v>
      </c>
      <c r="V70" s="234">
        <f>IF(V$11=$D$6, CLC_volumes!$M70,0)</f>
        <v>0</v>
      </c>
      <c r="W70" s="233">
        <f>IF(W$11=$D$6, CLC_volumes!$J70*CLC_volumes!$K70,0)</f>
        <v>0</v>
      </c>
      <c r="X70" s="233">
        <f>IF(X$11=IF($D70=$A$5, $D$5, IF(OR($D70="ESV observed compliance", $D70 = $A$7),$D$7, $D$6)), SUMPRODUCT(CLC_volumes!$Q70:$U70,CLC_volumes!$Q$13:$U$13)+CLC_volumes!$O70,0)</f>
        <v>0</v>
      </c>
      <c r="Y70" s="234">
        <f>IF(Y$11=$D$6, CLC_volumes!$M70,0)</f>
        <v>0</v>
      </c>
      <c r="Z70" s="233">
        <f>IF(Z$11=$D$6, CLC_volumes!$J70*CLC_volumes!$K70,0)</f>
        <v>0</v>
      </c>
      <c r="AA70" s="233">
        <f>IF(AA$11=IF($D70=$A$5, $D$5, IF(OR($D70="ESV observed compliance", $D70 = $A$7),$D$7, $D$6)), SUMPRODUCT(CLC_volumes!$Q70:$U70,CLC_volumes!$Q$13:$U$13)+CLC_volumes!$O70,0)</f>
        <v>0</v>
      </c>
      <c r="AB70" s="234">
        <f>IF(AB$11=$D$6, CLC_volumes!$M70,0)</f>
        <v>0</v>
      </c>
      <c r="AC70" s="124"/>
      <c r="AD70" s="235">
        <f t="shared" si="28"/>
        <v>0</v>
      </c>
      <c r="AE70" s="235">
        <f t="shared" si="28"/>
        <v>0</v>
      </c>
      <c r="AF70" s="235">
        <f t="shared" si="28"/>
        <v>0</v>
      </c>
      <c r="AG70" s="235">
        <f t="shared" ca="1" si="28"/>
        <v>40800</v>
      </c>
      <c r="AH70" s="235">
        <f t="shared" si="28"/>
        <v>0</v>
      </c>
      <c r="AI70" s="235">
        <f t="shared" si="28"/>
        <v>0</v>
      </c>
      <c r="AJ70" s="235">
        <f t="shared" si="28"/>
        <v>0</v>
      </c>
      <c r="AK70" s="124"/>
      <c r="AL70" s="235">
        <f t="shared" ca="1" si="29"/>
        <v>40800</v>
      </c>
      <c r="AN70" s="235">
        <f t="shared" si="27"/>
        <v>0</v>
      </c>
      <c r="AO70" s="235">
        <f t="shared" si="27"/>
        <v>0</v>
      </c>
      <c r="AP70" s="235">
        <f t="shared" si="27"/>
        <v>0</v>
      </c>
      <c r="AQ70" s="235">
        <f t="shared" si="27"/>
        <v>0</v>
      </c>
      <c r="AR70" s="235">
        <f t="shared" si="27"/>
        <v>0</v>
      </c>
      <c r="AS70" s="235">
        <f t="shared" si="27"/>
        <v>0</v>
      </c>
      <c r="AT70" s="235">
        <f t="shared" ca="1" si="27"/>
        <v>20400</v>
      </c>
      <c r="AU70" s="235">
        <f t="shared" ca="1" si="27"/>
        <v>20400</v>
      </c>
      <c r="AV70" s="235">
        <f t="shared" si="27"/>
        <v>0</v>
      </c>
      <c r="AW70" s="235">
        <f t="shared" si="27"/>
        <v>0</v>
      </c>
      <c r="AX70" s="235">
        <f t="shared" si="27"/>
        <v>0</v>
      </c>
      <c r="AY70" s="235">
        <f t="shared" si="27"/>
        <v>0</v>
      </c>
      <c r="AZ70" s="235">
        <f t="shared" si="27"/>
        <v>0</v>
      </c>
      <c r="BA70" s="235">
        <f t="shared" si="27"/>
        <v>0</v>
      </c>
      <c r="BB70" s="235">
        <f t="shared" si="27"/>
        <v>0</v>
      </c>
      <c r="BC70" s="235">
        <f t="shared" si="27"/>
        <v>0</v>
      </c>
      <c r="BD70" s="217"/>
      <c r="BE70" s="217"/>
    </row>
    <row r="71" spans="1:16373">
      <c r="D71" s="155" t="s">
        <v>99</v>
      </c>
      <c r="F71" s="12"/>
      <c r="G71" s="98"/>
      <c r="H71" s="236">
        <f>IF(H$11=$D$6, CLC_volumes!$J71*CLC_volumes!$K71,0)</f>
        <v>0</v>
      </c>
      <c r="I71" s="233">
        <f>IF(I$11=IF($D71=$A$5, $D$5, IF(OR($D71="ESV observed compliance", $D71 = $A$7),$D$7, $D$6)), SUMPRODUCT(CLC_volumes!$Q71:$U71,CLC_volumes!$Q$13:$U$13)+CLC_volumes!$O71,0)</f>
        <v>0</v>
      </c>
      <c r="J71" s="234">
        <f>IF(J$11=$D$6, CLC_volumes!$M71,0)</f>
        <v>0</v>
      </c>
      <c r="K71" s="233">
        <f>IF(K$11=$D$6, CLC_volumes!$J71*CLC_volumes!$K71,0)</f>
        <v>0</v>
      </c>
      <c r="L71" s="233">
        <f>IF(L$11=IF($D71=$A$5, $D$5, IF(OR($D71="ESV observed compliance", $D71 = $A$7),$D$7, $D$6)), SUMPRODUCT(CLC_volumes!$Q71:$U71,CLC_volumes!$Q$13:$U$13)+CLC_volumes!$O71,0)</f>
        <v>0</v>
      </c>
      <c r="M71" s="234">
        <f>IF(M$11=$D$6, CLC_volumes!$M71,0)</f>
        <v>0</v>
      </c>
      <c r="N71" s="233">
        <f>IF(N$11=$D$6, CLC_volumes!$J71*CLC_volumes!$K71,0)</f>
        <v>0</v>
      </c>
      <c r="O71" s="233">
        <f>IF(O$11=IF($D71=$A$5, $D$5, IF(OR($D71="ESV observed compliance", $D71 = $A$7),$D$7, $D$6)), SUMPRODUCT(CLC_volumes!$Q71:$U71,CLC_volumes!$Q$13:$U$13)+CLC_volumes!$O71,0)</f>
        <v>0</v>
      </c>
      <c r="P71" s="234">
        <f>IF(P$11=$D$6, CLC_volumes!$M71,0)</f>
        <v>0</v>
      </c>
      <c r="Q71" s="233">
        <f>IF(Q$11=$D$6, CLC_volumes!$J71*CLC_volumes!$K71,0)</f>
        <v>0</v>
      </c>
      <c r="R71" s="233">
        <f ca="1">IF(R$11=IF($D71=$A$5, $D$5, IF(OR($D71="ESV observed compliance", $D71 = $A$7),$D$7, $D$6)), SUMPRODUCT(CLC_volumes!$Q71:$U71,CLC_volumes!$Q$13:$U$13)+CLC_volumes!$O71,0)</f>
        <v>0</v>
      </c>
      <c r="S71" s="234">
        <f>IF(S$11=$D$6, CLC_volumes!$M71,0)</f>
        <v>0</v>
      </c>
      <c r="T71" s="233">
        <f>IF(T$11=$D$6, CLC_volumes!$J71*CLC_volumes!$K71,0)</f>
        <v>0</v>
      </c>
      <c r="U71" s="233">
        <f>IF(U$11=IF($D71=$A$5, $D$5, IF(OR($D71="ESV observed compliance", $D71 = $A$7),$D$7, $D$6)), SUMPRODUCT(CLC_volumes!$Q71:$U71,CLC_volumes!$Q$13:$U$13)+CLC_volumes!$O71,0)</f>
        <v>0</v>
      </c>
      <c r="V71" s="234">
        <f>IF(V$11=$D$6, CLC_volumes!$M71,0)</f>
        <v>0</v>
      </c>
      <c r="W71" s="233">
        <f>IF(W$11=$D$6, CLC_volumes!$J71*CLC_volumes!$K71,0)</f>
        <v>0</v>
      </c>
      <c r="X71" s="233">
        <f>IF(X$11=IF($D71=$A$5, $D$5, IF(OR($D71="ESV observed compliance", $D71 = $A$7),$D$7, $D$6)), SUMPRODUCT(CLC_volumes!$Q71:$U71,CLC_volumes!$Q$13:$U$13)+CLC_volumes!$O71,0)</f>
        <v>0</v>
      </c>
      <c r="Y71" s="234">
        <f>IF(Y$11=$D$6, CLC_volumes!$M71,0)</f>
        <v>0</v>
      </c>
      <c r="Z71" s="233">
        <f>IF(Z$11=$D$6, CLC_volumes!$J71*CLC_volumes!$K71,0)</f>
        <v>0</v>
      </c>
      <c r="AA71" s="233">
        <f>IF(AA$11=IF($D71=$A$5, $D$5, IF(OR($D71="ESV observed compliance", $D71 = $A$7),$D$7, $D$6)), SUMPRODUCT(CLC_volumes!$Q71:$U71,CLC_volumes!$Q$13:$U$13)+CLC_volumes!$O71,0)</f>
        <v>0</v>
      </c>
      <c r="AB71" s="234">
        <f>IF(AB$11=$D$6, CLC_volumes!$M71,0)</f>
        <v>0</v>
      </c>
      <c r="AC71" s="124"/>
      <c r="AD71" s="235">
        <f t="shared" si="28"/>
        <v>0</v>
      </c>
      <c r="AE71" s="235">
        <f t="shared" si="28"/>
        <v>0</v>
      </c>
      <c r="AF71" s="235">
        <f t="shared" si="28"/>
        <v>0</v>
      </c>
      <c r="AG71" s="235">
        <f t="shared" ca="1" si="28"/>
        <v>0</v>
      </c>
      <c r="AH71" s="235">
        <f t="shared" si="28"/>
        <v>0</v>
      </c>
      <c r="AI71" s="235">
        <f t="shared" si="28"/>
        <v>0</v>
      </c>
      <c r="AJ71" s="235">
        <f t="shared" si="28"/>
        <v>0</v>
      </c>
      <c r="AK71" s="124"/>
      <c r="AL71" s="235">
        <f t="shared" ca="1" si="29"/>
        <v>0</v>
      </c>
      <c r="AN71" s="235">
        <f t="shared" si="27"/>
        <v>0</v>
      </c>
      <c r="AO71" s="235">
        <f t="shared" si="27"/>
        <v>0</v>
      </c>
      <c r="AP71" s="235">
        <f t="shared" si="27"/>
        <v>0</v>
      </c>
      <c r="AQ71" s="235">
        <f t="shared" si="27"/>
        <v>0</v>
      </c>
      <c r="AR71" s="235">
        <f t="shared" si="27"/>
        <v>0</v>
      </c>
      <c r="AS71" s="235">
        <f t="shared" si="27"/>
        <v>0</v>
      </c>
      <c r="AT71" s="235">
        <f t="shared" ca="1" si="27"/>
        <v>0</v>
      </c>
      <c r="AU71" s="235">
        <f t="shared" ca="1" si="27"/>
        <v>0</v>
      </c>
      <c r="AV71" s="235">
        <f t="shared" si="27"/>
        <v>0</v>
      </c>
      <c r="AW71" s="235">
        <f t="shared" si="27"/>
        <v>0</v>
      </c>
      <c r="AX71" s="235">
        <f t="shared" si="27"/>
        <v>0</v>
      </c>
      <c r="AY71" s="235">
        <f t="shared" si="27"/>
        <v>0</v>
      </c>
      <c r="AZ71" s="235">
        <f t="shared" si="27"/>
        <v>0</v>
      </c>
      <c r="BA71" s="235">
        <f t="shared" si="27"/>
        <v>0</v>
      </c>
      <c r="BB71" s="235">
        <f t="shared" si="27"/>
        <v>0</v>
      </c>
      <c r="BC71" s="235">
        <f t="shared" si="27"/>
        <v>0</v>
      </c>
      <c r="BD71" s="217"/>
      <c r="BE71" s="217"/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C72" s="217"/>
      <c r="AD72" s="106"/>
      <c r="AE72" s="106"/>
      <c r="AF72" s="106"/>
      <c r="AG72" s="106"/>
      <c r="AH72" s="106"/>
      <c r="AI72" s="106"/>
      <c r="AJ72" s="106"/>
      <c r="AK72" s="217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217"/>
      <c r="BE72" s="217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30">SUM(H15:H71)</f>
        <v>0</v>
      </c>
      <c r="I73" s="216">
        <f t="shared" si="30"/>
        <v>0</v>
      </c>
      <c r="J73" s="101">
        <f t="shared" si="30"/>
        <v>0</v>
      </c>
      <c r="K73" s="216">
        <f t="shared" si="30"/>
        <v>0</v>
      </c>
      <c r="L73" s="216">
        <f t="shared" si="30"/>
        <v>0</v>
      </c>
      <c r="M73" s="101">
        <f t="shared" si="30"/>
        <v>0</v>
      </c>
      <c r="N73" s="216">
        <f t="shared" si="30"/>
        <v>0</v>
      </c>
      <c r="O73" s="216">
        <f t="shared" ca="1" si="30"/>
        <v>262671.71509885736</v>
      </c>
      <c r="P73" s="101">
        <f t="shared" si="30"/>
        <v>0</v>
      </c>
      <c r="Q73" s="216">
        <f t="shared" si="30"/>
        <v>2233442.5713108489</v>
      </c>
      <c r="R73" s="216">
        <f t="shared" ca="1" si="30"/>
        <v>497111.43716961402</v>
      </c>
      <c r="S73" s="101">
        <f t="shared" si="30"/>
        <v>65280</v>
      </c>
      <c r="T73" s="216">
        <f t="shared" si="30"/>
        <v>0</v>
      </c>
      <c r="U73" s="216">
        <f t="shared" si="30"/>
        <v>0</v>
      </c>
      <c r="V73" s="101">
        <f t="shared" si="30"/>
        <v>0</v>
      </c>
      <c r="W73" s="216">
        <f t="shared" si="30"/>
        <v>0</v>
      </c>
      <c r="X73" s="216">
        <f t="shared" si="30"/>
        <v>0</v>
      </c>
      <c r="Y73" s="101">
        <f t="shared" si="30"/>
        <v>0</v>
      </c>
      <c r="Z73" s="216">
        <f t="shared" si="30"/>
        <v>0</v>
      </c>
      <c r="AA73" s="216">
        <f t="shared" si="30"/>
        <v>0</v>
      </c>
      <c r="AB73" s="101">
        <f t="shared" si="30"/>
        <v>0</v>
      </c>
      <c r="AC73" s="217"/>
      <c r="AD73" s="108">
        <f t="shared" ref="AD73:AJ73" si="31">SUM(AD15:AD72)</f>
        <v>0</v>
      </c>
      <c r="AE73" s="108">
        <f t="shared" si="31"/>
        <v>0</v>
      </c>
      <c r="AF73" s="108">
        <f t="shared" ca="1" si="31"/>
        <v>262671.71509885736</v>
      </c>
      <c r="AG73" s="108">
        <f t="shared" ca="1" si="31"/>
        <v>2795834.0084804632</v>
      </c>
      <c r="AH73" s="108">
        <f t="shared" si="31"/>
        <v>0</v>
      </c>
      <c r="AI73" s="108">
        <f t="shared" si="31"/>
        <v>0</v>
      </c>
      <c r="AJ73" s="108">
        <f t="shared" si="31"/>
        <v>0</v>
      </c>
      <c r="AK73" s="217"/>
      <c r="AL73" s="108">
        <f ca="1">SUM(AL15:AL72)</f>
        <v>3058505.7235793206</v>
      </c>
      <c r="AN73" s="108">
        <f t="shared" ref="AN73:AS73" si="32">SUM(AN15:AN71)</f>
        <v>0</v>
      </c>
      <c r="AO73" s="108">
        <f t="shared" si="32"/>
        <v>0</v>
      </c>
      <c r="AP73" s="108">
        <f t="shared" si="32"/>
        <v>0</v>
      </c>
      <c r="AQ73" s="108">
        <f t="shared" si="32"/>
        <v>0</v>
      </c>
      <c r="AR73" s="108">
        <f t="shared" ca="1" si="32"/>
        <v>131335.85754942868</v>
      </c>
      <c r="AS73" s="314">
        <f t="shared" ca="1" si="32"/>
        <v>131335.85754942868</v>
      </c>
      <c r="AT73" s="108">
        <f ca="1">SUM(AT15:AT71)</f>
        <v>1397917.0042402316</v>
      </c>
      <c r="AU73" s="108">
        <f ca="1">SUM(AU15:AU71)</f>
        <v>1397917.0042402316</v>
      </c>
      <c r="AV73" s="314">
        <f t="shared" ref="AV73:BC73" si="33">SUM(AV15:AV71)</f>
        <v>0</v>
      </c>
      <c r="AW73" s="314">
        <f t="shared" si="33"/>
        <v>0</v>
      </c>
      <c r="AX73" s="314">
        <f t="shared" si="33"/>
        <v>0</v>
      </c>
      <c r="AY73" s="314">
        <f t="shared" si="33"/>
        <v>0</v>
      </c>
      <c r="AZ73" s="314">
        <f t="shared" si="33"/>
        <v>0</v>
      </c>
      <c r="BA73" s="314">
        <f t="shared" si="33"/>
        <v>0</v>
      </c>
      <c r="BB73" s="314">
        <f t="shared" si="33"/>
        <v>0</v>
      </c>
      <c r="BC73" s="314">
        <f t="shared" si="33"/>
        <v>0</v>
      </c>
      <c r="BD73" s="217"/>
      <c r="BE73" s="315" t="b">
        <f ca="1">ROUND(SUM(AN73:BC73)-AL73, 5)=0</f>
        <v>1</v>
      </c>
    </row>
    <row r="74" spans="1:16373" ht="13.5" thickTop="1">
      <c r="N74"/>
      <c r="O74"/>
      <c r="P74"/>
      <c r="Q74"/>
      <c r="R74"/>
      <c r="S74"/>
      <c r="T74"/>
      <c r="U74"/>
      <c r="V74"/>
      <c r="AF74"/>
      <c r="AG74"/>
      <c r="AH74"/>
      <c r="AI74"/>
      <c r="AJ74"/>
      <c r="BD74" s="217"/>
      <c r="BE74" s="217"/>
    </row>
    <row r="75" spans="1:16373">
      <c r="N75"/>
      <c r="O75"/>
      <c r="P75"/>
      <c r="Q75"/>
      <c r="R75"/>
      <c r="S75"/>
      <c r="T75"/>
      <c r="U75"/>
      <c r="V75"/>
      <c r="AF75"/>
      <c r="AG75"/>
      <c r="AH75"/>
      <c r="AI75"/>
      <c r="AJ75"/>
    </row>
    <row r="76" spans="1:16373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" customForma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" customForma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" customForma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" customFormat="1">
      <c r="A80"/>
      <c r="B80"/>
      <c r="C80"/>
      <c r="D80"/>
      <c r="E80"/>
      <c r="F80" s="20"/>
      <c r="L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F80" s="218"/>
      <c r="AG80" s="218"/>
      <c r="AH80" s="218"/>
      <c r="AI80" s="218"/>
      <c r="AJ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</row>
    <row r="81" spans="1:55" s="2" customFormat="1">
      <c r="A81"/>
      <c r="B81"/>
      <c r="C81"/>
      <c r="D81"/>
      <c r="E81"/>
      <c r="F81" s="20"/>
      <c r="L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F81" s="218"/>
      <c r="AG81" s="218"/>
      <c r="AH81" s="218"/>
      <c r="AI81" s="218"/>
      <c r="AJ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</row>
    <row r="82" spans="1:55" s="2" customFormat="1">
      <c r="A82"/>
      <c r="B82"/>
      <c r="C82"/>
      <c r="D82"/>
      <c r="E82"/>
      <c r="F82" s="20"/>
      <c r="L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F82" s="218"/>
      <c r="AG82" s="218"/>
      <c r="AH82" s="218"/>
      <c r="AI82" s="218"/>
      <c r="AJ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</row>
    <row r="83" spans="1:55" s="2" customFormat="1">
      <c r="A83"/>
      <c r="B83"/>
      <c r="C83"/>
      <c r="D83"/>
      <c r="E83"/>
      <c r="F83" s="20"/>
      <c r="L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F83" s="218"/>
      <c r="AG83" s="218"/>
      <c r="AH83" s="218"/>
      <c r="AI83" s="218"/>
      <c r="AJ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</row>
    <row r="84" spans="1:55" s="2" customFormat="1">
      <c r="A84"/>
      <c r="B84"/>
      <c r="C84"/>
      <c r="D84"/>
      <c r="E84"/>
      <c r="F84" s="20"/>
      <c r="L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F84" s="218"/>
      <c r="AG84" s="218"/>
      <c r="AH84" s="218"/>
      <c r="AI84" s="218"/>
      <c r="AJ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</row>
    <row r="85" spans="1:55" s="2" customFormat="1">
      <c r="A85"/>
      <c r="B85"/>
      <c r="C85"/>
      <c r="D85"/>
      <c r="E85"/>
      <c r="F85" s="20"/>
      <c r="L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F85" s="218"/>
      <c r="AG85" s="218"/>
      <c r="AH85" s="218"/>
      <c r="AI85" s="218"/>
      <c r="AJ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</row>
    <row r="86" spans="1:55" s="2" customFormat="1">
      <c r="A86"/>
      <c r="B86"/>
      <c r="C86"/>
      <c r="D86"/>
      <c r="E86"/>
      <c r="F86" s="20"/>
      <c r="L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F86" s="218"/>
      <c r="AG86" s="218"/>
      <c r="AH86" s="218"/>
      <c r="AI86" s="218"/>
      <c r="AJ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</row>
    <row r="87" spans="1:55" s="2" customFormat="1">
      <c r="A87"/>
      <c r="B87"/>
      <c r="C87"/>
      <c r="D87"/>
      <c r="E87"/>
      <c r="F87" s="20"/>
      <c r="L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F87" s="218"/>
      <c r="AG87" s="218"/>
      <c r="AH87" s="218"/>
      <c r="AI87" s="218"/>
      <c r="AJ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</row>
    <row r="88" spans="1:55" s="2" customFormat="1">
      <c r="A88"/>
      <c r="B88"/>
      <c r="C88"/>
      <c r="D88"/>
      <c r="E88"/>
      <c r="F88" s="20"/>
      <c r="L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F88" s="218"/>
      <c r="AG88" s="218"/>
      <c r="AH88" s="218"/>
      <c r="AI88" s="218"/>
      <c r="AJ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</row>
    <row r="89" spans="1:55" s="2" customFormat="1">
      <c r="A89"/>
      <c r="B89"/>
      <c r="C89"/>
      <c r="D89"/>
      <c r="E89"/>
      <c r="F89" s="20"/>
      <c r="L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F89" s="218"/>
      <c r="AG89" s="218"/>
      <c r="AH89" s="218"/>
      <c r="AI89" s="218"/>
      <c r="AJ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</row>
    <row r="90" spans="1:55" s="2" customFormat="1">
      <c r="A90"/>
      <c r="B90"/>
      <c r="C90"/>
      <c r="D90"/>
      <c r="E90"/>
      <c r="F90" s="20"/>
      <c r="L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F90" s="218"/>
      <c r="AG90" s="218"/>
      <c r="AH90" s="218"/>
      <c r="AI90" s="218"/>
      <c r="AJ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</row>
    <row r="91" spans="1:55" s="2" customFormat="1">
      <c r="A91"/>
      <c r="B91"/>
      <c r="C91"/>
      <c r="D91"/>
      <c r="E91"/>
      <c r="F91" s="20"/>
      <c r="L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F91" s="218"/>
      <c r="AG91" s="218"/>
      <c r="AH91" s="218"/>
      <c r="AI91" s="218"/>
      <c r="AJ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</row>
    <row r="92" spans="1:55" s="2" customFormat="1">
      <c r="A92"/>
      <c r="B92"/>
      <c r="C92"/>
      <c r="D92"/>
      <c r="E92"/>
      <c r="F92" s="20"/>
      <c r="L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F92" s="218"/>
      <c r="AG92" s="218"/>
      <c r="AH92" s="218"/>
      <c r="AI92" s="218"/>
      <c r="AJ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</row>
    <row r="93" spans="1:55" s="2" customFormat="1">
      <c r="A93"/>
      <c r="B93"/>
      <c r="C93"/>
      <c r="D93"/>
      <c r="E93"/>
      <c r="F93" s="20"/>
      <c r="L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F93" s="218"/>
      <c r="AG93" s="218"/>
      <c r="AH93" s="218"/>
      <c r="AI93" s="218"/>
      <c r="AJ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</row>
    <row r="94" spans="1:55" s="2" customFormat="1">
      <c r="A94"/>
      <c r="B94"/>
      <c r="C94"/>
      <c r="D94"/>
      <c r="E94"/>
      <c r="F94" s="20"/>
      <c r="L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F94" s="218"/>
      <c r="AG94" s="218"/>
      <c r="AH94" s="218"/>
      <c r="AI94" s="218"/>
      <c r="AJ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</row>
    <row r="95" spans="1:55" s="2" customFormat="1">
      <c r="A95"/>
      <c r="B95"/>
      <c r="C95"/>
      <c r="D95"/>
      <c r="E95"/>
      <c r="F95" s="20"/>
      <c r="L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F95" s="218"/>
      <c r="AG95" s="218"/>
      <c r="AH95" s="218"/>
      <c r="AI95" s="218"/>
      <c r="AJ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</row>
    <row r="96" spans="1:55" s="2" customFormat="1">
      <c r="A96"/>
      <c r="B96"/>
      <c r="C96"/>
      <c r="D96"/>
      <c r="E96"/>
      <c r="F96" s="20"/>
      <c r="L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F96" s="218"/>
      <c r="AG96" s="218"/>
      <c r="AH96" s="218"/>
      <c r="AI96" s="218"/>
      <c r="AJ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</row>
    <row r="97" spans="1:55" s="2" customFormat="1">
      <c r="A97"/>
      <c r="B97"/>
      <c r="C97"/>
      <c r="D97"/>
      <c r="E97"/>
      <c r="F97" s="20"/>
      <c r="L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F97" s="218"/>
      <c r="AG97" s="218"/>
      <c r="AH97" s="218"/>
      <c r="AI97" s="218"/>
      <c r="AJ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</row>
    <row r="98" spans="1:55" s="2" customFormat="1">
      <c r="A98"/>
      <c r="B98"/>
      <c r="C98"/>
      <c r="D98"/>
      <c r="E98"/>
      <c r="F98" s="20"/>
      <c r="L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F98" s="218"/>
      <c r="AG98" s="218"/>
      <c r="AH98" s="218"/>
      <c r="AI98" s="218"/>
      <c r="AJ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</row>
    <row r="99" spans="1:55" s="2" customFormat="1">
      <c r="A99"/>
      <c r="B99"/>
      <c r="C99"/>
      <c r="D99"/>
      <c r="E99"/>
      <c r="F99" s="20"/>
      <c r="L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F99" s="218"/>
      <c r="AG99" s="218"/>
      <c r="AH99" s="218"/>
      <c r="AI99" s="218"/>
      <c r="AJ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</row>
    <row r="100" spans="1:55" s="2" customFormat="1">
      <c r="A100"/>
      <c r="B100"/>
      <c r="C100"/>
      <c r="D100"/>
      <c r="E100"/>
      <c r="F100" s="20"/>
      <c r="L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F100" s="218"/>
      <c r="AG100" s="218"/>
      <c r="AH100" s="218"/>
      <c r="AI100" s="218"/>
      <c r="AJ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</row>
    <row r="101" spans="1:55" s="2" customFormat="1">
      <c r="A101"/>
      <c r="B101"/>
      <c r="C101"/>
      <c r="D101"/>
      <c r="E101"/>
      <c r="F101" s="20"/>
      <c r="L101" s="21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F101" s="218"/>
      <c r="AG101" s="218"/>
      <c r="AH101" s="218"/>
      <c r="AI101" s="218"/>
      <c r="AJ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</row>
    <row r="102" spans="1:55" s="2" customFormat="1">
      <c r="A102"/>
      <c r="B102"/>
      <c r="C102"/>
      <c r="D102"/>
      <c r="E102"/>
      <c r="F102" s="20"/>
      <c r="L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F102" s="218"/>
      <c r="AG102" s="218"/>
      <c r="AH102" s="218"/>
      <c r="AI102" s="218"/>
      <c r="AJ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</row>
    <row r="103" spans="1:55" s="2" customFormat="1">
      <c r="A103"/>
      <c r="B103"/>
      <c r="C103"/>
      <c r="D103"/>
      <c r="E103"/>
      <c r="F103" s="20"/>
      <c r="L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F103" s="218"/>
      <c r="AG103" s="218"/>
      <c r="AH103" s="218"/>
      <c r="AI103" s="218"/>
      <c r="AJ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</row>
    <row r="104" spans="1:55" s="2" customFormat="1">
      <c r="A104"/>
      <c r="B104"/>
      <c r="C104"/>
      <c r="D104"/>
      <c r="E104"/>
      <c r="F104" s="20"/>
      <c r="L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F104" s="218"/>
      <c r="AG104" s="218"/>
      <c r="AH104" s="218"/>
      <c r="AI104" s="218"/>
      <c r="AJ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</row>
    <row r="105" spans="1:55" s="2" customFormat="1">
      <c r="A105"/>
      <c r="B105"/>
      <c r="C105"/>
      <c r="D105"/>
      <c r="E105"/>
      <c r="F105" s="20"/>
      <c r="L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F105" s="218"/>
      <c r="AG105" s="218"/>
      <c r="AH105" s="218"/>
      <c r="AI105" s="218"/>
      <c r="AJ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</row>
    <row r="106" spans="1:55" s="2" customFormat="1">
      <c r="A106"/>
      <c r="B106"/>
      <c r="C106"/>
      <c r="D106"/>
      <c r="E106"/>
      <c r="F106" s="20"/>
      <c r="L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F106" s="218"/>
      <c r="AG106" s="218"/>
      <c r="AH106" s="218"/>
      <c r="AI106" s="218"/>
      <c r="AJ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</row>
    <row r="107" spans="1:55" s="2" customFormat="1">
      <c r="A107"/>
      <c r="B107"/>
      <c r="C107"/>
      <c r="D107"/>
      <c r="E107"/>
      <c r="F107" s="20"/>
      <c r="L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F107" s="218"/>
      <c r="AG107" s="218"/>
      <c r="AH107" s="218"/>
      <c r="AI107" s="218"/>
      <c r="AJ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</row>
    <row r="108" spans="1:55" s="2" customFormat="1">
      <c r="A108"/>
      <c r="B108"/>
      <c r="C108"/>
      <c r="D108"/>
      <c r="E108"/>
      <c r="F108" s="20"/>
      <c r="L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F108" s="218"/>
      <c r="AG108" s="218"/>
      <c r="AH108" s="218"/>
      <c r="AI108" s="218"/>
      <c r="AJ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</row>
    <row r="109" spans="1:55" s="2" customFormat="1">
      <c r="A109"/>
      <c r="B109"/>
      <c r="C109"/>
      <c r="D109"/>
      <c r="E109"/>
      <c r="F109" s="20"/>
      <c r="L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F109" s="218"/>
      <c r="AG109" s="218"/>
      <c r="AH109" s="218"/>
      <c r="AI109" s="218"/>
      <c r="AJ109" s="218"/>
      <c r="AN109" s="218"/>
      <c r="AO109" s="218"/>
      <c r="AP109" s="218"/>
      <c r="AQ109" s="218"/>
      <c r="AR109" s="218"/>
      <c r="AS109" s="218"/>
      <c r="AT109" s="218"/>
      <c r="AU109" s="218"/>
      <c r="AV109" s="218"/>
      <c r="AW109" s="218"/>
      <c r="AX109" s="218"/>
      <c r="AY109" s="218"/>
      <c r="AZ109" s="218"/>
      <c r="BA109" s="218"/>
      <c r="BB109" s="218"/>
      <c r="BC109" s="218"/>
    </row>
    <row r="110" spans="1:55" s="2" customFormat="1">
      <c r="A110"/>
      <c r="B110"/>
      <c r="C110"/>
      <c r="D110"/>
      <c r="E110"/>
      <c r="F110" s="20"/>
      <c r="L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F110" s="218"/>
      <c r="AG110" s="218"/>
      <c r="AH110" s="218"/>
      <c r="AI110" s="218"/>
      <c r="AJ110" s="218"/>
      <c r="AN110" s="218"/>
      <c r="AO110" s="218"/>
      <c r="AP110" s="218"/>
      <c r="AQ110" s="218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218"/>
      <c r="BB110" s="218"/>
      <c r="BC110" s="218"/>
    </row>
    <row r="111" spans="1:55" s="2" customFormat="1">
      <c r="A111"/>
      <c r="B111"/>
      <c r="C111"/>
      <c r="D111"/>
      <c r="E111"/>
      <c r="F111" s="20"/>
      <c r="L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F111" s="218"/>
      <c r="AG111" s="218"/>
      <c r="AH111" s="218"/>
      <c r="AI111" s="218"/>
      <c r="AJ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  <c r="AW111" s="218"/>
      <c r="AX111" s="218"/>
      <c r="AY111" s="218"/>
      <c r="AZ111" s="218"/>
      <c r="BA111" s="218"/>
      <c r="BB111" s="218"/>
      <c r="BC111" s="218"/>
    </row>
    <row r="112" spans="1:55" s="2" customFormat="1">
      <c r="A112"/>
      <c r="B112"/>
      <c r="C112"/>
      <c r="D112"/>
      <c r="E112"/>
      <c r="F112" s="20"/>
      <c r="L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F112" s="218"/>
      <c r="AG112" s="218"/>
      <c r="AH112" s="218"/>
      <c r="AI112" s="218"/>
      <c r="AJ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218"/>
      <c r="BB112" s="218"/>
      <c r="BC112" s="218"/>
    </row>
    <row r="113" spans="1:55" s="2" customFormat="1">
      <c r="A113"/>
      <c r="B113"/>
      <c r="C113"/>
      <c r="D113"/>
      <c r="E113"/>
      <c r="F113" s="20"/>
      <c r="L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F113" s="218"/>
      <c r="AG113" s="218"/>
      <c r="AH113" s="218"/>
      <c r="AI113" s="218"/>
      <c r="AJ113" s="218"/>
      <c r="AN113" s="218"/>
      <c r="AO113" s="218"/>
      <c r="AP113" s="218"/>
      <c r="AQ113" s="218"/>
      <c r="AR113" s="218"/>
      <c r="AS113" s="218"/>
      <c r="AT113" s="218"/>
      <c r="AU113" s="218"/>
      <c r="AV113" s="218"/>
      <c r="AW113" s="218"/>
      <c r="AX113" s="218"/>
      <c r="AY113" s="218"/>
      <c r="AZ113" s="218"/>
      <c r="BA113" s="218"/>
      <c r="BB113" s="218"/>
      <c r="BC113" s="218"/>
    </row>
    <row r="114" spans="1:55" s="2" customFormat="1">
      <c r="A114"/>
      <c r="B114"/>
      <c r="C114"/>
      <c r="D114"/>
      <c r="E114"/>
      <c r="F114" s="20"/>
      <c r="L114" s="21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F114" s="218"/>
      <c r="AG114" s="218"/>
      <c r="AH114" s="218"/>
      <c r="AI114" s="218"/>
      <c r="AJ114" s="218"/>
      <c r="AN114" s="218"/>
      <c r="AO114" s="218"/>
      <c r="AP114" s="218"/>
      <c r="AQ114" s="218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</row>
    <row r="115" spans="1:55" s="2" customFormat="1">
      <c r="A115"/>
      <c r="B115"/>
      <c r="C115"/>
      <c r="D115"/>
      <c r="E115"/>
      <c r="F115" s="20"/>
      <c r="L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F115" s="218"/>
      <c r="AG115" s="218"/>
      <c r="AH115" s="218"/>
      <c r="AI115" s="218"/>
      <c r="AJ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</row>
    <row r="116" spans="1:55" s="2" customFormat="1">
      <c r="A116"/>
      <c r="B116"/>
      <c r="C116"/>
      <c r="D116"/>
      <c r="E116"/>
      <c r="F116" s="20"/>
      <c r="L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F116" s="218"/>
      <c r="AG116" s="218"/>
      <c r="AH116" s="218"/>
      <c r="AI116" s="218"/>
      <c r="AJ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</row>
    <row r="117" spans="1:55" s="2" customFormat="1">
      <c r="A117"/>
      <c r="B117"/>
      <c r="C117"/>
      <c r="D117"/>
      <c r="E117"/>
      <c r="F117" s="20"/>
      <c r="L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F117" s="218"/>
      <c r="AG117" s="218"/>
      <c r="AH117" s="218"/>
      <c r="AI117" s="218"/>
      <c r="AJ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</row>
    <row r="118" spans="1:55" s="2" customFormat="1">
      <c r="A118"/>
      <c r="B118"/>
      <c r="C118"/>
      <c r="D118"/>
      <c r="E118"/>
      <c r="F118" s="20"/>
      <c r="L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F118" s="218"/>
      <c r="AG118" s="218"/>
      <c r="AH118" s="218"/>
      <c r="AI118" s="218"/>
      <c r="AJ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</row>
    <row r="119" spans="1:55" s="2" customFormat="1">
      <c r="A119"/>
      <c r="B119"/>
      <c r="C119"/>
      <c r="D119"/>
      <c r="E119"/>
      <c r="F119" s="20"/>
      <c r="L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F119" s="218"/>
      <c r="AG119" s="218"/>
      <c r="AH119" s="218"/>
      <c r="AI119" s="218"/>
      <c r="AJ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</row>
    <row r="120" spans="1:55" s="2" customFormat="1">
      <c r="A120"/>
      <c r="B120"/>
      <c r="C120"/>
      <c r="D120"/>
      <c r="E120"/>
      <c r="F120" s="20"/>
      <c r="L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F120" s="218"/>
      <c r="AG120" s="218"/>
      <c r="AH120" s="218"/>
      <c r="AI120" s="218"/>
      <c r="AJ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</row>
    <row r="121" spans="1:55" s="2" customFormat="1">
      <c r="A121"/>
      <c r="B121"/>
      <c r="C121"/>
      <c r="D121"/>
      <c r="E121"/>
      <c r="F121" s="20"/>
      <c r="L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F121" s="218"/>
      <c r="AG121" s="218"/>
      <c r="AH121" s="218"/>
      <c r="AI121" s="218"/>
      <c r="AJ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</row>
    <row r="122" spans="1:55" s="2" customFormat="1">
      <c r="A122"/>
      <c r="B122"/>
      <c r="C122"/>
      <c r="D122"/>
      <c r="E122"/>
      <c r="F122" s="20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F122" s="218"/>
      <c r="AG122" s="218"/>
      <c r="AH122" s="218"/>
      <c r="AI122" s="218"/>
      <c r="AJ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</row>
    <row r="123" spans="1:55" s="2" customFormat="1">
      <c r="A123"/>
      <c r="B123"/>
      <c r="C123"/>
      <c r="D123"/>
      <c r="E123"/>
      <c r="F123" s="20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F123" s="218"/>
      <c r="AG123" s="218"/>
      <c r="AH123" s="218"/>
      <c r="AI123" s="218"/>
      <c r="AJ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</row>
    <row r="124" spans="1:55" s="2" customFormat="1">
      <c r="A124"/>
      <c r="B124"/>
      <c r="C124"/>
      <c r="D124"/>
      <c r="E124"/>
      <c r="F124" s="20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F124" s="218"/>
      <c r="AG124" s="218"/>
      <c r="AH124" s="218"/>
      <c r="AI124" s="218"/>
      <c r="AJ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</row>
    <row r="125" spans="1:55" s="2" customFormat="1">
      <c r="A125"/>
      <c r="B125"/>
      <c r="C125"/>
      <c r="D125"/>
      <c r="E125"/>
      <c r="F125" s="20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F125" s="218"/>
      <c r="AG125" s="218"/>
      <c r="AH125" s="218"/>
      <c r="AI125" s="218"/>
      <c r="AJ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</row>
    <row r="126" spans="1:55" s="2" customFormat="1">
      <c r="A126"/>
      <c r="B126"/>
      <c r="C126"/>
      <c r="D126"/>
      <c r="E126"/>
      <c r="F126" s="20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F126" s="218"/>
      <c r="AG126" s="218"/>
      <c r="AH126" s="218"/>
      <c r="AI126" s="218"/>
      <c r="AJ126" s="218"/>
      <c r="AN126" s="218"/>
      <c r="AO126" s="218"/>
      <c r="AP126" s="218"/>
      <c r="AQ126" s="218"/>
      <c r="AR126" s="218"/>
      <c r="AS126" s="218"/>
      <c r="AT126" s="218"/>
      <c r="AU126" s="218"/>
      <c r="AV126" s="218"/>
      <c r="AW126" s="218"/>
      <c r="AX126" s="218"/>
      <c r="AY126" s="218"/>
      <c r="AZ126" s="218"/>
      <c r="BA126" s="218"/>
      <c r="BB126" s="218"/>
      <c r="BC126" s="218"/>
    </row>
    <row r="127" spans="1:55" s="2" customFormat="1">
      <c r="A127"/>
      <c r="B127"/>
      <c r="C127"/>
      <c r="D127"/>
      <c r="E127"/>
      <c r="F127" s="20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F127" s="218"/>
      <c r="AG127" s="218"/>
      <c r="AH127" s="218"/>
      <c r="AI127" s="218"/>
      <c r="AJ127" s="218"/>
      <c r="AN127" s="218"/>
      <c r="AO127" s="218"/>
      <c r="AP127" s="218"/>
      <c r="AQ127" s="218"/>
      <c r="AR127" s="218"/>
      <c r="AS127" s="218"/>
      <c r="AT127" s="218"/>
      <c r="AU127" s="218"/>
      <c r="AV127" s="218"/>
      <c r="AW127" s="218"/>
      <c r="AX127" s="218"/>
      <c r="AY127" s="218"/>
      <c r="AZ127" s="218"/>
      <c r="BA127" s="218"/>
      <c r="BB127" s="218"/>
      <c r="BC127" s="218"/>
    </row>
    <row r="128" spans="1:55" s="2" customFormat="1">
      <c r="A128"/>
      <c r="B128"/>
      <c r="C128"/>
      <c r="D128"/>
      <c r="E128"/>
      <c r="F128" s="20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F128" s="218"/>
      <c r="AG128" s="218"/>
      <c r="AH128" s="218"/>
      <c r="AI128" s="218"/>
      <c r="AJ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</row>
    <row r="129" spans="1:55" s="2" customFormat="1">
      <c r="A129"/>
      <c r="B129"/>
      <c r="C129"/>
      <c r="D129"/>
      <c r="E129"/>
      <c r="F129" s="20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F129" s="218"/>
      <c r="AG129" s="218"/>
      <c r="AH129" s="218"/>
      <c r="AI129" s="218"/>
      <c r="AJ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</row>
    <row r="130" spans="1:55" s="2" customFormat="1">
      <c r="A130"/>
      <c r="B130"/>
      <c r="C130"/>
      <c r="D130"/>
      <c r="E130"/>
      <c r="F130" s="20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F130" s="218"/>
      <c r="AG130" s="218"/>
      <c r="AH130" s="218"/>
      <c r="AI130" s="218"/>
      <c r="AJ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</row>
    <row r="131" spans="1:55" s="2" customFormat="1">
      <c r="A131"/>
      <c r="B131"/>
      <c r="C131"/>
      <c r="D131"/>
      <c r="E131"/>
      <c r="F131" s="20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F131" s="218"/>
      <c r="AG131" s="218"/>
      <c r="AH131" s="218"/>
      <c r="AI131" s="218"/>
      <c r="AJ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</row>
    <row r="132" spans="1:55" s="2" customFormat="1">
      <c r="A132"/>
      <c r="B132"/>
      <c r="C132"/>
      <c r="D132"/>
      <c r="E132"/>
      <c r="F132" s="20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F132" s="218"/>
      <c r="AG132" s="218"/>
      <c r="AH132" s="218"/>
      <c r="AI132" s="218"/>
      <c r="AJ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</row>
    <row r="133" spans="1:55" s="2" customFormat="1">
      <c r="A133"/>
      <c r="B133"/>
      <c r="C133"/>
      <c r="D133"/>
      <c r="E133"/>
      <c r="F133" s="20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F133" s="218"/>
      <c r="AG133" s="218"/>
      <c r="AH133" s="218"/>
      <c r="AI133" s="218"/>
      <c r="AJ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</row>
    <row r="134" spans="1:55" s="2" customFormat="1">
      <c r="A134"/>
      <c r="B134"/>
      <c r="C134"/>
      <c r="D134"/>
      <c r="E134"/>
      <c r="F134" s="20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F134" s="218"/>
      <c r="AG134" s="218"/>
      <c r="AH134" s="218"/>
      <c r="AI134" s="218"/>
      <c r="AJ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</row>
    <row r="135" spans="1:55" s="2" customFormat="1">
      <c r="A135"/>
      <c r="B135"/>
      <c r="C135"/>
      <c r="D135"/>
      <c r="E135"/>
      <c r="F135" s="20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F135" s="218"/>
      <c r="AG135" s="218"/>
      <c r="AH135" s="218"/>
      <c r="AI135" s="218"/>
      <c r="AJ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</row>
    <row r="136" spans="1:55" s="2" customFormat="1">
      <c r="A136"/>
      <c r="B136"/>
      <c r="C136"/>
      <c r="D136"/>
      <c r="E136"/>
      <c r="F136" s="20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F136" s="218"/>
      <c r="AG136" s="218"/>
      <c r="AH136" s="218"/>
      <c r="AI136" s="218"/>
      <c r="AJ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</row>
    <row r="137" spans="1:55" s="2" customFormat="1">
      <c r="A137"/>
      <c r="B137"/>
      <c r="C137"/>
      <c r="D137"/>
      <c r="E137"/>
      <c r="F137" s="20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F137" s="218"/>
      <c r="AG137" s="218"/>
      <c r="AH137" s="218"/>
      <c r="AI137" s="218"/>
      <c r="AJ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</row>
    <row r="138" spans="1:55" s="2" customFormat="1">
      <c r="A138"/>
      <c r="B138"/>
      <c r="C138"/>
      <c r="D138"/>
      <c r="E138"/>
      <c r="F138" s="20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F138" s="218"/>
      <c r="AG138" s="218"/>
      <c r="AH138" s="218"/>
      <c r="AI138" s="218"/>
      <c r="AJ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</row>
    <row r="139" spans="1:55" s="2" customFormat="1">
      <c r="A139"/>
      <c r="B139"/>
      <c r="C139"/>
      <c r="D139"/>
      <c r="E139"/>
      <c r="F139" s="20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F139" s="218"/>
      <c r="AG139" s="218"/>
      <c r="AH139" s="218"/>
      <c r="AI139" s="218"/>
      <c r="AJ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</row>
    <row r="140" spans="1:55" s="2" customFormat="1">
      <c r="A140"/>
      <c r="B140"/>
      <c r="C140"/>
      <c r="D140"/>
      <c r="E140"/>
      <c r="F140" s="20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F140" s="218"/>
      <c r="AG140" s="218"/>
      <c r="AH140" s="218"/>
      <c r="AI140" s="218"/>
      <c r="AJ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</row>
    <row r="141" spans="1:55" s="2" customFormat="1">
      <c r="A141"/>
      <c r="B141"/>
      <c r="C141"/>
      <c r="D141"/>
      <c r="E141"/>
      <c r="F141" s="20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F141" s="218"/>
      <c r="AG141" s="218"/>
      <c r="AH141" s="218"/>
      <c r="AI141" s="218"/>
      <c r="AJ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</row>
    <row r="142" spans="1:55" s="2" customFormat="1">
      <c r="A142"/>
      <c r="B142"/>
      <c r="C142"/>
      <c r="D142"/>
      <c r="E142"/>
      <c r="F142" s="20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F142" s="218"/>
      <c r="AG142" s="218"/>
      <c r="AH142" s="218"/>
      <c r="AI142" s="218"/>
      <c r="AJ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</row>
    <row r="143" spans="1:55">
      <c r="W143" s="217"/>
      <c r="X143" s="217"/>
      <c r="Y143" s="217"/>
      <c r="Z143" s="217"/>
      <c r="AA143" s="217"/>
      <c r="AB143" s="217"/>
    </row>
    <row r="144" spans="1:55">
      <c r="W144" s="217"/>
      <c r="X144" s="217"/>
      <c r="Y144" s="217"/>
      <c r="Z144" s="217"/>
      <c r="AA144" s="217"/>
      <c r="AB144" s="217"/>
    </row>
    <row r="145" spans="23:28">
      <c r="W145" s="217"/>
      <c r="X145" s="217"/>
      <c r="Y145" s="217"/>
      <c r="Z145" s="217"/>
      <c r="AA145" s="217"/>
      <c r="AB145" s="217"/>
    </row>
    <row r="146" spans="23:28">
      <c r="W146" s="217"/>
      <c r="X146" s="217"/>
      <c r="Y146" s="217"/>
      <c r="Z146" s="217"/>
      <c r="AA146" s="217"/>
      <c r="AB146" s="217"/>
    </row>
    <row r="147" spans="23:28">
      <c r="W147" s="217"/>
      <c r="X147" s="217"/>
      <c r="Y147" s="217"/>
      <c r="Z147" s="217"/>
      <c r="AA147" s="217"/>
      <c r="AB147" s="217"/>
    </row>
    <row r="148" spans="23:28">
      <c r="W148" s="217"/>
      <c r="X148" s="217"/>
      <c r="Y148" s="217"/>
      <c r="Z148" s="217"/>
      <c r="AA148" s="217"/>
      <c r="AB148" s="217"/>
    </row>
    <row r="149" spans="23:28">
      <c r="W149" s="217"/>
      <c r="X149" s="217"/>
      <c r="Y149" s="217"/>
      <c r="Z149" s="217"/>
      <c r="AA149" s="217"/>
      <c r="AB149" s="217"/>
    </row>
    <row r="150" spans="23:28">
      <c r="W150" s="217"/>
      <c r="X150" s="217"/>
      <c r="Y150" s="217"/>
      <c r="Z150" s="217"/>
      <c r="AA150" s="217"/>
      <c r="AB150" s="217"/>
    </row>
    <row r="151" spans="23:28">
      <c r="W151" s="217"/>
      <c r="X151" s="217"/>
      <c r="Y151" s="217"/>
      <c r="Z151" s="217"/>
      <c r="AA151" s="217"/>
      <c r="AB151" s="217"/>
    </row>
    <row r="152" spans="23:28">
      <c r="W152" s="217"/>
      <c r="X152" s="217"/>
      <c r="Y152" s="217"/>
      <c r="Z152" s="217"/>
      <c r="AA152" s="217"/>
      <c r="AB152" s="217"/>
    </row>
    <row r="153" spans="23:28">
      <c r="W153" s="217"/>
      <c r="X153" s="217"/>
      <c r="Y153" s="217"/>
      <c r="Z153" s="217"/>
      <c r="AA153" s="217"/>
      <c r="AB153" s="217"/>
    </row>
    <row r="154" spans="23:28">
      <c r="W154" s="217"/>
      <c r="X154" s="217"/>
      <c r="Y154" s="217"/>
      <c r="Z154" s="217"/>
      <c r="AA154" s="217"/>
      <c r="AB154" s="217"/>
    </row>
    <row r="155" spans="23:28">
      <c r="W155" s="217"/>
      <c r="X155" s="217"/>
      <c r="Y155" s="217"/>
      <c r="Z155" s="217"/>
      <c r="AA155" s="217"/>
      <c r="AB155" s="217"/>
    </row>
    <row r="156" spans="23:28">
      <c r="W156" s="217"/>
      <c r="X156" s="217"/>
      <c r="Y156" s="217"/>
      <c r="Z156" s="217"/>
      <c r="AA156" s="217"/>
      <c r="AB156" s="217"/>
    </row>
    <row r="157" spans="23:28">
      <c r="W157" s="217"/>
      <c r="X157" s="217"/>
      <c r="Y157" s="217"/>
      <c r="Z157" s="217"/>
      <c r="AA157" s="217"/>
      <c r="AB157" s="217"/>
    </row>
    <row r="158" spans="23:28">
      <c r="W158" s="217"/>
      <c r="X158" s="217"/>
      <c r="Y158" s="217"/>
      <c r="Z158" s="217"/>
      <c r="AA158" s="217"/>
      <c r="AB158" s="217"/>
    </row>
    <row r="159" spans="23:28">
      <c r="W159" s="217"/>
      <c r="X159" s="217"/>
      <c r="Y159" s="217"/>
      <c r="Z159" s="217"/>
      <c r="AA159" s="217"/>
      <c r="AB159" s="217"/>
    </row>
    <row r="160" spans="23:28">
      <c r="W160" s="217"/>
      <c r="X160" s="217"/>
      <c r="Y160" s="217"/>
      <c r="Z160" s="217"/>
      <c r="AA160" s="217"/>
      <c r="AB160" s="217"/>
    </row>
    <row r="161" spans="23:28">
      <c r="W161" s="217"/>
      <c r="X161" s="217"/>
      <c r="Y161" s="217"/>
      <c r="Z161" s="217"/>
      <c r="AA161" s="217"/>
      <c r="AB161" s="217"/>
    </row>
    <row r="162" spans="23:28">
      <c r="W162" s="217"/>
      <c r="X162" s="217"/>
      <c r="Y162" s="217"/>
      <c r="Z162" s="217"/>
      <c r="AA162" s="217"/>
      <c r="AB162" s="217"/>
    </row>
    <row r="163" spans="23:28">
      <c r="W163" s="217"/>
      <c r="X163" s="217"/>
      <c r="Y163" s="217"/>
      <c r="Z163" s="217"/>
      <c r="AA163" s="217"/>
      <c r="AB163" s="217"/>
    </row>
    <row r="164" spans="23:28">
      <c r="W164" s="217"/>
      <c r="X164" s="217"/>
      <c r="Y164" s="217"/>
      <c r="Z164" s="217"/>
      <c r="AA164" s="217"/>
      <c r="AB164" s="217"/>
    </row>
    <row r="165" spans="23:28">
      <c r="W165" s="217"/>
      <c r="X165" s="217"/>
      <c r="Y165" s="217"/>
      <c r="Z165" s="217"/>
      <c r="AA165" s="217"/>
      <c r="AB165" s="217"/>
    </row>
    <row r="166" spans="23:28">
      <c r="W166" s="217"/>
      <c r="X166" s="217"/>
      <c r="Y166" s="217"/>
      <c r="Z166" s="217"/>
      <c r="AA166" s="217"/>
      <c r="AB166" s="217"/>
    </row>
    <row r="167" spans="23:28">
      <c r="W167" s="217"/>
      <c r="X167" s="217"/>
      <c r="Y167" s="217"/>
      <c r="Z167" s="217"/>
      <c r="AA167" s="217"/>
      <c r="AB167" s="217"/>
    </row>
    <row r="168" spans="23:28">
      <c r="W168" s="217"/>
      <c r="X168" s="217"/>
      <c r="Y168" s="217"/>
      <c r="Z168" s="217"/>
      <c r="AA168" s="217"/>
      <c r="AB168" s="217"/>
    </row>
    <row r="169" spans="23:28">
      <c r="W169" s="217"/>
      <c r="X169" s="217"/>
      <c r="Y169" s="217"/>
      <c r="Z169" s="217"/>
      <c r="AA169" s="217"/>
      <c r="AB169" s="217"/>
    </row>
    <row r="170" spans="23:28">
      <c r="W170" s="217"/>
      <c r="X170" s="217"/>
      <c r="Y170" s="217"/>
      <c r="Z170" s="217"/>
      <c r="AA170" s="217"/>
      <c r="AB170" s="217"/>
    </row>
    <row r="171" spans="23:28">
      <c r="W171" s="217"/>
      <c r="X171" s="217"/>
      <c r="Y171" s="217"/>
      <c r="Z171" s="217"/>
      <c r="AA171" s="217"/>
      <c r="AB171" s="217"/>
    </row>
  </sheetData>
  <conditionalFormatting sqref="H2">
    <cfRule type="containsText" dxfId="10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pageSetUpPr fitToPage="1"/>
  </sheetPr>
  <dimension ref="A1:XES225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17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17" customWidth="1"/>
    <col min="37" max="37" width="3.5703125" customWidth="1"/>
    <col min="38" max="38" width="11.5703125" customWidth="1"/>
    <col min="40" max="40" width="12" style="217" bestFit="1" customWidth="1"/>
    <col min="41" max="55" width="11.5703125" style="217" customWidth="1"/>
  </cols>
  <sheetData>
    <row r="1" spans="1:57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7" ht="17.25" customHeight="1">
      <c r="A2" s="170" t="s">
        <v>35</v>
      </c>
      <c r="B2" s="169"/>
      <c r="C2" s="169"/>
      <c r="D2" s="170" t="s">
        <v>148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5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7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7" ht="15">
      <c r="A4" s="30"/>
      <c r="B4" s="4"/>
      <c r="C4" s="4"/>
      <c r="D4" s="4"/>
      <c r="F4" s="14"/>
    </row>
    <row r="5" spans="1:57" ht="15">
      <c r="A5" s="5" t="s">
        <v>120</v>
      </c>
      <c r="B5" s="4"/>
      <c r="C5" s="4"/>
      <c r="D5" s="31">
        <f>INDEX(Project_inputs!$J$99:$M$105, MATCH($D$2, Project_inputs!$C$99:$C$105, 0), MATCH($A5, Project_inputs!$J$98:$M$98,0))</f>
        <v>2023</v>
      </c>
    </row>
    <row r="6" spans="1:57" ht="15">
      <c r="A6" s="5" t="s">
        <v>30</v>
      </c>
      <c r="B6" s="4"/>
      <c r="C6" s="4"/>
      <c r="D6" s="31">
        <f>INDEX(Project_inputs!$J$99:$M$105, MATCH($D$2, Project_inputs!$C$99:$C$105, 0), MATCH($A6, Project_inputs!$J$98:$M$98,0))</f>
        <v>2023</v>
      </c>
    </row>
    <row r="7" spans="1:57" ht="15">
      <c r="A7" s="219" t="s">
        <v>18</v>
      </c>
      <c r="B7" s="4"/>
      <c r="C7" s="4"/>
      <c r="D7" s="31">
        <f>INDEX(Project_inputs!$J$99:$M$105, MATCH($D$2, Project_inputs!$C$99:$C$105, 0), MATCH($A7, Project_inputs!$J$98:$M$98,0))</f>
        <v>2023</v>
      </c>
    </row>
    <row r="8" spans="1:57" s="217" customFormat="1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7" s="217" customFormat="1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7" s="217" customFormat="1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7" s="217" customFormat="1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7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7" s="6" customFormat="1" ht="15.75"/>
    <row r="14" spans="1:57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7">
      <c r="D15" s="11" t="s">
        <v>120</v>
      </c>
      <c r="F15" s="12"/>
      <c r="G15" s="98"/>
      <c r="H15" s="233">
        <f>IF(H$11=$D$6, CMN_volumes!$J15*CMN_volumes!$K15,0)</f>
        <v>0</v>
      </c>
      <c r="I15" s="233">
        <f>IF(I$11=IF($D15=$A$5, $D$5, IF(OR($D15="ESV observed compliance", $D15 = $A$7),$D$7, $D$6)), SUMPRODUCT(CMN_volumes!$Q15:$U15,CMN_volumes!$Q$13:$U$13)+CMN_volumes!$O15,0)</f>
        <v>0</v>
      </c>
      <c r="J15" s="234">
        <f>IF(J$11=$D$6, CMN_volumes!$M15,0)</f>
        <v>0</v>
      </c>
      <c r="K15" s="233">
        <f>IF(K$11=$D$6, CMN_volumes!$J15*CMN_volumes!$K15,0)</f>
        <v>0</v>
      </c>
      <c r="L15" s="233">
        <f>IF(L$11=IF($D15=$A$5, $D$5, IF(OR($D15="ESV observed compliance", $D15 = $A$7),$D$7, $D$6)), SUMPRODUCT(CMN_volumes!$Q15:$U15,CMN_volumes!$Q$13:$U$13)+CMN_volumes!$O15,0)</f>
        <v>0</v>
      </c>
      <c r="M15" s="234">
        <f>IF(M$11=$D$6, CMN_volumes!$M15,0)</f>
        <v>0</v>
      </c>
      <c r="N15" s="233">
        <f>IF(N$11=$D$6, CMN_volumes!$J15*CMN_volumes!$K15,0)</f>
        <v>0</v>
      </c>
      <c r="O15" s="233">
        <f>IF(O$11=IF($D15=$A$5, $D$5, IF(OR($D15="ESV observed compliance", $D15 = $A$7),$D$7, $D$6)), SUMPRODUCT(CMN_volumes!$Q15:$U15,CMN_volumes!$Q$13:$U$13)+CMN_volumes!$O15,0)</f>
        <v>0</v>
      </c>
      <c r="P15" s="234">
        <f>IF(P$11=$D$6, CMN_volumes!$M15,0)</f>
        <v>0</v>
      </c>
      <c r="Q15" s="233">
        <f>IF(Q$11=$D$6, CMN_volumes!$J15*CMN_volumes!$K15,0)</f>
        <v>0</v>
      </c>
      <c r="R15" s="233">
        <f>IF(R$11=IF($D15=$A$5, $D$5, IF(OR($D15="ESV observed compliance", $D15 = $A$7),$D$7, $D$6)), SUMPRODUCT(CMN_volumes!$Q15:$U15,CMN_volumes!$Q$13:$U$13)+CMN_volumes!$O15,0)</f>
        <v>0</v>
      </c>
      <c r="S15" s="234">
        <f>IF(S$11=$D$6, CMN_volumes!$M15,0)</f>
        <v>0</v>
      </c>
      <c r="T15" s="233">
        <f>IF(T$11=$D$6, CMN_volumes!$J15*CMN_volumes!$K15,0)</f>
        <v>0</v>
      </c>
      <c r="U15" s="233">
        <f ca="1">IF(U$11=IF($D15=$A$5, $D$5, IF(OR($D15="ESV observed compliance", $D15 = $A$7),$D$7, $D$6)), SUMPRODUCT(CMN_volumes!$Q15:$U15,CMN_volumes!$Q$13:$U$13)+CMN_volumes!$O15,0)</f>
        <v>262671.71509885736</v>
      </c>
      <c r="V15" s="234">
        <f>IF(V$11=$D$6, CMN_volumes!$M15,0)</f>
        <v>0</v>
      </c>
      <c r="W15" s="233">
        <f>IF(W$11=$D$6, CMN_volumes!$J15*CMN_volumes!$K15,0)</f>
        <v>0</v>
      </c>
      <c r="X15" s="233">
        <f>IF(X$11=IF($D15=$A$5, $D$5, IF(OR($D15="ESV observed compliance", $D15 = $A$7),$D$7, $D$6)), SUMPRODUCT(CMN_volumes!$Q15:$U15,CMN_volumes!$Q$13:$U$13)+CMN_volumes!$O15,0)</f>
        <v>0</v>
      </c>
      <c r="Y15" s="234">
        <f>IF(Y$11=$D$6, CMN_volumes!$M15,0)</f>
        <v>0</v>
      </c>
      <c r="Z15" s="233">
        <f>IF(Z$11=$D$6, CMN_volumes!$J15*CMN_volumes!$K15,0)</f>
        <v>0</v>
      </c>
      <c r="AA15" s="233">
        <f>IF(AA$11=IF($D15=$A$5, $D$5, IF(OR($D15="ESV observed compliance", $D15 = $A$7),$D$7, $D$6)), SUMPRODUCT(CMN_volumes!$Q15:$U15,CMN_volumes!$Q$13:$U$13)+CMN_volumes!$O15,0)</f>
        <v>0</v>
      </c>
      <c r="AB15" s="234">
        <f>IF(AB$11=$D$6, CMN_volumes!$M15,0)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si="4"/>
        <v>0</v>
      </c>
      <c r="AH15" s="235">
        <f t="shared" ca="1" si="4"/>
        <v>262671.71509885736</v>
      </c>
      <c r="AI15" s="235">
        <f t="shared" si="4"/>
        <v>0</v>
      </c>
      <c r="AJ15" s="235">
        <f t="shared" si="4"/>
        <v>0</v>
      </c>
      <c r="AK15" s="124"/>
      <c r="AL15" s="235">
        <f ca="1">SUM(AD15:AJ15)</f>
        <v>262671.71509885736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si="5"/>
        <v>0</v>
      </c>
      <c r="AU15" s="235">
        <f t="shared" si="5"/>
        <v>0</v>
      </c>
      <c r="AV15" s="235">
        <f t="shared" ca="1" si="5"/>
        <v>131335.85754942868</v>
      </c>
      <c r="AW15" s="235">
        <f t="shared" ca="1" si="5"/>
        <v>131335.85754942868</v>
      </c>
      <c r="AX15" s="235">
        <f t="shared" si="5"/>
        <v>0</v>
      </c>
      <c r="AY15" s="235">
        <f t="shared" si="5"/>
        <v>0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  <c r="BD15" s="217"/>
      <c r="BE15" s="217"/>
    </row>
    <row r="16" spans="1:57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217"/>
      <c r="BE16" s="217"/>
    </row>
    <row r="17" spans="2:57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C17" s="217"/>
      <c r="AD17" s="105"/>
      <c r="AE17" s="105"/>
      <c r="AF17" s="105"/>
      <c r="AG17" s="105"/>
      <c r="AH17" s="105"/>
      <c r="AI17" s="105"/>
      <c r="AJ17" s="105"/>
      <c r="AK17" s="217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217"/>
      <c r="BE17" s="217"/>
    </row>
    <row r="18" spans="2:57">
      <c r="D18" s="17" t="s">
        <v>86</v>
      </c>
      <c r="F18" s="12"/>
      <c r="G18" s="98"/>
      <c r="H18" s="236">
        <f>IF(H$11=$D$6, CMN_volumes!$J18*CMN_volumes!$K18,0)</f>
        <v>0</v>
      </c>
      <c r="I18" s="233">
        <f>IF(I$11=IF($D18=$A$5, $D$5, IF(OR($D18="ESV observed compliance", $D18 = $A$7),$D$7, $D$6)), SUMPRODUCT(CMN_volumes!$Q18:$U18,CMN_volumes!$Q$13:$U$13)+CMN_volumes!$O18,0)</f>
        <v>0</v>
      </c>
      <c r="J18" s="234">
        <f>IF(J$11=$D$6, CMN_volumes!$M18,0)</f>
        <v>0</v>
      </c>
      <c r="K18" s="233">
        <f>IF(K$11=$D$6, CMN_volumes!$J18*CMN_volumes!$K18,0)</f>
        <v>0</v>
      </c>
      <c r="L18" s="233">
        <f>IF(L$11=IF($D18=$A$5, $D$5, IF(OR($D18="ESV observed compliance", $D18 = $A$7),$D$7, $D$6)), SUMPRODUCT(CMN_volumes!$Q18:$U18,CMN_volumes!$Q$13:$U$13)+CMN_volumes!$O18,0)</f>
        <v>0</v>
      </c>
      <c r="M18" s="234">
        <f>IF(M$11=$D$6, CMN_volumes!$M18,0)</f>
        <v>0</v>
      </c>
      <c r="N18" s="233">
        <f>IF(N$11=$D$6, CMN_volumes!$J18*CMN_volumes!$K18,0)</f>
        <v>0</v>
      </c>
      <c r="O18" s="233">
        <f>IF(O$11=IF($D18=$A$5, $D$5, IF(OR($D18="ESV observed compliance", $D18 = $A$7),$D$7, $D$6)), SUMPRODUCT(CMN_volumes!$Q18:$U18,CMN_volumes!$Q$13:$U$13)+CMN_volumes!$O18,0)</f>
        <v>0</v>
      </c>
      <c r="P18" s="234">
        <f>IF(P$11=$D$6, CMN_volumes!$M18,0)</f>
        <v>0</v>
      </c>
      <c r="Q18" s="233">
        <f>IF(Q$11=$D$6, CMN_volumes!$J18*CMN_volumes!$K18,0)</f>
        <v>0</v>
      </c>
      <c r="R18" s="233">
        <f>IF(R$11=IF($D18=$A$5, $D$5, IF(OR($D18="ESV observed compliance", $D18 = $A$7),$D$7, $D$6)), SUMPRODUCT(CMN_volumes!$Q18:$U18,CMN_volumes!$Q$13:$U$13)+CMN_volumes!$O18,0)</f>
        <v>0</v>
      </c>
      <c r="S18" s="234">
        <f>IF(S$11=$D$6, CMN_volumes!$M18,0)</f>
        <v>0</v>
      </c>
      <c r="T18" s="233">
        <f>IF(T$11=$D$6, CMN_volumes!$J18*CMN_volumes!$K18,0)</f>
        <v>0</v>
      </c>
      <c r="U18" s="233">
        <f ca="1">IF(U$11=IF($D18=$A$5, $D$5, IF(OR($D18="ESV observed compliance", $D18 = $A$7),$D$7, $D$6)), SUMPRODUCT(CMN_volumes!$Q18:$U18,CMN_volumes!$Q$13:$U$13)+CMN_volumes!$O18,0)</f>
        <v>0</v>
      </c>
      <c r="V18" s="234">
        <f>IF(V$11=$D$6, CMN_volumes!$M18,0)</f>
        <v>0</v>
      </c>
      <c r="W18" s="233">
        <f>IF(W$11=$D$6, CMN_volumes!$J18*CMN_volumes!$K18,0)</f>
        <v>0</v>
      </c>
      <c r="X18" s="233">
        <f>IF(X$11=IF($D18=$A$5, $D$5, IF(OR($D18="ESV observed compliance", $D18 = $A$7),$D$7, $D$6)), SUMPRODUCT(CMN_volumes!$Q18:$U18,CMN_volumes!$Q$13:$U$13)+CMN_volumes!$O18,0)</f>
        <v>0</v>
      </c>
      <c r="Y18" s="234">
        <f>IF(Y$11=$D$6, CMN_volumes!$M18,0)</f>
        <v>0</v>
      </c>
      <c r="Z18" s="233">
        <f>IF(Z$11=$D$6, CMN_volumes!$J18*CMN_volumes!$K18,0)</f>
        <v>0</v>
      </c>
      <c r="AA18" s="233">
        <f>IF(AA$11=IF($D18=$A$5, $D$5, IF(OR($D18="ESV observed compliance", $D18 = $A$7),$D$7, $D$6)), SUMPRODUCT(CMN_volumes!$Q18:$U18,CMN_volumes!$Q$13:$U$13)+CMN_volumes!$O18,0)</f>
        <v>0</v>
      </c>
      <c r="AB18" s="234">
        <f>IF(AB$11=$D$6, CMN_volumes!$M18,0)</f>
        <v>0</v>
      </c>
      <c r="AC18" s="124"/>
      <c r="AD18" s="235">
        <f t="shared" ref="AD18:AJ23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si="6"/>
        <v>0</v>
      </c>
      <c r="AH18" s="235">
        <f t="shared" ca="1" si="6"/>
        <v>0</v>
      </c>
      <c r="AI18" s="235">
        <f t="shared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si="8"/>
        <v>0</v>
      </c>
      <c r="AU18" s="235">
        <f t="shared" si="8"/>
        <v>0</v>
      </c>
      <c r="AV18" s="235">
        <f t="shared" ca="1" si="8"/>
        <v>0</v>
      </c>
      <c r="AW18" s="235">
        <f t="shared" ca="1" si="8"/>
        <v>0</v>
      </c>
      <c r="AX18" s="235">
        <f t="shared" si="8"/>
        <v>0</v>
      </c>
      <c r="AY18" s="235">
        <f t="shared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  <c r="BD18" s="217"/>
      <c r="BE18" s="217"/>
    </row>
    <row r="19" spans="2:57">
      <c r="D19" s="17" t="s">
        <v>87</v>
      </c>
      <c r="F19" s="12"/>
      <c r="G19" s="102"/>
      <c r="H19" s="236">
        <f>IF(H$11=$D$6, CMN_volumes!$J19*CMN_volumes!$K19,0)</f>
        <v>0</v>
      </c>
      <c r="I19" s="233">
        <f>IF(I$11=IF($D19=$A$5, $D$5, IF(OR($D19="ESV observed compliance", $D19 = $A$7),$D$7, $D$6)), SUMPRODUCT(CMN_volumes!$Q19:$U19,CMN_volumes!$Q$13:$U$13)+CMN_volumes!$O19,0)</f>
        <v>0</v>
      </c>
      <c r="J19" s="234">
        <f>IF(J$11=$D$6, CMN_volumes!$M19,0)</f>
        <v>0</v>
      </c>
      <c r="K19" s="233">
        <f>IF(K$11=$D$6, CMN_volumes!$J19*CMN_volumes!$K19,0)</f>
        <v>0</v>
      </c>
      <c r="L19" s="233">
        <f>IF(L$11=IF($D19=$A$5, $D$5, IF(OR($D19="ESV observed compliance", $D19 = $A$7),$D$7, $D$6)), SUMPRODUCT(CMN_volumes!$Q19:$U19,CMN_volumes!$Q$13:$U$13)+CMN_volumes!$O19,0)</f>
        <v>0</v>
      </c>
      <c r="M19" s="234">
        <f>IF(M$11=$D$6, CMN_volumes!$M19,0)</f>
        <v>0</v>
      </c>
      <c r="N19" s="233">
        <f>IF(N$11=$D$6, CMN_volumes!$J19*CMN_volumes!$K19,0)</f>
        <v>0</v>
      </c>
      <c r="O19" s="233">
        <f>IF(O$11=IF($D19=$A$5, $D$5, IF(OR($D19="ESV observed compliance", $D19 = $A$7),$D$7, $D$6)), SUMPRODUCT(CMN_volumes!$Q19:$U19,CMN_volumes!$Q$13:$U$13)+CMN_volumes!$O19,0)</f>
        <v>0</v>
      </c>
      <c r="P19" s="234">
        <f>IF(P$11=$D$6, CMN_volumes!$M19,0)</f>
        <v>0</v>
      </c>
      <c r="Q19" s="233">
        <f>IF(Q$11=$D$6, CMN_volumes!$J19*CMN_volumes!$K19,0)</f>
        <v>0</v>
      </c>
      <c r="R19" s="233">
        <f>IF(R$11=IF($D19=$A$5, $D$5, IF(OR($D19="ESV observed compliance", $D19 = $A$7),$D$7, $D$6)), SUMPRODUCT(CMN_volumes!$Q19:$U19,CMN_volumes!$Q$13:$U$13)+CMN_volumes!$O19,0)</f>
        <v>0</v>
      </c>
      <c r="S19" s="234">
        <f>IF(S$11=$D$6, CMN_volumes!$M19,0)</f>
        <v>0</v>
      </c>
      <c r="T19" s="233">
        <f>IF(T$11=$D$6, CMN_volumes!$J19*CMN_volumes!$K19,0)</f>
        <v>0</v>
      </c>
      <c r="U19" s="233">
        <f ca="1">IF(U$11=IF($D19=$A$5, $D$5, IF(OR($D19="ESV observed compliance", $D19 = $A$7),$D$7, $D$6)), SUMPRODUCT(CMN_volumes!$Q19:$U19,CMN_volumes!$Q$13:$U$13)+CMN_volumes!$O19,0)</f>
        <v>0</v>
      </c>
      <c r="V19" s="234">
        <f>IF(V$11=$D$6, CMN_volumes!$M19,0)</f>
        <v>0</v>
      </c>
      <c r="W19" s="233">
        <f>IF(W$11=$D$6, CMN_volumes!$J19*CMN_volumes!$K19,0)</f>
        <v>0</v>
      </c>
      <c r="X19" s="233">
        <f>IF(X$11=IF($D19=$A$5, $D$5, IF(OR($D19="ESV observed compliance", $D19 = $A$7),$D$7, $D$6)), SUMPRODUCT(CMN_volumes!$Q19:$U19,CMN_volumes!$Q$13:$U$13)+CMN_volumes!$O19,0)</f>
        <v>0</v>
      </c>
      <c r="Y19" s="234">
        <f>IF(Y$11=$D$6, CMN_volumes!$M19,0)</f>
        <v>0</v>
      </c>
      <c r="Z19" s="233">
        <f>IF(Z$11=$D$6, CMN_volumes!$J19*CMN_volumes!$K19,0)</f>
        <v>0</v>
      </c>
      <c r="AA19" s="233">
        <f>IF(AA$11=IF($D19=$A$5, $D$5, IF(OR($D19="ESV observed compliance", $D19 = $A$7),$D$7, $D$6)), SUMPRODUCT(CMN_volumes!$Q19:$U19,CMN_volumes!$Q$13:$U$13)+CMN_volumes!$O19,0)</f>
        <v>0</v>
      </c>
      <c r="AB19" s="234">
        <f>IF(AB$11=$D$6, CMN_volumes!$M19,0)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si="6"/>
        <v>0</v>
      </c>
      <c r="AH19" s="235">
        <f t="shared" ca="1" si="6"/>
        <v>0</v>
      </c>
      <c r="AI19" s="235">
        <f t="shared" si="6"/>
        <v>0</v>
      </c>
      <c r="AJ19" s="235">
        <f t="shared" si="6"/>
        <v>0</v>
      </c>
      <c r="AK19" s="124"/>
      <c r="AL19" s="235">
        <f t="shared" ref="AL19:AL23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si="8"/>
        <v>0</v>
      </c>
      <c r="AU19" s="235">
        <f t="shared" si="8"/>
        <v>0</v>
      </c>
      <c r="AV19" s="235">
        <f t="shared" ca="1" si="8"/>
        <v>0</v>
      </c>
      <c r="AW19" s="235">
        <f t="shared" ca="1" si="8"/>
        <v>0</v>
      </c>
      <c r="AX19" s="235">
        <f t="shared" si="8"/>
        <v>0</v>
      </c>
      <c r="AY19" s="235">
        <f t="shared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  <c r="BD19" s="217"/>
      <c r="BE19" s="217"/>
    </row>
    <row r="20" spans="2:57">
      <c r="D20" t="s">
        <v>68</v>
      </c>
      <c r="F20" s="12"/>
      <c r="G20" s="98"/>
      <c r="H20" s="236">
        <f>IF(H$11=$D$6, CMN_volumes!$J20*CMN_volumes!$K20,0)</f>
        <v>0</v>
      </c>
      <c r="I20" s="233">
        <f>IF(I$11=IF($D20=$A$5, $D$5, IF(OR($D20="ESV observed compliance", $D20 = $A$7),$D$7, $D$6)), SUMPRODUCT(CMN_volumes!$Q20:$U20,CMN_volumes!$Q$13:$U$13)+CMN_volumes!$O20,0)</f>
        <v>0</v>
      </c>
      <c r="J20" s="234">
        <f>IF(J$11=$D$6, CMN_volumes!$M20,0)</f>
        <v>0</v>
      </c>
      <c r="K20" s="233">
        <f>IF(K$11=$D$6, CMN_volumes!$J20*CMN_volumes!$K20,0)</f>
        <v>0</v>
      </c>
      <c r="L20" s="233">
        <f>IF(L$11=IF($D20=$A$5, $D$5, IF(OR($D20="ESV observed compliance", $D20 = $A$7),$D$7, $D$6)), SUMPRODUCT(CMN_volumes!$Q20:$U20,CMN_volumes!$Q$13:$U$13)+CMN_volumes!$O20,0)</f>
        <v>0</v>
      </c>
      <c r="M20" s="234">
        <f>IF(M$11=$D$6, CMN_volumes!$M20,0)</f>
        <v>0</v>
      </c>
      <c r="N20" s="233">
        <f>IF(N$11=$D$6, CMN_volumes!$J20*CMN_volumes!$K20,0)</f>
        <v>0</v>
      </c>
      <c r="O20" s="233">
        <f>IF(O$11=IF($D20=$A$5, $D$5, IF(OR($D20="ESV observed compliance", $D20 = $A$7),$D$7, $D$6)), SUMPRODUCT(CMN_volumes!$Q20:$U20,CMN_volumes!$Q$13:$U$13)+CMN_volumes!$O20,0)</f>
        <v>0</v>
      </c>
      <c r="P20" s="234">
        <f>IF(P$11=$D$6, CMN_volumes!$M20,0)</f>
        <v>0</v>
      </c>
      <c r="Q20" s="233">
        <f>IF(Q$11=$D$6, CMN_volumes!$J20*CMN_volumes!$K20,0)</f>
        <v>0</v>
      </c>
      <c r="R20" s="233">
        <f>IF(R$11=IF($D20=$A$5, $D$5, IF(OR($D20="ESV observed compliance", $D20 = $A$7),$D$7, $D$6)), SUMPRODUCT(CMN_volumes!$Q20:$U20,CMN_volumes!$Q$13:$U$13)+CMN_volumes!$O20,0)</f>
        <v>0</v>
      </c>
      <c r="S20" s="234">
        <f>IF(S$11=$D$6, CMN_volumes!$M20,0)</f>
        <v>0</v>
      </c>
      <c r="T20" s="233">
        <f>IF(T$11=$D$6, CMN_volumes!$J20*CMN_volumes!$K20,0)</f>
        <v>0</v>
      </c>
      <c r="U20" s="233">
        <f ca="1">IF(U$11=IF($D20=$A$5, $D$5, IF(OR($D20="ESV observed compliance", $D20 = $A$7),$D$7, $D$6)), SUMPRODUCT(CMN_volumes!$Q20:$U20,CMN_volumes!$Q$13:$U$13)+CMN_volumes!$O20,0)</f>
        <v>0</v>
      </c>
      <c r="V20" s="234">
        <f>IF(V$11=$D$6, CMN_volumes!$M20,0)</f>
        <v>0</v>
      </c>
      <c r="W20" s="233">
        <f>IF(W$11=$D$6, CMN_volumes!$J20*CMN_volumes!$K20,0)</f>
        <v>0</v>
      </c>
      <c r="X20" s="233">
        <f>IF(X$11=IF($D20=$A$5, $D$5, IF(OR($D20="ESV observed compliance", $D20 = $A$7),$D$7, $D$6)), SUMPRODUCT(CMN_volumes!$Q20:$U20,CMN_volumes!$Q$13:$U$13)+CMN_volumes!$O20,0)</f>
        <v>0</v>
      </c>
      <c r="Y20" s="234">
        <f>IF(Y$11=$D$6, CMN_volumes!$M20,0)</f>
        <v>0</v>
      </c>
      <c r="Z20" s="233">
        <f>IF(Z$11=$D$6, CMN_volumes!$J20*CMN_volumes!$K20,0)</f>
        <v>0</v>
      </c>
      <c r="AA20" s="233">
        <f>IF(AA$11=IF($D20=$A$5, $D$5, IF(OR($D20="ESV observed compliance", $D20 = $A$7),$D$7, $D$6)), SUMPRODUCT(CMN_volumes!$Q20:$U20,CMN_volumes!$Q$13:$U$13)+CMN_volumes!$O20,0)</f>
        <v>0</v>
      </c>
      <c r="AB20" s="234">
        <f>IF(AB$11=$D$6, CMN_volumes!$M20,0)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si="6"/>
        <v>0</v>
      </c>
      <c r="AH20" s="235">
        <f t="shared" ca="1" si="6"/>
        <v>0</v>
      </c>
      <c r="AI20" s="235">
        <f t="shared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si="8"/>
        <v>0</v>
      </c>
      <c r="AU20" s="235">
        <f t="shared" si="8"/>
        <v>0</v>
      </c>
      <c r="AV20" s="235">
        <f t="shared" ca="1" si="8"/>
        <v>0</v>
      </c>
      <c r="AW20" s="235">
        <f t="shared" ca="1" si="8"/>
        <v>0</v>
      </c>
      <c r="AX20" s="235">
        <f t="shared" si="8"/>
        <v>0</v>
      </c>
      <c r="AY20" s="235">
        <f t="shared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  <c r="BD20" s="217"/>
      <c r="BE20" s="217"/>
    </row>
    <row r="21" spans="2:57">
      <c r="D21" s="17" t="s">
        <v>67</v>
      </c>
      <c r="F21" s="12"/>
      <c r="G21" s="98"/>
      <c r="H21" s="236">
        <f>IF(H$11=$D$6, CMN_volumes!$J21*CMN_volumes!$K21,0)</f>
        <v>0</v>
      </c>
      <c r="I21" s="233">
        <f>IF(I$11=IF($D21=$A$5, $D$5, IF(OR($D21="ESV observed compliance", $D21 = $A$7),$D$7, $D$6)), SUMPRODUCT(CMN_volumes!$Q21:$U21,CMN_volumes!$Q$13:$U$13)+CMN_volumes!$O21,0)</f>
        <v>0</v>
      </c>
      <c r="J21" s="234">
        <f>IF(J$11=$D$6, CMN_volumes!$M21,0)</f>
        <v>0</v>
      </c>
      <c r="K21" s="233">
        <f>IF(K$11=$D$6, CMN_volumes!$J21*CMN_volumes!$K21,0)</f>
        <v>0</v>
      </c>
      <c r="L21" s="233">
        <f>IF(L$11=IF($D21=$A$5, $D$5, IF(OR($D21="ESV observed compliance", $D21 = $A$7),$D$7, $D$6)), SUMPRODUCT(CMN_volumes!$Q21:$U21,CMN_volumes!$Q$13:$U$13)+CMN_volumes!$O21,0)</f>
        <v>0</v>
      </c>
      <c r="M21" s="234">
        <f>IF(M$11=$D$6, CMN_volumes!$M21,0)</f>
        <v>0</v>
      </c>
      <c r="N21" s="233">
        <f>IF(N$11=$D$6, CMN_volumes!$J21*CMN_volumes!$K21,0)</f>
        <v>0</v>
      </c>
      <c r="O21" s="233">
        <f>IF(O$11=IF($D21=$A$5, $D$5, IF(OR($D21="ESV observed compliance", $D21 = $A$7),$D$7, $D$6)), SUMPRODUCT(CMN_volumes!$Q21:$U21,CMN_volumes!$Q$13:$U$13)+CMN_volumes!$O21,0)</f>
        <v>0</v>
      </c>
      <c r="P21" s="234">
        <f>IF(P$11=$D$6, CMN_volumes!$M21,0)</f>
        <v>0</v>
      </c>
      <c r="Q21" s="233">
        <f>IF(Q$11=$D$6, CMN_volumes!$J21*CMN_volumes!$K21,0)</f>
        <v>0</v>
      </c>
      <c r="R21" s="233">
        <f>IF(R$11=IF($D21=$A$5, $D$5, IF(OR($D21="ESV observed compliance", $D21 = $A$7),$D$7, $D$6)), SUMPRODUCT(CMN_volumes!$Q21:$U21,CMN_volumes!$Q$13:$U$13)+CMN_volumes!$O21,0)</f>
        <v>0</v>
      </c>
      <c r="S21" s="234">
        <f>IF(S$11=$D$6, CMN_volumes!$M21,0)</f>
        <v>0</v>
      </c>
      <c r="T21" s="233">
        <f>IF(T$11=$D$6, CMN_volumes!$J21*CMN_volumes!$K21,0)</f>
        <v>0</v>
      </c>
      <c r="U21" s="233">
        <f ca="1">IF(U$11=IF($D21=$A$5, $D$5, IF(OR($D21="ESV observed compliance", $D21 = $A$7),$D$7, $D$6)), SUMPRODUCT(CMN_volumes!$Q21:$U21,CMN_volumes!$Q$13:$U$13)+CMN_volumes!$O21,0)</f>
        <v>0</v>
      </c>
      <c r="V21" s="234">
        <f>IF(V$11=$D$6, CMN_volumes!$M21,0)</f>
        <v>0</v>
      </c>
      <c r="W21" s="233">
        <f>IF(W$11=$D$6, CMN_volumes!$J21*CMN_volumes!$K21,0)</f>
        <v>0</v>
      </c>
      <c r="X21" s="233">
        <f>IF(X$11=IF($D21=$A$5, $D$5, IF(OR($D21="ESV observed compliance", $D21 = $A$7),$D$7, $D$6)), SUMPRODUCT(CMN_volumes!$Q21:$U21,CMN_volumes!$Q$13:$U$13)+CMN_volumes!$O21,0)</f>
        <v>0</v>
      </c>
      <c r="Y21" s="234">
        <f>IF(Y$11=$D$6, CMN_volumes!$M21,0)</f>
        <v>0</v>
      </c>
      <c r="Z21" s="233">
        <f>IF(Z$11=$D$6, CMN_volumes!$J21*CMN_volumes!$K21,0)</f>
        <v>0</v>
      </c>
      <c r="AA21" s="233">
        <f>IF(AA$11=IF($D21=$A$5, $D$5, IF(OR($D21="ESV observed compliance", $D21 = $A$7),$D$7, $D$6)), SUMPRODUCT(CMN_volumes!$Q21:$U21,CMN_volumes!$Q$13:$U$13)+CMN_volumes!$O21,0)</f>
        <v>0</v>
      </c>
      <c r="AB21" s="234">
        <f>IF(AB$11=$D$6, CMN_volumes!$M21,0)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si="6"/>
        <v>0</v>
      </c>
      <c r="AH21" s="235">
        <f t="shared" ca="1" si="6"/>
        <v>0</v>
      </c>
      <c r="AI21" s="235">
        <f t="shared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si="8"/>
        <v>0</v>
      </c>
      <c r="AU21" s="235">
        <f t="shared" si="8"/>
        <v>0</v>
      </c>
      <c r="AV21" s="235">
        <f t="shared" ca="1" si="8"/>
        <v>0</v>
      </c>
      <c r="AW21" s="235">
        <f t="shared" ca="1" si="8"/>
        <v>0</v>
      </c>
      <c r="AX21" s="235">
        <f t="shared" si="8"/>
        <v>0</v>
      </c>
      <c r="AY21" s="235">
        <f t="shared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  <c r="BD21" s="217"/>
      <c r="BE21" s="217"/>
    </row>
    <row r="22" spans="2:57">
      <c r="D22" t="s">
        <v>5</v>
      </c>
      <c r="F22" s="12"/>
      <c r="G22" s="98"/>
      <c r="H22" s="236">
        <f>IF(H$11=$D$6, CMN_volumes!$J22*CMN_volumes!$K22,0)</f>
        <v>0</v>
      </c>
      <c r="I22" s="233">
        <f>IF(I$11=IF($D22=$A$5, $D$5, IF(OR($D22="ESV observed compliance", $D22 = $A$7),$D$7, $D$6)), SUMPRODUCT(CMN_volumes!$Q22:$U22,CMN_volumes!$Q$13:$U$13)+CMN_volumes!$O22,0)</f>
        <v>0</v>
      </c>
      <c r="J22" s="234">
        <f>IF(J$11=$D$6, CMN_volumes!$M22,0)</f>
        <v>0</v>
      </c>
      <c r="K22" s="233">
        <f>IF(K$11=$D$6, CMN_volumes!$J22*CMN_volumes!$K22,0)</f>
        <v>0</v>
      </c>
      <c r="L22" s="233">
        <f>IF(L$11=IF($D22=$A$5, $D$5, IF(OR($D22="ESV observed compliance", $D22 = $A$7),$D$7, $D$6)), SUMPRODUCT(CMN_volumes!$Q22:$U22,CMN_volumes!$Q$13:$U$13)+CMN_volumes!$O22,0)</f>
        <v>0</v>
      </c>
      <c r="M22" s="234">
        <f>IF(M$11=$D$6, CMN_volumes!$M22,0)</f>
        <v>0</v>
      </c>
      <c r="N22" s="233">
        <f>IF(N$11=$D$6, CMN_volumes!$J22*CMN_volumes!$K22,0)</f>
        <v>0</v>
      </c>
      <c r="O22" s="233">
        <f>IF(O$11=IF($D22=$A$5, $D$5, IF(OR($D22="ESV observed compliance", $D22 = $A$7),$D$7, $D$6)), SUMPRODUCT(CMN_volumes!$Q22:$U22,CMN_volumes!$Q$13:$U$13)+CMN_volumes!$O22,0)</f>
        <v>0</v>
      </c>
      <c r="P22" s="234">
        <f>IF(P$11=$D$6, CMN_volumes!$M22,0)</f>
        <v>0</v>
      </c>
      <c r="Q22" s="233">
        <f>IF(Q$11=$D$6, CMN_volumes!$J22*CMN_volumes!$K22,0)</f>
        <v>0</v>
      </c>
      <c r="R22" s="233">
        <f>IF(R$11=IF($D22=$A$5, $D$5, IF(OR($D22="ESV observed compliance", $D22 = $A$7),$D$7, $D$6)), SUMPRODUCT(CMN_volumes!$Q22:$U22,CMN_volumes!$Q$13:$U$13)+CMN_volumes!$O22,0)</f>
        <v>0</v>
      </c>
      <c r="S22" s="234">
        <f>IF(S$11=$D$6, CMN_volumes!$M22,0)</f>
        <v>0</v>
      </c>
      <c r="T22" s="233">
        <f>IF(T$11=$D$6, CMN_volumes!$J22*CMN_volumes!$K22,0)</f>
        <v>0</v>
      </c>
      <c r="U22" s="233">
        <f ca="1">IF(U$11=IF($D22=$A$5, $D$5, IF(OR($D22="ESV observed compliance", $D22 = $A$7),$D$7, $D$6)), SUMPRODUCT(CMN_volumes!$Q22:$U22,CMN_volumes!$Q$13:$U$13)+CMN_volumes!$O22,0)</f>
        <v>0</v>
      </c>
      <c r="V22" s="234">
        <f>IF(V$11=$D$6, CMN_volumes!$M22,0)</f>
        <v>0</v>
      </c>
      <c r="W22" s="233">
        <f>IF(W$11=$D$6, CMN_volumes!$J22*CMN_volumes!$K22,0)</f>
        <v>0</v>
      </c>
      <c r="X22" s="233">
        <f>IF(X$11=IF($D22=$A$5, $D$5, IF(OR($D22="ESV observed compliance", $D22 = $A$7),$D$7, $D$6)), SUMPRODUCT(CMN_volumes!$Q22:$U22,CMN_volumes!$Q$13:$U$13)+CMN_volumes!$O22,0)</f>
        <v>0</v>
      </c>
      <c r="Y22" s="234">
        <f>IF(Y$11=$D$6, CMN_volumes!$M22,0)</f>
        <v>0</v>
      </c>
      <c r="Z22" s="233">
        <f>IF(Z$11=$D$6, CMN_volumes!$J22*CMN_volumes!$K22,0)</f>
        <v>0</v>
      </c>
      <c r="AA22" s="233">
        <f>IF(AA$11=IF($D22=$A$5, $D$5, IF(OR($D22="ESV observed compliance", $D22 = $A$7),$D$7, $D$6)), SUMPRODUCT(CMN_volumes!$Q22:$U22,CMN_volumes!$Q$13:$U$13)+CMN_volumes!$O22,0)</f>
        <v>0</v>
      </c>
      <c r="AB22" s="234">
        <f>IF(AB$11=$D$6, CMN_volumes!$M22,0)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si="6"/>
        <v>0</v>
      </c>
      <c r="AH22" s="235">
        <f t="shared" ca="1" si="6"/>
        <v>0</v>
      </c>
      <c r="AI22" s="235">
        <f t="shared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si="8"/>
        <v>0</v>
      </c>
      <c r="AU22" s="235">
        <f t="shared" si="8"/>
        <v>0</v>
      </c>
      <c r="AV22" s="235">
        <f t="shared" ca="1" si="8"/>
        <v>0</v>
      </c>
      <c r="AW22" s="235">
        <f t="shared" ca="1" si="8"/>
        <v>0</v>
      </c>
      <c r="AX22" s="235">
        <f t="shared" si="8"/>
        <v>0</v>
      </c>
      <c r="AY22" s="235">
        <f t="shared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  <c r="BD22" s="217"/>
      <c r="BE22" s="217"/>
    </row>
    <row r="23" spans="2:57">
      <c r="D23" t="s">
        <v>6</v>
      </c>
      <c r="F23" s="12"/>
      <c r="G23" s="98"/>
      <c r="H23" s="236">
        <f>IF(H$11=$D$6, CMN_volumes!$J23*CMN_volumes!$K23,0)</f>
        <v>0</v>
      </c>
      <c r="I23" s="233">
        <f>IF(I$11=IF($D23=$A$5, $D$5, IF(OR($D23="ESV observed compliance", $D23 = $A$7),$D$7, $D$6)), SUMPRODUCT(CMN_volumes!$Q23:$U23,CMN_volumes!$Q$13:$U$13)+CMN_volumes!$O23,0)</f>
        <v>0</v>
      </c>
      <c r="J23" s="234">
        <f>IF(J$11=$D$6, CMN_volumes!$M23,0)</f>
        <v>0</v>
      </c>
      <c r="K23" s="233">
        <f>IF(K$11=$D$6, CMN_volumes!$J23*CMN_volumes!$K23,0)</f>
        <v>0</v>
      </c>
      <c r="L23" s="233">
        <f>IF(L$11=IF($D23=$A$5, $D$5, IF(OR($D23="ESV observed compliance", $D23 = $A$7),$D$7, $D$6)), SUMPRODUCT(CMN_volumes!$Q23:$U23,CMN_volumes!$Q$13:$U$13)+CMN_volumes!$O23,0)</f>
        <v>0</v>
      </c>
      <c r="M23" s="234">
        <f>IF(M$11=$D$6, CMN_volumes!$M23,0)</f>
        <v>0</v>
      </c>
      <c r="N23" s="233">
        <f>IF(N$11=$D$6, CMN_volumes!$J23*CMN_volumes!$K23,0)</f>
        <v>0</v>
      </c>
      <c r="O23" s="233">
        <f>IF(O$11=IF($D23=$A$5, $D$5, IF(OR($D23="ESV observed compliance", $D23 = $A$7),$D$7, $D$6)), SUMPRODUCT(CMN_volumes!$Q23:$U23,CMN_volumes!$Q$13:$U$13)+CMN_volumes!$O23,0)</f>
        <v>0</v>
      </c>
      <c r="P23" s="234">
        <f>IF(P$11=$D$6, CMN_volumes!$M23,0)</f>
        <v>0</v>
      </c>
      <c r="Q23" s="233">
        <f>IF(Q$11=$D$6, CMN_volumes!$J23*CMN_volumes!$K23,0)</f>
        <v>0</v>
      </c>
      <c r="R23" s="233">
        <f>IF(R$11=IF($D23=$A$5, $D$5, IF(OR($D23="ESV observed compliance", $D23 = $A$7),$D$7, $D$6)), SUMPRODUCT(CMN_volumes!$Q23:$U23,CMN_volumes!$Q$13:$U$13)+CMN_volumes!$O23,0)</f>
        <v>0</v>
      </c>
      <c r="S23" s="234">
        <f>IF(S$11=$D$6, CMN_volumes!$M23,0)</f>
        <v>0</v>
      </c>
      <c r="T23" s="233">
        <f>IF(T$11=$D$6, CMN_volumes!$J23*CMN_volumes!$K23,0)</f>
        <v>0</v>
      </c>
      <c r="U23" s="233">
        <f ca="1">IF(U$11=IF($D23=$A$5, $D$5, IF(OR($D23="ESV observed compliance", $D23 = $A$7),$D$7, $D$6)), SUMPRODUCT(CMN_volumes!$Q23:$U23,CMN_volumes!$Q$13:$U$13)+CMN_volumes!$O23,0)</f>
        <v>0</v>
      </c>
      <c r="V23" s="234">
        <f>IF(V$11=$D$6, CMN_volumes!$M23,0)</f>
        <v>0</v>
      </c>
      <c r="W23" s="233">
        <f>IF(W$11=$D$6, CMN_volumes!$J23*CMN_volumes!$K23,0)</f>
        <v>0</v>
      </c>
      <c r="X23" s="233">
        <f>IF(X$11=IF($D23=$A$5, $D$5, IF(OR($D23="ESV observed compliance", $D23 = $A$7),$D$7, $D$6)), SUMPRODUCT(CMN_volumes!$Q23:$U23,CMN_volumes!$Q$13:$U$13)+CMN_volumes!$O23,0)</f>
        <v>0</v>
      </c>
      <c r="Y23" s="234">
        <f>IF(Y$11=$D$6, CMN_volumes!$M23,0)</f>
        <v>0</v>
      </c>
      <c r="Z23" s="233">
        <f>IF(Z$11=$D$6, CMN_volumes!$J23*CMN_volumes!$K23,0)</f>
        <v>0</v>
      </c>
      <c r="AA23" s="233">
        <f>IF(AA$11=IF($D23=$A$5, $D$5, IF(OR($D23="ESV observed compliance", $D23 = $A$7),$D$7, $D$6)), SUMPRODUCT(CMN_volumes!$Q23:$U23,CMN_volumes!$Q$13:$U$13)+CMN_volumes!$O23,0)</f>
        <v>0</v>
      </c>
      <c r="AB23" s="234">
        <f>IF(AB$11=$D$6, CMN_volumes!$M23,0)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si="6"/>
        <v>0</v>
      </c>
      <c r="AH23" s="235">
        <f t="shared" ca="1" si="6"/>
        <v>0</v>
      </c>
      <c r="AI23" s="235">
        <f t="shared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si="8"/>
        <v>0</v>
      </c>
      <c r="AU23" s="235">
        <f t="shared" si="8"/>
        <v>0</v>
      </c>
      <c r="AV23" s="235">
        <f t="shared" ca="1" si="8"/>
        <v>0</v>
      </c>
      <c r="AW23" s="235">
        <f t="shared" ca="1" si="8"/>
        <v>0</v>
      </c>
      <c r="AX23" s="235">
        <f t="shared" si="8"/>
        <v>0</v>
      </c>
      <c r="AY23" s="235">
        <f t="shared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  <c r="BD23" s="217"/>
      <c r="BE23" s="217"/>
    </row>
    <row r="24" spans="2:57">
      <c r="D24" t="s">
        <v>20</v>
      </c>
      <c r="F24" s="12"/>
      <c r="G24" s="98"/>
      <c r="H24" s="236">
        <f>IF(H$11=$D$6, CMN_volumes!$J24*CMN_volumes!$K24,0)</f>
        <v>0</v>
      </c>
      <c r="I24" s="233">
        <f>IF(I$11=IF($D24=$A$5, $D$5, IF(OR($D24="ESV observed compliance", $D24 = $A$7),$D$7, $D$6)), SUMPRODUCT(CMN_volumes!$Q24:$U24,CMN_volumes!$Q$13:$U$13)+CMN_volumes!$O24,0)</f>
        <v>0</v>
      </c>
      <c r="J24" s="234">
        <f>IF(J$11=$D$6, CMN_volumes!$M24,0)</f>
        <v>0</v>
      </c>
      <c r="K24" s="233">
        <f>IF(K$11=$D$6, CMN_volumes!$J24*CMN_volumes!$K24,0)</f>
        <v>0</v>
      </c>
      <c r="L24" s="233">
        <f>IF(L$11=IF($D24=$A$5, $D$5, IF(OR($D24="ESV observed compliance", $D24 = $A$7),$D$7, $D$6)), SUMPRODUCT(CMN_volumes!$Q24:$U24,CMN_volumes!$Q$13:$U$13)+CMN_volumes!$O24,0)</f>
        <v>0</v>
      </c>
      <c r="M24" s="234">
        <f>IF(M$11=$D$6, CMN_volumes!$M24,0)</f>
        <v>0</v>
      </c>
      <c r="N24" s="233">
        <f>IF(N$11=$D$6, CMN_volumes!$J24*CMN_volumes!$K24,0)</f>
        <v>0</v>
      </c>
      <c r="O24" s="233">
        <f>IF(O$11=IF($D24=$A$5, $D$5, IF(OR($D24="ESV observed compliance", $D24 = $A$7),$D$7, $D$6)), SUMPRODUCT(CMN_volumes!$Q24:$U24,CMN_volumes!$Q$13:$U$13)+CMN_volumes!$O24,0)</f>
        <v>0</v>
      </c>
      <c r="P24" s="234">
        <f>IF(P$11=$D$6, CMN_volumes!$M24,0)</f>
        <v>0</v>
      </c>
      <c r="Q24" s="233">
        <f>IF(Q$11=$D$6, CMN_volumes!$J24*CMN_volumes!$K24,0)</f>
        <v>0</v>
      </c>
      <c r="R24" s="233">
        <f>IF(R$11=IF($D24=$A$5, $D$5, IF(OR($D24="ESV observed compliance", $D24 = $A$7),$D$7, $D$6)), SUMPRODUCT(CMN_volumes!$Q24:$U24,CMN_volumes!$Q$13:$U$13)+CMN_volumes!$O24,0)</f>
        <v>0</v>
      </c>
      <c r="S24" s="234">
        <f>IF(S$11=$D$6, CMN_volumes!$M24,0)</f>
        <v>0</v>
      </c>
      <c r="T24" s="233">
        <f>IF(T$11=$D$6, CMN_volumes!$J24*CMN_volumes!$K24,0)</f>
        <v>0</v>
      </c>
      <c r="U24" s="233">
        <f ca="1">IF(U$11=IF($D24=$A$5, $D$5, IF(OR($D24="ESV observed compliance", $D24 = $A$7),$D$7, $D$6)), SUMPRODUCT(CMN_volumes!$Q24:$U24,CMN_volumes!$Q$13:$U$13)+CMN_volumes!$O24,0)</f>
        <v>0</v>
      </c>
      <c r="V24" s="234">
        <f>IF(V$11=$D$6, CMN_volumes!$M24,0)</f>
        <v>0</v>
      </c>
      <c r="W24" s="233">
        <f>IF(W$11=$D$6, CMN_volumes!$J24*CMN_volumes!$K24,0)</f>
        <v>0</v>
      </c>
      <c r="X24" s="233">
        <f>IF(X$11=IF($D24=$A$5, $D$5, IF(OR($D24="ESV observed compliance", $D24 = $A$7),$D$7, $D$6)), SUMPRODUCT(CMN_volumes!$Q24:$U24,CMN_volumes!$Q$13:$U$13)+CMN_volumes!$O24,0)</f>
        <v>0</v>
      </c>
      <c r="Y24" s="234">
        <f>IF(Y$11=$D$6, CMN_volumes!$M24,0)</f>
        <v>0</v>
      </c>
      <c r="Z24" s="233">
        <f>IF(Z$11=$D$6, CMN_volumes!$J24*CMN_volumes!$K24,0)</f>
        <v>0</v>
      </c>
      <c r="AA24" s="233">
        <f>IF(AA$11=IF($D24=$A$5, $D$5, IF(OR($D24="ESV observed compliance", $D24 = $A$7),$D$7, $D$6)), SUMPRODUCT(CMN_volumes!$Q24:$U24,CMN_volumes!$Q$13:$U$13)+CMN_volumes!$O24,0)</f>
        <v>0</v>
      </c>
      <c r="AB24" s="234">
        <f>IF(AB$11=$D$6, CMN_volumes!$M24,0)</f>
        <v>0</v>
      </c>
      <c r="AC24" s="124"/>
      <c r="AD24" s="235">
        <f t="shared" ref="AD24:AJ39" si="10">SUMIF($H$11:$AB$11,AD$11, $H24:$AB24)</f>
        <v>0</v>
      </c>
      <c r="AE24" s="235">
        <f t="shared" si="10"/>
        <v>0</v>
      </c>
      <c r="AF24" s="235">
        <f t="shared" si="10"/>
        <v>0</v>
      </c>
      <c r="AG24" s="235">
        <f t="shared" si="10"/>
        <v>0</v>
      </c>
      <c r="AH24" s="235">
        <f t="shared" ca="1" si="10"/>
        <v>0</v>
      </c>
      <c r="AI24" s="235">
        <f t="shared" si="10"/>
        <v>0</v>
      </c>
      <c r="AJ24" s="235">
        <f t="shared" si="10"/>
        <v>0</v>
      </c>
      <c r="AK24" s="124"/>
      <c r="AL24" s="235">
        <f t="shared" ref="AL24:AL34" ca="1" si="11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si="8"/>
        <v>0</v>
      </c>
      <c r="AU24" s="235">
        <f t="shared" si="8"/>
        <v>0</v>
      </c>
      <c r="AV24" s="235">
        <f t="shared" ca="1" si="8"/>
        <v>0</v>
      </c>
      <c r="AW24" s="235">
        <f t="shared" ca="1" si="8"/>
        <v>0</v>
      </c>
      <c r="AX24" s="235">
        <f t="shared" si="8"/>
        <v>0</v>
      </c>
      <c r="AY24" s="235">
        <f t="shared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  <c r="BD24" s="217"/>
      <c r="BE24" s="217"/>
    </row>
    <row r="25" spans="2:57">
      <c r="D25" t="s">
        <v>78</v>
      </c>
      <c r="F25" s="12"/>
      <c r="G25" s="98"/>
      <c r="H25" s="236">
        <f>IF(H$11=$D$6, CMN_volumes!$J25*CMN_volumes!$K25,0)</f>
        <v>0</v>
      </c>
      <c r="I25" s="233">
        <f>IF(I$11=IF($D25=$A$5, $D$5, IF(OR($D25="ESV observed compliance", $D25 = $A$7),$D$7, $D$6)), SUMPRODUCT(CMN_volumes!$Q25:$U25,CMN_volumes!$Q$13:$U$13)+CMN_volumes!$O25,0)</f>
        <v>0</v>
      </c>
      <c r="J25" s="234">
        <f>IF(J$11=$D$6, CMN_volumes!$M25,0)</f>
        <v>0</v>
      </c>
      <c r="K25" s="233">
        <f>IF(K$11=$D$6, CMN_volumes!$J25*CMN_volumes!$K25,0)</f>
        <v>0</v>
      </c>
      <c r="L25" s="233">
        <f>IF(L$11=IF($D25=$A$5, $D$5, IF(OR($D25="ESV observed compliance", $D25 = $A$7),$D$7, $D$6)), SUMPRODUCT(CMN_volumes!$Q25:$U25,CMN_volumes!$Q$13:$U$13)+CMN_volumes!$O25,0)</f>
        <v>0</v>
      </c>
      <c r="M25" s="234">
        <f>IF(M$11=$D$6, CMN_volumes!$M25,0)</f>
        <v>0</v>
      </c>
      <c r="N25" s="233">
        <f>IF(N$11=$D$6, CMN_volumes!$J25*CMN_volumes!$K25,0)</f>
        <v>0</v>
      </c>
      <c r="O25" s="233">
        <f>IF(O$11=IF($D25=$A$5, $D$5, IF(OR($D25="ESV observed compliance", $D25 = $A$7),$D$7, $D$6)), SUMPRODUCT(CMN_volumes!$Q25:$U25,CMN_volumes!$Q$13:$U$13)+CMN_volumes!$O25,0)</f>
        <v>0</v>
      </c>
      <c r="P25" s="234">
        <f>IF(P$11=$D$6, CMN_volumes!$M25,0)</f>
        <v>0</v>
      </c>
      <c r="Q25" s="233">
        <f>IF(Q$11=$D$6, CMN_volumes!$J25*CMN_volumes!$K25,0)</f>
        <v>0</v>
      </c>
      <c r="R25" s="233">
        <f>IF(R$11=IF($D25=$A$5, $D$5, IF(OR($D25="ESV observed compliance", $D25 = $A$7),$D$7, $D$6)), SUMPRODUCT(CMN_volumes!$Q25:$U25,CMN_volumes!$Q$13:$U$13)+CMN_volumes!$O25,0)</f>
        <v>0</v>
      </c>
      <c r="S25" s="234">
        <f>IF(S$11=$D$6, CMN_volumes!$M25,0)</f>
        <v>0</v>
      </c>
      <c r="T25" s="233">
        <f>IF(T$11=$D$6, CMN_volumes!$J25*CMN_volumes!$K25,0)</f>
        <v>0</v>
      </c>
      <c r="U25" s="233">
        <f ca="1">IF(U$11=IF($D25=$A$5, $D$5, IF(OR($D25="ESV observed compliance", $D25 = $A$7),$D$7, $D$6)), SUMPRODUCT(CMN_volumes!$Q25:$U25,CMN_volumes!$Q$13:$U$13)+CMN_volumes!$O25,0)</f>
        <v>0</v>
      </c>
      <c r="V25" s="234">
        <f>IF(V$11=$D$6, CMN_volumes!$M25,0)</f>
        <v>0</v>
      </c>
      <c r="W25" s="233">
        <f>IF(W$11=$D$6, CMN_volumes!$J25*CMN_volumes!$K25,0)</f>
        <v>0</v>
      </c>
      <c r="X25" s="233">
        <f>IF(X$11=IF($D25=$A$5, $D$5, IF(OR($D25="ESV observed compliance", $D25 = $A$7),$D$7, $D$6)), SUMPRODUCT(CMN_volumes!$Q25:$U25,CMN_volumes!$Q$13:$U$13)+CMN_volumes!$O25,0)</f>
        <v>0</v>
      </c>
      <c r="Y25" s="234">
        <f>IF(Y$11=$D$6, CMN_volumes!$M25,0)</f>
        <v>0</v>
      </c>
      <c r="Z25" s="233">
        <f>IF(Z$11=$D$6, CMN_volumes!$J25*CMN_volumes!$K25,0)</f>
        <v>0</v>
      </c>
      <c r="AA25" s="233">
        <f>IF(AA$11=IF($D25=$A$5, $D$5, IF(OR($D25="ESV observed compliance", $D25 = $A$7),$D$7, $D$6)), SUMPRODUCT(CMN_volumes!$Q25:$U25,CMN_volumes!$Q$13:$U$13)+CMN_volumes!$O25,0)</f>
        <v>0</v>
      </c>
      <c r="AB25" s="234">
        <f>IF(AB$11=$D$6, CMN_volumes!$M25,0)</f>
        <v>0</v>
      </c>
      <c r="AC25" s="124"/>
      <c r="AD25" s="235">
        <f t="shared" si="10"/>
        <v>0</v>
      </c>
      <c r="AE25" s="235">
        <f t="shared" si="10"/>
        <v>0</v>
      </c>
      <c r="AF25" s="235">
        <f t="shared" si="10"/>
        <v>0</v>
      </c>
      <c r="AG25" s="235">
        <f t="shared" si="10"/>
        <v>0</v>
      </c>
      <c r="AH25" s="235">
        <f t="shared" ca="1" si="10"/>
        <v>0</v>
      </c>
      <c r="AI25" s="235">
        <f t="shared" si="10"/>
        <v>0</v>
      </c>
      <c r="AJ25" s="235">
        <f t="shared" si="10"/>
        <v>0</v>
      </c>
      <c r="AK25" s="124"/>
      <c r="AL25" s="235">
        <f t="shared" ca="1" si="11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si="8"/>
        <v>0</v>
      </c>
      <c r="AU25" s="235">
        <f t="shared" si="8"/>
        <v>0</v>
      </c>
      <c r="AV25" s="235">
        <f t="shared" ca="1" si="8"/>
        <v>0</v>
      </c>
      <c r="AW25" s="235">
        <f t="shared" ca="1" si="8"/>
        <v>0</v>
      </c>
      <c r="AX25" s="235">
        <f t="shared" si="8"/>
        <v>0</v>
      </c>
      <c r="AY25" s="235">
        <f t="shared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  <c r="BD25" s="217"/>
      <c r="BE25" s="217"/>
    </row>
    <row r="26" spans="2:57">
      <c r="D26" t="s">
        <v>79</v>
      </c>
      <c r="F26" s="12"/>
      <c r="G26" s="98"/>
      <c r="H26" s="236">
        <f>IF(H$11=$D$6, CMN_volumes!$J26*CMN_volumes!$K26,0)</f>
        <v>0</v>
      </c>
      <c r="I26" s="233">
        <f>IF(I$11=IF($D26=$A$5, $D$5, IF(OR($D26="ESV observed compliance", $D26 = $A$7),$D$7, $D$6)), SUMPRODUCT(CMN_volumes!$Q26:$U26,CMN_volumes!$Q$13:$U$13)+CMN_volumes!$O26,0)</f>
        <v>0</v>
      </c>
      <c r="J26" s="234">
        <f>IF(J$11=$D$6, CMN_volumes!$M26,0)</f>
        <v>0</v>
      </c>
      <c r="K26" s="233">
        <f>IF(K$11=$D$6, CMN_volumes!$J26*CMN_volumes!$K26,0)</f>
        <v>0</v>
      </c>
      <c r="L26" s="233">
        <f>IF(L$11=IF($D26=$A$5, $D$5, IF(OR($D26="ESV observed compliance", $D26 = $A$7),$D$7, $D$6)), SUMPRODUCT(CMN_volumes!$Q26:$U26,CMN_volumes!$Q$13:$U$13)+CMN_volumes!$O26,0)</f>
        <v>0</v>
      </c>
      <c r="M26" s="234">
        <f>IF(M$11=$D$6, CMN_volumes!$M26,0)</f>
        <v>0</v>
      </c>
      <c r="N26" s="233">
        <f>IF(N$11=$D$6, CMN_volumes!$J26*CMN_volumes!$K26,0)</f>
        <v>0</v>
      </c>
      <c r="O26" s="233">
        <f>IF(O$11=IF($D26=$A$5, $D$5, IF(OR($D26="ESV observed compliance", $D26 = $A$7),$D$7, $D$6)), SUMPRODUCT(CMN_volumes!$Q26:$U26,CMN_volumes!$Q$13:$U$13)+CMN_volumes!$O26,0)</f>
        <v>0</v>
      </c>
      <c r="P26" s="234">
        <f>IF(P$11=$D$6, CMN_volumes!$M26,0)</f>
        <v>0</v>
      </c>
      <c r="Q26" s="233">
        <f>IF(Q$11=$D$6, CMN_volumes!$J26*CMN_volumes!$K26,0)</f>
        <v>0</v>
      </c>
      <c r="R26" s="233">
        <f>IF(R$11=IF($D26=$A$5, $D$5, IF(OR($D26="ESV observed compliance", $D26 = $A$7),$D$7, $D$6)), SUMPRODUCT(CMN_volumes!$Q26:$U26,CMN_volumes!$Q$13:$U$13)+CMN_volumes!$O26,0)</f>
        <v>0</v>
      </c>
      <c r="S26" s="234">
        <f>IF(S$11=$D$6, CMN_volumes!$M26,0)</f>
        <v>0</v>
      </c>
      <c r="T26" s="233">
        <f>IF(T$11=$D$6, CMN_volumes!$J26*CMN_volumes!$K26,0)</f>
        <v>0</v>
      </c>
      <c r="U26" s="233">
        <f ca="1">IF(U$11=IF($D26=$A$5, $D$5, IF(OR($D26="ESV observed compliance", $D26 = $A$7),$D$7, $D$6)), SUMPRODUCT(CMN_volumes!$Q26:$U26,CMN_volumes!$Q$13:$U$13)+CMN_volumes!$O26,0)</f>
        <v>0</v>
      </c>
      <c r="V26" s="234">
        <f>IF(V$11=$D$6, CMN_volumes!$M26,0)</f>
        <v>0</v>
      </c>
      <c r="W26" s="233">
        <f>IF(W$11=$D$6, CMN_volumes!$J26*CMN_volumes!$K26,0)</f>
        <v>0</v>
      </c>
      <c r="X26" s="233">
        <f>IF(X$11=IF($D26=$A$5, $D$5, IF(OR($D26="ESV observed compliance", $D26 = $A$7),$D$7, $D$6)), SUMPRODUCT(CMN_volumes!$Q26:$U26,CMN_volumes!$Q$13:$U$13)+CMN_volumes!$O26,0)</f>
        <v>0</v>
      </c>
      <c r="Y26" s="234">
        <f>IF(Y$11=$D$6, CMN_volumes!$M26,0)</f>
        <v>0</v>
      </c>
      <c r="Z26" s="233">
        <f>IF(Z$11=$D$6, CMN_volumes!$J26*CMN_volumes!$K26,0)</f>
        <v>0</v>
      </c>
      <c r="AA26" s="233">
        <f>IF(AA$11=IF($D26=$A$5, $D$5, IF(OR($D26="ESV observed compliance", $D26 = $A$7),$D$7, $D$6)), SUMPRODUCT(CMN_volumes!$Q26:$U26,CMN_volumes!$Q$13:$U$13)+CMN_volumes!$O26,0)</f>
        <v>0</v>
      </c>
      <c r="AB26" s="234">
        <f>IF(AB$11=$D$6, CMN_volumes!$M26,0)</f>
        <v>0</v>
      </c>
      <c r="AC26" s="124"/>
      <c r="AD26" s="235">
        <f t="shared" si="10"/>
        <v>0</v>
      </c>
      <c r="AE26" s="235">
        <f t="shared" si="10"/>
        <v>0</v>
      </c>
      <c r="AF26" s="235">
        <f t="shared" si="10"/>
        <v>0</v>
      </c>
      <c r="AG26" s="235">
        <f t="shared" si="10"/>
        <v>0</v>
      </c>
      <c r="AH26" s="235">
        <f t="shared" ca="1" si="10"/>
        <v>0</v>
      </c>
      <c r="AI26" s="235">
        <f t="shared" si="10"/>
        <v>0</v>
      </c>
      <c r="AJ26" s="235">
        <f t="shared" si="10"/>
        <v>0</v>
      </c>
      <c r="AK26" s="124"/>
      <c r="AL26" s="235">
        <f t="shared" ca="1" si="11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si="8"/>
        <v>0</v>
      </c>
      <c r="AU26" s="235">
        <f t="shared" si="8"/>
        <v>0</v>
      </c>
      <c r="AV26" s="235">
        <f t="shared" ca="1" si="8"/>
        <v>0</v>
      </c>
      <c r="AW26" s="235">
        <f t="shared" ca="1" si="8"/>
        <v>0</v>
      </c>
      <c r="AX26" s="235">
        <f t="shared" si="8"/>
        <v>0</v>
      </c>
      <c r="AY26" s="235">
        <f t="shared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  <c r="BD26" s="217"/>
      <c r="BE26" s="217"/>
    </row>
    <row r="27" spans="2:57">
      <c r="D27" t="s">
        <v>80</v>
      </c>
      <c r="F27" s="12"/>
      <c r="G27" s="98"/>
      <c r="H27" s="236">
        <f>IF(H$11=$D$6, CMN_volumes!$J27*CMN_volumes!$K27,0)</f>
        <v>0</v>
      </c>
      <c r="I27" s="233">
        <f>IF(I$11=IF($D27=$A$5, $D$5, IF(OR($D27="ESV observed compliance", $D27 = $A$7),$D$7, $D$6)), SUMPRODUCT(CMN_volumes!$Q27:$U27,CMN_volumes!$Q$13:$U$13)+CMN_volumes!$O27,0)</f>
        <v>0</v>
      </c>
      <c r="J27" s="234">
        <f>IF(J$11=$D$6, CMN_volumes!$M27,0)</f>
        <v>0</v>
      </c>
      <c r="K27" s="233">
        <f>IF(K$11=$D$6, CMN_volumes!$J27*CMN_volumes!$K27,0)</f>
        <v>0</v>
      </c>
      <c r="L27" s="233">
        <f>IF(L$11=IF($D27=$A$5, $D$5, IF(OR($D27="ESV observed compliance", $D27 = $A$7),$D$7, $D$6)), SUMPRODUCT(CMN_volumes!$Q27:$U27,CMN_volumes!$Q$13:$U$13)+CMN_volumes!$O27,0)</f>
        <v>0</v>
      </c>
      <c r="M27" s="234">
        <f>IF(M$11=$D$6, CMN_volumes!$M27,0)</f>
        <v>0</v>
      </c>
      <c r="N27" s="233">
        <f>IF(N$11=$D$6, CMN_volumes!$J27*CMN_volumes!$K27,0)</f>
        <v>0</v>
      </c>
      <c r="O27" s="233">
        <f>IF(O$11=IF($D27=$A$5, $D$5, IF(OR($D27="ESV observed compliance", $D27 = $A$7),$D$7, $D$6)), SUMPRODUCT(CMN_volumes!$Q27:$U27,CMN_volumes!$Q$13:$U$13)+CMN_volumes!$O27,0)</f>
        <v>0</v>
      </c>
      <c r="P27" s="234">
        <f>IF(P$11=$D$6, CMN_volumes!$M27,0)</f>
        <v>0</v>
      </c>
      <c r="Q27" s="233">
        <f>IF(Q$11=$D$6, CMN_volumes!$J27*CMN_volumes!$K27,0)</f>
        <v>0</v>
      </c>
      <c r="R27" s="233">
        <f>IF(R$11=IF($D27=$A$5, $D$5, IF(OR($D27="ESV observed compliance", $D27 = $A$7),$D$7, $D$6)), SUMPRODUCT(CMN_volumes!$Q27:$U27,CMN_volumes!$Q$13:$U$13)+CMN_volumes!$O27,0)</f>
        <v>0</v>
      </c>
      <c r="S27" s="234">
        <f>IF(S$11=$D$6, CMN_volumes!$M27,0)</f>
        <v>0</v>
      </c>
      <c r="T27" s="233">
        <f>IF(T$11=$D$6, CMN_volumes!$J27*CMN_volumes!$K27,0)</f>
        <v>0</v>
      </c>
      <c r="U27" s="233">
        <f ca="1">IF(U$11=IF($D27=$A$5, $D$5, IF(OR($D27="ESV observed compliance", $D27 = $A$7),$D$7, $D$6)), SUMPRODUCT(CMN_volumes!$Q27:$U27,CMN_volumes!$Q$13:$U$13)+CMN_volumes!$O27,0)</f>
        <v>0</v>
      </c>
      <c r="V27" s="234">
        <f>IF(V$11=$D$6, CMN_volumes!$M27,0)</f>
        <v>0</v>
      </c>
      <c r="W27" s="233">
        <f>IF(W$11=$D$6, CMN_volumes!$J27*CMN_volumes!$K27,0)</f>
        <v>0</v>
      </c>
      <c r="X27" s="233">
        <f>IF(X$11=IF($D27=$A$5, $D$5, IF(OR($D27="ESV observed compliance", $D27 = $A$7),$D$7, $D$6)), SUMPRODUCT(CMN_volumes!$Q27:$U27,CMN_volumes!$Q$13:$U$13)+CMN_volumes!$O27,0)</f>
        <v>0</v>
      </c>
      <c r="Y27" s="234">
        <f>IF(Y$11=$D$6, CMN_volumes!$M27,0)</f>
        <v>0</v>
      </c>
      <c r="Z27" s="233">
        <f>IF(Z$11=$D$6, CMN_volumes!$J27*CMN_volumes!$K27,0)</f>
        <v>0</v>
      </c>
      <c r="AA27" s="233">
        <f>IF(AA$11=IF($D27=$A$5, $D$5, IF(OR($D27="ESV observed compliance", $D27 = $A$7),$D$7, $D$6)), SUMPRODUCT(CMN_volumes!$Q27:$U27,CMN_volumes!$Q$13:$U$13)+CMN_volumes!$O27,0)</f>
        <v>0</v>
      </c>
      <c r="AB27" s="234">
        <f>IF(AB$11=$D$6, CMN_volumes!$M27,0)</f>
        <v>0</v>
      </c>
      <c r="AC27" s="124"/>
      <c r="AD27" s="235">
        <f t="shared" si="10"/>
        <v>0</v>
      </c>
      <c r="AE27" s="235">
        <f t="shared" si="10"/>
        <v>0</v>
      </c>
      <c r="AF27" s="235">
        <f t="shared" si="10"/>
        <v>0</v>
      </c>
      <c r="AG27" s="235">
        <f t="shared" si="10"/>
        <v>0</v>
      </c>
      <c r="AH27" s="235">
        <f t="shared" ca="1" si="10"/>
        <v>0</v>
      </c>
      <c r="AI27" s="235">
        <f t="shared" si="10"/>
        <v>0</v>
      </c>
      <c r="AJ27" s="235">
        <f t="shared" si="10"/>
        <v>0</v>
      </c>
      <c r="AK27" s="124"/>
      <c r="AL27" s="235">
        <f t="shared" ca="1" si="11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si="8"/>
        <v>0</v>
      </c>
      <c r="AU27" s="235">
        <f t="shared" si="8"/>
        <v>0</v>
      </c>
      <c r="AV27" s="235">
        <f t="shared" ca="1" si="8"/>
        <v>0</v>
      </c>
      <c r="AW27" s="235">
        <f t="shared" ca="1" si="8"/>
        <v>0</v>
      </c>
      <c r="AX27" s="235">
        <f t="shared" si="8"/>
        <v>0</v>
      </c>
      <c r="AY27" s="235">
        <f t="shared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  <c r="BD27" s="217"/>
      <c r="BE27" s="217"/>
    </row>
    <row r="28" spans="2:57">
      <c r="D28" t="s">
        <v>93</v>
      </c>
      <c r="F28" s="12"/>
      <c r="G28" s="98"/>
      <c r="H28" s="236">
        <f>IF(H$11=$D$6, CMN_volumes!$J28*CMN_volumes!$K28,0)</f>
        <v>0</v>
      </c>
      <c r="I28" s="233">
        <f>IF(I$11=IF($D28=$A$5, $D$5, IF(OR($D28="ESV observed compliance", $D28 = $A$7),$D$7, $D$6)), SUMPRODUCT(CMN_volumes!$Q28:$U28,CMN_volumes!$Q$13:$U$13)+CMN_volumes!$O28,0)</f>
        <v>0</v>
      </c>
      <c r="J28" s="234">
        <f>IF(J$11=$D$6, CMN_volumes!$M28,0)</f>
        <v>0</v>
      </c>
      <c r="K28" s="233">
        <f>IF(K$11=$D$6, CMN_volumes!$J28*CMN_volumes!$K28,0)</f>
        <v>0</v>
      </c>
      <c r="L28" s="233">
        <f>IF(L$11=IF($D28=$A$5, $D$5, IF(OR($D28="ESV observed compliance", $D28 = $A$7),$D$7, $D$6)), SUMPRODUCT(CMN_volumes!$Q28:$U28,CMN_volumes!$Q$13:$U$13)+CMN_volumes!$O28,0)</f>
        <v>0</v>
      </c>
      <c r="M28" s="234">
        <f>IF(M$11=$D$6, CMN_volumes!$M28,0)</f>
        <v>0</v>
      </c>
      <c r="N28" s="233">
        <f>IF(N$11=$D$6, CMN_volumes!$J28*CMN_volumes!$K28,0)</f>
        <v>0</v>
      </c>
      <c r="O28" s="233">
        <f>IF(O$11=IF($D28=$A$5, $D$5, IF(OR($D28="ESV observed compliance", $D28 = $A$7),$D$7, $D$6)), SUMPRODUCT(CMN_volumes!$Q28:$U28,CMN_volumes!$Q$13:$U$13)+CMN_volumes!$O28,0)</f>
        <v>0</v>
      </c>
      <c r="P28" s="234">
        <f>IF(P$11=$D$6, CMN_volumes!$M28,0)</f>
        <v>0</v>
      </c>
      <c r="Q28" s="233">
        <f>IF(Q$11=$D$6, CMN_volumes!$J28*CMN_volumes!$K28,0)</f>
        <v>0</v>
      </c>
      <c r="R28" s="233">
        <f>IF(R$11=IF($D28=$A$5, $D$5, IF(OR($D28="ESV observed compliance", $D28 = $A$7),$D$7, $D$6)), SUMPRODUCT(CMN_volumes!$Q28:$U28,CMN_volumes!$Q$13:$U$13)+CMN_volumes!$O28,0)</f>
        <v>0</v>
      </c>
      <c r="S28" s="234">
        <f>IF(S$11=$D$6, CMN_volumes!$M28,0)</f>
        <v>0</v>
      </c>
      <c r="T28" s="233">
        <f>IF(T$11=$D$6, CMN_volumes!$J28*CMN_volumes!$K28,0)</f>
        <v>0</v>
      </c>
      <c r="U28" s="233">
        <f ca="1">IF(U$11=IF($D28=$A$5, $D$5, IF(OR($D28="ESV observed compliance", $D28 = $A$7),$D$7, $D$6)), SUMPRODUCT(CMN_volumes!$Q28:$U28,CMN_volumes!$Q$13:$U$13)+CMN_volumes!$O28,0)</f>
        <v>0</v>
      </c>
      <c r="V28" s="234">
        <f>IF(V$11=$D$6, CMN_volumes!$M28,0)</f>
        <v>0</v>
      </c>
      <c r="W28" s="233">
        <f>IF(W$11=$D$6, CMN_volumes!$J28*CMN_volumes!$K28,0)</f>
        <v>0</v>
      </c>
      <c r="X28" s="233">
        <f>IF(X$11=IF($D28=$A$5, $D$5, IF(OR($D28="ESV observed compliance", $D28 = $A$7),$D$7, $D$6)), SUMPRODUCT(CMN_volumes!$Q28:$U28,CMN_volumes!$Q$13:$U$13)+CMN_volumes!$O28,0)</f>
        <v>0</v>
      </c>
      <c r="Y28" s="234">
        <f>IF(Y$11=$D$6, CMN_volumes!$M28,0)</f>
        <v>0</v>
      </c>
      <c r="Z28" s="233">
        <f>IF(Z$11=$D$6, CMN_volumes!$J28*CMN_volumes!$K28,0)</f>
        <v>0</v>
      </c>
      <c r="AA28" s="233">
        <f>IF(AA$11=IF($D28=$A$5, $D$5, IF(OR($D28="ESV observed compliance", $D28 = $A$7),$D$7, $D$6)), SUMPRODUCT(CMN_volumes!$Q28:$U28,CMN_volumes!$Q$13:$U$13)+CMN_volumes!$O28,0)</f>
        <v>0</v>
      </c>
      <c r="AB28" s="234">
        <f>IF(AB$11=$D$6, CMN_volumes!$M28,0)</f>
        <v>0</v>
      </c>
      <c r="AC28" s="124"/>
      <c r="AD28" s="235">
        <f t="shared" si="10"/>
        <v>0</v>
      </c>
      <c r="AE28" s="235">
        <f t="shared" si="10"/>
        <v>0</v>
      </c>
      <c r="AF28" s="235">
        <f t="shared" si="10"/>
        <v>0</v>
      </c>
      <c r="AG28" s="235">
        <f t="shared" si="10"/>
        <v>0</v>
      </c>
      <c r="AH28" s="235">
        <f t="shared" ca="1" si="10"/>
        <v>0</v>
      </c>
      <c r="AI28" s="235">
        <f t="shared" si="10"/>
        <v>0</v>
      </c>
      <c r="AJ28" s="235">
        <f t="shared" si="10"/>
        <v>0</v>
      </c>
      <c r="AK28" s="124"/>
      <c r="AL28" s="235">
        <f t="shared" ca="1" si="11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si="8"/>
        <v>0</v>
      </c>
      <c r="AU28" s="235">
        <f t="shared" si="8"/>
        <v>0</v>
      </c>
      <c r="AV28" s="235">
        <f t="shared" ca="1" si="8"/>
        <v>0</v>
      </c>
      <c r="AW28" s="235">
        <f t="shared" ca="1" si="8"/>
        <v>0</v>
      </c>
      <c r="AX28" s="235">
        <f t="shared" si="8"/>
        <v>0</v>
      </c>
      <c r="AY28" s="235">
        <f t="shared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  <c r="BD28" s="217"/>
      <c r="BE28" s="217"/>
    </row>
    <row r="29" spans="2:57">
      <c r="D29" t="s">
        <v>103</v>
      </c>
      <c r="F29" s="12"/>
      <c r="G29" s="98"/>
      <c r="H29" s="236">
        <f>IF(H$11=$D$6, CMN_volumes!$J29*CMN_volumes!$K29,0)</f>
        <v>0</v>
      </c>
      <c r="I29" s="233">
        <f>IF(I$11=IF($D29=$A$5, $D$5, IF(OR($D29="ESV observed compliance", $D29 = $A$7),$D$7, $D$6)), SUMPRODUCT(CMN_volumes!$Q29:$U29,CMN_volumes!$Q$13:$U$13)+CMN_volumes!$O29,0)</f>
        <v>0</v>
      </c>
      <c r="J29" s="234">
        <f>IF(J$11=$D$6, CMN_volumes!$M29,0)</f>
        <v>0</v>
      </c>
      <c r="K29" s="233">
        <f>IF(K$11=$D$6, CMN_volumes!$J29*CMN_volumes!$K29,0)</f>
        <v>0</v>
      </c>
      <c r="L29" s="233">
        <f>IF(L$11=IF($D29=$A$5, $D$5, IF(OR($D29="ESV observed compliance", $D29 = $A$7),$D$7, $D$6)), SUMPRODUCT(CMN_volumes!$Q29:$U29,CMN_volumes!$Q$13:$U$13)+CMN_volumes!$O29,0)</f>
        <v>0</v>
      </c>
      <c r="M29" s="234">
        <f>IF(M$11=$D$6, CMN_volumes!$M29,0)</f>
        <v>0</v>
      </c>
      <c r="N29" s="233">
        <f>IF(N$11=$D$6, CMN_volumes!$J29*CMN_volumes!$K29,0)</f>
        <v>0</v>
      </c>
      <c r="O29" s="233">
        <f>IF(O$11=IF($D29=$A$5, $D$5, IF(OR($D29="ESV observed compliance", $D29 = $A$7),$D$7, $D$6)), SUMPRODUCT(CMN_volumes!$Q29:$U29,CMN_volumes!$Q$13:$U$13)+CMN_volumes!$O29,0)</f>
        <v>0</v>
      </c>
      <c r="P29" s="234">
        <f>IF(P$11=$D$6, CMN_volumes!$M29,0)</f>
        <v>0</v>
      </c>
      <c r="Q29" s="233">
        <f>IF(Q$11=$D$6, CMN_volumes!$J29*CMN_volumes!$K29,0)</f>
        <v>0</v>
      </c>
      <c r="R29" s="233">
        <f>IF(R$11=IF($D29=$A$5, $D$5, IF(OR($D29="ESV observed compliance", $D29 = $A$7),$D$7, $D$6)), SUMPRODUCT(CMN_volumes!$Q29:$U29,CMN_volumes!$Q$13:$U$13)+CMN_volumes!$O29,0)</f>
        <v>0</v>
      </c>
      <c r="S29" s="234">
        <f>IF(S$11=$D$6, CMN_volumes!$M29,0)</f>
        <v>0</v>
      </c>
      <c r="T29" s="233">
        <f>IF(T$11=$D$6, CMN_volumes!$J29*CMN_volumes!$K29,0)</f>
        <v>0</v>
      </c>
      <c r="U29" s="233">
        <f ca="1">IF(U$11=IF($D29=$A$5, $D$5, IF(OR($D29="ESV observed compliance", $D29 = $A$7),$D$7, $D$6)), SUMPRODUCT(CMN_volumes!$Q29:$U29,CMN_volumes!$Q$13:$U$13)+CMN_volumes!$O29,0)</f>
        <v>0</v>
      </c>
      <c r="V29" s="234">
        <f>IF(V$11=$D$6, CMN_volumes!$M29,0)</f>
        <v>0</v>
      </c>
      <c r="W29" s="233">
        <f>IF(W$11=$D$6, CMN_volumes!$J29*CMN_volumes!$K29,0)</f>
        <v>0</v>
      </c>
      <c r="X29" s="233">
        <f>IF(X$11=IF($D29=$A$5, $D$5, IF(OR($D29="ESV observed compliance", $D29 = $A$7),$D$7, $D$6)), SUMPRODUCT(CMN_volumes!$Q29:$U29,CMN_volumes!$Q$13:$U$13)+CMN_volumes!$O29,0)</f>
        <v>0</v>
      </c>
      <c r="Y29" s="234">
        <f>IF(Y$11=$D$6, CMN_volumes!$M29,0)</f>
        <v>0</v>
      </c>
      <c r="Z29" s="233">
        <f>IF(Z$11=$D$6, CMN_volumes!$J29*CMN_volumes!$K29,0)</f>
        <v>0</v>
      </c>
      <c r="AA29" s="233">
        <f>IF(AA$11=IF($D29=$A$5, $D$5, IF(OR($D29="ESV observed compliance", $D29 = $A$7),$D$7, $D$6)), SUMPRODUCT(CMN_volumes!$Q29:$U29,CMN_volumes!$Q$13:$U$13)+CMN_volumes!$O29,0)</f>
        <v>0</v>
      </c>
      <c r="AB29" s="234">
        <f>IF(AB$11=$D$6, CMN_volumes!$M29,0)</f>
        <v>0</v>
      </c>
      <c r="AC29" s="124"/>
      <c r="AD29" s="235">
        <f t="shared" si="10"/>
        <v>0</v>
      </c>
      <c r="AE29" s="235">
        <f t="shared" si="10"/>
        <v>0</v>
      </c>
      <c r="AF29" s="235">
        <f t="shared" si="10"/>
        <v>0</v>
      </c>
      <c r="AG29" s="235">
        <f t="shared" si="10"/>
        <v>0</v>
      </c>
      <c r="AH29" s="235">
        <f t="shared" ca="1" si="10"/>
        <v>0</v>
      </c>
      <c r="AI29" s="235">
        <f t="shared" si="10"/>
        <v>0</v>
      </c>
      <c r="AJ29" s="235">
        <f t="shared" si="10"/>
        <v>0</v>
      </c>
      <c r="AK29" s="124"/>
      <c r="AL29" s="235">
        <f t="shared" ca="1" si="11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si="8"/>
        <v>0</v>
      </c>
      <c r="AU29" s="235">
        <f t="shared" si="8"/>
        <v>0</v>
      </c>
      <c r="AV29" s="235">
        <f t="shared" ca="1" si="8"/>
        <v>0</v>
      </c>
      <c r="AW29" s="235">
        <f t="shared" ca="1" si="8"/>
        <v>0</v>
      </c>
      <c r="AX29" s="235">
        <f t="shared" si="8"/>
        <v>0</v>
      </c>
      <c r="AY29" s="235">
        <f t="shared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  <c r="BD29" s="217"/>
      <c r="BE29" s="217"/>
    </row>
    <row r="30" spans="2:57" s="217" customFormat="1">
      <c r="D30" s="217" t="s">
        <v>114</v>
      </c>
      <c r="F30" s="12"/>
      <c r="G30" s="98"/>
      <c r="H30" s="236">
        <f>IF(H$11=$D$6, CMN_volumes!$J30*CMN_volumes!$K30,0)</f>
        <v>0</v>
      </c>
      <c r="I30" s="233">
        <f>IF(I$11=IF($D30=$A$5, $D$5, IF(OR($D30="ESV observed compliance", $D30 = $A$7),$D$7, $D$6)), SUMPRODUCT(CMN_volumes!$Q30:$U30,CMN_volumes!$Q$13:$U$13)+CMN_volumes!$O30,0)</f>
        <v>0</v>
      </c>
      <c r="J30" s="234">
        <f>IF(J$11=$D$6, CMN_volumes!$M30,0)</f>
        <v>0</v>
      </c>
      <c r="K30" s="233">
        <f>IF(K$11=$D$6, CMN_volumes!$J30*CMN_volumes!$K30,0)</f>
        <v>0</v>
      </c>
      <c r="L30" s="233">
        <f>IF(L$11=IF($D30=$A$5, $D$5, IF(OR($D30="ESV observed compliance", $D30 = $A$7),$D$7, $D$6)), SUMPRODUCT(CMN_volumes!$Q30:$U30,CMN_volumes!$Q$13:$U$13)+CMN_volumes!$O30,0)</f>
        <v>0</v>
      </c>
      <c r="M30" s="234">
        <f>IF(M$11=$D$6, CMN_volumes!$M30,0)</f>
        <v>0</v>
      </c>
      <c r="N30" s="233">
        <f>IF(N$11=$D$6, CMN_volumes!$J30*CMN_volumes!$K30,0)</f>
        <v>0</v>
      </c>
      <c r="O30" s="233">
        <f>IF(O$11=IF($D30=$A$5, $D$5, IF(OR($D30="ESV observed compliance", $D30 = $A$7),$D$7, $D$6)), SUMPRODUCT(CMN_volumes!$Q30:$U30,CMN_volumes!$Q$13:$U$13)+CMN_volumes!$O30,0)</f>
        <v>0</v>
      </c>
      <c r="P30" s="234">
        <f>IF(P$11=$D$6, CMN_volumes!$M30,0)</f>
        <v>0</v>
      </c>
      <c r="Q30" s="233">
        <f>IF(Q$11=$D$6, CMN_volumes!$J30*CMN_volumes!$K30,0)</f>
        <v>0</v>
      </c>
      <c r="R30" s="233">
        <f>IF(R$11=IF($D30=$A$5, $D$5, IF(OR($D30="ESV observed compliance", $D30 = $A$7),$D$7, $D$6)), SUMPRODUCT(CMN_volumes!$Q30:$U30,CMN_volumes!$Q$13:$U$13)+CMN_volumes!$O30,0)</f>
        <v>0</v>
      </c>
      <c r="S30" s="234">
        <f>IF(S$11=$D$6, CMN_volumes!$M30,0)</f>
        <v>0</v>
      </c>
      <c r="T30" s="233">
        <f>IF(T$11=$D$6, CMN_volumes!$J30*CMN_volumes!$K30,0)</f>
        <v>0</v>
      </c>
      <c r="U30" s="233">
        <f ca="1">IF(U$11=IF($D30=$A$5, $D$5, IF(OR($D30="ESV observed compliance", $D30 = $A$7),$D$7, $D$6)), SUMPRODUCT(CMN_volumes!$Q30:$U30,CMN_volumes!$Q$13:$U$13)+CMN_volumes!$O30,0)</f>
        <v>0</v>
      </c>
      <c r="V30" s="234">
        <f>IF(V$11=$D$6, CMN_volumes!$M30,0)</f>
        <v>0</v>
      </c>
      <c r="W30" s="233">
        <f>IF(W$11=$D$6, CMN_volumes!$J30*CMN_volumes!$K30,0)</f>
        <v>0</v>
      </c>
      <c r="X30" s="233">
        <f>IF(X$11=IF($D30=$A$5, $D$5, IF(OR($D30="ESV observed compliance", $D30 = $A$7),$D$7, $D$6)), SUMPRODUCT(CMN_volumes!$Q30:$U30,CMN_volumes!$Q$13:$U$13)+CMN_volumes!$O30,0)</f>
        <v>0</v>
      </c>
      <c r="Y30" s="234">
        <f>IF(Y$11=$D$6, CMN_volumes!$M30,0)</f>
        <v>0</v>
      </c>
      <c r="Z30" s="233">
        <f>IF(Z$11=$D$6, CMN_volumes!$J30*CMN_volumes!$K30,0)</f>
        <v>0</v>
      </c>
      <c r="AA30" s="233">
        <f>IF(AA$11=IF($D30=$A$5, $D$5, IF(OR($D30="ESV observed compliance", $D30 = $A$7),$D$7, $D$6)), SUMPRODUCT(CMN_volumes!$Q30:$U30,CMN_volumes!$Q$13:$U$13)+CMN_volumes!$O30,0)</f>
        <v>0</v>
      </c>
      <c r="AB30" s="234">
        <f>IF(AB$11=$D$6, CMN_volumes!$M30,0)</f>
        <v>0</v>
      </c>
      <c r="AC30" s="124"/>
      <c r="AD30" s="235">
        <f t="shared" ref="AD30:AJ30" si="12">SUMIF($H$11:$AB$11,AD$11, $H30:$AB30)</f>
        <v>0</v>
      </c>
      <c r="AE30" s="235">
        <f t="shared" si="12"/>
        <v>0</v>
      </c>
      <c r="AF30" s="235">
        <f t="shared" si="12"/>
        <v>0</v>
      </c>
      <c r="AG30" s="235">
        <f t="shared" si="12"/>
        <v>0</v>
      </c>
      <c r="AH30" s="235">
        <f t="shared" ca="1" si="12"/>
        <v>0</v>
      </c>
      <c r="AI30" s="235">
        <f t="shared" si="12"/>
        <v>0</v>
      </c>
      <c r="AJ30" s="235">
        <f t="shared" si="12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si="8"/>
        <v>0</v>
      </c>
      <c r="AU30" s="235">
        <f t="shared" si="8"/>
        <v>0</v>
      </c>
      <c r="AV30" s="235">
        <f t="shared" ca="1" si="8"/>
        <v>0</v>
      </c>
      <c r="AW30" s="235">
        <f t="shared" ca="1" si="8"/>
        <v>0</v>
      </c>
      <c r="AX30" s="235">
        <f t="shared" si="8"/>
        <v>0</v>
      </c>
      <c r="AY30" s="235">
        <f t="shared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7">
      <c r="D31" s="219" t="s">
        <v>126</v>
      </c>
      <c r="F31" s="12"/>
      <c r="G31" s="98"/>
      <c r="H31" s="236">
        <f>IF(H$11=$D$6, CMN_volumes!$J31*CMN_volumes!$K31,0)</f>
        <v>0</v>
      </c>
      <c r="I31" s="233">
        <f>IF(I$11=IF($D31=$A$5, $D$5, IF(OR($D31="ESV observed compliance", $D31 = $A$7),$D$7, $D$6)), SUMPRODUCT(CMN_volumes!$Q31:$U31,CMN_volumes!$Q$13:$U$13)+CMN_volumes!$O31,0)</f>
        <v>0</v>
      </c>
      <c r="J31" s="234">
        <f>IF(J$11=$D$6, CMN_volumes!$M31,0)</f>
        <v>0</v>
      </c>
      <c r="K31" s="233">
        <f>IF(K$11=$D$6, CMN_volumes!$J31*CMN_volumes!$K31,0)</f>
        <v>0</v>
      </c>
      <c r="L31" s="233">
        <f>IF(L$11=IF($D31=$A$5, $D$5, IF(OR($D31="ESV observed compliance", $D31 = $A$7),$D$7, $D$6)), SUMPRODUCT(CMN_volumes!$Q31:$U31,CMN_volumes!$Q$13:$U$13)+CMN_volumes!$O31,0)</f>
        <v>0</v>
      </c>
      <c r="M31" s="234">
        <f>IF(M$11=$D$6, CMN_volumes!$M31,0)</f>
        <v>0</v>
      </c>
      <c r="N31" s="233">
        <f>IF(N$11=$D$6, CMN_volumes!$J31*CMN_volumes!$K31,0)</f>
        <v>0</v>
      </c>
      <c r="O31" s="233">
        <f>IF(O$11=IF($D31=$A$5, $D$5, IF(OR($D31="ESV observed compliance", $D31 = $A$7),$D$7, $D$6)), SUMPRODUCT(CMN_volumes!$Q31:$U31,CMN_volumes!$Q$13:$U$13)+CMN_volumes!$O31,0)</f>
        <v>0</v>
      </c>
      <c r="P31" s="234">
        <f>IF(P$11=$D$6, CMN_volumes!$M31,0)</f>
        <v>0</v>
      </c>
      <c r="Q31" s="233">
        <f>IF(Q$11=$D$6, CMN_volumes!$J31*CMN_volumes!$K31,0)</f>
        <v>0</v>
      </c>
      <c r="R31" s="233">
        <f>IF(R$11=IF($D31=$A$5, $D$5, IF(OR($D31="ESV observed compliance", $D31 = $A$7),$D$7, $D$6)), SUMPRODUCT(CMN_volumes!$Q31:$U31,CMN_volumes!$Q$13:$U$13)+CMN_volumes!$O31,0)</f>
        <v>0</v>
      </c>
      <c r="S31" s="234">
        <f>IF(S$11=$D$6, CMN_volumes!$M31,0)</f>
        <v>0</v>
      </c>
      <c r="T31" s="233">
        <f>IF(T$11=$D$6, CMN_volumes!$J31*CMN_volumes!$K31,0)</f>
        <v>0</v>
      </c>
      <c r="U31" s="233">
        <f ca="1">IF(U$11=IF($D31=$A$5, $D$5, IF(OR($D31="ESV observed compliance", $D31 = $A$7),$D$7, $D$6)), SUMPRODUCT(CMN_volumes!$Q31:$U31,CMN_volumes!$Q$13:$U$13)+CMN_volumes!$O31,0)</f>
        <v>0</v>
      </c>
      <c r="V31" s="234">
        <f>IF(V$11=$D$6, CMN_volumes!$M31,0)</f>
        <v>0</v>
      </c>
      <c r="W31" s="233">
        <f>IF(W$11=$D$6, CMN_volumes!$J31*CMN_volumes!$K31,0)</f>
        <v>0</v>
      </c>
      <c r="X31" s="233">
        <f>IF(X$11=IF($D31=$A$5, $D$5, IF(OR($D31="ESV observed compliance", $D31 = $A$7),$D$7, $D$6)), SUMPRODUCT(CMN_volumes!$Q31:$U31,CMN_volumes!$Q$13:$U$13)+CMN_volumes!$O31,0)</f>
        <v>0</v>
      </c>
      <c r="Y31" s="234">
        <f>IF(Y$11=$D$6, CMN_volumes!$M31,0)</f>
        <v>0</v>
      </c>
      <c r="Z31" s="233">
        <f>IF(Z$11=$D$6, CMN_volumes!$J31*CMN_volumes!$K31,0)</f>
        <v>0</v>
      </c>
      <c r="AA31" s="233">
        <f>IF(AA$11=IF($D31=$A$5, $D$5, IF(OR($D31="ESV observed compliance", $D31 = $A$7),$D$7, $D$6)), SUMPRODUCT(CMN_volumes!$Q31:$U31,CMN_volumes!$Q$13:$U$13)+CMN_volumes!$O31,0)</f>
        <v>0</v>
      </c>
      <c r="AB31" s="234">
        <f>IF(AB$11=$D$6, CMN_volumes!$M31,0)</f>
        <v>0</v>
      </c>
      <c r="AC31" s="124"/>
      <c r="AD31" s="235">
        <f t="shared" si="10"/>
        <v>0</v>
      </c>
      <c r="AE31" s="235">
        <f t="shared" si="10"/>
        <v>0</v>
      </c>
      <c r="AF31" s="235">
        <f t="shared" si="10"/>
        <v>0</v>
      </c>
      <c r="AG31" s="235">
        <f t="shared" si="10"/>
        <v>0</v>
      </c>
      <c r="AH31" s="235">
        <f t="shared" ca="1" si="10"/>
        <v>0</v>
      </c>
      <c r="AI31" s="235">
        <f t="shared" si="10"/>
        <v>0</v>
      </c>
      <c r="AJ31" s="235">
        <f t="shared" si="10"/>
        <v>0</v>
      </c>
      <c r="AK31" s="124"/>
      <c r="AL31" s="235">
        <f t="shared" ca="1" si="11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si="8"/>
        <v>0</v>
      </c>
      <c r="AU31" s="235">
        <f t="shared" si="8"/>
        <v>0</v>
      </c>
      <c r="AV31" s="235">
        <f t="shared" ca="1" si="8"/>
        <v>0</v>
      </c>
      <c r="AW31" s="235">
        <f t="shared" ca="1" si="8"/>
        <v>0</v>
      </c>
      <c r="AX31" s="235">
        <f t="shared" si="8"/>
        <v>0</v>
      </c>
      <c r="AY31" s="235">
        <f t="shared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  <c r="BD31" s="217"/>
      <c r="BE31" s="217"/>
    </row>
    <row r="32" spans="2:57">
      <c r="D32" s="219" t="s">
        <v>127</v>
      </c>
      <c r="F32" s="12"/>
      <c r="G32" s="98"/>
      <c r="H32" s="236">
        <f>IF(H$11=$D$6, CMN_volumes!$J32*CMN_volumes!$K32,0)</f>
        <v>0</v>
      </c>
      <c r="I32" s="233">
        <f>IF(I$11=IF($D32=$A$5, $D$5, IF(OR($D32="ESV observed compliance", $D32 = $A$7),$D$7, $D$6)), SUMPRODUCT(CMN_volumes!$Q32:$U32,CMN_volumes!$Q$13:$U$13)+CMN_volumes!$O32,0)</f>
        <v>0</v>
      </c>
      <c r="J32" s="234">
        <f>IF(J$11=$D$6, CMN_volumes!$M32,0)</f>
        <v>0</v>
      </c>
      <c r="K32" s="233">
        <f>IF(K$11=$D$6, CMN_volumes!$J32*CMN_volumes!$K32,0)</f>
        <v>0</v>
      </c>
      <c r="L32" s="233">
        <f>IF(L$11=IF($D32=$A$5, $D$5, IF(OR($D32="ESV observed compliance", $D32 = $A$7),$D$7, $D$6)), SUMPRODUCT(CMN_volumes!$Q32:$U32,CMN_volumes!$Q$13:$U$13)+CMN_volumes!$O32,0)</f>
        <v>0</v>
      </c>
      <c r="M32" s="234">
        <f>IF(M$11=$D$6, CMN_volumes!$M32,0)</f>
        <v>0</v>
      </c>
      <c r="N32" s="233">
        <f>IF(N$11=$D$6, CMN_volumes!$J32*CMN_volumes!$K32,0)</f>
        <v>0</v>
      </c>
      <c r="O32" s="233">
        <f>IF(O$11=IF($D32=$A$5, $D$5, IF(OR($D32="ESV observed compliance", $D32 = $A$7),$D$7, $D$6)), SUMPRODUCT(CMN_volumes!$Q32:$U32,CMN_volumes!$Q$13:$U$13)+CMN_volumes!$O32,0)</f>
        <v>0</v>
      </c>
      <c r="P32" s="234">
        <f>IF(P$11=$D$6, CMN_volumes!$M32,0)</f>
        <v>0</v>
      </c>
      <c r="Q32" s="233">
        <f>IF(Q$11=$D$6, CMN_volumes!$J32*CMN_volumes!$K32,0)</f>
        <v>0</v>
      </c>
      <c r="R32" s="233">
        <f>IF(R$11=IF($D32=$A$5, $D$5, IF(OR($D32="ESV observed compliance", $D32 = $A$7),$D$7, $D$6)), SUMPRODUCT(CMN_volumes!$Q32:$U32,CMN_volumes!$Q$13:$U$13)+CMN_volumes!$O32,0)</f>
        <v>0</v>
      </c>
      <c r="S32" s="234">
        <f>IF(S$11=$D$6, CMN_volumes!$M32,0)</f>
        <v>0</v>
      </c>
      <c r="T32" s="233">
        <f>IF(T$11=$D$6, CMN_volumes!$J32*CMN_volumes!$K32,0)</f>
        <v>0</v>
      </c>
      <c r="U32" s="233">
        <f ca="1">IF(U$11=IF($D32=$A$5, $D$5, IF(OR($D32="ESV observed compliance", $D32 = $A$7),$D$7, $D$6)), SUMPRODUCT(CMN_volumes!$Q32:$U32,CMN_volumes!$Q$13:$U$13)+CMN_volumes!$O32,0)</f>
        <v>0</v>
      </c>
      <c r="V32" s="234">
        <f>IF(V$11=$D$6, CMN_volumes!$M32,0)</f>
        <v>0</v>
      </c>
      <c r="W32" s="233">
        <f>IF(W$11=$D$6, CMN_volumes!$J32*CMN_volumes!$K32,0)</f>
        <v>0</v>
      </c>
      <c r="X32" s="233">
        <f>IF(X$11=IF($D32=$A$5, $D$5, IF(OR($D32="ESV observed compliance", $D32 = $A$7),$D$7, $D$6)), SUMPRODUCT(CMN_volumes!$Q32:$U32,CMN_volumes!$Q$13:$U$13)+CMN_volumes!$O32,0)</f>
        <v>0</v>
      </c>
      <c r="Y32" s="234">
        <f>IF(Y$11=$D$6, CMN_volumes!$M32,0)</f>
        <v>0</v>
      </c>
      <c r="Z32" s="233">
        <f>IF(Z$11=$D$6, CMN_volumes!$J32*CMN_volumes!$K32,0)</f>
        <v>0</v>
      </c>
      <c r="AA32" s="233">
        <f>IF(AA$11=IF($D32=$A$5, $D$5, IF(OR($D32="ESV observed compliance", $D32 = $A$7),$D$7, $D$6)), SUMPRODUCT(CMN_volumes!$Q32:$U32,CMN_volumes!$Q$13:$U$13)+CMN_volumes!$O32,0)</f>
        <v>0</v>
      </c>
      <c r="AB32" s="234">
        <f>IF(AB$11=$D$6, CMN_volumes!$M32,0)</f>
        <v>0</v>
      </c>
      <c r="AC32" s="124"/>
      <c r="AD32" s="235">
        <f t="shared" si="10"/>
        <v>0</v>
      </c>
      <c r="AE32" s="235">
        <f t="shared" si="10"/>
        <v>0</v>
      </c>
      <c r="AF32" s="235">
        <f t="shared" si="10"/>
        <v>0</v>
      </c>
      <c r="AG32" s="235">
        <f t="shared" si="10"/>
        <v>0</v>
      </c>
      <c r="AH32" s="235">
        <f t="shared" ca="1" si="10"/>
        <v>0</v>
      </c>
      <c r="AI32" s="235">
        <f t="shared" si="10"/>
        <v>0</v>
      </c>
      <c r="AJ32" s="235">
        <f t="shared" si="10"/>
        <v>0</v>
      </c>
      <c r="AK32" s="124"/>
      <c r="AL32" s="235">
        <f t="shared" ca="1" si="11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si="8"/>
        <v>0</v>
      </c>
      <c r="AU32" s="235">
        <f t="shared" si="8"/>
        <v>0</v>
      </c>
      <c r="AV32" s="235">
        <f t="shared" ca="1" si="8"/>
        <v>0</v>
      </c>
      <c r="AW32" s="235">
        <f t="shared" ca="1" si="8"/>
        <v>0</v>
      </c>
      <c r="AX32" s="235">
        <f t="shared" si="8"/>
        <v>0</v>
      </c>
      <c r="AY32" s="235">
        <f t="shared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  <c r="BD32" s="217"/>
      <c r="BE32" s="217"/>
    </row>
    <row r="33" spans="1:57" s="217" customFormat="1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3">SUMIF($AD$11:$AJ$11,BC$11, $AD33:$AJ33)*BC$8</f>
        <v>0</v>
      </c>
    </row>
    <row r="34" spans="1:57" s="217" customFormat="1">
      <c r="D34" s="217" t="str">
        <f>CMN_volumes!D34</f>
        <v>22kV feeder works</v>
      </c>
      <c r="F34" s="12"/>
      <c r="G34" s="98"/>
      <c r="H34" s="236">
        <f>IF(H$11=$D$6, CMN_volumes!$J34*CMN_volumes!$K34,0)</f>
        <v>0</v>
      </c>
      <c r="I34" s="233">
        <f>IF(I$11=IF($D34=$A$5, $D$5, IF(OR($D34="ESV observed compliance", $D34 = $A$7),$D$7, $D$6)), SUMPRODUCT(CMN_volumes!$Q34:$U34,CMN_volumes!$Q$13:$U$13)+CMN_volumes!$O34,0)</f>
        <v>0</v>
      </c>
      <c r="J34" s="234">
        <f>IF(J$11=$D$6, CMN_volumes!$M34,0)</f>
        <v>0</v>
      </c>
      <c r="K34" s="233">
        <f>IF(K$11=$D$6, CMN_volumes!$J34*CMN_volumes!$K34,0)</f>
        <v>0</v>
      </c>
      <c r="L34" s="233">
        <f>IF(L$11=IF($D34=$A$5, $D$5, IF(OR($D34="ESV observed compliance", $D34 = $A$7),$D$7, $D$6)), SUMPRODUCT(CMN_volumes!$Q34:$U34,CMN_volumes!$Q$13:$U$13)+CMN_volumes!$O34,0)</f>
        <v>0</v>
      </c>
      <c r="M34" s="234">
        <f>IF(M$11=$D$6, CMN_volumes!$M34,0)</f>
        <v>0</v>
      </c>
      <c r="N34" s="233">
        <f>IF(N$11=$D$6, CMN_volumes!$J34*CMN_volumes!$K34,0)</f>
        <v>0</v>
      </c>
      <c r="O34" s="233">
        <f>IF(O$11=IF($D34=$A$5, $D$5, IF(OR($D34="ESV observed compliance", $D34 = $A$7),$D$7, $D$6)), SUMPRODUCT(CMN_volumes!$Q34:$U34,CMN_volumes!$Q$13:$U$13)+CMN_volumes!$O34,0)</f>
        <v>0</v>
      </c>
      <c r="P34" s="234">
        <f>IF(P$11=$D$6, CMN_volumes!$M34,0)</f>
        <v>0</v>
      </c>
      <c r="Q34" s="233">
        <f>IF(Q$11=$D$6, CMN_volumes!$J34*CMN_volumes!$K34,0)</f>
        <v>0</v>
      </c>
      <c r="R34" s="233">
        <f>IF(R$11=IF($D34=$A$5, $D$5, IF(OR($D34="ESV observed compliance", $D34 = $A$7),$D$7, $D$6)), SUMPRODUCT(CMN_volumes!$Q34:$U34,CMN_volumes!$Q$13:$U$13)+CMN_volumes!$O34,0)</f>
        <v>0</v>
      </c>
      <c r="S34" s="234">
        <f>IF(S$11=$D$6, CMN_volumes!$M34,0)</f>
        <v>0</v>
      </c>
      <c r="T34" s="233">
        <f>IF(T$11=$D$6, CMN_volumes!$J34*CMN_volumes!$K34,0)</f>
        <v>0</v>
      </c>
      <c r="U34" s="233">
        <f ca="1">IF(U$11=IF($D34=$A$5, $D$5, IF(OR($D34="ESV observed compliance", $D34 = $A$7),$D$7, $D$6)), SUMPRODUCT(CMN_volumes!$Q34:$U34,CMN_volumes!$Q$13:$U$13)+CMN_volumes!$O34,0)</f>
        <v>0</v>
      </c>
      <c r="V34" s="234">
        <f>IF(V$11=$D$6, CMN_volumes!$M34,0)</f>
        <v>0</v>
      </c>
      <c r="W34" s="233">
        <f>IF(W$11=$D$6, CMN_volumes!$J34*CMN_volumes!$K34,0)</f>
        <v>0</v>
      </c>
      <c r="X34" s="233">
        <f>IF(X$11=IF($D34=$A$5, $D$5, IF(OR($D34="ESV observed compliance", $D34 = $A$7),$D$7, $D$6)), SUMPRODUCT(CMN_volumes!$Q34:$U34,CMN_volumes!$Q$13:$U$13)+CMN_volumes!$O34,0)</f>
        <v>0</v>
      </c>
      <c r="Y34" s="234">
        <f>IF(Y$11=$D$6, CMN_volumes!$M34,0)</f>
        <v>0</v>
      </c>
      <c r="Z34" s="233">
        <f>IF(Z$11=$D$6, CMN_volumes!$J34*CMN_volumes!$K34,0)</f>
        <v>0</v>
      </c>
      <c r="AA34" s="233">
        <f>IF(AA$11=IF($D34=$A$5, $D$5, IF(OR($D34="ESV observed compliance", $D34 = $A$7),$D$7, $D$6)), SUMPRODUCT(CMN_volumes!$Q34:$U34,CMN_volumes!$Q$13:$U$13)+CMN_volumes!$O34,0)</f>
        <v>0</v>
      </c>
      <c r="AB34" s="234">
        <f>IF(AB$11=$D$6, CMN_volumes!$M34,0)</f>
        <v>0</v>
      </c>
      <c r="AC34" s="124"/>
      <c r="AD34" s="235">
        <f t="shared" si="10"/>
        <v>0</v>
      </c>
      <c r="AE34" s="235">
        <f t="shared" si="10"/>
        <v>0</v>
      </c>
      <c r="AF34" s="235">
        <f t="shared" si="10"/>
        <v>0</v>
      </c>
      <c r="AG34" s="235">
        <f t="shared" si="10"/>
        <v>0</v>
      </c>
      <c r="AH34" s="235">
        <f t="shared" ca="1" si="10"/>
        <v>0</v>
      </c>
      <c r="AI34" s="235">
        <f t="shared" si="10"/>
        <v>0</v>
      </c>
      <c r="AJ34" s="235">
        <f t="shared" si="10"/>
        <v>0</v>
      </c>
      <c r="AK34" s="124"/>
      <c r="AL34" s="235">
        <f t="shared" ca="1" si="11"/>
        <v>0</v>
      </c>
      <c r="AN34" s="235">
        <f t="shared" ref="AN34:BC39" si="14">SUMIF($AD$11:$AJ$11,AN$11, $AD34:$AJ34)*AN$8</f>
        <v>0</v>
      </c>
      <c r="AO34" s="235">
        <f t="shared" si="14"/>
        <v>0</v>
      </c>
      <c r="AP34" s="235">
        <f t="shared" si="14"/>
        <v>0</v>
      </c>
      <c r="AQ34" s="235">
        <f t="shared" si="14"/>
        <v>0</v>
      </c>
      <c r="AR34" s="235">
        <f t="shared" si="14"/>
        <v>0</v>
      </c>
      <c r="AS34" s="235">
        <f t="shared" si="14"/>
        <v>0</v>
      </c>
      <c r="AT34" s="235">
        <f t="shared" si="14"/>
        <v>0</v>
      </c>
      <c r="AU34" s="235">
        <f t="shared" si="14"/>
        <v>0</v>
      </c>
      <c r="AV34" s="235">
        <f t="shared" ca="1" si="14"/>
        <v>0</v>
      </c>
      <c r="AW34" s="235">
        <f t="shared" ca="1" si="14"/>
        <v>0</v>
      </c>
      <c r="AX34" s="235">
        <f t="shared" si="14"/>
        <v>0</v>
      </c>
      <c r="AY34" s="235">
        <f t="shared" si="14"/>
        <v>0</v>
      </c>
      <c r="AZ34" s="235">
        <f t="shared" si="14"/>
        <v>0</v>
      </c>
      <c r="BA34" s="235">
        <f t="shared" si="14"/>
        <v>0</v>
      </c>
      <c r="BB34" s="235">
        <f t="shared" si="14"/>
        <v>0</v>
      </c>
      <c r="BC34" s="235">
        <f t="shared" si="14"/>
        <v>0</v>
      </c>
    </row>
    <row r="35" spans="1:57" s="217" customFormat="1">
      <c r="D35" s="217" t="str">
        <f>CMN_volumes!D35</f>
        <v>66kV Line works (Overhead)</v>
      </c>
      <c r="F35" s="12"/>
      <c r="G35" s="98"/>
      <c r="H35" s="236">
        <f>IF(H$11=$D$6, CMN_volumes!$J35*CMN_volumes!$K35,0)</f>
        <v>0</v>
      </c>
      <c r="I35" s="233">
        <f>IF(I$11=IF($D35=$A$5, $D$5, IF(OR($D35="ESV observed compliance", $D35 = $A$7),$D$7, $D$6)), SUMPRODUCT(CMN_volumes!$Q35:$U35,CMN_volumes!$Q$13:$U$13)+CMN_volumes!$O35,0)</f>
        <v>0</v>
      </c>
      <c r="J35" s="234">
        <f>IF(J$11=$D$6, CMN_volumes!$M35,0)</f>
        <v>0</v>
      </c>
      <c r="K35" s="233">
        <f>IF(K$11=$D$6, CMN_volumes!$J35*CMN_volumes!$K35,0)</f>
        <v>0</v>
      </c>
      <c r="L35" s="233">
        <f>IF(L$11=IF($D35=$A$5, $D$5, IF(OR($D35="ESV observed compliance", $D35 = $A$7),$D$7, $D$6)), SUMPRODUCT(CMN_volumes!$Q35:$U35,CMN_volumes!$Q$13:$U$13)+CMN_volumes!$O35,0)</f>
        <v>0</v>
      </c>
      <c r="M35" s="234">
        <f>IF(M$11=$D$6, CMN_volumes!$M35,0)</f>
        <v>0</v>
      </c>
      <c r="N35" s="233">
        <f>IF(N$11=$D$6, CMN_volumes!$J35*CMN_volumes!$K35,0)</f>
        <v>0</v>
      </c>
      <c r="O35" s="233">
        <f>IF(O$11=IF($D35=$A$5, $D$5, IF(OR($D35="ESV observed compliance", $D35 = $A$7),$D$7, $D$6)), SUMPRODUCT(CMN_volumes!$Q35:$U35,CMN_volumes!$Q$13:$U$13)+CMN_volumes!$O35,0)</f>
        <v>0</v>
      </c>
      <c r="P35" s="234">
        <f>IF(P$11=$D$6, CMN_volumes!$M35,0)</f>
        <v>0</v>
      </c>
      <c r="Q35" s="233">
        <f>IF(Q$11=$D$6, CMN_volumes!$J35*CMN_volumes!$K35,0)</f>
        <v>0</v>
      </c>
      <c r="R35" s="233">
        <f>IF(R$11=IF($D35=$A$5, $D$5, IF(OR($D35="ESV observed compliance", $D35 = $A$7),$D$7, $D$6)), SUMPRODUCT(CMN_volumes!$Q35:$U35,CMN_volumes!$Q$13:$U$13)+CMN_volumes!$O35,0)</f>
        <v>0</v>
      </c>
      <c r="S35" s="234">
        <f>IF(S$11=$D$6, CMN_volumes!$M35,0)</f>
        <v>0</v>
      </c>
      <c r="T35" s="233">
        <f>IF(T$11=$D$6, CMN_volumes!$J35*CMN_volumes!$K35,0)</f>
        <v>0</v>
      </c>
      <c r="U35" s="233">
        <f ca="1">IF(U$11=IF($D35=$A$5, $D$5, IF(OR($D35="ESV observed compliance", $D35 = $A$7),$D$7, $D$6)), SUMPRODUCT(CMN_volumes!$Q35:$U35,CMN_volumes!$Q$13:$U$13)+CMN_volumes!$O35,0)</f>
        <v>0</v>
      </c>
      <c r="V35" s="234">
        <f>IF(V$11=$D$6, CMN_volumes!$M35,0)</f>
        <v>0</v>
      </c>
      <c r="W35" s="233">
        <f>IF(W$11=$D$6, CMN_volumes!$J35*CMN_volumes!$K35,0)</f>
        <v>0</v>
      </c>
      <c r="X35" s="233">
        <f>IF(X$11=IF($D35=$A$5, $D$5, IF(OR($D35="ESV observed compliance", $D35 = $A$7),$D$7, $D$6)), SUMPRODUCT(CMN_volumes!$Q35:$U35,CMN_volumes!$Q$13:$U$13)+CMN_volumes!$O35,0)</f>
        <v>0</v>
      </c>
      <c r="Y35" s="234">
        <f>IF(Y$11=$D$6, CMN_volumes!$M35,0)</f>
        <v>0</v>
      </c>
      <c r="Z35" s="233">
        <f>IF(Z$11=$D$6, CMN_volumes!$J35*CMN_volumes!$K35,0)</f>
        <v>0</v>
      </c>
      <c r="AA35" s="233">
        <f>IF(AA$11=IF($D35=$A$5, $D$5, IF(OR($D35="ESV observed compliance", $D35 = $A$7),$D$7, $D$6)), SUMPRODUCT(CMN_volumes!$Q35:$U35,CMN_volumes!$Q$13:$U$13)+CMN_volumes!$O35,0)</f>
        <v>0</v>
      </c>
      <c r="AB35" s="234">
        <f>IF(AB$11=$D$6, CMN_volumes!$M35,0)</f>
        <v>0</v>
      </c>
      <c r="AC35" s="124"/>
      <c r="AD35" s="235">
        <f t="shared" si="10"/>
        <v>0</v>
      </c>
      <c r="AE35" s="235">
        <f t="shared" si="10"/>
        <v>0</v>
      </c>
      <c r="AF35" s="235">
        <f t="shared" si="10"/>
        <v>0</v>
      </c>
      <c r="AG35" s="235">
        <f t="shared" si="10"/>
        <v>0</v>
      </c>
      <c r="AH35" s="235">
        <f t="shared" ca="1" si="10"/>
        <v>0</v>
      </c>
      <c r="AI35" s="235">
        <f t="shared" si="10"/>
        <v>0</v>
      </c>
      <c r="AJ35" s="235">
        <f t="shared" si="10"/>
        <v>0</v>
      </c>
      <c r="AK35" s="124"/>
      <c r="AL35" s="235">
        <f t="shared" ref="AL35:AL39" ca="1" si="15">SUM(AD35:AJ35)</f>
        <v>0</v>
      </c>
      <c r="AN35" s="235">
        <f t="shared" si="14"/>
        <v>0</v>
      </c>
      <c r="AO35" s="235">
        <f t="shared" si="14"/>
        <v>0</v>
      </c>
      <c r="AP35" s="235">
        <f t="shared" si="14"/>
        <v>0</v>
      </c>
      <c r="AQ35" s="235">
        <f t="shared" si="14"/>
        <v>0</v>
      </c>
      <c r="AR35" s="235">
        <f t="shared" si="14"/>
        <v>0</v>
      </c>
      <c r="AS35" s="235">
        <f t="shared" si="14"/>
        <v>0</v>
      </c>
      <c r="AT35" s="235">
        <f t="shared" si="14"/>
        <v>0</v>
      </c>
      <c r="AU35" s="235">
        <f t="shared" si="14"/>
        <v>0</v>
      </c>
      <c r="AV35" s="235">
        <f t="shared" ca="1" si="14"/>
        <v>0</v>
      </c>
      <c r="AW35" s="235">
        <f t="shared" ca="1" si="14"/>
        <v>0</v>
      </c>
      <c r="AX35" s="235">
        <f t="shared" si="14"/>
        <v>0</v>
      </c>
      <c r="AY35" s="235">
        <f t="shared" si="14"/>
        <v>0</v>
      </c>
      <c r="AZ35" s="235">
        <f t="shared" si="14"/>
        <v>0</v>
      </c>
      <c r="BA35" s="235">
        <f t="shared" si="14"/>
        <v>0</v>
      </c>
      <c r="BB35" s="235">
        <f t="shared" si="14"/>
        <v>0</v>
      </c>
      <c r="BC35" s="235">
        <f t="shared" si="14"/>
        <v>0</v>
      </c>
    </row>
    <row r="36" spans="1:57">
      <c r="D36" s="217" t="str">
        <f>CMN_volumes!D36</f>
        <v>3rd phase line extension</v>
      </c>
      <c r="F36" s="12"/>
      <c r="G36" s="98"/>
      <c r="H36" s="236">
        <f>IF(H$11=$D$6, CMN_volumes!$J36*CMN_volumes!$K36,0)</f>
        <v>0</v>
      </c>
      <c r="I36" s="233">
        <f>IF(I$11=IF($D36=$A$5, $D$5, IF(OR($D36="ESV observed compliance", $D36 = $A$7),$D$7, $D$6)), SUMPRODUCT(CMN_volumes!$Q36:$U36,CMN_volumes!$Q$13:$U$13)+CMN_volumes!$O36,0)</f>
        <v>0</v>
      </c>
      <c r="J36" s="234">
        <f>IF(J$11=$D$6, CMN_volumes!$M36,0)</f>
        <v>0</v>
      </c>
      <c r="K36" s="233">
        <f>IF(K$11=$D$6, CMN_volumes!$J36*CMN_volumes!$K36,0)</f>
        <v>0</v>
      </c>
      <c r="L36" s="233">
        <f>IF(L$11=IF($D36=$A$5, $D$5, IF(OR($D36="ESV observed compliance", $D36 = $A$7),$D$7, $D$6)), SUMPRODUCT(CMN_volumes!$Q36:$U36,CMN_volumes!$Q$13:$U$13)+CMN_volumes!$O36,0)</f>
        <v>0</v>
      </c>
      <c r="M36" s="234">
        <f>IF(M$11=$D$6, CMN_volumes!$M36,0)</f>
        <v>0</v>
      </c>
      <c r="N36" s="233">
        <f>IF(N$11=$D$6, CMN_volumes!$J36*CMN_volumes!$K36,0)</f>
        <v>0</v>
      </c>
      <c r="O36" s="233">
        <f>IF(O$11=IF($D36=$A$5, $D$5, IF(OR($D36="ESV observed compliance", $D36 = $A$7),$D$7, $D$6)), SUMPRODUCT(CMN_volumes!$Q36:$U36,CMN_volumes!$Q$13:$U$13)+CMN_volumes!$O36,0)</f>
        <v>0</v>
      </c>
      <c r="P36" s="234">
        <f>IF(P$11=$D$6, CMN_volumes!$M36,0)</f>
        <v>0</v>
      </c>
      <c r="Q36" s="233">
        <f>IF(Q$11=$D$6, CMN_volumes!$J36*CMN_volumes!$K36,0)</f>
        <v>0</v>
      </c>
      <c r="R36" s="233">
        <f>IF(R$11=IF($D36=$A$5, $D$5, IF(OR($D36="ESV observed compliance", $D36 = $A$7),$D$7, $D$6)), SUMPRODUCT(CMN_volumes!$Q36:$U36,CMN_volumes!$Q$13:$U$13)+CMN_volumes!$O36,0)</f>
        <v>0</v>
      </c>
      <c r="S36" s="234">
        <f>IF(S$11=$D$6, CMN_volumes!$M36,0)</f>
        <v>0</v>
      </c>
      <c r="T36" s="233">
        <f>IF(T$11=$D$6, CMN_volumes!$J36*CMN_volumes!$K36,0)</f>
        <v>0</v>
      </c>
      <c r="U36" s="233">
        <f ca="1">IF(U$11=IF($D36=$A$5, $D$5, IF(OR($D36="ESV observed compliance", $D36 = $A$7),$D$7, $D$6)), SUMPRODUCT(CMN_volumes!$Q36:$U36,CMN_volumes!$Q$13:$U$13)+CMN_volumes!$O36,0)</f>
        <v>0</v>
      </c>
      <c r="V36" s="234">
        <f>IF(V$11=$D$6, CMN_volumes!$M36,0)</f>
        <v>0</v>
      </c>
      <c r="W36" s="233">
        <f>IF(W$11=$D$6, CMN_volumes!$J36*CMN_volumes!$K36,0)</f>
        <v>0</v>
      </c>
      <c r="X36" s="233">
        <f>IF(X$11=IF($D36=$A$5, $D$5, IF(OR($D36="ESV observed compliance", $D36 = $A$7),$D$7, $D$6)), SUMPRODUCT(CMN_volumes!$Q36:$U36,CMN_volumes!$Q$13:$U$13)+CMN_volumes!$O36,0)</f>
        <v>0</v>
      </c>
      <c r="Y36" s="234">
        <f>IF(Y$11=$D$6, CMN_volumes!$M36,0)</f>
        <v>0</v>
      </c>
      <c r="Z36" s="233">
        <f>IF(Z$11=$D$6, CMN_volumes!$J36*CMN_volumes!$K36,0)</f>
        <v>0</v>
      </c>
      <c r="AA36" s="233">
        <f>IF(AA$11=IF($D36=$A$5, $D$5, IF(OR($D36="ESV observed compliance", $D36 = $A$7),$D$7, $D$6)), SUMPRODUCT(CMN_volumes!$Q36:$U36,CMN_volumes!$Q$13:$U$13)+CMN_volumes!$O36,0)</f>
        <v>0</v>
      </c>
      <c r="AB36" s="234">
        <f>IF(AB$11=$D$6, CMN_volumes!$M36,0)</f>
        <v>0</v>
      </c>
      <c r="AC36" s="124"/>
      <c r="AD36" s="235">
        <f t="shared" si="10"/>
        <v>0</v>
      </c>
      <c r="AE36" s="235">
        <f t="shared" si="10"/>
        <v>0</v>
      </c>
      <c r="AF36" s="235">
        <f t="shared" si="10"/>
        <v>0</v>
      </c>
      <c r="AG36" s="235">
        <f t="shared" si="10"/>
        <v>0</v>
      </c>
      <c r="AH36" s="235">
        <f t="shared" ca="1" si="10"/>
        <v>0</v>
      </c>
      <c r="AI36" s="235">
        <f t="shared" si="10"/>
        <v>0</v>
      </c>
      <c r="AJ36" s="235">
        <f t="shared" si="10"/>
        <v>0</v>
      </c>
      <c r="AK36" s="124"/>
      <c r="AL36" s="235">
        <f t="shared" ca="1" si="15"/>
        <v>0</v>
      </c>
      <c r="AN36" s="235">
        <f t="shared" si="14"/>
        <v>0</v>
      </c>
      <c r="AO36" s="235">
        <f t="shared" si="14"/>
        <v>0</v>
      </c>
      <c r="AP36" s="235">
        <f t="shared" si="14"/>
        <v>0</v>
      </c>
      <c r="AQ36" s="235">
        <f t="shared" si="14"/>
        <v>0</v>
      </c>
      <c r="AR36" s="235">
        <f t="shared" si="14"/>
        <v>0</v>
      </c>
      <c r="AS36" s="235">
        <f t="shared" si="14"/>
        <v>0</v>
      </c>
      <c r="AT36" s="235">
        <f t="shared" si="14"/>
        <v>0</v>
      </c>
      <c r="AU36" s="235">
        <f t="shared" si="14"/>
        <v>0</v>
      </c>
      <c r="AV36" s="235">
        <f t="shared" ca="1" si="14"/>
        <v>0</v>
      </c>
      <c r="AW36" s="235">
        <f t="shared" ca="1" si="14"/>
        <v>0</v>
      </c>
      <c r="AX36" s="235">
        <f t="shared" si="14"/>
        <v>0</v>
      </c>
      <c r="AY36" s="235">
        <f t="shared" si="14"/>
        <v>0</v>
      </c>
      <c r="AZ36" s="235">
        <f t="shared" si="14"/>
        <v>0</v>
      </c>
      <c r="BA36" s="235">
        <f t="shared" si="14"/>
        <v>0</v>
      </c>
      <c r="BB36" s="235">
        <f t="shared" si="14"/>
        <v>0</v>
      </c>
      <c r="BC36" s="235">
        <f t="shared" si="14"/>
        <v>0</v>
      </c>
      <c r="BD36" s="217"/>
      <c r="BE36" s="217"/>
    </row>
    <row r="37" spans="1:57">
      <c r="D37" s="217" t="str">
        <f>CMN_volumes!D37</f>
        <v>Asset resilience</v>
      </c>
      <c r="F37" s="12"/>
      <c r="G37" s="98"/>
      <c r="H37" s="236">
        <f>IF(H$11=$D$6, CMN_volumes!$J37*CMN_volumes!$K37,0)</f>
        <v>0</v>
      </c>
      <c r="I37" s="233">
        <f>IF(I$11=IF($D37=$A$5, $D$5, IF(OR($D37="ESV observed compliance", $D37 = $A$7),$D$7, $D$6)), SUMPRODUCT(CMN_volumes!$Q37:$U37,CMN_volumes!$Q$13:$U$13)+CMN_volumes!$O37,0)</f>
        <v>0</v>
      </c>
      <c r="J37" s="234">
        <f>IF(J$11=$D$6, CMN_volumes!$M37,0)</f>
        <v>0</v>
      </c>
      <c r="K37" s="233">
        <f>IF(K$11=$D$6, CMN_volumes!$J37*CMN_volumes!$K37,0)</f>
        <v>0</v>
      </c>
      <c r="L37" s="233">
        <f>IF(L$11=IF($D37=$A$5, $D$5, IF(OR($D37="ESV observed compliance", $D37 = $A$7),$D$7, $D$6)), SUMPRODUCT(CMN_volumes!$Q37:$U37,CMN_volumes!$Q$13:$U$13)+CMN_volumes!$O37,0)</f>
        <v>0</v>
      </c>
      <c r="M37" s="234">
        <f>IF(M$11=$D$6, CMN_volumes!$M37,0)</f>
        <v>0</v>
      </c>
      <c r="N37" s="233">
        <f>IF(N$11=$D$6, CMN_volumes!$J37*CMN_volumes!$K37,0)</f>
        <v>0</v>
      </c>
      <c r="O37" s="233">
        <f>IF(O$11=IF($D37=$A$5, $D$5, IF(OR($D37="ESV observed compliance", $D37 = $A$7),$D$7, $D$6)), SUMPRODUCT(CMN_volumes!$Q37:$U37,CMN_volumes!$Q$13:$U$13)+CMN_volumes!$O37,0)</f>
        <v>0</v>
      </c>
      <c r="P37" s="234">
        <f>IF(P$11=$D$6, CMN_volumes!$M37,0)</f>
        <v>0</v>
      </c>
      <c r="Q37" s="233">
        <f>IF(Q$11=$D$6, CMN_volumes!$J37*CMN_volumes!$K37,0)</f>
        <v>0</v>
      </c>
      <c r="R37" s="233">
        <f>IF(R$11=IF($D37=$A$5, $D$5, IF(OR($D37="ESV observed compliance", $D37 = $A$7),$D$7, $D$6)), SUMPRODUCT(CMN_volumes!$Q37:$U37,CMN_volumes!$Q$13:$U$13)+CMN_volumes!$O37,0)</f>
        <v>0</v>
      </c>
      <c r="S37" s="234">
        <f>IF(S$11=$D$6, CMN_volumes!$M37,0)</f>
        <v>0</v>
      </c>
      <c r="T37" s="233">
        <f>IF(T$11=$D$6, CMN_volumes!$J37*CMN_volumes!$K37,0)</f>
        <v>0</v>
      </c>
      <c r="U37" s="233">
        <f ca="1">IF(U$11=IF($D37=$A$5, $D$5, IF(OR($D37="ESV observed compliance", $D37 = $A$7),$D$7, $D$6)), SUMPRODUCT(CMN_volumes!$Q37:$U37,CMN_volumes!$Q$13:$U$13)+CMN_volumes!$O37,0)</f>
        <v>0</v>
      </c>
      <c r="V37" s="234">
        <f>IF(V$11=$D$6, CMN_volumes!$M37,0)</f>
        <v>0</v>
      </c>
      <c r="W37" s="233">
        <f>IF(W$11=$D$6, CMN_volumes!$J37*CMN_volumes!$K37,0)</f>
        <v>0</v>
      </c>
      <c r="X37" s="233">
        <f>IF(X$11=IF($D37=$A$5, $D$5, IF(OR($D37="ESV observed compliance", $D37 = $A$7),$D$7, $D$6)), SUMPRODUCT(CMN_volumes!$Q37:$U37,CMN_volumes!$Q$13:$U$13)+CMN_volumes!$O37,0)</f>
        <v>0</v>
      </c>
      <c r="Y37" s="234">
        <f>IF(Y$11=$D$6, CMN_volumes!$M37,0)</f>
        <v>0</v>
      </c>
      <c r="Z37" s="233">
        <f>IF(Z$11=$D$6, CMN_volumes!$J37*CMN_volumes!$K37,0)</f>
        <v>0</v>
      </c>
      <c r="AA37" s="233">
        <f>IF(AA$11=IF($D37=$A$5, $D$5, IF(OR($D37="ESV observed compliance", $D37 = $A$7),$D$7, $D$6)), SUMPRODUCT(CMN_volumes!$Q37:$U37,CMN_volumes!$Q$13:$U$13)+CMN_volumes!$O37,0)</f>
        <v>0</v>
      </c>
      <c r="AB37" s="234">
        <f>IF(AB$11=$D$6, CMN_volumes!$M37,0)</f>
        <v>0</v>
      </c>
      <c r="AC37" s="124"/>
      <c r="AD37" s="235">
        <f t="shared" si="10"/>
        <v>0</v>
      </c>
      <c r="AE37" s="235">
        <f t="shared" si="10"/>
        <v>0</v>
      </c>
      <c r="AF37" s="235">
        <f t="shared" si="10"/>
        <v>0</v>
      </c>
      <c r="AG37" s="235">
        <f t="shared" si="10"/>
        <v>0</v>
      </c>
      <c r="AH37" s="235">
        <f t="shared" ca="1" si="10"/>
        <v>0</v>
      </c>
      <c r="AI37" s="235">
        <f t="shared" si="10"/>
        <v>0</v>
      </c>
      <c r="AJ37" s="235">
        <f t="shared" si="10"/>
        <v>0</v>
      </c>
      <c r="AK37" s="124"/>
      <c r="AL37" s="235">
        <f t="shared" ca="1" si="15"/>
        <v>0</v>
      </c>
      <c r="AN37" s="235">
        <f t="shared" si="14"/>
        <v>0</v>
      </c>
      <c r="AO37" s="235">
        <f t="shared" si="14"/>
        <v>0</v>
      </c>
      <c r="AP37" s="235">
        <f t="shared" si="14"/>
        <v>0</v>
      </c>
      <c r="AQ37" s="235">
        <f t="shared" si="14"/>
        <v>0</v>
      </c>
      <c r="AR37" s="235">
        <f t="shared" si="14"/>
        <v>0</v>
      </c>
      <c r="AS37" s="235">
        <f t="shared" si="14"/>
        <v>0</v>
      </c>
      <c r="AT37" s="235">
        <f t="shared" si="14"/>
        <v>0</v>
      </c>
      <c r="AU37" s="235">
        <f t="shared" si="14"/>
        <v>0</v>
      </c>
      <c r="AV37" s="235">
        <f t="shared" ca="1" si="14"/>
        <v>0</v>
      </c>
      <c r="AW37" s="235">
        <f t="shared" ca="1" si="14"/>
        <v>0</v>
      </c>
      <c r="AX37" s="235">
        <f t="shared" si="14"/>
        <v>0</v>
      </c>
      <c r="AY37" s="235">
        <f t="shared" si="14"/>
        <v>0</v>
      </c>
      <c r="AZ37" s="235">
        <f t="shared" si="14"/>
        <v>0</v>
      </c>
      <c r="BA37" s="235">
        <f t="shared" si="14"/>
        <v>0</v>
      </c>
      <c r="BB37" s="235">
        <f t="shared" si="14"/>
        <v>0</v>
      </c>
      <c r="BC37" s="235">
        <f t="shared" si="14"/>
        <v>0</v>
      </c>
      <c r="BD37" s="217"/>
      <c r="BE37" s="217"/>
    </row>
    <row r="38" spans="1:57">
      <c r="D38" s="217" t="str">
        <f>CMN_volumes!D38</f>
        <v>Distribution Comms</v>
      </c>
      <c r="F38" s="12"/>
      <c r="G38" s="98"/>
      <c r="H38" s="236">
        <f>IF(H$11=$D$6, CMN_volumes!$J38*CMN_volumes!$K38,0)</f>
        <v>0</v>
      </c>
      <c r="I38" s="233">
        <f>IF(I$11=IF($D38=$A$5, $D$5, IF(OR($D38="ESV observed compliance", $D38 = $A$7),$D$7, $D$6)), SUMPRODUCT(CMN_volumes!$Q38:$U38,CMN_volumes!$Q$13:$U$13)+CMN_volumes!$O38,0)</f>
        <v>0</v>
      </c>
      <c r="J38" s="234">
        <f>IF(J$11=$D$6, CMN_volumes!$M38,0)</f>
        <v>0</v>
      </c>
      <c r="K38" s="233">
        <f>IF(K$11=$D$6, CMN_volumes!$J38*CMN_volumes!$K38,0)</f>
        <v>0</v>
      </c>
      <c r="L38" s="233">
        <f>IF(L$11=IF($D38=$A$5, $D$5, IF(OR($D38="ESV observed compliance", $D38 = $A$7),$D$7, $D$6)), SUMPRODUCT(CMN_volumes!$Q38:$U38,CMN_volumes!$Q$13:$U$13)+CMN_volumes!$O38,0)</f>
        <v>0</v>
      </c>
      <c r="M38" s="234">
        <f>IF(M$11=$D$6, CMN_volumes!$M38,0)</f>
        <v>0</v>
      </c>
      <c r="N38" s="233">
        <f>IF(N$11=$D$6, CMN_volumes!$J38*CMN_volumes!$K38,0)</f>
        <v>0</v>
      </c>
      <c r="O38" s="233">
        <f>IF(O$11=IF($D38=$A$5, $D$5, IF(OR($D38="ESV observed compliance", $D38 = $A$7),$D$7, $D$6)), SUMPRODUCT(CMN_volumes!$Q38:$U38,CMN_volumes!$Q$13:$U$13)+CMN_volumes!$O38,0)</f>
        <v>0</v>
      </c>
      <c r="P38" s="234">
        <f>IF(P$11=$D$6, CMN_volumes!$M38,0)</f>
        <v>0</v>
      </c>
      <c r="Q38" s="233">
        <f>IF(Q$11=$D$6, CMN_volumes!$J38*CMN_volumes!$K38,0)</f>
        <v>0</v>
      </c>
      <c r="R38" s="233">
        <f>IF(R$11=IF($D38=$A$5, $D$5, IF(OR($D38="ESV observed compliance", $D38 = $A$7),$D$7, $D$6)), SUMPRODUCT(CMN_volumes!$Q38:$U38,CMN_volumes!$Q$13:$U$13)+CMN_volumes!$O38,0)</f>
        <v>0</v>
      </c>
      <c r="S38" s="234">
        <f>IF(S$11=$D$6, CMN_volumes!$M38,0)</f>
        <v>0</v>
      </c>
      <c r="T38" s="233">
        <f>IF(T$11=$D$6, CMN_volumes!$J38*CMN_volumes!$K38,0)</f>
        <v>0</v>
      </c>
      <c r="U38" s="233">
        <f ca="1">IF(U$11=IF($D38=$A$5, $D$5, IF(OR($D38="ESV observed compliance", $D38 = $A$7),$D$7, $D$6)), SUMPRODUCT(CMN_volumes!$Q38:$U38,CMN_volumes!$Q$13:$U$13)+CMN_volumes!$O38,0)</f>
        <v>0</v>
      </c>
      <c r="V38" s="234">
        <f>IF(V$11=$D$6, CMN_volumes!$M38,0)</f>
        <v>0</v>
      </c>
      <c r="W38" s="233">
        <f>IF(W$11=$D$6, CMN_volumes!$J38*CMN_volumes!$K38,0)</f>
        <v>0</v>
      </c>
      <c r="X38" s="233">
        <f>IF(X$11=IF($D38=$A$5, $D$5, IF(OR($D38="ESV observed compliance", $D38 = $A$7),$D$7, $D$6)), SUMPRODUCT(CMN_volumes!$Q38:$U38,CMN_volumes!$Q$13:$U$13)+CMN_volumes!$O38,0)</f>
        <v>0</v>
      </c>
      <c r="Y38" s="234">
        <f>IF(Y$11=$D$6, CMN_volumes!$M38,0)</f>
        <v>0</v>
      </c>
      <c r="Z38" s="233">
        <f>IF(Z$11=$D$6, CMN_volumes!$J38*CMN_volumes!$K38,0)</f>
        <v>0</v>
      </c>
      <c r="AA38" s="233">
        <f>IF(AA$11=IF($D38=$A$5, $D$5, IF(OR($D38="ESV observed compliance", $D38 = $A$7),$D$7, $D$6)), SUMPRODUCT(CMN_volumes!$Q38:$U38,CMN_volumes!$Q$13:$U$13)+CMN_volumes!$O38,0)</f>
        <v>0</v>
      </c>
      <c r="AB38" s="234">
        <f>IF(AB$11=$D$6, CMN_volumes!$M38,0)</f>
        <v>0</v>
      </c>
      <c r="AC38" s="124"/>
      <c r="AD38" s="235">
        <f t="shared" si="10"/>
        <v>0</v>
      </c>
      <c r="AE38" s="235">
        <f t="shared" si="10"/>
        <v>0</v>
      </c>
      <c r="AF38" s="235">
        <f t="shared" si="10"/>
        <v>0</v>
      </c>
      <c r="AG38" s="235">
        <f t="shared" si="10"/>
        <v>0</v>
      </c>
      <c r="AH38" s="235">
        <f t="shared" ca="1" si="10"/>
        <v>0</v>
      </c>
      <c r="AI38" s="235">
        <f t="shared" si="10"/>
        <v>0</v>
      </c>
      <c r="AJ38" s="235">
        <f t="shared" si="10"/>
        <v>0</v>
      </c>
      <c r="AK38" s="124"/>
      <c r="AL38" s="235">
        <f t="shared" ca="1" si="15"/>
        <v>0</v>
      </c>
      <c r="AN38" s="235">
        <f t="shared" si="14"/>
        <v>0</v>
      </c>
      <c r="AO38" s="235">
        <f t="shared" si="14"/>
        <v>0</v>
      </c>
      <c r="AP38" s="235">
        <f t="shared" si="14"/>
        <v>0</v>
      </c>
      <c r="AQ38" s="235">
        <f t="shared" si="14"/>
        <v>0</v>
      </c>
      <c r="AR38" s="235">
        <f t="shared" si="14"/>
        <v>0</v>
      </c>
      <c r="AS38" s="235">
        <f t="shared" si="14"/>
        <v>0</v>
      </c>
      <c r="AT38" s="235">
        <f t="shared" si="14"/>
        <v>0</v>
      </c>
      <c r="AU38" s="235">
        <f t="shared" si="14"/>
        <v>0</v>
      </c>
      <c r="AV38" s="235">
        <f t="shared" ca="1" si="14"/>
        <v>0</v>
      </c>
      <c r="AW38" s="235">
        <f t="shared" ca="1" si="14"/>
        <v>0</v>
      </c>
      <c r="AX38" s="235">
        <f t="shared" si="14"/>
        <v>0</v>
      </c>
      <c r="AY38" s="235">
        <f t="shared" si="14"/>
        <v>0</v>
      </c>
      <c r="AZ38" s="235">
        <f t="shared" si="14"/>
        <v>0</v>
      </c>
      <c r="BA38" s="235">
        <f t="shared" si="14"/>
        <v>0</v>
      </c>
      <c r="BB38" s="235">
        <f t="shared" si="14"/>
        <v>0</v>
      </c>
      <c r="BC38" s="235">
        <f t="shared" si="14"/>
        <v>0</v>
      </c>
      <c r="BD38" s="217"/>
      <c r="BE38" s="217"/>
    </row>
    <row r="39" spans="1:57" s="217" customFormat="1">
      <c r="D39" s="217" t="str">
        <f>CMN_volumes!D39</f>
        <v>Other distribution materials</v>
      </c>
      <c r="F39" s="12"/>
      <c r="G39" s="98"/>
      <c r="H39" s="236">
        <f>IF(H$11=$D$6, CMN_volumes!$J39*CMN_volumes!$K39,0)</f>
        <v>0</v>
      </c>
      <c r="I39" s="233">
        <f>IF(I$11=IF($D39=$A$5, $D$5, IF(OR($D39="ESV observed compliance", $D39 = $A$7),$D$7, $D$6)), SUMPRODUCT(CMN_volumes!$Q39:$U39,CMN_volumes!$Q$13:$U$13)+CMN_volumes!$O39,0)</f>
        <v>0</v>
      </c>
      <c r="J39" s="234">
        <f>IF(J$11=$D$6, CMN_volumes!$M39,0)</f>
        <v>0</v>
      </c>
      <c r="K39" s="233">
        <f>IF(K$11=$D$6, CMN_volumes!$J39*CMN_volumes!$K39,0)</f>
        <v>0</v>
      </c>
      <c r="L39" s="233">
        <f>IF(L$11=IF($D39=$A$5, $D$5, IF(OR($D39="ESV observed compliance", $D39 = $A$7),$D$7, $D$6)), SUMPRODUCT(CMN_volumes!$Q39:$U39,CMN_volumes!$Q$13:$U$13)+CMN_volumes!$O39,0)</f>
        <v>0</v>
      </c>
      <c r="M39" s="234">
        <f>IF(M$11=$D$6, CMN_volumes!$M39,0)</f>
        <v>0</v>
      </c>
      <c r="N39" s="233">
        <f>IF(N$11=$D$6, CMN_volumes!$J39*CMN_volumes!$K39,0)</f>
        <v>0</v>
      </c>
      <c r="O39" s="233">
        <f>IF(O$11=IF($D39=$A$5, $D$5, IF(OR($D39="ESV observed compliance", $D39 = $A$7),$D$7, $D$6)), SUMPRODUCT(CMN_volumes!$Q39:$U39,CMN_volumes!$Q$13:$U$13)+CMN_volumes!$O39,0)</f>
        <v>0</v>
      </c>
      <c r="P39" s="234">
        <f>IF(P$11=$D$6, CMN_volumes!$M39,0)</f>
        <v>0</v>
      </c>
      <c r="Q39" s="233">
        <f>IF(Q$11=$D$6, CMN_volumes!$J39*CMN_volumes!$K39,0)</f>
        <v>0</v>
      </c>
      <c r="R39" s="233">
        <f>IF(R$11=IF($D39=$A$5, $D$5, IF(OR($D39="ESV observed compliance", $D39 = $A$7),$D$7, $D$6)), SUMPRODUCT(CMN_volumes!$Q39:$U39,CMN_volumes!$Q$13:$U$13)+CMN_volumes!$O39,0)</f>
        <v>0</v>
      </c>
      <c r="S39" s="234">
        <f>IF(S$11=$D$6, CMN_volumes!$M39,0)</f>
        <v>0</v>
      </c>
      <c r="T39" s="233">
        <f>IF(T$11=$D$6, CMN_volumes!$J39*CMN_volumes!$K39,0)</f>
        <v>0</v>
      </c>
      <c r="U39" s="233">
        <f ca="1">IF(U$11=IF($D39=$A$5, $D$5, IF(OR($D39="ESV observed compliance", $D39 = $A$7),$D$7, $D$6)), SUMPRODUCT(CMN_volumes!$Q39:$U39,CMN_volumes!$Q$13:$U$13)+CMN_volumes!$O39,0)</f>
        <v>0</v>
      </c>
      <c r="V39" s="234">
        <f>IF(V$11=$D$6, CMN_volumes!$M39,0)</f>
        <v>0</v>
      </c>
      <c r="W39" s="233">
        <f>IF(W$11=$D$6, CMN_volumes!$J39*CMN_volumes!$K39,0)</f>
        <v>0</v>
      </c>
      <c r="X39" s="233">
        <f>IF(X$11=IF($D39=$A$5, $D$5, IF(OR($D39="ESV observed compliance", $D39 = $A$7),$D$7, $D$6)), SUMPRODUCT(CMN_volumes!$Q39:$U39,CMN_volumes!$Q$13:$U$13)+CMN_volumes!$O39,0)</f>
        <v>0</v>
      </c>
      <c r="Y39" s="234">
        <f>IF(Y$11=$D$6, CMN_volumes!$M39,0)</f>
        <v>0</v>
      </c>
      <c r="Z39" s="233">
        <f>IF(Z$11=$D$6, CMN_volumes!$J39*CMN_volumes!$K39,0)</f>
        <v>0</v>
      </c>
      <c r="AA39" s="233">
        <f>IF(AA$11=IF($D39=$A$5, $D$5, IF(OR($D39="ESV observed compliance", $D39 = $A$7),$D$7, $D$6)), SUMPRODUCT(CMN_volumes!$Q39:$U39,CMN_volumes!$Q$13:$U$13)+CMN_volumes!$O39,0)</f>
        <v>0</v>
      </c>
      <c r="AB39" s="234">
        <f>IF(AB$11=$D$6, CMN_volumes!$M39,0)</f>
        <v>0</v>
      </c>
      <c r="AC39" s="124"/>
      <c r="AD39" s="235">
        <f t="shared" si="10"/>
        <v>0</v>
      </c>
      <c r="AE39" s="235">
        <f t="shared" si="10"/>
        <v>0</v>
      </c>
      <c r="AF39" s="235">
        <f t="shared" si="10"/>
        <v>0</v>
      </c>
      <c r="AG39" s="235">
        <f t="shared" si="10"/>
        <v>0</v>
      </c>
      <c r="AH39" s="235">
        <f t="shared" ca="1" si="10"/>
        <v>0</v>
      </c>
      <c r="AI39" s="235">
        <f t="shared" si="10"/>
        <v>0</v>
      </c>
      <c r="AJ39" s="235">
        <f t="shared" si="10"/>
        <v>0</v>
      </c>
      <c r="AK39" s="124"/>
      <c r="AL39" s="235">
        <f t="shared" ca="1" si="15"/>
        <v>0</v>
      </c>
      <c r="AN39" s="235">
        <f t="shared" si="14"/>
        <v>0</v>
      </c>
      <c r="AO39" s="235">
        <f t="shared" si="14"/>
        <v>0</v>
      </c>
      <c r="AP39" s="235">
        <f t="shared" si="14"/>
        <v>0</v>
      </c>
      <c r="AQ39" s="235">
        <f t="shared" si="14"/>
        <v>0</v>
      </c>
      <c r="AR39" s="235">
        <f t="shared" si="14"/>
        <v>0</v>
      </c>
      <c r="AS39" s="235">
        <f t="shared" si="14"/>
        <v>0</v>
      </c>
      <c r="AT39" s="235">
        <f t="shared" si="14"/>
        <v>0</v>
      </c>
      <c r="AU39" s="235">
        <f t="shared" si="14"/>
        <v>0</v>
      </c>
      <c r="AV39" s="235">
        <f t="shared" ca="1" si="14"/>
        <v>0</v>
      </c>
      <c r="AW39" s="235">
        <f t="shared" ca="1" si="14"/>
        <v>0</v>
      </c>
      <c r="AX39" s="235">
        <f t="shared" si="14"/>
        <v>0</v>
      </c>
      <c r="AY39" s="235">
        <f t="shared" si="14"/>
        <v>0</v>
      </c>
      <c r="AZ39" s="235">
        <f t="shared" si="14"/>
        <v>0</v>
      </c>
      <c r="BA39" s="235">
        <f t="shared" si="14"/>
        <v>0</v>
      </c>
      <c r="BB39" s="235">
        <f t="shared" si="14"/>
        <v>0</v>
      </c>
      <c r="BC39" s="235">
        <f t="shared" si="14"/>
        <v>0</v>
      </c>
    </row>
    <row r="40" spans="1:57">
      <c r="D40" s="217"/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C40" s="217"/>
      <c r="AD40" s="105"/>
      <c r="AE40" s="105"/>
      <c r="AF40" s="105"/>
      <c r="AG40" s="105"/>
      <c r="AH40" s="105"/>
      <c r="AI40" s="105"/>
      <c r="AJ40" s="105"/>
      <c r="AK40" s="217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217"/>
      <c r="BE40" s="217"/>
    </row>
    <row r="41" spans="1:57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C41" s="217"/>
      <c r="AD41" s="105"/>
      <c r="AE41" s="105"/>
      <c r="AF41" s="105"/>
      <c r="AG41" s="105"/>
      <c r="AH41" s="105"/>
      <c r="AI41" s="105"/>
      <c r="AJ41" s="105"/>
      <c r="AK41" s="217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217"/>
      <c r="BE41" s="217"/>
    </row>
    <row r="42" spans="1:57">
      <c r="C42" s="10" t="s">
        <v>8</v>
      </c>
      <c r="D42" s="217"/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C42" s="217"/>
      <c r="AD42" s="105"/>
      <c r="AE42" s="105"/>
      <c r="AF42" s="105"/>
      <c r="AG42" s="105"/>
      <c r="AH42" s="105"/>
      <c r="AI42" s="105"/>
      <c r="AJ42" s="105"/>
      <c r="AK42" s="217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217"/>
      <c r="BE42" s="217"/>
    </row>
    <row r="43" spans="1:57">
      <c r="D43" s="217" t="str">
        <f>CMN_volumes!D43</f>
        <v>GFN</v>
      </c>
      <c r="F43" s="12"/>
      <c r="G43" s="98"/>
      <c r="H43" s="236">
        <f>IF(H$11=$D$6, CMN_volumes!$J43*CMN_volumes!$K43,0)</f>
        <v>0</v>
      </c>
      <c r="I43" s="233">
        <f>IF(I$11=IF($D43=$A$5, $D$5, IF(OR($D43="ESV observed compliance", $D43 = $A$7),$D$7, $D$6)), SUMPRODUCT(CMN_volumes!$Q43:$U43,CMN_volumes!$Q$13:$U$13)+CMN_volumes!$O43,0)</f>
        <v>0</v>
      </c>
      <c r="J43" s="234">
        <f>IF(J$11=$D$6, CMN_volumes!$M43,0)</f>
        <v>0</v>
      </c>
      <c r="K43" s="233">
        <f>IF(K$11=$D$6, CMN_volumes!$J43*CMN_volumes!$K43,0)</f>
        <v>0</v>
      </c>
      <c r="L43" s="233">
        <f>IF(L$11=IF($D43=$A$5, $D$5, IF(OR($D43="ESV observed compliance", $D43 = $A$7),$D$7, $D$6)), SUMPRODUCT(CMN_volumes!$Q43:$U43,CMN_volumes!$Q$13:$U$13)+CMN_volumes!$O43,0)</f>
        <v>0</v>
      </c>
      <c r="M43" s="234">
        <f>IF(M$11=$D$6, CMN_volumes!$M43,0)</f>
        <v>0</v>
      </c>
      <c r="N43" s="233">
        <f>IF(N$11=$D$6, CMN_volumes!$J43*CMN_volumes!$K43,0)</f>
        <v>0</v>
      </c>
      <c r="O43" s="233">
        <f>IF(O$11=IF($D43=$A$5, $D$5, IF(OR($D43="ESV observed compliance", $D43 = $A$7),$D$7, $D$6)), SUMPRODUCT(CMN_volumes!$Q43:$U43,CMN_volumes!$Q$13:$U$13)+CMN_volumes!$O43,0)</f>
        <v>0</v>
      </c>
      <c r="P43" s="234">
        <f>IF(P$11=$D$6, CMN_volumes!$M43,0)</f>
        <v>0</v>
      </c>
      <c r="Q43" s="233">
        <f>IF(Q$11=$D$6, CMN_volumes!$J43*CMN_volumes!$K43,0)</f>
        <v>0</v>
      </c>
      <c r="R43" s="233">
        <f>IF(R$11=IF($D43=$A$5, $D$5, IF(OR($D43="ESV observed compliance", $D43 = $A$7),$D$7, $D$6)), SUMPRODUCT(CMN_volumes!$Q43:$U43,CMN_volumes!$Q$13:$U$13)+CMN_volumes!$O43,0)</f>
        <v>0</v>
      </c>
      <c r="S43" s="234">
        <f>IF(S$11=$D$6, CMN_volumes!$M43,0)</f>
        <v>0</v>
      </c>
      <c r="T43" s="233">
        <f>IF(T$11=$D$6, CMN_volumes!$J43*CMN_volumes!$K43,0)</f>
        <v>1290638.4353777387</v>
      </c>
      <c r="U43" s="233">
        <f ca="1">IF(U$11=IF($D43=$A$5, $D$5, IF(OR($D43="ESV observed compliance", $D43 = $A$7),$D$7, $D$6)), SUMPRODUCT(CMN_volumes!$Q43:$U43,CMN_volumes!$Q$13:$U$13)+CMN_volumes!$O43,0)</f>
        <v>503832.55716961395</v>
      </c>
      <c r="V43" s="234">
        <f>IF(V$11=$D$6, CMN_volumes!$M43,0)</f>
        <v>0</v>
      </c>
      <c r="W43" s="233">
        <f>IF(W$11=$D$6, CMN_volumes!$J43*CMN_volumes!$K43,0)</f>
        <v>0</v>
      </c>
      <c r="X43" s="233">
        <f>IF(X$11=IF($D43=$A$5, $D$5, IF(OR($D43="ESV observed compliance", $D43 = $A$7),$D$7, $D$6)), SUMPRODUCT(CMN_volumes!$Q43:$U43,CMN_volumes!$Q$13:$U$13)+CMN_volumes!$O43,0)</f>
        <v>0</v>
      </c>
      <c r="Y43" s="234">
        <f>IF(Y$11=$D$6, CMN_volumes!$M43,0)</f>
        <v>0</v>
      </c>
      <c r="Z43" s="233">
        <f>IF(Z$11=$D$6, CMN_volumes!$J43*CMN_volumes!$K43,0)</f>
        <v>0</v>
      </c>
      <c r="AA43" s="233">
        <f>IF(AA$11=IF($D43=$A$5, $D$5, IF(OR($D43="ESV observed compliance", $D43 = $A$7),$D$7, $D$6)), SUMPRODUCT(CMN_volumes!$Q43:$U43,CMN_volumes!$Q$13:$U$13)+CMN_volumes!$O43,0)</f>
        <v>0</v>
      </c>
      <c r="AB43" s="234">
        <f>IF(AB$11=$D$6, CMN_volumes!$M43,0)</f>
        <v>0</v>
      </c>
      <c r="AC43" s="124"/>
      <c r="AD43" s="235">
        <f t="shared" ref="AD43:AJ58" si="16">SUMIF($H$11:$AB$11,AD$11, $H43:$AB43)</f>
        <v>0</v>
      </c>
      <c r="AE43" s="235">
        <f t="shared" si="16"/>
        <v>0</v>
      </c>
      <c r="AF43" s="235">
        <f t="shared" si="16"/>
        <v>0</v>
      </c>
      <c r="AG43" s="235">
        <f t="shared" si="16"/>
        <v>0</v>
      </c>
      <c r="AH43" s="235">
        <f t="shared" ca="1" si="16"/>
        <v>1794470.9925473526</v>
      </c>
      <c r="AI43" s="235">
        <f t="shared" si="16"/>
        <v>0</v>
      </c>
      <c r="AJ43" s="235">
        <f t="shared" si="16"/>
        <v>0</v>
      </c>
      <c r="AK43" s="124"/>
      <c r="AL43" s="235">
        <f t="shared" ref="AL43" ca="1" si="17">SUM(AD43:AJ43)</f>
        <v>1794470.9925473526</v>
      </c>
      <c r="AN43" s="235">
        <f t="shared" ref="AN43:BC58" si="18">SUMIF($AD$11:$AJ$11,AN$11, $AD43:$AJ43)*AN$8</f>
        <v>0</v>
      </c>
      <c r="AO43" s="235">
        <f t="shared" si="18"/>
        <v>0</v>
      </c>
      <c r="AP43" s="235">
        <f t="shared" si="18"/>
        <v>0</v>
      </c>
      <c r="AQ43" s="235">
        <f t="shared" si="18"/>
        <v>0</v>
      </c>
      <c r="AR43" s="235">
        <f t="shared" si="18"/>
        <v>0</v>
      </c>
      <c r="AS43" s="235">
        <f t="shared" si="18"/>
        <v>0</v>
      </c>
      <c r="AT43" s="235">
        <f t="shared" si="18"/>
        <v>0</v>
      </c>
      <c r="AU43" s="235">
        <f t="shared" si="18"/>
        <v>0</v>
      </c>
      <c r="AV43" s="235">
        <f t="shared" ca="1" si="18"/>
        <v>897235.49627367628</v>
      </c>
      <c r="AW43" s="235">
        <f t="shared" ca="1" si="18"/>
        <v>897235.49627367628</v>
      </c>
      <c r="AX43" s="235">
        <f t="shared" si="18"/>
        <v>0</v>
      </c>
      <c r="AY43" s="235">
        <f t="shared" si="18"/>
        <v>0</v>
      </c>
      <c r="AZ43" s="235">
        <f t="shared" si="18"/>
        <v>0</v>
      </c>
      <c r="BA43" s="235">
        <f t="shared" si="18"/>
        <v>0</v>
      </c>
      <c r="BB43" s="235">
        <f t="shared" si="18"/>
        <v>0</v>
      </c>
      <c r="BC43" s="235">
        <f t="shared" si="18"/>
        <v>0</v>
      </c>
      <c r="BD43" s="217"/>
      <c r="BE43" s="217"/>
    </row>
    <row r="44" spans="1:57">
      <c r="D44" s="217" t="str">
        <f>CMN_volumes!D44</f>
        <v>GFN enclosure</v>
      </c>
      <c r="F44" s="12"/>
      <c r="G44" s="98"/>
      <c r="H44" s="236">
        <f>IF(H$11=$D$6, CMN_volumes!$J44*CMN_volumes!$K44,0)</f>
        <v>0</v>
      </c>
      <c r="I44" s="233">
        <f>IF(I$11=IF($D44=$A$5, $D$5, IF(OR($D44="ESV observed compliance", $D44 = $A$7),$D$7, $D$6)), SUMPRODUCT(CMN_volumes!$Q44:$U44,CMN_volumes!$Q$13:$U$13)+CMN_volumes!$O44,0)</f>
        <v>0</v>
      </c>
      <c r="J44" s="234">
        <f>IF(J$11=$D$6, CMN_volumes!$M44,0)</f>
        <v>0</v>
      </c>
      <c r="K44" s="233">
        <f>IF(K$11=$D$6, CMN_volumes!$J44*CMN_volumes!$K44,0)</f>
        <v>0</v>
      </c>
      <c r="L44" s="233">
        <f>IF(L$11=IF($D44=$A$5, $D$5, IF(OR($D44="ESV observed compliance", $D44 = $A$7),$D$7, $D$6)), SUMPRODUCT(CMN_volumes!$Q44:$U44,CMN_volumes!$Q$13:$U$13)+CMN_volumes!$O44,0)</f>
        <v>0</v>
      </c>
      <c r="M44" s="234">
        <f>IF(M$11=$D$6, CMN_volumes!$M44,0)</f>
        <v>0</v>
      </c>
      <c r="N44" s="233">
        <f>IF(N$11=$D$6, CMN_volumes!$J44*CMN_volumes!$K44,0)</f>
        <v>0</v>
      </c>
      <c r="O44" s="233">
        <f>IF(O$11=IF($D44=$A$5, $D$5, IF(OR($D44="ESV observed compliance", $D44 = $A$7),$D$7, $D$6)), SUMPRODUCT(CMN_volumes!$Q44:$U44,CMN_volumes!$Q$13:$U$13)+CMN_volumes!$O44,0)</f>
        <v>0</v>
      </c>
      <c r="P44" s="234">
        <f>IF(P$11=$D$6, CMN_volumes!$M44,0)</f>
        <v>0</v>
      </c>
      <c r="Q44" s="233">
        <f>IF(Q$11=$D$6, CMN_volumes!$J44*CMN_volumes!$K44,0)</f>
        <v>0</v>
      </c>
      <c r="R44" s="233">
        <f>IF(R$11=IF($D44=$A$5, $D$5, IF(OR($D44="ESV observed compliance", $D44 = $A$7),$D$7, $D$6)), SUMPRODUCT(CMN_volumes!$Q44:$U44,CMN_volumes!$Q$13:$U$13)+CMN_volumes!$O44,0)</f>
        <v>0</v>
      </c>
      <c r="S44" s="234">
        <f>IF(S$11=$D$6, CMN_volumes!$M44,0)</f>
        <v>0</v>
      </c>
      <c r="T44" s="233">
        <f>IF(T$11=$D$6, CMN_volumes!$J44*CMN_volumes!$K44,0)</f>
        <v>0</v>
      </c>
      <c r="U44" s="233">
        <f ca="1">IF(U$11=IF($D44=$A$5, $D$5, IF(OR($D44="ESV observed compliance", $D44 = $A$7),$D$7, $D$6)), SUMPRODUCT(CMN_volumes!$Q44:$U44,CMN_volumes!$Q$13:$U$13)+CMN_volumes!$O44,0)</f>
        <v>0</v>
      </c>
      <c r="V44" s="234">
        <f>IF(V$11=$D$6, CMN_volumes!$M44,0)</f>
        <v>0</v>
      </c>
      <c r="W44" s="233">
        <f>IF(W$11=$D$6, CMN_volumes!$J44*CMN_volumes!$K44,0)</f>
        <v>0</v>
      </c>
      <c r="X44" s="233">
        <f>IF(X$11=IF($D44=$A$5, $D$5, IF(OR($D44="ESV observed compliance", $D44 = $A$7),$D$7, $D$6)), SUMPRODUCT(CMN_volumes!$Q44:$U44,CMN_volumes!$Q$13:$U$13)+CMN_volumes!$O44,0)</f>
        <v>0</v>
      </c>
      <c r="Y44" s="234">
        <f>IF(Y$11=$D$6, CMN_volumes!$M44,0)</f>
        <v>0</v>
      </c>
      <c r="Z44" s="233">
        <f>IF(Z$11=$D$6, CMN_volumes!$J44*CMN_volumes!$K44,0)</f>
        <v>0</v>
      </c>
      <c r="AA44" s="233">
        <f>IF(AA$11=IF($D44=$A$5, $D$5, IF(OR($D44="ESV observed compliance", $D44 = $A$7),$D$7, $D$6)), SUMPRODUCT(CMN_volumes!$Q44:$U44,CMN_volumes!$Q$13:$U$13)+CMN_volumes!$O44,0)</f>
        <v>0</v>
      </c>
      <c r="AB44" s="234">
        <f>IF(AB$11=$D$6, CMN_volumes!$M44,0)</f>
        <v>0</v>
      </c>
      <c r="AC44" s="124"/>
      <c r="AD44" s="235">
        <f t="shared" si="16"/>
        <v>0</v>
      </c>
      <c r="AE44" s="235">
        <f t="shared" si="16"/>
        <v>0</v>
      </c>
      <c r="AF44" s="235">
        <f t="shared" si="16"/>
        <v>0</v>
      </c>
      <c r="AG44" s="235">
        <f t="shared" si="16"/>
        <v>0</v>
      </c>
      <c r="AH44" s="235">
        <f t="shared" ca="1" si="16"/>
        <v>0</v>
      </c>
      <c r="AI44" s="235">
        <f t="shared" si="16"/>
        <v>0</v>
      </c>
      <c r="AJ44" s="235">
        <f t="shared" si="16"/>
        <v>0</v>
      </c>
      <c r="AK44" s="124"/>
      <c r="AL44" s="235">
        <f t="shared" ref="AL44:AL58" ca="1" si="19">SUM(AD44:AJ44)</f>
        <v>0</v>
      </c>
      <c r="AN44" s="235">
        <f t="shared" si="18"/>
        <v>0</v>
      </c>
      <c r="AO44" s="235">
        <f t="shared" si="18"/>
        <v>0</v>
      </c>
      <c r="AP44" s="235">
        <f t="shared" si="18"/>
        <v>0</v>
      </c>
      <c r="AQ44" s="235">
        <f t="shared" si="18"/>
        <v>0</v>
      </c>
      <c r="AR44" s="235">
        <f t="shared" si="18"/>
        <v>0</v>
      </c>
      <c r="AS44" s="235">
        <f t="shared" si="18"/>
        <v>0</v>
      </c>
      <c r="AT44" s="235">
        <f t="shared" si="18"/>
        <v>0</v>
      </c>
      <c r="AU44" s="235">
        <f t="shared" si="18"/>
        <v>0</v>
      </c>
      <c r="AV44" s="235">
        <f t="shared" ca="1" si="18"/>
        <v>0</v>
      </c>
      <c r="AW44" s="235">
        <f t="shared" ca="1" si="18"/>
        <v>0</v>
      </c>
      <c r="AX44" s="235">
        <f t="shared" si="18"/>
        <v>0</v>
      </c>
      <c r="AY44" s="235">
        <f t="shared" si="18"/>
        <v>0</v>
      </c>
      <c r="AZ44" s="235">
        <f t="shared" si="18"/>
        <v>0</v>
      </c>
      <c r="BA44" s="235">
        <f t="shared" si="18"/>
        <v>0</v>
      </c>
      <c r="BB44" s="235">
        <f t="shared" si="18"/>
        <v>0</v>
      </c>
      <c r="BC44" s="235">
        <f t="shared" si="18"/>
        <v>0</v>
      </c>
      <c r="BD44" s="217"/>
      <c r="BE44" s="217"/>
    </row>
    <row r="45" spans="1:57">
      <c r="D45" s="217" t="str">
        <f>CMN_volumes!D45</f>
        <v>Indoor switch room (incl GFN enclosure and switchboard)</v>
      </c>
      <c r="F45" s="12"/>
      <c r="G45" s="98"/>
      <c r="H45" s="236">
        <f>IF(H$11=$D$6, CMN_volumes!$J45*CMN_volumes!$K45,0)</f>
        <v>0</v>
      </c>
      <c r="I45" s="233">
        <f>IF(I$11=IF($D45=$A$5, $D$5, IF(OR($D45="ESV observed compliance", $D45 = $A$7),$D$7, $D$6)), SUMPRODUCT(CMN_volumes!$Q45:$U45,CMN_volumes!$Q$13:$U$13)+CMN_volumes!$O45,0)</f>
        <v>0</v>
      </c>
      <c r="J45" s="234">
        <f>IF(J$11=$D$6, CMN_volumes!$M45,0)</f>
        <v>0</v>
      </c>
      <c r="K45" s="233">
        <f>IF(K$11=$D$6, CMN_volumes!$J45*CMN_volumes!$K45,0)</f>
        <v>0</v>
      </c>
      <c r="L45" s="233">
        <f>IF(L$11=IF($D45=$A$5, $D$5, IF(OR($D45="ESV observed compliance", $D45 = $A$7),$D$7, $D$6)), SUMPRODUCT(CMN_volumes!$Q45:$U45,CMN_volumes!$Q$13:$U$13)+CMN_volumes!$O45,0)</f>
        <v>0</v>
      </c>
      <c r="M45" s="234">
        <f>IF(M$11=$D$6, CMN_volumes!$M45,0)</f>
        <v>0</v>
      </c>
      <c r="N45" s="233">
        <f>IF(N$11=$D$6, CMN_volumes!$J45*CMN_volumes!$K45,0)</f>
        <v>0</v>
      </c>
      <c r="O45" s="233">
        <f>IF(O$11=IF($D45=$A$5, $D$5, IF(OR($D45="ESV observed compliance", $D45 = $A$7),$D$7, $D$6)), SUMPRODUCT(CMN_volumes!$Q45:$U45,CMN_volumes!$Q$13:$U$13)+CMN_volumes!$O45,0)</f>
        <v>0</v>
      </c>
      <c r="P45" s="234">
        <f>IF(P$11=$D$6, CMN_volumes!$M45,0)</f>
        <v>0</v>
      </c>
      <c r="Q45" s="233">
        <f>IF(Q$11=$D$6, CMN_volumes!$J45*CMN_volumes!$K45,0)</f>
        <v>0</v>
      </c>
      <c r="R45" s="233">
        <f>IF(R$11=IF($D45=$A$5, $D$5, IF(OR($D45="ESV observed compliance", $D45 = $A$7),$D$7, $D$6)), SUMPRODUCT(CMN_volumes!$Q45:$U45,CMN_volumes!$Q$13:$U$13)+CMN_volumes!$O45,0)</f>
        <v>0</v>
      </c>
      <c r="S45" s="234">
        <f>IF(S$11=$D$6, CMN_volumes!$M45,0)</f>
        <v>0</v>
      </c>
      <c r="T45" s="233">
        <f>IF(T$11=$D$6, CMN_volumes!$J45*CMN_volumes!$K45,0)</f>
        <v>0</v>
      </c>
      <c r="U45" s="233">
        <f ca="1">IF(U$11=IF($D45=$A$5, $D$5, IF(OR($D45="ESV observed compliance", $D45 = $A$7),$D$7, $D$6)), SUMPRODUCT(CMN_volumes!$Q45:$U45,CMN_volumes!$Q$13:$U$13)+CMN_volumes!$O45,0)</f>
        <v>0</v>
      </c>
      <c r="V45" s="234">
        <f>IF(V$11=$D$6, CMN_volumes!$M45,0)</f>
        <v>0</v>
      </c>
      <c r="W45" s="233">
        <f>IF(W$11=$D$6, CMN_volumes!$J45*CMN_volumes!$K45,0)</f>
        <v>0</v>
      </c>
      <c r="X45" s="233">
        <f>IF(X$11=IF($D45=$A$5, $D$5, IF(OR($D45="ESV observed compliance", $D45 = $A$7),$D$7, $D$6)), SUMPRODUCT(CMN_volumes!$Q45:$U45,CMN_volumes!$Q$13:$U$13)+CMN_volumes!$O45,0)</f>
        <v>0</v>
      </c>
      <c r="Y45" s="234">
        <f>IF(Y$11=$D$6, CMN_volumes!$M45,0)</f>
        <v>0</v>
      </c>
      <c r="Z45" s="233">
        <f>IF(Z$11=$D$6, CMN_volumes!$J45*CMN_volumes!$K45,0)</f>
        <v>0</v>
      </c>
      <c r="AA45" s="233">
        <f>IF(AA$11=IF($D45=$A$5, $D$5, IF(OR($D45="ESV observed compliance", $D45 = $A$7),$D$7, $D$6)), SUMPRODUCT(CMN_volumes!$Q45:$U45,CMN_volumes!$Q$13:$U$13)+CMN_volumes!$O45,0)</f>
        <v>0</v>
      </c>
      <c r="AB45" s="234">
        <f>IF(AB$11=$D$6, CMN_volumes!$M45,0)</f>
        <v>0</v>
      </c>
      <c r="AC45" s="124"/>
      <c r="AD45" s="235">
        <f t="shared" si="16"/>
        <v>0</v>
      </c>
      <c r="AE45" s="235">
        <f t="shared" si="16"/>
        <v>0</v>
      </c>
      <c r="AF45" s="235">
        <f t="shared" si="16"/>
        <v>0</v>
      </c>
      <c r="AG45" s="235">
        <f t="shared" si="16"/>
        <v>0</v>
      </c>
      <c r="AH45" s="235">
        <f t="shared" ca="1" si="16"/>
        <v>0</v>
      </c>
      <c r="AI45" s="235">
        <f t="shared" si="16"/>
        <v>0</v>
      </c>
      <c r="AJ45" s="235">
        <f t="shared" si="16"/>
        <v>0</v>
      </c>
      <c r="AK45" s="124"/>
      <c r="AL45" s="235">
        <f t="shared" ca="1" si="19"/>
        <v>0</v>
      </c>
      <c r="AN45" s="235">
        <f t="shared" si="18"/>
        <v>0</v>
      </c>
      <c r="AO45" s="235">
        <f t="shared" si="18"/>
        <v>0</v>
      </c>
      <c r="AP45" s="235">
        <f t="shared" si="18"/>
        <v>0</v>
      </c>
      <c r="AQ45" s="235">
        <f t="shared" si="18"/>
        <v>0</v>
      </c>
      <c r="AR45" s="235">
        <f t="shared" si="18"/>
        <v>0</v>
      </c>
      <c r="AS45" s="235">
        <f t="shared" si="18"/>
        <v>0</v>
      </c>
      <c r="AT45" s="235">
        <f t="shared" si="18"/>
        <v>0</v>
      </c>
      <c r="AU45" s="235">
        <f t="shared" si="18"/>
        <v>0</v>
      </c>
      <c r="AV45" s="235">
        <f t="shared" ca="1" si="18"/>
        <v>0</v>
      </c>
      <c r="AW45" s="235">
        <f t="shared" ca="1" si="18"/>
        <v>0</v>
      </c>
      <c r="AX45" s="235">
        <f t="shared" si="18"/>
        <v>0</v>
      </c>
      <c r="AY45" s="235">
        <f t="shared" si="18"/>
        <v>0</v>
      </c>
      <c r="AZ45" s="235">
        <f t="shared" si="18"/>
        <v>0</v>
      </c>
      <c r="BA45" s="235">
        <f t="shared" si="18"/>
        <v>0</v>
      </c>
      <c r="BB45" s="235">
        <f t="shared" si="18"/>
        <v>0</v>
      </c>
      <c r="BC45" s="235">
        <f t="shared" si="18"/>
        <v>0</v>
      </c>
      <c r="BD45" s="217"/>
      <c r="BE45" s="217"/>
    </row>
    <row r="46" spans="1:57">
      <c r="D46" s="217" t="str">
        <f>CMN_volumes!D46</f>
        <v>RMU</v>
      </c>
      <c r="F46" s="12"/>
      <c r="G46" s="98"/>
      <c r="H46" s="236">
        <f>IF(H$11=$D$6, CMN_volumes!$J46*CMN_volumes!$K46,0)</f>
        <v>0</v>
      </c>
      <c r="I46" s="233">
        <f>IF(I$11=IF($D46=$A$5, $D$5, IF(OR($D46="ESV observed compliance", $D46 = $A$7),$D$7, $D$6)), SUMPRODUCT(CMN_volumes!$Q46:$U46,CMN_volumes!$Q$13:$U$13)+CMN_volumes!$O46,0)</f>
        <v>0</v>
      </c>
      <c r="J46" s="234">
        <f>IF(J$11=$D$6, CMN_volumes!$M46,0)</f>
        <v>0</v>
      </c>
      <c r="K46" s="233">
        <f>IF(K$11=$D$6, CMN_volumes!$J46*CMN_volumes!$K46,0)</f>
        <v>0</v>
      </c>
      <c r="L46" s="233">
        <f>IF(L$11=IF($D46=$A$5, $D$5, IF(OR($D46="ESV observed compliance", $D46 = $A$7),$D$7, $D$6)), SUMPRODUCT(CMN_volumes!$Q46:$U46,CMN_volumes!$Q$13:$U$13)+CMN_volumes!$O46,0)</f>
        <v>0</v>
      </c>
      <c r="M46" s="234">
        <f>IF(M$11=$D$6, CMN_volumes!$M46,0)</f>
        <v>0</v>
      </c>
      <c r="N46" s="233">
        <f>IF(N$11=$D$6, CMN_volumes!$J46*CMN_volumes!$K46,0)</f>
        <v>0</v>
      </c>
      <c r="O46" s="233">
        <f>IF(O$11=IF($D46=$A$5, $D$5, IF(OR($D46="ESV observed compliance", $D46 = $A$7),$D$7, $D$6)), SUMPRODUCT(CMN_volumes!$Q46:$U46,CMN_volumes!$Q$13:$U$13)+CMN_volumes!$O46,0)</f>
        <v>0</v>
      </c>
      <c r="P46" s="234">
        <f>IF(P$11=$D$6, CMN_volumes!$M46,0)</f>
        <v>0</v>
      </c>
      <c r="Q46" s="233">
        <f>IF(Q$11=$D$6, CMN_volumes!$J46*CMN_volumes!$K46,0)</f>
        <v>0</v>
      </c>
      <c r="R46" s="233">
        <f>IF(R$11=IF($D46=$A$5, $D$5, IF(OR($D46="ESV observed compliance", $D46 = $A$7),$D$7, $D$6)), SUMPRODUCT(CMN_volumes!$Q46:$U46,CMN_volumes!$Q$13:$U$13)+CMN_volumes!$O46,0)</f>
        <v>0</v>
      </c>
      <c r="S46" s="234">
        <f>IF(S$11=$D$6, CMN_volumes!$M46,0)</f>
        <v>0</v>
      </c>
      <c r="T46" s="233">
        <f>IF(T$11=$D$6, CMN_volumes!$J46*CMN_volumes!$K46,0)</f>
        <v>74373.925040705726</v>
      </c>
      <c r="U46" s="233">
        <f ca="1">IF(U$11=IF($D46=$A$5, $D$5, IF(OR($D46="ESV observed compliance", $D46 = $A$7),$D$7, $D$6)), SUMPRODUCT(CMN_volumes!$Q46:$U46,CMN_volumes!$Q$13:$U$13)+CMN_volumes!$O46,0)</f>
        <v>0</v>
      </c>
      <c r="V46" s="234">
        <f>IF(V$11=$D$6, CMN_volumes!$M46,0)</f>
        <v>0</v>
      </c>
      <c r="W46" s="233">
        <f>IF(W$11=$D$6, CMN_volumes!$J46*CMN_volumes!$K46,0)</f>
        <v>0</v>
      </c>
      <c r="X46" s="233">
        <f>IF(X$11=IF($D46=$A$5, $D$5, IF(OR($D46="ESV observed compliance", $D46 = $A$7),$D$7, $D$6)), SUMPRODUCT(CMN_volumes!$Q46:$U46,CMN_volumes!$Q$13:$U$13)+CMN_volumes!$O46,0)</f>
        <v>0</v>
      </c>
      <c r="Y46" s="234">
        <f>IF(Y$11=$D$6, CMN_volumes!$M46,0)</f>
        <v>0</v>
      </c>
      <c r="Z46" s="233">
        <f>IF(Z$11=$D$6, CMN_volumes!$J46*CMN_volumes!$K46,0)</f>
        <v>0</v>
      </c>
      <c r="AA46" s="233">
        <f>IF(AA$11=IF($D46=$A$5, $D$5, IF(OR($D46="ESV observed compliance", $D46 = $A$7),$D$7, $D$6)), SUMPRODUCT(CMN_volumes!$Q46:$U46,CMN_volumes!$Q$13:$U$13)+CMN_volumes!$O46,0)</f>
        <v>0</v>
      </c>
      <c r="AB46" s="234">
        <f>IF(AB$11=$D$6, CMN_volumes!$M46,0)</f>
        <v>0</v>
      </c>
      <c r="AC46" s="124"/>
      <c r="AD46" s="235">
        <f t="shared" si="16"/>
        <v>0</v>
      </c>
      <c r="AE46" s="235">
        <f t="shared" si="16"/>
        <v>0</v>
      </c>
      <c r="AF46" s="235">
        <f t="shared" si="16"/>
        <v>0</v>
      </c>
      <c r="AG46" s="235">
        <f t="shared" si="16"/>
        <v>0</v>
      </c>
      <c r="AH46" s="235">
        <f t="shared" ca="1" si="16"/>
        <v>74373.925040705726</v>
      </c>
      <c r="AI46" s="235">
        <f t="shared" si="16"/>
        <v>0</v>
      </c>
      <c r="AJ46" s="235">
        <f t="shared" si="16"/>
        <v>0</v>
      </c>
      <c r="AK46" s="124"/>
      <c r="AL46" s="235">
        <f t="shared" ca="1" si="19"/>
        <v>74373.925040705726</v>
      </c>
      <c r="AN46" s="235">
        <f t="shared" si="18"/>
        <v>0</v>
      </c>
      <c r="AO46" s="235">
        <f t="shared" si="18"/>
        <v>0</v>
      </c>
      <c r="AP46" s="235">
        <f t="shared" si="18"/>
        <v>0</v>
      </c>
      <c r="AQ46" s="235">
        <f t="shared" si="18"/>
        <v>0</v>
      </c>
      <c r="AR46" s="235">
        <f t="shared" si="18"/>
        <v>0</v>
      </c>
      <c r="AS46" s="235">
        <f t="shared" si="18"/>
        <v>0</v>
      </c>
      <c r="AT46" s="235">
        <f t="shared" si="18"/>
        <v>0</v>
      </c>
      <c r="AU46" s="235">
        <f t="shared" si="18"/>
        <v>0</v>
      </c>
      <c r="AV46" s="235">
        <f t="shared" ca="1" si="18"/>
        <v>37186.962520352863</v>
      </c>
      <c r="AW46" s="235">
        <f t="shared" ca="1" si="18"/>
        <v>37186.962520352863</v>
      </c>
      <c r="AX46" s="235">
        <f t="shared" si="18"/>
        <v>0</v>
      </c>
      <c r="AY46" s="235">
        <f t="shared" si="18"/>
        <v>0</v>
      </c>
      <c r="AZ46" s="235">
        <f t="shared" si="18"/>
        <v>0</v>
      </c>
      <c r="BA46" s="235">
        <f t="shared" si="18"/>
        <v>0</v>
      </c>
      <c r="BB46" s="235">
        <f t="shared" si="18"/>
        <v>0</v>
      </c>
      <c r="BC46" s="235">
        <f t="shared" si="18"/>
        <v>0</v>
      </c>
      <c r="BD46" s="217"/>
      <c r="BE46" s="217"/>
    </row>
    <row r="47" spans="1:57">
      <c r="D47" s="217" t="str">
        <f>CMN_volumes!D47</f>
        <v>66/22kV transformer</v>
      </c>
      <c r="F47" s="12"/>
      <c r="G47" s="98"/>
      <c r="H47" s="236">
        <f>IF(H$11=$D$6, CMN_volumes!$J47*CMN_volumes!$K47,0)</f>
        <v>0</v>
      </c>
      <c r="I47" s="233">
        <f>IF(I$11=IF($D47=$A$5, $D$5, IF(OR($D47="ESV observed compliance", $D47 = $A$7),$D$7, $D$6)), SUMPRODUCT(CMN_volumes!$Q47:$U47,CMN_volumes!$Q$13:$U$13)+CMN_volumes!$O47,0)</f>
        <v>0</v>
      </c>
      <c r="J47" s="234">
        <f>IF(J$11=$D$6, CMN_volumes!$M47,0)</f>
        <v>0</v>
      </c>
      <c r="K47" s="233">
        <f>IF(K$11=$D$6, CMN_volumes!$J47*CMN_volumes!$K47,0)</f>
        <v>0</v>
      </c>
      <c r="L47" s="233">
        <f>IF(L$11=IF($D47=$A$5, $D$5, IF(OR($D47="ESV observed compliance", $D47 = $A$7),$D$7, $D$6)), SUMPRODUCT(CMN_volumes!$Q47:$U47,CMN_volumes!$Q$13:$U$13)+CMN_volumes!$O47,0)</f>
        <v>0</v>
      </c>
      <c r="M47" s="234">
        <f>IF(M$11=$D$6, CMN_volumes!$M47,0)</f>
        <v>0</v>
      </c>
      <c r="N47" s="233">
        <f>IF(N$11=$D$6, CMN_volumes!$J47*CMN_volumes!$K47,0)</f>
        <v>0</v>
      </c>
      <c r="O47" s="233">
        <f>IF(O$11=IF($D47=$A$5, $D$5, IF(OR($D47="ESV observed compliance", $D47 = $A$7),$D$7, $D$6)), SUMPRODUCT(CMN_volumes!$Q47:$U47,CMN_volumes!$Q$13:$U$13)+CMN_volumes!$O47,0)</f>
        <v>0</v>
      </c>
      <c r="P47" s="234">
        <f>IF(P$11=$D$6, CMN_volumes!$M47,0)</f>
        <v>0</v>
      </c>
      <c r="Q47" s="233">
        <f>IF(Q$11=$D$6, CMN_volumes!$J47*CMN_volumes!$K47,0)</f>
        <v>0</v>
      </c>
      <c r="R47" s="233">
        <f>IF(R$11=IF($D47=$A$5, $D$5, IF(OR($D47="ESV observed compliance", $D47 = $A$7),$D$7, $D$6)), SUMPRODUCT(CMN_volumes!$Q47:$U47,CMN_volumes!$Q$13:$U$13)+CMN_volumes!$O47,0)</f>
        <v>0</v>
      </c>
      <c r="S47" s="234">
        <f>IF(S$11=$D$6, CMN_volumes!$M47,0)</f>
        <v>0</v>
      </c>
      <c r="T47" s="233">
        <f>IF(T$11=$D$6, CMN_volumes!$J47*CMN_volumes!$K47,0)</f>
        <v>0</v>
      </c>
      <c r="U47" s="233">
        <f ca="1">IF(U$11=IF($D47=$A$5, $D$5, IF(OR($D47="ESV observed compliance", $D47 = $A$7),$D$7, $D$6)), SUMPRODUCT(CMN_volumes!$Q47:$U47,CMN_volumes!$Q$13:$U$13)+CMN_volumes!$O47,0)</f>
        <v>0</v>
      </c>
      <c r="V47" s="234">
        <f>IF(V$11=$D$6, CMN_volumes!$M47,0)</f>
        <v>0</v>
      </c>
      <c r="W47" s="233">
        <f>IF(W$11=$D$6, CMN_volumes!$J47*CMN_volumes!$K47,0)</f>
        <v>0</v>
      </c>
      <c r="X47" s="233">
        <f>IF(X$11=IF($D47=$A$5, $D$5, IF(OR($D47="ESV observed compliance", $D47 = $A$7),$D$7, $D$6)), SUMPRODUCT(CMN_volumes!$Q47:$U47,CMN_volumes!$Q$13:$U$13)+CMN_volumes!$O47,0)</f>
        <v>0</v>
      </c>
      <c r="Y47" s="234">
        <f>IF(Y$11=$D$6, CMN_volumes!$M47,0)</f>
        <v>0</v>
      </c>
      <c r="Z47" s="233">
        <f>IF(Z$11=$D$6, CMN_volumes!$J47*CMN_volumes!$K47,0)</f>
        <v>0</v>
      </c>
      <c r="AA47" s="233">
        <f>IF(AA$11=IF($D47=$A$5, $D$5, IF(OR($D47="ESV observed compliance", $D47 = $A$7),$D$7, $D$6)), SUMPRODUCT(CMN_volumes!$Q47:$U47,CMN_volumes!$Q$13:$U$13)+CMN_volumes!$O47,0)</f>
        <v>0</v>
      </c>
      <c r="AB47" s="234">
        <f>IF(AB$11=$D$6, CMN_volumes!$M47,0)</f>
        <v>0</v>
      </c>
      <c r="AC47" s="124"/>
      <c r="AD47" s="235">
        <f t="shared" si="16"/>
        <v>0</v>
      </c>
      <c r="AE47" s="235">
        <f t="shared" si="16"/>
        <v>0</v>
      </c>
      <c r="AF47" s="235">
        <f t="shared" si="16"/>
        <v>0</v>
      </c>
      <c r="AG47" s="235">
        <f t="shared" si="16"/>
        <v>0</v>
      </c>
      <c r="AH47" s="235">
        <f t="shared" ca="1" si="16"/>
        <v>0</v>
      </c>
      <c r="AI47" s="235">
        <f t="shared" si="16"/>
        <v>0</v>
      </c>
      <c r="AJ47" s="235">
        <f t="shared" si="16"/>
        <v>0</v>
      </c>
      <c r="AK47" s="124"/>
      <c r="AL47" s="235">
        <f t="shared" ca="1" si="19"/>
        <v>0</v>
      </c>
      <c r="AN47" s="235">
        <f t="shared" si="18"/>
        <v>0</v>
      </c>
      <c r="AO47" s="235">
        <f t="shared" si="18"/>
        <v>0</v>
      </c>
      <c r="AP47" s="235">
        <f t="shared" si="18"/>
        <v>0</v>
      </c>
      <c r="AQ47" s="235">
        <f t="shared" si="18"/>
        <v>0</v>
      </c>
      <c r="AR47" s="235">
        <f t="shared" si="18"/>
        <v>0</v>
      </c>
      <c r="AS47" s="235">
        <f t="shared" si="18"/>
        <v>0</v>
      </c>
      <c r="AT47" s="235">
        <f t="shared" si="18"/>
        <v>0</v>
      </c>
      <c r="AU47" s="235">
        <f t="shared" si="18"/>
        <v>0</v>
      </c>
      <c r="AV47" s="235">
        <f t="shared" ca="1" si="18"/>
        <v>0</v>
      </c>
      <c r="AW47" s="235">
        <f t="shared" ca="1" si="18"/>
        <v>0</v>
      </c>
      <c r="AX47" s="235">
        <f t="shared" si="18"/>
        <v>0</v>
      </c>
      <c r="AY47" s="235">
        <f t="shared" si="18"/>
        <v>0</v>
      </c>
      <c r="AZ47" s="235">
        <f t="shared" si="18"/>
        <v>0</v>
      </c>
      <c r="BA47" s="235">
        <f t="shared" si="18"/>
        <v>0</v>
      </c>
      <c r="BB47" s="235">
        <f t="shared" si="18"/>
        <v>0</v>
      </c>
      <c r="BC47" s="235">
        <f t="shared" si="18"/>
        <v>0</v>
      </c>
      <c r="BD47" s="217"/>
      <c r="BE47" s="217"/>
    </row>
    <row r="48" spans="1:57">
      <c r="D48" s="217" t="str">
        <f>CMN_volumes!D48</f>
        <v>66kV circuit breaker</v>
      </c>
      <c r="F48" s="12"/>
      <c r="G48" s="98"/>
      <c r="H48" s="236">
        <f>IF(H$11=$D$6, CMN_volumes!$J48*CMN_volumes!$K48,0)</f>
        <v>0</v>
      </c>
      <c r="I48" s="233">
        <f>IF(I$11=IF($D48=$A$5, $D$5, IF(OR($D48="ESV observed compliance", $D48 = $A$7),$D$7, $D$6)), SUMPRODUCT(CMN_volumes!$Q48:$U48,CMN_volumes!$Q$13:$U$13)+CMN_volumes!$O48,0)</f>
        <v>0</v>
      </c>
      <c r="J48" s="234">
        <f>IF(J$11=$D$6, CMN_volumes!$M48,0)</f>
        <v>0</v>
      </c>
      <c r="K48" s="233">
        <f>IF(K$11=$D$6, CMN_volumes!$J48*CMN_volumes!$K48,0)</f>
        <v>0</v>
      </c>
      <c r="L48" s="233">
        <f>IF(L$11=IF($D48=$A$5, $D$5, IF(OR($D48="ESV observed compliance", $D48 = $A$7),$D$7, $D$6)), SUMPRODUCT(CMN_volumes!$Q48:$U48,CMN_volumes!$Q$13:$U$13)+CMN_volumes!$O48,0)</f>
        <v>0</v>
      </c>
      <c r="M48" s="234">
        <f>IF(M$11=$D$6, CMN_volumes!$M48,0)</f>
        <v>0</v>
      </c>
      <c r="N48" s="233">
        <f>IF(N$11=$D$6, CMN_volumes!$J48*CMN_volumes!$K48,0)</f>
        <v>0</v>
      </c>
      <c r="O48" s="233">
        <f>IF(O$11=IF($D48=$A$5, $D$5, IF(OR($D48="ESV observed compliance", $D48 = $A$7),$D$7, $D$6)), SUMPRODUCT(CMN_volumes!$Q48:$U48,CMN_volumes!$Q$13:$U$13)+CMN_volumes!$O48,0)</f>
        <v>0</v>
      </c>
      <c r="P48" s="234">
        <f>IF(P$11=$D$6, CMN_volumes!$M48,0)</f>
        <v>0</v>
      </c>
      <c r="Q48" s="233">
        <f>IF(Q$11=$D$6, CMN_volumes!$J48*CMN_volumes!$K48,0)</f>
        <v>0</v>
      </c>
      <c r="R48" s="233">
        <f>IF(R$11=IF($D48=$A$5, $D$5, IF(OR($D48="ESV observed compliance", $D48 = $A$7),$D$7, $D$6)), SUMPRODUCT(CMN_volumes!$Q48:$U48,CMN_volumes!$Q$13:$U$13)+CMN_volumes!$O48,0)</f>
        <v>0</v>
      </c>
      <c r="S48" s="234">
        <f>IF(S$11=$D$6, CMN_volumes!$M48,0)</f>
        <v>0</v>
      </c>
      <c r="T48" s="233">
        <f>IF(T$11=$D$6, CMN_volumes!$J48*CMN_volumes!$K48,0)</f>
        <v>0</v>
      </c>
      <c r="U48" s="233">
        <f ca="1">IF(U$11=IF($D48=$A$5, $D$5, IF(OR($D48="ESV observed compliance", $D48 = $A$7),$D$7, $D$6)), SUMPRODUCT(CMN_volumes!$Q48:$U48,CMN_volumes!$Q$13:$U$13)+CMN_volumes!$O48,0)</f>
        <v>0</v>
      </c>
      <c r="V48" s="234">
        <f>IF(V$11=$D$6, CMN_volumes!$M48,0)</f>
        <v>0</v>
      </c>
      <c r="W48" s="233">
        <f>IF(W$11=$D$6, CMN_volumes!$J48*CMN_volumes!$K48,0)</f>
        <v>0</v>
      </c>
      <c r="X48" s="233">
        <f>IF(X$11=IF($D48=$A$5, $D$5, IF(OR($D48="ESV observed compliance", $D48 = $A$7),$D$7, $D$6)), SUMPRODUCT(CMN_volumes!$Q48:$U48,CMN_volumes!$Q$13:$U$13)+CMN_volumes!$O48,0)</f>
        <v>0</v>
      </c>
      <c r="Y48" s="234">
        <f>IF(Y$11=$D$6, CMN_volumes!$M48,0)</f>
        <v>0</v>
      </c>
      <c r="Z48" s="233">
        <f>IF(Z$11=$D$6, CMN_volumes!$J48*CMN_volumes!$K48,0)</f>
        <v>0</v>
      </c>
      <c r="AA48" s="233">
        <f>IF(AA$11=IF($D48=$A$5, $D$5, IF(OR($D48="ESV observed compliance", $D48 = $A$7),$D$7, $D$6)), SUMPRODUCT(CMN_volumes!$Q48:$U48,CMN_volumes!$Q$13:$U$13)+CMN_volumes!$O48,0)</f>
        <v>0</v>
      </c>
      <c r="AB48" s="234">
        <f>IF(AB$11=$D$6, CMN_volumes!$M48,0)</f>
        <v>0</v>
      </c>
      <c r="AC48" s="124"/>
      <c r="AD48" s="235">
        <f t="shared" si="16"/>
        <v>0</v>
      </c>
      <c r="AE48" s="235">
        <f t="shared" si="16"/>
        <v>0</v>
      </c>
      <c r="AF48" s="235">
        <f t="shared" si="16"/>
        <v>0</v>
      </c>
      <c r="AG48" s="235">
        <f t="shared" si="16"/>
        <v>0</v>
      </c>
      <c r="AH48" s="235">
        <f t="shared" ca="1" si="16"/>
        <v>0</v>
      </c>
      <c r="AI48" s="235">
        <f t="shared" si="16"/>
        <v>0</v>
      </c>
      <c r="AJ48" s="235">
        <f t="shared" si="16"/>
        <v>0</v>
      </c>
      <c r="AK48" s="124"/>
      <c r="AL48" s="235">
        <f t="shared" ca="1" si="19"/>
        <v>0</v>
      </c>
      <c r="AN48" s="235">
        <f t="shared" si="18"/>
        <v>0</v>
      </c>
      <c r="AO48" s="235">
        <f t="shared" si="18"/>
        <v>0</v>
      </c>
      <c r="AP48" s="235">
        <f t="shared" si="18"/>
        <v>0</v>
      </c>
      <c r="AQ48" s="235">
        <f t="shared" si="18"/>
        <v>0</v>
      </c>
      <c r="AR48" s="235">
        <f t="shared" si="18"/>
        <v>0</v>
      </c>
      <c r="AS48" s="235">
        <f t="shared" si="18"/>
        <v>0</v>
      </c>
      <c r="AT48" s="235">
        <f t="shared" si="18"/>
        <v>0</v>
      </c>
      <c r="AU48" s="235">
        <f t="shared" si="18"/>
        <v>0</v>
      </c>
      <c r="AV48" s="235">
        <f t="shared" ca="1" si="18"/>
        <v>0</v>
      </c>
      <c r="AW48" s="235">
        <f t="shared" ca="1" si="18"/>
        <v>0</v>
      </c>
      <c r="AX48" s="235">
        <f t="shared" si="18"/>
        <v>0</v>
      </c>
      <c r="AY48" s="235">
        <f t="shared" si="18"/>
        <v>0</v>
      </c>
      <c r="AZ48" s="235">
        <f t="shared" si="18"/>
        <v>0</v>
      </c>
      <c r="BA48" s="235">
        <f t="shared" si="18"/>
        <v>0</v>
      </c>
      <c r="BB48" s="235">
        <f t="shared" si="18"/>
        <v>0</v>
      </c>
      <c r="BC48" s="235">
        <f t="shared" si="18"/>
        <v>0</v>
      </c>
      <c r="BD48" s="217"/>
      <c r="BE48" s="217"/>
    </row>
    <row r="49" spans="4:57">
      <c r="D49" s="217" t="str">
        <f>CMN_volumes!D49</f>
        <v>66kV bus extension</v>
      </c>
      <c r="F49" s="12"/>
      <c r="G49" s="98"/>
      <c r="H49" s="236">
        <f>IF(H$11=$D$6, CMN_volumes!$J49*CMN_volumes!$K49,0)</f>
        <v>0</v>
      </c>
      <c r="I49" s="233">
        <f>IF(I$11=IF($D49=$A$5, $D$5, IF(OR($D49="ESV observed compliance", $D49 = $A$7),$D$7, $D$6)), SUMPRODUCT(CMN_volumes!$Q49:$U49,CMN_volumes!$Q$13:$U$13)+CMN_volumes!$O49,0)</f>
        <v>0</v>
      </c>
      <c r="J49" s="234">
        <f>IF(J$11=$D$6, CMN_volumes!$M49,0)</f>
        <v>0</v>
      </c>
      <c r="K49" s="233">
        <f>IF(K$11=$D$6, CMN_volumes!$J49*CMN_volumes!$K49,0)</f>
        <v>0</v>
      </c>
      <c r="L49" s="233">
        <f>IF(L$11=IF($D49=$A$5, $D$5, IF(OR($D49="ESV observed compliance", $D49 = $A$7),$D$7, $D$6)), SUMPRODUCT(CMN_volumes!$Q49:$U49,CMN_volumes!$Q$13:$U$13)+CMN_volumes!$O49,0)</f>
        <v>0</v>
      </c>
      <c r="M49" s="234">
        <f>IF(M$11=$D$6, CMN_volumes!$M49,0)</f>
        <v>0</v>
      </c>
      <c r="N49" s="233">
        <f>IF(N$11=$D$6, CMN_volumes!$J49*CMN_volumes!$K49,0)</f>
        <v>0</v>
      </c>
      <c r="O49" s="233">
        <f>IF(O$11=IF($D49=$A$5, $D$5, IF(OR($D49="ESV observed compliance", $D49 = $A$7),$D$7, $D$6)), SUMPRODUCT(CMN_volumes!$Q49:$U49,CMN_volumes!$Q$13:$U$13)+CMN_volumes!$O49,0)</f>
        <v>0</v>
      </c>
      <c r="P49" s="234">
        <f>IF(P$11=$D$6, CMN_volumes!$M49,0)</f>
        <v>0</v>
      </c>
      <c r="Q49" s="233">
        <f>IF(Q$11=$D$6, CMN_volumes!$J49*CMN_volumes!$K49,0)</f>
        <v>0</v>
      </c>
      <c r="R49" s="233">
        <f>IF(R$11=IF($D49=$A$5, $D$5, IF(OR($D49="ESV observed compliance", $D49 = $A$7),$D$7, $D$6)), SUMPRODUCT(CMN_volumes!$Q49:$U49,CMN_volumes!$Q$13:$U$13)+CMN_volumes!$O49,0)</f>
        <v>0</v>
      </c>
      <c r="S49" s="234">
        <f>IF(S$11=$D$6, CMN_volumes!$M49,0)</f>
        <v>0</v>
      </c>
      <c r="T49" s="233">
        <f>IF(T$11=$D$6, CMN_volumes!$J49*CMN_volumes!$K49,0)</f>
        <v>0</v>
      </c>
      <c r="U49" s="233">
        <f ca="1">IF(U$11=IF($D49=$A$5, $D$5, IF(OR($D49="ESV observed compliance", $D49 = $A$7),$D$7, $D$6)), SUMPRODUCT(CMN_volumes!$Q49:$U49,CMN_volumes!$Q$13:$U$13)+CMN_volumes!$O49,0)</f>
        <v>0</v>
      </c>
      <c r="V49" s="234">
        <f>IF(V$11=$D$6, CMN_volumes!$M49,0)</f>
        <v>0</v>
      </c>
      <c r="W49" s="233">
        <f>IF(W$11=$D$6, CMN_volumes!$J49*CMN_volumes!$K49,0)</f>
        <v>0</v>
      </c>
      <c r="X49" s="233">
        <f>IF(X$11=IF($D49=$A$5, $D$5, IF(OR($D49="ESV observed compliance", $D49 = $A$7),$D$7, $D$6)), SUMPRODUCT(CMN_volumes!$Q49:$U49,CMN_volumes!$Q$13:$U$13)+CMN_volumes!$O49,0)</f>
        <v>0</v>
      </c>
      <c r="Y49" s="234">
        <f>IF(Y$11=$D$6, CMN_volumes!$M49,0)</f>
        <v>0</v>
      </c>
      <c r="Z49" s="233">
        <f>IF(Z$11=$D$6, CMN_volumes!$J49*CMN_volumes!$K49,0)</f>
        <v>0</v>
      </c>
      <c r="AA49" s="233">
        <f>IF(AA$11=IF($D49=$A$5, $D$5, IF(OR($D49="ESV observed compliance", $D49 = $A$7),$D$7, $D$6)), SUMPRODUCT(CMN_volumes!$Q49:$U49,CMN_volumes!$Q$13:$U$13)+CMN_volumes!$O49,0)</f>
        <v>0</v>
      </c>
      <c r="AB49" s="234">
        <f>IF(AB$11=$D$6, CMN_volumes!$M49,0)</f>
        <v>0</v>
      </c>
      <c r="AC49" s="124"/>
      <c r="AD49" s="235">
        <f t="shared" si="16"/>
        <v>0</v>
      </c>
      <c r="AE49" s="235">
        <f t="shared" si="16"/>
        <v>0</v>
      </c>
      <c r="AF49" s="235">
        <f t="shared" si="16"/>
        <v>0</v>
      </c>
      <c r="AG49" s="235">
        <f t="shared" si="16"/>
        <v>0</v>
      </c>
      <c r="AH49" s="235">
        <f t="shared" ca="1" si="16"/>
        <v>0</v>
      </c>
      <c r="AI49" s="235">
        <f t="shared" si="16"/>
        <v>0</v>
      </c>
      <c r="AJ49" s="235">
        <f t="shared" si="16"/>
        <v>0</v>
      </c>
      <c r="AK49" s="124"/>
      <c r="AL49" s="235">
        <f t="shared" ca="1" si="19"/>
        <v>0</v>
      </c>
      <c r="AN49" s="235">
        <f t="shared" si="18"/>
        <v>0</v>
      </c>
      <c r="AO49" s="235">
        <f t="shared" si="18"/>
        <v>0</v>
      </c>
      <c r="AP49" s="235">
        <f t="shared" si="18"/>
        <v>0</v>
      </c>
      <c r="AQ49" s="235">
        <f t="shared" si="18"/>
        <v>0</v>
      </c>
      <c r="AR49" s="235">
        <f t="shared" si="18"/>
        <v>0</v>
      </c>
      <c r="AS49" s="235">
        <f t="shared" si="18"/>
        <v>0</v>
      </c>
      <c r="AT49" s="235">
        <f t="shared" si="18"/>
        <v>0</v>
      </c>
      <c r="AU49" s="235">
        <f t="shared" si="18"/>
        <v>0</v>
      </c>
      <c r="AV49" s="235">
        <f t="shared" ca="1" si="18"/>
        <v>0</v>
      </c>
      <c r="AW49" s="235">
        <f t="shared" ca="1" si="18"/>
        <v>0</v>
      </c>
      <c r="AX49" s="235">
        <f t="shared" si="18"/>
        <v>0</v>
      </c>
      <c r="AY49" s="235">
        <f t="shared" si="18"/>
        <v>0</v>
      </c>
      <c r="AZ49" s="235">
        <f t="shared" si="18"/>
        <v>0</v>
      </c>
      <c r="BA49" s="235">
        <f t="shared" si="18"/>
        <v>0</v>
      </c>
      <c r="BB49" s="235">
        <f t="shared" si="18"/>
        <v>0</v>
      </c>
      <c r="BC49" s="235">
        <f t="shared" si="18"/>
        <v>0</v>
      </c>
      <c r="BD49" s="217"/>
      <c r="BE49" s="217"/>
    </row>
    <row r="50" spans="4:57">
      <c r="D50" s="217" t="str">
        <f>CMN_volumes!D50</f>
        <v>Station service transformer (500kVA)</v>
      </c>
      <c r="F50" s="12"/>
      <c r="G50" s="98"/>
      <c r="H50" s="236">
        <f>IF(H$11=$D$6, CMN_volumes!$J50*CMN_volumes!$K50,0)</f>
        <v>0</v>
      </c>
      <c r="I50" s="233">
        <f>IF(I$11=IF($D50=$A$5, $D$5, IF(OR($D50="ESV observed compliance", $D50 = $A$7),$D$7, $D$6)), SUMPRODUCT(CMN_volumes!$Q50:$U50,CMN_volumes!$Q$13:$U$13)+CMN_volumes!$O50,0)</f>
        <v>0</v>
      </c>
      <c r="J50" s="234">
        <f>IF(J$11=$D$6, CMN_volumes!$M50,0)</f>
        <v>0</v>
      </c>
      <c r="K50" s="233">
        <f>IF(K$11=$D$6, CMN_volumes!$J50*CMN_volumes!$K50,0)</f>
        <v>0</v>
      </c>
      <c r="L50" s="233">
        <f>IF(L$11=IF($D50=$A$5, $D$5, IF(OR($D50="ESV observed compliance", $D50 = $A$7),$D$7, $D$6)), SUMPRODUCT(CMN_volumes!$Q50:$U50,CMN_volumes!$Q$13:$U$13)+CMN_volumes!$O50,0)</f>
        <v>0</v>
      </c>
      <c r="M50" s="234">
        <f>IF(M$11=$D$6, CMN_volumes!$M50,0)</f>
        <v>0</v>
      </c>
      <c r="N50" s="233">
        <f>IF(N$11=$D$6, CMN_volumes!$J50*CMN_volumes!$K50,0)</f>
        <v>0</v>
      </c>
      <c r="O50" s="233">
        <f>IF(O$11=IF($D50=$A$5, $D$5, IF(OR($D50="ESV observed compliance", $D50 = $A$7),$D$7, $D$6)), SUMPRODUCT(CMN_volumes!$Q50:$U50,CMN_volumes!$Q$13:$U$13)+CMN_volumes!$O50,0)</f>
        <v>0</v>
      </c>
      <c r="P50" s="234">
        <f>IF(P$11=$D$6, CMN_volumes!$M50,0)</f>
        <v>0</v>
      </c>
      <c r="Q50" s="233">
        <f>IF(Q$11=$D$6, CMN_volumes!$J50*CMN_volumes!$K50,0)</f>
        <v>0</v>
      </c>
      <c r="R50" s="233">
        <f>IF(R$11=IF($D50=$A$5, $D$5, IF(OR($D50="ESV observed compliance", $D50 = $A$7),$D$7, $D$6)), SUMPRODUCT(CMN_volumes!$Q50:$U50,CMN_volumes!$Q$13:$U$13)+CMN_volumes!$O50,0)</f>
        <v>0</v>
      </c>
      <c r="S50" s="234">
        <f>IF(S$11=$D$6, CMN_volumes!$M50,0)</f>
        <v>0</v>
      </c>
      <c r="T50" s="233">
        <f>IF(T$11=$D$6, CMN_volumes!$J50*CMN_volumes!$K50,0)</f>
        <v>0</v>
      </c>
      <c r="U50" s="233">
        <f ca="1">IF(U$11=IF($D50=$A$5, $D$5, IF(OR($D50="ESV observed compliance", $D50 = $A$7),$D$7, $D$6)), SUMPRODUCT(CMN_volumes!$Q50:$U50,CMN_volumes!$Q$13:$U$13)+CMN_volumes!$O50,0)</f>
        <v>0</v>
      </c>
      <c r="V50" s="234">
        <f>IF(V$11=$D$6, CMN_volumes!$M50,0)</f>
        <v>0</v>
      </c>
      <c r="W50" s="233">
        <f>IF(W$11=$D$6, CMN_volumes!$J50*CMN_volumes!$K50,0)</f>
        <v>0</v>
      </c>
      <c r="X50" s="233">
        <f>IF(X$11=IF($D50=$A$5, $D$5, IF(OR($D50="ESV observed compliance", $D50 = $A$7),$D$7, $D$6)), SUMPRODUCT(CMN_volumes!$Q50:$U50,CMN_volumes!$Q$13:$U$13)+CMN_volumes!$O50,0)</f>
        <v>0</v>
      </c>
      <c r="Y50" s="234">
        <f>IF(Y$11=$D$6, CMN_volumes!$M50,0)</f>
        <v>0</v>
      </c>
      <c r="Z50" s="233">
        <f>IF(Z$11=$D$6, CMN_volumes!$J50*CMN_volumes!$K50,0)</f>
        <v>0</v>
      </c>
      <c r="AA50" s="233">
        <f>IF(AA$11=IF($D50=$A$5, $D$5, IF(OR($D50="ESV observed compliance", $D50 = $A$7),$D$7, $D$6)), SUMPRODUCT(CMN_volumes!$Q50:$U50,CMN_volumes!$Q$13:$U$13)+CMN_volumes!$O50,0)</f>
        <v>0</v>
      </c>
      <c r="AB50" s="234">
        <f>IF(AB$11=$D$6, CMN_volumes!$M50,0)</f>
        <v>0</v>
      </c>
      <c r="AC50" s="124"/>
      <c r="AD50" s="235">
        <f t="shared" si="16"/>
        <v>0</v>
      </c>
      <c r="AE50" s="235">
        <f t="shared" si="16"/>
        <v>0</v>
      </c>
      <c r="AF50" s="235">
        <f t="shared" si="16"/>
        <v>0</v>
      </c>
      <c r="AG50" s="235">
        <f t="shared" si="16"/>
        <v>0</v>
      </c>
      <c r="AH50" s="235">
        <f t="shared" ca="1" si="16"/>
        <v>0</v>
      </c>
      <c r="AI50" s="235">
        <f t="shared" si="16"/>
        <v>0</v>
      </c>
      <c r="AJ50" s="235">
        <f t="shared" si="16"/>
        <v>0</v>
      </c>
      <c r="AK50" s="124"/>
      <c r="AL50" s="235">
        <f t="shared" ca="1" si="19"/>
        <v>0</v>
      </c>
      <c r="AN50" s="235">
        <f t="shared" si="18"/>
        <v>0</v>
      </c>
      <c r="AO50" s="235">
        <f t="shared" si="18"/>
        <v>0</v>
      </c>
      <c r="AP50" s="235">
        <f t="shared" si="18"/>
        <v>0</v>
      </c>
      <c r="AQ50" s="235">
        <f t="shared" si="18"/>
        <v>0</v>
      </c>
      <c r="AR50" s="235">
        <f t="shared" si="18"/>
        <v>0</v>
      </c>
      <c r="AS50" s="235">
        <f t="shared" si="18"/>
        <v>0</v>
      </c>
      <c r="AT50" s="235">
        <f t="shared" si="18"/>
        <v>0</v>
      </c>
      <c r="AU50" s="235">
        <f t="shared" si="18"/>
        <v>0</v>
      </c>
      <c r="AV50" s="235">
        <f t="shared" ca="1" si="18"/>
        <v>0</v>
      </c>
      <c r="AW50" s="235">
        <f t="shared" ca="1" si="18"/>
        <v>0</v>
      </c>
      <c r="AX50" s="235">
        <f t="shared" si="18"/>
        <v>0</v>
      </c>
      <c r="AY50" s="235">
        <f t="shared" si="18"/>
        <v>0</v>
      </c>
      <c r="AZ50" s="235">
        <f t="shared" si="18"/>
        <v>0</v>
      </c>
      <c r="BA50" s="235">
        <f t="shared" si="18"/>
        <v>0</v>
      </c>
      <c r="BB50" s="235">
        <f t="shared" si="18"/>
        <v>0</v>
      </c>
      <c r="BC50" s="235">
        <f t="shared" si="18"/>
        <v>0</v>
      </c>
      <c r="BD50" s="217"/>
      <c r="BE50" s="217"/>
    </row>
    <row r="51" spans="4:57">
      <c r="D51" s="217" t="str">
        <f>CMN_volumes!D51</f>
        <v>Station service transformer (750kVA)</v>
      </c>
      <c r="F51" s="12"/>
      <c r="G51" s="98"/>
      <c r="H51" s="236">
        <f>IF(H$11=$D$6, CMN_volumes!$J51*CMN_volumes!$K51,0)</f>
        <v>0</v>
      </c>
      <c r="I51" s="233">
        <f>IF(I$11=IF($D51=$A$5, $D$5, IF(OR($D51="ESV observed compliance", $D51 = $A$7),$D$7, $D$6)), SUMPRODUCT(CMN_volumes!$Q51:$U51,CMN_volumes!$Q$13:$U$13)+CMN_volumes!$O51,0)</f>
        <v>0</v>
      </c>
      <c r="J51" s="234">
        <f>IF(J$11=$D$6, CMN_volumes!$M51,0)</f>
        <v>0</v>
      </c>
      <c r="K51" s="233">
        <f>IF(K$11=$D$6, CMN_volumes!$J51*CMN_volumes!$K51,0)</f>
        <v>0</v>
      </c>
      <c r="L51" s="233">
        <f>IF(L$11=IF($D51=$A$5, $D$5, IF(OR($D51="ESV observed compliance", $D51 = $A$7),$D$7, $D$6)), SUMPRODUCT(CMN_volumes!$Q51:$U51,CMN_volumes!$Q$13:$U$13)+CMN_volumes!$O51,0)</f>
        <v>0</v>
      </c>
      <c r="M51" s="234">
        <f>IF(M$11=$D$6, CMN_volumes!$M51,0)</f>
        <v>0</v>
      </c>
      <c r="N51" s="233">
        <f>IF(N$11=$D$6, CMN_volumes!$J51*CMN_volumes!$K51,0)</f>
        <v>0</v>
      </c>
      <c r="O51" s="233">
        <f>IF(O$11=IF($D51=$A$5, $D$5, IF(OR($D51="ESV observed compliance", $D51 = $A$7),$D$7, $D$6)), SUMPRODUCT(CMN_volumes!$Q51:$U51,CMN_volumes!$Q$13:$U$13)+CMN_volumes!$O51,0)</f>
        <v>0</v>
      </c>
      <c r="P51" s="234">
        <f>IF(P$11=$D$6, CMN_volumes!$M51,0)</f>
        <v>0</v>
      </c>
      <c r="Q51" s="233">
        <f>IF(Q$11=$D$6, CMN_volumes!$J51*CMN_volumes!$K51,0)</f>
        <v>0</v>
      </c>
      <c r="R51" s="233">
        <f>IF(R$11=IF($D51=$A$5, $D$5, IF(OR($D51="ESV observed compliance", $D51 = $A$7),$D$7, $D$6)), SUMPRODUCT(CMN_volumes!$Q51:$U51,CMN_volumes!$Q$13:$U$13)+CMN_volumes!$O51,0)</f>
        <v>0</v>
      </c>
      <c r="S51" s="234">
        <f>IF(S$11=$D$6, CMN_volumes!$M51,0)</f>
        <v>0</v>
      </c>
      <c r="T51" s="233">
        <f>IF(T$11=$D$6, CMN_volumes!$J51*CMN_volumes!$K51,0)</f>
        <v>0</v>
      </c>
      <c r="U51" s="233">
        <f ca="1">IF(U$11=IF($D51=$A$5, $D$5, IF(OR($D51="ESV observed compliance", $D51 = $A$7),$D$7, $D$6)), SUMPRODUCT(CMN_volumes!$Q51:$U51,CMN_volumes!$Q$13:$U$13)+CMN_volumes!$O51,0)</f>
        <v>0</v>
      </c>
      <c r="V51" s="234">
        <f>IF(V$11=$D$6, CMN_volumes!$M51,0)</f>
        <v>0</v>
      </c>
      <c r="W51" s="233">
        <f>IF(W$11=$D$6, CMN_volumes!$J51*CMN_volumes!$K51,0)</f>
        <v>0</v>
      </c>
      <c r="X51" s="233">
        <f>IF(X$11=IF($D51=$A$5, $D$5, IF(OR($D51="ESV observed compliance", $D51 = $A$7),$D$7, $D$6)), SUMPRODUCT(CMN_volumes!$Q51:$U51,CMN_volumes!$Q$13:$U$13)+CMN_volumes!$O51,0)</f>
        <v>0</v>
      </c>
      <c r="Y51" s="234">
        <f>IF(Y$11=$D$6, CMN_volumes!$M51,0)</f>
        <v>0</v>
      </c>
      <c r="Z51" s="233">
        <f>IF(Z$11=$D$6, CMN_volumes!$J51*CMN_volumes!$K51,0)</f>
        <v>0</v>
      </c>
      <c r="AA51" s="233">
        <f>IF(AA$11=IF($D51=$A$5, $D$5, IF(OR($D51="ESV observed compliance", $D51 = $A$7),$D$7, $D$6)), SUMPRODUCT(CMN_volumes!$Q51:$U51,CMN_volumes!$Q$13:$U$13)+CMN_volumes!$O51,0)</f>
        <v>0</v>
      </c>
      <c r="AB51" s="234">
        <f>IF(AB$11=$D$6, CMN_volumes!$M51,0)</f>
        <v>0</v>
      </c>
      <c r="AC51" s="124"/>
      <c r="AD51" s="235">
        <f t="shared" si="16"/>
        <v>0</v>
      </c>
      <c r="AE51" s="235">
        <f t="shared" si="16"/>
        <v>0</v>
      </c>
      <c r="AF51" s="235">
        <f t="shared" si="16"/>
        <v>0</v>
      </c>
      <c r="AG51" s="235">
        <f t="shared" si="16"/>
        <v>0</v>
      </c>
      <c r="AH51" s="235">
        <f t="shared" ca="1" si="16"/>
        <v>0</v>
      </c>
      <c r="AI51" s="235">
        <f t="shared" si="16"/>
        <v>0</v>
      </c>
      <c r="AJ51" s="235">
        <f t="shared" si="16"/>
        <v>0</v>
      </c>
      <c r="AK51" s="124"/>
      <c r="AL51" s="235">
        <f t="shared" ca="1" si="19"/>
        <v>0</v>
      </c>
      <c r="AN51" s="235">
        <f t="shared" si="18"/>
        <v>0</v>
      </c>
      <c r="AO51" s="235">
        <f t="shared" si="18"/>
        <v>0</v>
      </c>
      <c r="AP51" s="235">
        <f t="shared" si="18"/>
        <v>0</v>
      </c>
      <c r="AQ51" s="235">
        <f t="shared" si="18"/>
        <v>0</v>
      </c>
      <c r="AR51" s="235">
        <f t="shared" si="18"/>
        <v>0</v>
      </c>
      <c r="AS51" s="235">
        <f t="shared" si="18"/>
        <v>0</v>
      </c>
      <c r="AT51" s="235">
        <f t="shared" si="18"/>
        <v>0</v>
      </c>
      <c r="AU51" s="235">
        <f t="shared" si="18"/>
        <v>0</v>
      </c>
      <c r="AV51" s="235">
        <f t="shared" ca="1" si="18"/>
        <v>0</v>
      </c>
      <c r="AW51" s="235">
        <f t="shared" ca="1" si="18"/>
        <v>0</v>
      </c>
      <c r="AX51" s="235">
        <f t="shared" si="18"/>
        <v>0</v>
      </c>
      <c r="AY51" s="235">
        <f t="shared" si="18"/>
        <v>0</v>
      </c>
      <c r="AZ51" s="235">
        <f t="shared" si="18"/>
        <v>0</v>
      </c>
      <c r="BA51" s="235">
        <f t="shared" si="18"/>
        <v>0</v>
      </c>
      <c r="BB51" s="235">
        <f t="shared" si="18"/>
        <v>0</v>
      </c>
      <c r="BC51" s="235">
        <f t="shared" si="18"/>
        <v>0</v>
      </c>
      <c r="BD51" s="217"/>
      <c r="BE51" s="217"/>
    </row>
    <row r="52" spans="4:57">
      <c r="D52" s="217" t="str">
        <f>CMN_volumes!D52</f>
        <v>Cap bank</v>
      </c>
      <c r="F52" s="12"/>
      <c r="G52" s="98"/>
      <c r="H52" s="236">
        <f>IF(H$11=$D$6, CMN_volumes!$J52*CMN_volumes!$K52,0)</f>
        <v>0</v>
      </c>
      <c r="I52" s="233">
        <f>IF(I$11=IF($D52=$A$5, $D$5, IF(OR($D52="ESV observed compliance", $D52 = $A$7),$D$7, $D$6)), SUMPRODUCT(CMN_volumes!$Q52:$U52,CMN_volumes!$Q$13:$U$13)+CMN_volumes!$O52,0)</f>
        <v>0</v>
      </c>
      <c r="J52" s="234">
        <f>IF(J$11=$D$6, CMN_volumes!$M52,0)</f>
        <v>0</v>
      </c>
      <c r="K52" s="233">
        <f>IF(K$11=$D$6, CMN_volumes!$J52*CMN_volumes!$K52,0)</f>
        <v>0</v>
      </c>
      <c r="L52" s="233">
        <f>IF(L$11=IF($D52=$A$5, $D$5, IF(OR($D52="ESV observed compliance", $D52 = $A$7),$D$7, $D$6)), SUMPRODUCT(CMN_volumes!$Q52:$U52,CMN_volumes!$Q$13:$U$13)+CMN_volumes!$O52,0)</f>
        <v>0</v>
      </c>
      <c r="M52" s="234">
        <f>IF(M$11=$D$6, CMN_volumes!$M52,0)</f>
        <v>0</v>
      </c>
      <c r="N52" s="233">
        <f>IF(N$11=$D$6, CMN_volumes!$J52*CMN_volumes!$K52,0)</f>
        <v>0</v>
      </c>
      <c r="O52" s="233">
        <f>IF(O$11=IF($D52=$A$5, $D$5, IF(OR($D52="ESV observed compliance", $D52 = $A$7),$D$7, $D$6)), SUMPRODUCT(CMN_volumes!$Q52:$U52,CMN_volumes!$Q$13:$U$13)+CMN_volumes!$O52,0)</f>
        <v>0</v>
      </c>
      <c r="P52" s="234">
        <f>IF(P$11=$D$6, CMN_volumes!$M52,0)</f>
        <v>0</v>
      </c>
      <c r="Q52" s="233">
        <f>IF(Q$11=$D$6, CMN_volumes!$J52*CMN_volumes!$K52,0)</f>
        <v>0</v>
      </c>
      <c r="R52" s="233">
        <f>IF(R$11=IF($D52=$A$5, $D$5, IF(OR($D52="ESV observed compliance", $D52 = $A$7),$D$7, $D$6)), SUMPRODUCT(CMN_volumes!$Q52:$U52,CMN_volumes!$Q$13:$U$13)+CMN_volumes!$O52,0)</f>
        <v>0</v>
      </c>
      <c r="S52" s="234">
        <f>IF(S$11=$D$6, CMN_volumes!$M52,0)</f>
        <v>0</v>
      </c>
      <c r="T52" s="233">
        <f>IF(T$11=$D$6, CMN_volumes!$J52*CMN_volumes!$K52,0)</f>
        <v>0</v>
      </c>
      <c r="U52" s="233">
        <f ca="1">IF(U$11=IF($D52=$A$5, $D$5, IF(OR($D52="ESV observed compliance", $D52 = $A$7),$D$7, $D$6)), SUMPRODUCT(CMN_volumes!$Q52:$U52,CMN_volumes!$Q$13:$U$13)+CMN_volumes!$O52,0)</f>
        <v>0</v>
      </c>
      <c r="V52" s="234">
        <f>IF(V$11=$D$6, CMN_volumes!$M52,0)</f>
        <v>0</v>
      </c>
      <c r="W52" s="233">
        <f>IF(W$11=$D$6, CMN_volumes!$J52*CMN_volumes!$K52,0)</f>
        <v>0</v>
      </c>
      <c r="X52" s="233">
        <f>IF(X$11=IF($D52=$A$5, $D$5, IF(OR($D52="ESV observed compliance", $D52 = $A$7),$D$7, $D$6)), SUMPRODUCT(CMN_volumes!$Q52:$U52,CMN_volumes!$Q$13:$U$13)+CMN_volumes!$O52,0)</f>
        <v>0</v>
      </c>
      <c r="Y52" s="234">
        <f>IF(Y$11=$D$6, CMN_volumes!$M52,0)</f>
        <v>0</v>
      </c>
      <c r="Z52" s="233">
        <f>IF(Z$11=$D$6, CMN_volumes!$J52*CMN_volumes!$K52,0)</f>
        <v>0</v>
      </c>
      <c r="AA52" s="233">
        <f>IF(AA$11=IF($D52=$A$5, $D$5, IF(OR($D52="ESV observed compliance", $D52 = $A$7),$D$7, $D$6)), SUMPRODUCT(CMN_volumes!$Q52:$U52,CMN_volumes!$Q$13:$U$13)+CMN_volumes!$O52,0)</f>
        <v>0</v>
      </c>
      <c r="AB52" s="234">
        <f>IF(AB$11=$D$6, CMN_volumes!$M52,0)</f>
        <v>0</v>
      </c>
      <c r="AC52" s="124"/>
      <c r="AD52" s="235">
        <f t="shared" si="16"/>
        <v>0</v>
      </c>
      <c r="AE52" s="235">
        <f t="shared" si="16"/>
        <v>0</v>
      </c>
      <c r="AF52" s="235">
        <f t="shared" si="16"/>
        <v>0</v>
      </c>
      <c r="AG52" s="235">
        <f t="shared" si="16"/>
        <v>0</v>
      </c>
      <c r="AH52" s="235">
        <f t="shared" ca="1" si="16"/>
        <v>0</v>
      </c>
      <c r="AI52" s="235">
        <f t="shared" si="16"/>
        <v>0</v>
      </c>
      <c r="AJ52" s="235">
        <f t="shared" si="16"/>
        <v>0</v>
      </c>
      <c r="AK52" s="124"/>
      <c r="AL52" s="235">
        <f t="shared" ca="1" si="19"/>
        <v>0</v>
      </c>
      <c r="AN52" s="235">
        <f t="shared" si="18"/>
        <v>0</v>
      </c>
      <c r="AO52" s="235">
        <f t="shared" si="18"/>
        <v>0</v>
      </c>
      <c r="AP52" s="235">
        <f t="shared" si="18"/>
        <v>0</v>
      </c>
      <c r="AQ52" s="235">
        <f t="shared" si="18"/>
        <v>0</v>
      </c>
      <c r="AR52" s="235">
        <f t="shared" si="18"/>
        <v>0</v>
      </c>
      <c r="AS52" s="235">
        <f t="shared" si="18"/>
        <v>0</v>
      </c>
      <c r="AT52" s="235">
        <f t="shared" si="18"/>
        <v>0</v>
      </c>
      <c r="AU52" s="235">
        <f t="shared" si="18"/>
        <v>0</v>
      </c>
      <c r="AV52" s="235">
        <f t="shared" ca="1" si="18"/>
        <v>0</v>
      </c>
      <c r="AW52" s="235">
        <f t="shared" ca="1" si="18"/>
        <v>0</v>
      </c>
      <c r="AX52" s="235">
        <f t="shared" si="18"/>
        <v>0</v>
      </c>
      <c r="AY52" s="235">
        <f t="shared" si="18"/>
        <v>0</v>
      </c>
      <c r="AZ52" s="235">
        <f t="shared" si="18"/>
        <v>0</v>
      </c>
      <c r="BA52" s="235">
        <f t="shared" si="18"/>
        <v>0</v>
      </c>
      <c r="BB52" s="235">
        <f t="shared" si="18"/>
        <v>0</v>
      </c>
      <c r="BC52" s="235">
        <f t="shared" si="18"/>
        <v>0</v>
      </c>
      <c r="BD52" s="217"/>
      <c r="BE52" s="217"/>
    </row>
    <row r="53" spans="4:57">
      <c r="D53" s="217" t="str">
        <f>CMN_volumes!D53</f>
        <v>AC board (Including change over)</v>
      </c>
      <c r="F53" s="12"/>
      <c r="G53" s="98"/>
      <c r="H53" s="236">
        <f>IF(H$11=$D$6, CMN_volumes!$J53*CMN_volumes!$K53,0)</f>
        <v>0</v>
      </c>
      <c r="I53" s="233">
        <f>IF(I$11=IF($D53=$A$5, $D$5, IF(OR($D53="ESV observed compliance", $D53 = $A$7),$D$7, $D$6)), SUMPRODUCT(CMN_volumes!$Q53:$U53,CMN_volumes!$Q$13:$U$13)+CMN_volumes!$O53,0)</f>
        <v>0</v>
      </c>
      <c r="J53" s="234">
        <f>IF(J$11=$D$6, CMN_volumes!$M53,0)</f>
        <v>0</v>
      </c>
      <c r="K53" s="233">
        <f>IF(K$11=$D$6, CMN_volumes!$J53*CMN_volumes!$K53,0)</f>
        <v>0</v>
      </c>
      <c r="L53" s="233">
        <f>IF(L$11=IF($D53=$A$5, $D$5, IF(OR($D53="ESV observed compliance", $D53 = $A$7),$D$7, $D$6)), SUMPRODUCT(CMN_volumes!$Q53:$U53,CMN_volumes!$Q$13:$U$13)+CMN_volumes!$O53,0)</f>
        <v>0</v>
      </c>
      <c r="M53" s="234">
        <f>IF(M$11=$D$6, CMN_volumes!$M53,0)</f>
        <v>0</v>
      </c>
      <c r="N53" s="233">
        <f>IF(N$11=$D$6, CMN_volumes!$J53*CMN_volumes!$K53,0)</f>
        <v>0</v>
      </c>
      <c r="O53" s="233">
        <f>IF(O$11=IF($D53=$A$5, $D$5, IF(OR($D53="ESV observed compliance", $D53 = $A$7),$D$7, $D$6)), SUMPRODUCT(CMN_volumes!$Q53:$U53,CMN_volumes!$Q$13:$U$13)+CMN_volumes!$O53,0)</f>
        <v>0</v>
      </c>
      <c r="P53" s="234">
        <f>IF(P$11=$D$6, CMN_volumes!$M53,0)</f>
        <v>0</v>
      </c>
      <c r="Q53" s="233">
        <f>IF(Q$11=$D$6, CMN_volumes!$J53*CMN_volumes!$K53,0)</f>
        <v>0</v>
      </c>
      <c r="R53" s="233">
        <f>IF(R$11=IF($D53=$A$5, $D$5, IF(OR($D53="ESV observed compliance", $D53 = $A$7),$D$7, $D$6)), SUMPRODUCT(CMN_volumes!$Q53:$U53,CMN_volumes!$Q$13:$U$13)+CMN_volumes!$O53,0)</f>
        <v>0</v>
      </c>
      <c r="S53" s="234">
        <f>IF(S$11=$D$6, CMN_volumes!$M53,0)</f>
        <v>0</v>
      </c>
      <c r="T53" s="233">
        <f>IF(T$11=$D$6, CMN_volumes!$J53*CMN_volumes!$K53,0)</f>
        <v>0</v>
      </c>
      <c r="U53" s="233">
        <f ca="1">IF(U$11=IF($D53=$A$5, $D$5, IF(OR($D53="ESV observed compliance", $D53 = $A$7),$D$7, $D$6)), SUMPRODUCT(CMN_volumes!$Q53:$U53,CMN_volumes!$Q$13:$U$13)+CMN_volumes!$O53,0)</f>
        <v>0</v>
      </c>
      <c r="V53" s="234">
        <f>IF(V$11=$D$6, CMN_volumes!$M53,0)</f>
        <v>0</v>
      </c>
      <c r="W53" s="233">
        <f>IF(W$11=$D$6, CMN_volumes!$J53*CMN_volumes!$K53,0)</f>
        <v>0</v>
      </c>
      <c r="X53" s="233">
        <f>IF(X$11=IF($D53=$A$5, $D$5, IF(OR($D53="ESV observed compliance", $D53 = $A$7),$D$7, $D$6)), SUMPRODUCT(CMN_volumes!$Q53:$U53,CMN_volumes!$Q$13:$U$13)+CMN_volumes!$O53,0)</f>
        <v>0</v>
      </c>
      <c r="Y53" s="234">
        <f>IF(Y$11=$D$6, CMN_volumes!$M53,0)</f>
        <v>0</v>
      </c>
      <c r="Z53" s="233">
        <f>IF(Z$11=$D$6, CMN_volumes!$J53*CMN_volumes!$K53,0)</f>
        <v>0</v>
      </c>
      <c r="AA53" s="233">
        <f>IF(AA$11=IF($D53=$A$5, $D$5, IF(OR($D53="ESV observed compliance", $D53 = $A$7),$D$7, $D$6)), SUMPRODUCT(CMN_volumes!$Q53:$U53,CMN_volumes!$Q$13:$U$13)+CMN_volumes!$O53,0)</f>
        <v>0</v>
      </c>
      <c r="AB53" s="234">
        <f>IF(AB$11=$D$6, CMN_volumes!$M53,0)</f>
        <v>0</v>
      </c>
      <c r="AC53" s="124"/>
      <c r="AD53" s="235">
        <f t="shared" si="16"/>
        <v>0</v>
      </c>
      <c r="AE53" s="235">
        <f t="shared" si="16"/>
        <v>0</v>
      </c>
      <c r="AF53" s="235">
        <f t="shared" si="16"/>
        <v>0</v>
      </c>
      <c r="AG53" s="235">
        <f t="shared" si="16"/>
        <v>0</v>
      </c>
      <c r="AH53" s="235">
        <f t="shared" ca="1" si="16"/>
        <v>0</v>
      </c>
      <c r="AI53" s="235">
        <f t="shared" si="16"/>
        <v>0</v>
      </c>
      <c r="AJ53" s="235">
        <f t="shared" si="16"/>
        <v>0</v>
      </c>
      <c r="AK53" s="124"/>
      <c r="AL53" s="235">
        <f t="shared" ca="1" si="19"/>
        <v>0</v>
      </c>
      <c r="AN53" s="235">
        <f t="shared" si="18"/>
        <v>0</v>
      </c>
      <c r="AO53" s="235">
        <f t="shared" si="18"/>
        <v>0</v>
      </c>
      <c r="AP53" s="235">
        <f t="shared" si="18"/>
        <v>0</v>
      </c>
      <c r="AQ53" s="235">
        <f t="shared" si="18"/>
        <v>0</v>
      </c>
      <c r="AR53" s="235">
        <f t="shared" si="18"/>
        <v>0</v>
      </c>
      <c r="AS53" s="235">
        <f t="shared" si="18"/>
        <v>0</v>
      </c>
      <c r="AT53" s="235">
        <f t="shared" si="18"/>
        <v>0</v>
      </c>
      <c r="AU53" s="235">
        <f t="shared" si="18"/>
        <v>0</v>
      </c>
      <c r="AV53" s="235">
        <f t="shared" ca="1" si="18"/>
        <v>0</v>
      </c>
      <c r="AW53" s="235">
        <f t="shared" ca="1" si="18"/>
        <v>0</v>
      </c>
      <c r="AX53" s="235">
        <f t="shared" si="18"/>
        <v>0</v>
      </c>
      <c r="AY53" s="235">
        <f t="shared" si="18"/>
        <v>0</v>
      </c>
      <c r="AZ53" s="235">
        <f t="shared" si="18"/>
        <v>0</v>
      </c>
      <c r="BA53" s="235">
        <f t="shared" si="18"/>
        <v>0</v>
      </c>
      <c r="BB53" s="235">
        <f t="shared" si="18"/>
        <v>0</v>
      </c>
      <c r="BC53" s="235">
        <f t="shared" si="18"/>
        <v>0</v>
      </c>
      <c r="BD53" s="217"/>
      <c r="BE53" s="217"/>
    </row>
    <row r="54" spans="4:57" s="217" customFormat="1">
      <c r="D54" s="217" t="str">
        <f>CMN_volumes!D54</f>
        <v>Control room</v>
      </c>
      <c r="F54" s="12"/>
      <c r="G54" s="98"/>
      <c r="H54" s="236">
        <f>IF(H$11=$D$6, CMN_volumes!$J54*CMN_volumes!$K54,0)</f>
        <v>0</v>
      </c>
      <c r="I54" s="233">
        <f>IF(I$11=IF($D54=$A$5, $D$5, IF(OR($D54="ESV observed compliance", $D54 = $A$7),$D$7, $D$6)), SUMPRODUCT(CMN_volumes!$Q54:$U54,CMN_volumes!$Q$13:$U$13)+CMN_volumes!$O54,0)</f>
        <v>0</v>
      </c>
      <c r="J54" s="234">
        <f>IF(J$11=$D$6, CMN_volumes!$M54,0)</f>
        <v>0</v>
      </c>
      <c r="K54" s="233">
        <f>IF(K$11=$D$6, CMN_volumes!$J54*CMN_volumes!$K54,0)</f>
        <v>0</v>
      </c>
      <c r="L54" s="233">
        <f>IF(L$11=IF($D54=$A$5, $D$5, IF(OR($D54="ESV observed compliance", $D54 = $A$7),$D$7, $D$6)), SUMPRODUCT(CMN_volumes!$Q54:$U54,CMN_volumes!$Q$13:$U$13)+CMN_volumes!$O54,0)</f>
        <v>0</v>
      </c>
      <c r="M54" s="234">
        <f>IF(M$11=$D$6, CMN_volumes!$M54,0)</f>
        <v>0</v>
      </c>
      <c r="N54" s="233">
        <f>IF(N$11=$D$6, CMN_volumes!$J54*CMN_volumes!$K54,0)</f>
        <v>0</v>
      </c>
      <c r="O54" s="233">
        <f>IF(O$11=IF($D54=$A$5, $D$5, IF(OR($D54="ESV observed compliance", $D54 = $A$7),$D$7, $D$6)), SUMPRODUCT(CMN_volumes!$Q54:$U54,CMN_volumes!$Q$13:$U$13)+CMN_volumes!$O54,0)</f>
        <v>0</v>
      </c>
      <c r="P54" s="234">
        <f>IF(P$11=$D$6, CMN_volumes!$M54,0)</f>
        <v>0</v>
      </c>
      <c r="Q54" s="233">
        <f>IF(Q$11=$D$6, CMN_volumes!$J54*CMN_volumes!$K54,0)</f>
        <v>0</v>
      </c>
      <c r="R54" s="233">
        <f>IF(R$11=IF($D54=$A$5, $D$5, IF(OR($D54="ESV observed compliance", $D54 = $A$7),$D$7, $D$6)), SUMPRODUCT(CMN_volumes!$Q54:$U54,CMN_volumes!$Q$13:$U$13)+CMN_volumes!$O54,0)</f>
        <v>0</v>
      </c>
      <c r="S54" s="234">
        <f>IF(S$11=$D$6, CMN_volumes!$M54,0)</f>
        <v>0</v>
      </c>
      <c r="T54" s="233">
        <f>IF(T$11=$D$6, CMN_volumes!$J54*CMN_volumes!$K54,0)</f>
        <v>0</v>
      </c>
      <c r="U54" s="233">
        <f ca="1">IF(U$11=IF($D54=$A$5, $D$5, IF(OR($D54="ESV observed compliance", $D54 = $A$7),$D$7, $D$6)), SUMPRODUCT(CMN_volumes!$Q54:$U54,CMN_volumes!$Q$13:$U$13)+CMN_volumes!$O54,0)</f>
        <v>0</v>
      </c>
      <c r="V54" s="234">
        <f>IF(V$11=$D$6, CMN_volumes!$M54,0)</f>
        <v>0</v>
      </c>
      <c r="W54" s="233">
        <f>IF(W$11=$D$6, CMN_volumes!$J54*CMN_volumes!$K54,0)</f>
        <v>0</v>
      </c>
      <c r="X54" s="233">
        <f>IF(X$11=IF($D54=$A$5, $D$5, IF(OR($D54="ESV observed compliance", $D54 = $A$7),$D$7, $D$6)), SUMPRODUCT(CMN_volumes!$Q54:$U54,CMN_volumes!$Q$13:$U$13)+CMN_volumes!$O54,0)</f>
        <v>0</v>
      </c>
      <c r="Y54" s="234">
        <f>IF(Y$11=$D$6, CMN_volumes!$M54,0)</f>
        <v>0</v>
      </c>
      <c r="Z54" s="233">
        <f>IF(Z$11=$D$6, CMN_volumes!$J54*CMN_volumes!$K54,0)</f>
        <v>0</v>
      </c>
      <c r="AA54" s="233">
        <f>IF(AA$11=IF($D54=$A$5, $D$5, IF(OR($D54="ESV observed compliance", $D54 = $A$7),$D$7, $D$6)), SUMPRODUCT(CMN_volumes!$Q54:$U54,CMN_volumes!$Q$13:$U$13)+CMN_volumes!$O54,0)</f>
        <v>0</v>
      </c>
      <c r="AB54" s="234">
        <f>IF(AB$11=$D$6, CMN_volumes!$M54,0)</f>
        <v>0</v>
      </c>
      <c r="AC54" s="124"/>
      <c r="AD54" s="235">
        <f t="shared" si="16"/>
        <v>0</v>
      </c>
      <c r="AE54" s="235">
        <f t="shared" si="16"/>
        <v>0</v>
      </c>
      <c r="AF54" s="235">
        <f t="shared" si="16"/>
        <v>0</v>
      </c>
      <c r="AG54" s="235">
        <f t="shared" si="16"/>
        <v>0</v>
      </c>
      <c r="AH54" s="235">
        <f t="shared" ca="1" si="16"/>
        <v>0</v>
      </c>
      <c r="AI54" s="235">
        <f t="shared" si="16"/>
        <v>0</v>
      </c>
      <c r="AJ54" s="235">
        <f t="shared" si="16"/>
        <v>0</v>
      </c>
      <c r="AK54" s="124"/>
      <c r="AL54" s="235">
        <f t="shared" ca="1" si="19"/>
        <v>0</v>
      </c>
      <c r="AN54" s="235">
        <f t="shared" si="18"/>
        <v>0</v>
      </c>
      <c r="AO54" s="235">
        <f t="shared" si="18"/>
        <v>0</v>
      </c>
      <c r="AP54" s="235">
        <f t="shared" si="18"/>
        <v>0</v>
      </c>
      <c r="AQ54" s="235">
        <f t="shared" si="18"/>
        <v>0</v>
      </c>
      <c r="AR54" s="235">
        <f t="shared" si="18"/>
        <v>0</v>
      </c>
      <c r="AS54" s="235">
        <f t="shared" si="18"/>
        <v>0</v>
      </c>
      <c r="AT54" s="235">
        <f t="shared" si="18"/>
        <v>0</v>
      </c>
      <c r="AU54" s="235">
        <f t="shared" si="18"/>
        <v>0</v>
      </c>
      <c r="AV54" s="235">
        <f t="shared" ca="1" si="18"/>
        <v>0</v>
      </c>
      <c r="AW54" s="235">
        <f t="shared" ca="1" si="18"/>
        <v>0</v>
      </c>
      <c r="AX54" s="235">
        <f t="shared" si="18"/>
        <v>0</v>
      </c>
      <c r="AY54" s="235">
        <f t="shared" si="18"/>
        <v>0</v>
      </c>
      <c r="AZ54" s="235">
        <f t="shared" si="18"/>
        <v>0</v>
      </c>
      <c r="BA54" s="235">
        <f t="shared" si="18"/>
        <v>0</v>
      </c>
      <c r="BB54" s="235">
        <f t="shared" si="18"/>
        <v>0</v>
      </c>
      <c r="BC54" s="235">
        <f t="shared" si="18"/>
        <v>0</v>
      </c>
    </row>
    <row r="55" spans="4:57" s="217" customFormat="1">
      <c r="D55" s="217" t="str">
        <f>CMN_volumes!D55</f>
        <v>22kV circuit breaker (outdoor)</v>
      </c>
      <c r="F55" s="12"/>
      <c r="G55" s="98"/>
      <c r="H55" s="236">
        <f>IF(H$11=$D$6, CMN_volumes!$J55*CMN_volumes!$K55,0)</f>
        <v>0</v>
      </c>
      <c r="I55" s="233">
        <f>IF(I$11=IF($D55=$A$5, $D$5, IF(OR($D55="ESV observed compliance", $D55 = $A$7),$D$7, $D$6)), SUMPRODUCT(CMN_volumes!$Q55:$U55,CMN_volumes!$Q$13:$U$13)+CMN_volumes!$O55,0)</f>
        <v>0</v>
      </c>
      <c r="J55" s="234">
        <f>IF(J$11=$D$6, CMN_volumes!$M55,0)</f>
        <v>0</v>
      </c>
      <c r="K55" s="233">
        <f>IF(K$11=$D$6, CMN_volumes!$J55*CMN_volumes!$K55,0)</f>
        <v>0</v>
      </c>
      <c r="L55" s="233">
        <f>IF(L$11=IF($D55=$A$5, $D$5, IF(OR($D55="ESV observed compliance", $D55 = $A$7),$D$7, $D$6)), SUMPRODUCT(CMN_volumes!$Q55:$U55,CMN_volumes!$Q$13:$U$13)+CMN_volumes!$O55,0)</f>
        <v>0</v>
      </c>
      <c r="M55" s="234">
        <f>IF(M$11=$D$6, CMN_volumes!$M55,0)</f>
        <v>0</v>
      </c>
      <c r="N55" s="233">
        <f>IF(N$11=$D$6, CMN_volumes!$J55*CMN_volumes!$K55,0)</f>
        <v>0</v>
      </c>
      <c r="O55" s="233">
        <f>IF(O$11=IF($D55=$A$5, $D$5, IF(OR($D55="ESV observed compliance", $D55 = $A$7),$D$7, $D$6)), SUMPRODUCT(CMN_volumes!$Q55:$U55,CMN_volumes!$Q$13:$U$13)+CMN_volumes!$O55,0)</f>
        <v>0</v>
      </c>
      <c r="P55" s="234">
        <f>IF(P$11=$D$6, CMN_volumes!$M55,0)</f>
        <v>0</v>
      </c>
      <c r="Q55" s="233">
        <f>IF(Q$11=$D$6, CMN_volumes!$J55*CMN_volumes!$K55,0)</f>
        <v>0</v>
      </c>
      <c r="R55" s="233">
        <f>IF(R$11=IF($D55=$A$5, $D$5, IF(OR($D55="ESV observed compliance", $D55 = $A$7),$D$7, $D$6)), SUMPRODUCT(CMN_volumes!$Q55:$U55,CMN_volumes!$Q$13:$U$13)+CMN_volumes!$O55,0)</f>
        <v>0</v>
      </c>
      <c r="S55" s="234">
        <f>IF(S$11=$D$6, CMN_volumes!$M55,0)</f>
        <v>0</v>
      </c>
      <c r="T55" s="233">
        <f>IF(T$11=$D$6, CMN_volumes!$J55*CMN_volumes!$K55,0)</f>
        <v>0</v>
      </c>
      <c r="U55" s="233">
        <f ca="1">IF(U$11=IF($D55=$A$5, $D$5, IF(OR($D55="ESV observed compliance", $D55 = $A$7),$D$7, $D$6)), SUMPRODUCT(CMN_volumes!$Q55:$U55,CMN_volumes!$Q$13:$U$13)+CMN_volumes!$O55,0)</f>
        <v>0</v>
      </c>
      <c r="V55" s="234">
        <f>IF(V$11=$D$6, CMN_volumes!$M55,0)</f>
        <v>0</v>
      </c>
      <c r="W55" s="233">
        <f>IF(W$11=$D$6, CMN_volumes!$J55*CMN_volumes!$K55,0)</f>
        <v>0</v>
      </c>
      <c r="X55" s="233">
        <f>IF(X$11=IF($D55=$A$5, $D$5, IF(OR($D55="ESV observed compliance", $D55 = $A$7),$D$7, $D$6)), SUMPRODUCT(CMN_volumes!$Q55:$U55,CMN_volumes!$Q$13:$U$13)+CMN_volumes!$O55,0)</f>
        <v>0</v>
      </c>
      <c r="Y55" s="234">
        <f>IF(Y$11=$D$6, CMN_volumes!$M55,0)</f>
        <v>0</v>
      </c>
      <c r="Z55" s="233">
        <f>IF(Z$11=$D$6, CMN_volumes!$J55*CMN_volumes!$K55,0)</f>
        <v>0</v>
      </c>
      <c r="AA55" s="233">
        <f>IF(AA$11=IF($D55=$A$5, $D$5, IF(OR($D55="ESV observed compliance", $D55 = $A$7),$D$7, $D$6)), SUMPRODUCT(CMN_volumes!$Q55:$U55,CMN_volumes!$Q$13:$U$13)+CMN_volumes!$O55,0)</f>
        <v>0</v>
      </c>
      <c r="AB55" s="234">
        <f>IF(AB$11=$D$6, CMN_volumes!$M55,0)</f>
        <v>0</v>
      </c>
      <c r="AC55" s="124"/>
      <c r="AD55" s="235">
        <f t="shared" si="16"/>
        <v>0</v>
      </c>
      <c r="AE55" s="235">
        <f t="shared" si="16"/>
        <v>0</v>
      </c>
      <c r="AF55" s="235">
        <f t="shared" si="16"/>
        <v>0</v>
      </c>
      <c r="AG55" s="235">
        <f t="shared" si="16"/>
        <v>0</v>
      </c>
      <c r="AH55" s="235">
        <f t="shared" ca="1" si="16"/>
        <v>0</v>
      </c>
      <c r="AI55" s="235">
        <f t="shared" si="16"/>
        <v>0</v>
      </c>
      <c r="AJ55" s="235">
        <f t="shared" si="16"/>
        <v>0</v>
      </c>
      <c r="AK55" s="124"/>
      <c r="AL55" s="235">
        <f t="shared" ca="1" si="19"/>
        <v>0</v>
      </c>
      <c r="AN55" s="235">
        <f t="shared" si="18"/>
        <v>0</v>
      </c>
      <c r="AO55" s="235">
        <f t="shared" si="18"/>
        <v>0</v>
      </c>
      <c r="AP55" s="235">
        <f t="shared" si="18"/>
        <v>0</v>
      </c>
      <c r="AQ55" s="235">
        <f t="shared" si="18"/>
        <v>0</v>
      </c>
      <c r="AR55" s="235">
        <f t="shared" si="18"/>
        <v>0</v>
      </c>
      <c r="AS55" s="235">
        <f t="shared" si="18"/>
        <v>0</v>
      </c>
      <c r="AT55" s="235">
        <f t="shared" si="18"/>
        <v>0</v>
      </c>
      <c r="AU55" s="235">
        <f t="shared" si="18"/>
        <v>0</v>
      </c>
      <c r="AV55" s="235">
        <f t="shared" ca="1" si="18"/>
        <v>0</v>
      </c>
      <c r="AW55" s="235">
        <f t="shared" ca="1" si="18"/>
        <v>0</v>
      </c>
      <c r="AX55" s="235">
        <f t="shared" si="18"/>
        <v>0</v>
      </c>
      <c r="AY55" s="235">
        <f t="shared" si="18"/>
        <v>0</v>
      </c>
      <c r="AZ55" s="235">
        <f t="shared" si="18"/>
        <v>0</v>
      </c>
      <c r="BA55" s="235">
        <f t="shared" si="18"/>
        <v>0</v>
      </c>
      <c r="BB55" s="235">
        <f t="shared" si="18"/>
        <v>0</v>
      </c>
      <c r="BC55" s="235">
        <f t="shared" si="18"/>
        <v>0</v>
      </c>
    </row>
    <row r="56" spans="4:57" s="217" customFormat="1">
      <c r="D56" s="217" t="str">
        <f>CMN_volumes!D56</f>
        <v>Voltage transformer</v>
      </c>
      <c r="F56" s="12"/>
      <c r="G56" s="98"/>
      <c r="H56" s="236">
        <f>IF(H$11=$D$6, CMN_volumes!$J56*CMN_volumes!$K56,0)</f>
        <v>0</v>
      </c>
      <c r="I56" s="233">
        <f>IF(I$11=IF($D56=$A$5, $D$5, IF(OR($D56="ESV observed compliance", $D56 = $A$7),$D$7, $D$6)), SUMPRODUCT(CMN_volumes!$Q56:$U56,CMN_volumes!$Q$13:$U$13)+CMN_volumes!$O56,0)</f>
        <v>0</v>
      </c>
      <c r="J56" s="234">
        <f>IF(J$11=$D$6, CMN_volumes!$M56,0)</f>
        <v>0</v>
      </c>
      <c r="K56" s="233">
        <f>IF(K$11=$D$6, CMN_volumes!$J56*CMN_volumes!$K56,0)</f>
        <v>0</v>
      </c>
      <c r="L56" s="233">
        <f>IF(L$11=IF($D56=$A$5, $D$5, IF(OR($D56="ESV observed compliance", $D56 = $A$7),$D$7, $D$6)), SUMPRODUCT(CMN_volumes!$Q56:$U56,CMN_volumes!$Q$13:$U$13)+CMN_volumes!$O56,0)</f>
        <v>0</v>
      </c>
      <c r="M56" s="234">
        <f>IF(M$11=$D$6, CMN_volumes!$M56,0)</f>
        <v>0</v>
      </c>
      <c r="N56" s="233">
        <f>IF(N$11=$D$6, CMN_volumes!$J56*CMN_volumes!$K56,0)</f>
        <v>0</v>
      </c>
      <c r="O56" s="233">
        <f>IF(O$11=IF($D56=$A$5, $D$5, IF(OR($D56="ESV observed compliance", $D56 = $A$7),$D$7, $D$6)), SUMPRODUCT(CMN_volumes!$Q56:$U56,CMN_volumes!$Q$13:$U$13)+CMN_volumes!$O56,0)</f>
        <v>0</v>
      </c>
      <c r="P56" s="234">
        <f>IF(P$11=$D$6, CMN_volumes!$M56,0)</f>
        <v>0</v>
      </c>
      <c r="Q56" s="233">
        <f>IF(Q$11=$D$6, CMN_volumes!$J56*CMN_volumes!$K56,0)</f>
        <v>0</v>
      </c>
      <c r="R56" s="233">
        <f>IF(R$11=IF($D56=$A$5, $D$5, IF(OR($D56="ESV observed compliance", $D56 = $A$7),$D$7, $D$6)), SUMPRODUCT(CMN_volumes!$Q56:$U56,CMN_volumes!$Q$13:$U$13)+CMN_volumes!$O56,0)</f>
        <v>0</v>
      </c>
      <c r="S56" s="234">
        <f>IF(S$11=$D$6, CMN_volumes!$M56,0)</f>
        <v>0</v>
      </c>
      <c r="T56" s="233">
        <f>IF(T$11=$D$6, CMN_volumes!$J56*CMN_volumes!$K56,0)</f>
        <v>0</v>
      </c>
      <c r="U56" s="233">
        <f ca="1">IF(U$11=IF($D56=$A$5, $D$5, IF(OR($D56="ESV observed compliance", $D56 = $A$7),$D$7, $D$6)), SUMPRODUCT(CMN_volumes!$Q56:$U56,CMN_volumes!$Q$13:$U$13)+CMN_volumes!$O56,0)</f>
        <v>0</v>
      </c>
      <c r="V56" s="234">
        <f>IF(V$11=$D$6, CMN_volumes!$M56,0)</f>
        <v>0</v>
      </c>
      <c r="W56" s="233">
        <f>IF(W$11=$D$6, CMN_volumes!$J56*CMN_volumes!$K56,0)</f>
        <v>0</v>
      </c>
      <c r="X56" s="233">
        <f>IF(X$11=IF($D56=$A$5, $D$5, IF(OR($D56="ESV observed compliance", $D56 = $A$7),$D$7, $D$6)), SUMPRODUCT(CMN_volumes!$Q56:$U56,CMN_volumes!$Q$13:$U$13)+CMN_volumes!$O56,0)</f>
        <v>0</v>
      </c>
      <c r="Y56" s="234">
        <f>IF(Y$11=$D$6, CMN_volumes!$M56,0)</f>
        <v>0</v>
      </c>
      <c r="Z56" s="233">
        <f>IF(Z$11=$D$6, CMN_volumes!$J56*CMN_volumes!$K56,0)</f>
        <v>0</v>
      </c>
      <c r="AA56" s="233">
        <f>IF(AA$11=IF($D56=$A$5, $D$5, IF(OR($D56="ESV observed compliance", $D56 = $A$7),$D$7, $D$6)), SUMPRODUCT(CMN_volumes!$Q56:$U56,CMN_volumes!$Q$13:$U$13)+CMN_volumes!$O56,0)</f>
        <v>0</v>
      </c>
      <c r="AB56" s="234">
        <f>IF(AB$11=$D$6, CMN_volumes!$M56,0)</f>
        <v>0</v>
      </c>
      <c r="AC56" s="124"/>
      <c r="AD56" s="235">
        <f t="shared" si="16"/>
        <v>0</v>
      </c>
      <c r="AE56" s="235">
        <f t="shared" si="16"/>
        <v>0</v>
      </c>
      <c r="AF56" s="235">
        <f t="shared" si="16"/>
        <v>0</v>
      </c>
      <c r="AG56" s="235">
        <f t="shared" si="16"/>
        <v>0</v>
      </c>
      <c r="AH56" s="235">
        <f t="shared" ca="1" si="16"/>
        <v>0</v>
      </c>
      <c r="AI56" s="235">
        <f t="shared" si="16"/>
        <v>0</v>
      </c>
      <c r="AJ56" s="235">
        <f t="shared" si="16"/>
        <v>0</v>
      </c>
      <c r="AK56" s="124"/>
      <c r="AL56" s="235">
        <f t="shared" ca="1" si="19"/>
        <v>0</v>
      </c>
      <c r="AN56" s="235">
        <f t="shared" si="18"/>
        <v>0</v>
      </c>
      <c r="AO56" s="235">
        <f t="shared" si="18"/>
        <v>0</v>
      </c>
      <c r="AP56" s="235">
        <f t="shared" si="18"/>
        <v>0</v>
      </c>
      <c r="AQ56" s="235">
        <f t="shared" si="18"/>
        <v>0</v>
      </c>
      <c r="AR56" s="235">
        <f t="shared" si="18"/>
        <v>0</v>
      </c>
      <c r="AS56" s="235">
        <f t="shared" si="18"/>
        <v>0</v>
      </c>
      <c r="AT56" s="235">
        <f t="shared" si="18"/>
        <v>0</v>
      </c>
      <c r="AU56" s="235">
        <f t="shared" si="18"/>
        <v>0</v>
      </c>
      <c r="AV56" s="235">
        <f t="shared" ca="1" si="18"/>
        <v>0</v>
      </c>
      <c r="AW56" s="235">
        <f t="shared" ca="1" si="18"/>
        <v>0</v>
      </c>
      <c r="AX56" s="235">
        <f t="shared" si="18"/>
        <v>0</v>
      </c>
      <c r="AY56" s="235">
        <f t="shared" si="18"/>
        <v>0</v>
      </c>
      <c r="AZ56" s="235">
        <f t="shared" si="18"/>
        <v>0</v>
      </c>
      <c r="BA56" s="235">
        <f t="shared" si="18"/>
        <v>0</v>
      </c>
      <c r="BB56" s="235">
        <f t="shared" si="18"/>
        <v>0</v>
      </c>
      <c r="BC56" s="235">
        <f t="shared" si="18"/>
        <v>0</v>
      </c>
    </row>
    <row r="57" spans="4:57" s="217" customFormat="1">
      <c r="D57" s="217" t="str">
        <f>CMN_volumes!D57</f>
        <v>Current transformer (post type)</v>
      </c>
      <c r="F57" s="12"/>
      <c r="G57" s="98"/>
      <c r="H57" s="236">
        <f>IF(H$11=$D$6, CMN_volumes!$J57*CMN_volumes!$K57,0)</f>
        <v>0</v>
      </c>
      <c r="I57" s="233">
        <f>IF(I$11=IF($D57=$A$5, $D$5, IF(OR($D57="ESV observed compliance", $D57 = $A$7),$D$7, $D$6)), SUMPRODUCT(CMN_volumes!$Q57:$U57,CMN_volumes!$Q$13:$U$13)+CMN_volumes!$O57,0)</f>
        <v>0</v>
      </c>
      <c r="J57" s="234">
        <f>IF(J$11=$D$6, CMN_volumes!$M57,0)</f>
        <v>0</v>
      </c>
      <c r="K57" s="233">
        <f>IF(K$11=$D$6, CMN_volumes!$J57*CMN_volumes!$K57,0)</f>
        <v>0</v>
      </c>
      <c r="L57" s="233">
        <f>IF(L$11=IF($D57=$A$5, $D$5, IF(OR($D57="ESV observed compliance", $D57 = $A$7),$D$7, $D$6)), SUMPRODUCT(CMN_volumes!$Q57:$U57,CMN_volumes!$Q$13:$U$13)+CMN_volumes!$O57,0)</f>
        <v>0</v>
      </c>
      <c r="M57" s="234">
        <f>IF(M$11=$D$6, CMN_volumes!$M57,0)</f>
        <v>0</v>
      </c>
      <c r="N57" s="233">
        <f>IF(N$11=$D$6, CMN_volumes!$J57*CMN_volumes!$K57,0)</f>
        <v>0</v>
      </c>
      <c r="O57" s="233">
        <f>IF(O$11=IF($D57=$A$5, $D$5, IF(OR($D57="ESV observed compliance", $D57 = $A$7),$D$7, $D$6)), SUMPRODUCT(CMN_volumes!$Q57:$U57,CMN_volumes!$Q$13:$U$13)+CMN_volumes!$O57,0)</f>
        <v>0</v>
      </c>
      <c r="P57" s="234">
        <f>IF(P$11=$D$6, CMN_volumes!$M57,0)</f>
        <v>0</v>
      </c>
      <c r="Q57" s="233">
        <f>IF(Q$11=$D$6, CMN_volumes!$J57*CMN_volumes!$K57,0)</f>
        <v>0</v>
      </c>
      <c r="R57" s="233">
        <f>IF(R$11=IF($D57=$A$5, $D$5, IF(OR($D57="ESV observed compliance", $D57 = $A$7),$D$7, $D$6)), SUMPRODUCT(CMN_volumes!$Q57:$U57,CMN_volumes!$Q$13:$U$13)+CMN_volumes!$O57,0)</f>
        <v>0</v>
      </c>
      <c r="S57" s="234">
        <f>IF(S$11=$D$6, CMN_volumes!$M57,0)</f>
        <v>0</v>
      </c>
      <c r="T57" s="233">
        <f>IF(T$11=$D$6, CMN_volumes!$J57*CMN_volumes!$K57,0)</f>
        <v>76469.883072973913</v>
      </c>
      <c r="U57" s="233">
        <f ca="1">IF(U$11=IF($D57=$A$5, $D$5, IF(OR($D57="ESV observed compliance", $D57 = $A$7),$D$7, $D$6)), SUMPRODUCT(CMN_volumes!$Q57:$U57,CMN_volumes!$Q$13:$U$13)+CMN_volumes!$O57,0)</f>
        <v>0</v>
      </c>
      <c r="V57" s="234">
        <f>IF(V$11=$D$6, CMN_volumes!$M57,0)</f>
        <v>0</v>
      </c>
      <c r="W57" s="233">
        <f>IF(W$11=$D$6, CMN_volumes!$J57*CMN_volumes!$K57,0)</f>
        <v>0</v>
      </c>
      <c r="X57" s="233">
        <f>IF(X$11=IF($D57=$A$5, $D$5, IF(OR($D57="ESV observed compliance", $D57 = $A$7),$D$7, $D$6)), SUMPRODUCT(CMN_volumes!$Q57:$U57,CMN_volumes!$Q$13:$U$13)+CMN_volumes!$O57,0)</f>
        <v>0</v>
      </c>
      <c r="Y57" s="234">
        <f>IF(Y$11=$D$6, CMN_volumes!$M57,0)</f>
        <v>0</v>
      </c>
      <c r="Z57" s="233">
        <f>IF(Z$11=$D$6, CMN_volumes!$J57*CMN_volumes!$K57,0)</f>
        <v>0</v>
      </c>
      <c r="AA57" s="233">
        <f>IF(AA$11=IF($D57=$A$5, $D$5, IF(OR($D57="ESV observed compliance", $D57 = $A$7),$D$7, $D$6)), SUMPRODUCT(CMN_volumes!$Q57:$U57,CMN_volumes!$Q$13:$U$13)+CMN_volumes!$O57,0)</f>
        <v>0</v>
      </c>
      <c r="AB57" s="234">
        <f>IF(AB$11=$D$6, CMN_volumes!$M57,0)</f>
        <v>0</v>
      </c>
      <c r="AC57" s="124"/>
      <c r="AD57" s="235">
        <f t="shared" si="16"/>
        <v>0</v>
      </c>
      <c r="AE57" s="235">
        <f t="shared" si="16"/>
        <v>0</v>
      </c>
      <c r="AF57" s="235">
        <f t="shared" si="16"/>
        <v>0</v>
      </c>
      <c r="AG57" s="235">
        <f t="shared" si="16"/>
        <v>0</v>
      </c>
      <c r="AH57" s="235">
        <f t="shared" ca="1" si="16"/>
        <v>76469.883072973913</v>
      </c>
      <c r="AI57" s="235">
        <f t="shared" si="16"/>
        <v>0</v>
      </c>
      <c r="AJ57" s="235">
        <f t="shared" si="16"/>
        <v>0</v>
      </c>
      <c r="AK57" s="124"/>
      <c r="AL57" s="235">
        <f t="shared" ca="1" si="19"/>
        <v>76469.883072973913</v>
      </c>
      <c r="AN57" s="235">
        <f t="shared" si="18"/>
        <v>0</v>
      </c>
      <c r="AO57" s="235">
        <f t="shared" si="18"/>
        <v>0</v>
      </c>
      <c r="AP57" s="235">
        <f t="shared" si="18"/>
        <v>0</v>
      </c>
      <c r="AQ57" s="235">
        <f t="shared" si="18"/>
        <v>0</v>
      </c>
      <c r="AR57" s="235">
        <f t="shared" si="18"/>
        <v>0</v>
      </c>
      <c r="AS57" s="235">
        <f t="shared" si="18"/>
        <v>0</v>
      </c>
      <c r="AT57" s="235">
        <f t="shared" si="18"/>
        <v>0</v>
      </c>
      <c r="AU57" s="235">
        <f t="shared" si="18"/>
        <v>0</v>
      </c>
      <c r="AV57" s="235">
        <f t="shared" ca="1" si="18"/>
        <v>38234.941536486956</v>
      </c>
      <c r="AW57" s="235">
        <f t="shared" ca="1" si="18"/>
        <v>38234.941536486956</v>
      </c>
      <c r="AX57" s="235">
        <f t="shared" si="18"/>
        <v>0</v>
      </c>
      <c r="AY57" s="235">
        <f t="shared" si="18"/>
        <v>0</v>
      </c>
      <c r="AZ57" s="235">
        <f t="shared" si="18"/>
        <v>0</v>
      </c>
      <c r="BA57" s="235">
        <f t="shared" si="18"/>
        <v>0</v>
      </c>
      <c r="BB57" s="235">
        <f t="shared" si="18"/>
        <v>0</v>
      </c>
      <c r="BC57" s="235">
        <f t="shared" si="18"/>
        <v>0</v>
      </c>
    </row>
    <row r="58" spans="4:57" s="217" customFormat="1">
      <c r="D58" s="217" t="str">
        <f>CMN_volumes!D58</f>
        <v>Current transformer (core balance type)</v>
      </c>
      <c r="F58" s="12"/>
      <c r="G58" s="98"/>
      <c r="H58" s="236">
        <f>IF(H$11=$D$6, CMN_volumes!$J58*CMN_volumes!$K58,0)</f>
        <v>0</v>
      </c>
      <c r="I58" s="233">
        <f>IF(I$11=IF($D58=$A$5, $D$5, IF(OR($D58="ESV observed compliance", $D58 = $A$7),$D$7, $D$6)), SUMPRODUCT(CMN_volumes!$Q58:$U58,CMN_volumes!$Q$13:$U$13)+CMN_volumes!$O58,0)</f>
        <v>0</v>
      </c>
      <c r="J58" s="234">
        <f>IF(J$11=$D$6, CMN_volumes!$M58,0)</f>
        <v>0</v>
      </c>
      <c r="K58" s="233">
        <f>IF(K$11=$D$6, CMN_volumes!$J58*CMN_volumes!$K58,0)</f>
        <v>0</v>
      </c>
      <c r="L58" s="233">
        <f>IF(L$11=IF($D58=$A$5, $D$5, IF(OR($D58="ESV observed compliance", $D58 = $A$7),$D$7, $D$6)), SUMPRODUCT(CMN_volumes!$Q58:$U58,CMN_volumes!$Q$13:$U$13)+CMN_volumes!$O58,0)</f>
        <v>0</v>
      </c>
      <c r="M58" s="234">
        <f>IF(M$11=$D$6, CMN_volumes!$M58,0)</f>
        <v>0</v>
      </c>
      <c r="N58" s="233">
        <f>IF(N$11=$D$6, CMN_volumes!$J58*CMN_volumes!$K58,0)</f>
        <v>0</v>
      </c>
      <c r="O58" s="233">
        <f>IF(O$11=IF($D58=$A$5, $D$5, IF(OR($D58="ESV observed compliance", $D58 = $A$7),$D$7, $D$6)), SUMPRODUCT(CMN_volumes!$Q58:$U58,CMN_volumes!$Q$13:$U$13)+CMN_volumes!$O58,0)</f>
        <v>0</v>
      </c>
      <c r="P58" s="234">
        <f>IF(P$11=$D$6, CMN_volumes!$M58,0)</f>
        <v>0</v>
      </c>
      <c r="Q58" s="233">
        <f>IF(Q$11=$D$6, CMN_volumes!$J58*CMN_volumes!$K58,0)</f>
        <v>0</v>
      </c>
      <c r="R58" s="233">
        <f>IF(R$11=IF($D58=$A$5, $D$5, IF(OR($D58="ESV observed compliance", $D58 = $A$7),$D$7, $D$6)), SUMPRODUCT(CMN_volumes!$Q58:$U58,CMN_volumes!$Q$13:$U$13)+CMN_volumes!$O58,0)</f>
        <v>0</v>
      </c>
      <c r="S58" s="234">
        <f>IF(S$11=$D$6, CMN_volumes!$M58,0)</f>
        <v>0</v>
      </c>
      <c r="T58" s="233">
        <f>IF(T$11=$D$6, CMN_volumes!$J58*CMN_volumes!$K58,0)</f>
        <v>0</v>
      </c>
      <c r="U58" s="233">
        <f ca="1">IF(U$11=IF($D58=$A$5, $D$5, IF(OR($D58="ESV observed compliance", $D58 = $A$7),$D$7, $D$6)), SUMPRODUCT(CMN_volumes!$Q58:$U58,CMN_volumes!$Q$13:$U$13)+CMN_volumes!$O58,0)</f>
        <v>0</v>
      </c>
      <c r="V58" s="234">
        <f>IF(V$11=$D$6, CMN_volumes!$M58,0)</f>
        <v>0</v>
      </c>
      <c r="W58" s="233">
        <f>IF(W$11=$D$6, CMN_volumes!$J58*CMN_volumes!$K58,0)</f>
        <v>0</v>
      </c>
      <c r="X58" s="233">
        <f>IF(X$11=IF($D58=$A$5, $D$5, IF(OR($D58="ESV observed compliance", $D58 = $A$7),$D$7, $D$6)), SUMPRODUCT(CMN_volumes!$Q58:$U58,CMN_volumes!$Q$13:$U$13)+CMN_volumes!$O58,0)</f>
        <v>0</v>
      </c>
      <c r="Y58" s="234">
        <f>IF(Y$11=$D$6, CMN_volumes!$M58,0)</f>
        <v>0</v>
      </c>
      <c r="Z58" s="233">
        <f>IF(Z$11=$D$6, CMN_volumes!$J58*CMN_volumes!$K58,0)</f>
        <v>0</v>
      </c>
      <c r="AA58" s="233">
        <f>IF(AA$11=IF($D58=$A$5, $D$5, IF(OR($D58="ESV observed compliance", $D58 = $A$7),$D$7, $D$6)), SUMPRODUCT(CMN_volumes!$Q58:$U58,CMN_volumes!$Q$13:$U$13)+CMN_volumes!$O58,0)</f>
        <v>0</v>
      </c>
      <c r="AB58" s="234">
        <f>IF(AB$11=$D$6, CMN_volumes!$M58,0)</f>
        <v>0</v>
      </c>
      <c r="AC58" s="124"/>
      <c r="AD58" s="235">
        <f t="shared" si="16"/>
        <v>0</v>
      </c>
      <c r="AE58" s="235">
        <f t="shared" si="16"/>
        <v>0</v>
      </c>
      <c r="AF58" s="235">
        <f t="shared" si="16"/>
        <v>0</v>
      </c>
      <c r="AG58" s="235">
        <f t="shared" si="16"/>
        <v>0</v>
      </c>
      <c r="AH58" s="235">
        <f t="shared" ca="1" si="16"/>
        <v>0</v>
      </c>
      <c r="AI58" s="235">
        <f t="shared" si="16"/>
        <v>0</v>
      </c>
      <c r="AJ58" s="235">
        <f t="shared" si="16"/>
        <v>0</v>
      </c>
      <c r="AK58" s="124"/>
      <c r="AL58" s="235">
        <f t="shared" ca="1" si="19"/>
        <v>0</v>
      </c>
      <c r="AN58" s="235">
        <f t="shared" si="18"/>
        <v>0</v>
      </c>
      <c r="AO58" s="235">
        <f t="shared" si="18"/>
        <v>0</v>
      </c>
      <c r="AP58" s="235">
        <f t="shared" si="18"/>
        <v>0</v>
      </c>
      <c r="AQ58" s="235">
        <f t="shared" si="18"/>
        <v>0</v>
      </c>
      <c r="AR58" s="235">
        <f t="shared" si="18"/>
        <v>0</v>
      </c>
      <c r="AS58" s="235">
        <f t="shared" si="18"/>
        <v>0</v>
      </c>
      <c r="AT58" s="235">
        <f t="shared" si="18"/>
        <v>0</v>
      </c>
      <c r="AU58" s="235">
        <f t="shared" si="18"/>
        <v>0</v>
      </c>
      <c r="AV58" s="235">
        <f t="shared" ca="1" si="18"/>
        <v>0</v>
      </c>
      <c r="AW58" s="235">
        <f t="shared" ca="1" si="18"/>
        <v>0</v>
      </c>
      <c r="AX58" s="235">
        <f t="shared" si="18"/>
        <v>0</v>
      </c>
      <c r="AY58" s="235">
        <f t="shared" si="18"/>
        <v>0</v>
      </c>
      <c r="AZ58" s="235">
        <f t="shared" si="18"/>
        <v>0</v>
      </c>
      <c r="BA58" s="235">
        <f t="shared" si="18"/>
        <v>0</v>
      </c>
      <c r="BB58" s="235">
        <f t="shared" si="18"/>
        <v>0</v>
      </c>
      <c r="BC58" s="235">
        <f t="shared" ref="BC58" si="20">SUMIF($AD$11:$AJ$11,BC$11, $AD58:$AJ58)*BC$8</f>
        <v>0</v>
      </c>
    </row>
    <row r="59" spans="4:57" s="217" customFormat="1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1">SUMIF($AD$11:$AJ$11,AN$11, $AD59:$AJ59)*AN$8</f>
        <v>0</v>
      </c>
      <c r="AO59" s="235">
        <f t="shared" si="21"/>
        <v>0</v>
      </c>
      <c r="AP59" s="235">
        <f t="shared" si="21"/>
        <v>0</v>
      </c>
      <c r="AQ59" s="235">
        <f t="shared" si="21"/>
        <v>0</v>
      </c>
      <c r="AR59" s="235">
        <f t="shared" si="21"/>
        <v>0</v>
      </c>
      <c r="AS59" s="235">
        <f t="shared" si="21"/>
        <v>0</v>
      </c>
      <c r="AT59" s="235">
        <f t="shared" si="21"/>
        <v>0</v>
      </c>
      <c r="AU59" s="235">
        <f t="shared" si="21"/>
        <v>0</v>
      </c>
      <c r="AV59" s="235">
        <f t="shared" si="21"/>
        <v>0</v>
      </c>
      <c r="AW59" s="235">
        <f t="shared" si="21"/>
        <v>0</v>
      </c>
      <c r="AX59" s="235">
        <f t="shared" si="21"/>
        <v>0</v>
      </c>
      <c r="AY59" s="235">
        <f t="shared" si="21"/>
        <v>0</v>
      </c>
      <c r="AZ59" s="235">
        <f t="shared" si="21"/>
        <v>0</v>
      </c>
      <c r="BA59" s="235">
        <f t="shared" si="21"/>
        <v>0</v>
      </c>
      <c r="BB59" s="235">
        <f t="shared" si="21"/>
        <v>0</v>
      </c>
      <c r="BC59" s="235">
        <f t="shared" si="21"/>
        <v>0</v>
      </c>
    </row>
    <row r="60" spans="4:57">
      <c r="D60" s="224" t="s">
        <v>131</v>
      </c>
      <c r="F60" s="12"/>
      <c r="G60" s="98"/>
      <c r="H60" s="236">
        <f>IF(H$11=$D$6, CMN_volumes!$J60*CMN_volumes!$K60,0)</f>
        <v>0</v>
      </c>
      <c r="I60" s="233">
        <f>IF(I$11=IF($D60=$A$5, $D$5, IF(OR($D60="ESV observed compliance", $D60 = $A$7),$D$7, $D$6)), SUMPRODUCT(CMN_volumes!$Q60:$U60,CMN_volumes!$Q$13:$U$13)+CMN_volumes!$O60,0)</f>
        <v>0</v>
      </c>
      <c r="J60" s="234">
        <f>IF(J$11=$D$6, CMN_volumes!$M60,0)</f>
        <v>0</v>
      </c>
      <c r="K60" s="233">
        <f>IF(K$11=$D$6, CMN_volumes!$J60*CMN_volumes!$K60,0)</f>
        <v>0</v>
      </c>
      <c r="L60" s="233">
        <f>IF(L$11=IF($D60=$A$5, $D$5, IF(OR($D60="ESV observed compliance", $D60 = $A$7),$D$7, $D$6)), SUMPRODUCT(CMN_volumes!$Q60:$U60,CMN_volumes!$Q$13:$U$13)+CMN_volumes!$O60,0)</f>
        <v>0</v>
      </c>
      <c r="M60" s="234">
        <f>IF(M$11=$D$6, CMN_volumes!$M60,0)</f>
        <v>0</v>
      </c>
      <c r="N60" s="233">
        <f>IF(N$11=$D$6, CMN_volumes!$J60*CMN_volumes!$K60,0)</f>
        <v>0</v>
      </c>
      <c r="O60" s="233">
        <f>IF(O$11=IF($D60=$A$5, $D$5, IF(OR($D60="ESV observed compliance", $D60 = $A$7),$D$7, $D$6)), SUMPRODUCT(CMN_volumes!$Q60:$U60,CMN_volumes!$Q$13:$U$13)+CMN_volumes!$O60,0)</f>
        <v>0</v>
      </c>
      <c r="P60" s="234">
        <f>IF(P$11=$D$6, CMN_volumes!$M60,0)</f>
        <v>0</v>
      </c>
      <c r="Q60" s="233">
        <f>IF(Q$11=$D$6, CMN_volumes!$J60*CMN_volumes!$K60,0)</f>
        <v>0</v>
      </c>
      <c r="R60" s="233">
        <f>IF(R$11=IF($D60=$A$5, $D$5, IF(OR($D60="ESV observed compliance", $D60 = $A$7),$D$7, $D$6)), SUMPRODUCT(CMN_volumes!$Q60:$U60,CMN_volumes!$Q$13:$U$13)+CMN_volumes!$O60,0)</f>
        <v>0</v>
      </c>
      <c r="S60" s="234">
        <f>IF(S$11=$D$6, CMN_volumes!$M60,0)</f>
        <v>0</v>
      </c>
      <c r="T60" s="233">
        <f>IF(T$11=$D$6, CMN_volumes!$J60*CMN_volumes!$K60,0)</f>
        <v>0</v>
      </c>
      <c r="U60" s="233">
        <f ca="1">IF(U$11=IF($D60=$A$5, $D$5, IF(OR($D60="ESV observed compliance", $D60 = $A$7),$D$7, $D$6)), SUMPRODUCT(CMN_volumes!$Q60:$U60,CMN_volumes!$Q$13:$U$13)+CMN_volumes!$O60,0)</f>
        <v>0</v>
      </c>
      <c r="V60" s="234">
        <f>IF(V$11=$D$6, CMN_volumes!$M60,0)</f>
        <v>0</v>
      </c>
      <c r="W60" s="233">
        <f>IF(W$11=$D$6, CMN_volumes!$J60*CMN_volumes!$K60,0)</f>
        <v>0</v>
      </c>
      <c r="X60" s="233">
        <f>IF(X$11=IF($D60=$A$5, $D$5, IF(OR($D60="ESV observed compliance", $D60 = $A$7),$D$7, $D$6)), SUMPRODUCT(CMN_volumes!$Q60:$U60,CMN_volumes!$Q$13:$U$13)+CMN_volumes!$O60,0)</f>
        <v>0</v>
      </c>
      <c r="Y60" s="234">
        <f>IF(Y$11=$D$6, CMN_volumes!$M60,0)</f>
        <v>0</v>
      </c>
      <c r="Z60" s="233">
        <f>IF(Z$11=$D$6, CMN_volumes!$J60*CMN_volumes!$K60,0)</f>
        <v>0</v>
      </c>
      <c r="AA60" s="233">
        <f>IF(AA$11=IF($D60=$A$5, $D$5, IF(OR($D60="ESV observed compliance", $D60 = $A$7),$D$7, $D$6)), SUMPRODUCT(CMN_volumes!$Q60:$U60,CMN_volumes!$Q$13:$U$13)+CMN_volumes!$O60,0)</f>
        <v>0</v>
      </c>
      <c r="AB60" s="234">
        <f>IF(AB$11=$D$6, CMN_volumes!$M60,0)</f>
        <v>0</v>
      </c>
      <c r="AC60" s="124"/>
      <c r="AD60" s="235">
        <f t="shared" ref="AD60:AJ64" si="22">SUMIF($H$11:$AB$11,AD$11, $H60:$AB60)</f>
        <v>0</v>
      </c>
      <c r="AE60" s="235">
        <f t="shared" si="22"/>
        <v>0</v>
      </c>
      <c r="AF60" s="235">
        <f t="shared" si="22"/>
        <v>0</v>
      </c>
      <c r="AG60" s="235">
        <f t="shared" si="22"/>
        <v>0</v>
      </c>
      <c r="AH60" s="235">
        <f t="shared" ca="1" si="22"/>
        <v>0</v>
      </c>
      <c r="AI60" s="235">
        <f t="shared" si="22"/>
        <v>0</v>
      </c>
      <c r="AJ60" s="235">
        <f t="shared" si="22"/>
        <v>0</v>
      </c>
      <c r="AK60" s="124"/>
      <c r="AL60" s="235">
        <f t="shared" ref="AL60:AL64" ca="1" si="23">SUM(AD60:AJ60)</f>
        <v>0</v>
      </c>
      <c r="AN60" s="235">
        <f t="shared" si="21"/>
        <v>0</v>
      </c>
      <c r="AO60" s="235">
        <f t="shared" si="21"/>
        <v>0</v>
      </c>
      <c r="AP60" s="235">
        <f t="shared" si="21"/>
        <v>0</v>
      </c>
      <c r="AQ60" s="235">
        <f t="shared" si="21"/>
        <v>0</v>
      </c>
      <c r="AR60" s="235">
        <f t="shared" si="21"/>
        <v>0</v>
      </c>
      <c r="AS60" s="235">
        <f t="shared" si="21"/>
        <v>0</v>
      </c>
      <c r="AT60" s="235">
        <f t="shared" si="21"/>
        <v>0</v>
      </c>
      <c r="AU60" s="235">
        <f t="shared" si="21"/>
        <v>0</v>
      </c>
      <c r="AV60" s="235">
        <f t="shared" ca="1" si="21"/>
        <v>0</v>
      </c>
      <c r="AW60" s="235">
        <f t="shared" ca="1" si="21"/>
        <v>0</v>
      </c>
      <c r="AX60" s="235">
        <f t="shared" si="21"/>
        <v>0</v>
      </c>
      <c r="AY60" s="235">
        <f t="shared" si="21"/>
        <v>0</v>
      </c>
      <c r="AZ60" s="235">
        <f t="shared" si="21"/>
        <v>0</v>
      </c>
      <c r="BA60" s="235">
        <f t="shared" si="21"/>
        <v>0</v>
      </c>
      <c r="BB60" s="235">
        <f t="shared" si="21"/>
        <v>0</v>
      </c>
      <c r="BC60" s="235">
        <f t="shared" si="21"/>
        <v>0</v>
      </c>
      <c r="BD60" s="217"/>
      <c r="BE60" s="217"/>
    </row>
    <row r="61" spans="4:57">
      <c r="D61" s="224" t="s">
        <v>85</v>
      </c>
      <c r="F61" s="12"/>
      <c r="G61" s="98"/>
      <c r="H61" s="236">
        <f>IF(H$11=$D$6, CMN_volumes!$J61*CMN_volumes!$K61,0)</f>
        <v>0</v>
      </c>
      <c r="I61" s="233">
        <f>IF(I$11=IF($D61=$A$5, $D$5, IF(OR($D61="ESV observed compliance", $D61 = $A$7),$D$7, $D$6)), SUMPRODUCT(CMN_volumes!$Q61:$U61,CMN_volumes!$Q$13:$U$13)+CMN_volumes!$O61,0)</f>
        <v>0</v>
      </c>
      <c r="J61" s="234">
        <f>IF(J$11=$D$6, CMN_volumes!$M61,0)</f>
        <v>0</v>
      </c>
      <c r="K61" s="233">
        <f>IF(K$11=$D$6, CMN_volumes!$J61*CMN_volumes!$K61,0)</f>
        <v>0</v>
      </c>
      <c r="L61" s="233">
        <f>IF(L$11=IF($D61=$A$5, $D$5, IF(OR($D61="ESV observed compliance", $D61 = $A$7),$D$7, $D$6)), SUMPRODUCT(CMN_volumes!$Q61:$U61,CMN_volumes!$Q$13:$U$13)+CMN_volumes!$O61,0)</f>
        <v>0</v>
      </c>
      <c r="M61" s="234">
        <f>IF(M$11=$D$6, CMN_volumes!$M61,0)</f>
        <v>0</v>
      </c>
      <c r="N61" s="233">
        <f>IF(N$11=$D$6, CMN_volumes!$J61*CMN_volumes!$K61,0)</f>
        <v>0</v>
      </c>
      <c r="O61" s="233">
        <f>IF(O$11=IF($D61=$A$5, $D$5, IF(OR($D61="ESV observed compliance", $D61 = $A$7),$D$7, $D$6)), SUMPRODUCT(CMN_volumes!$Q61:$U61,CMN_volumes!$Q$13:$U$13)+CMN_volumes!$O61,0)</f>
        <v>0</v>
      </c>
      <c r="P61" s="234">
        <f>IF(P$11=$D$6, CMN_volumes!$M61,0)</f>
        <v>0</v>
      </c>
      <c r="Q61" s="233">
        <f>IF(Q$11=$D$6, CMN_volumes!$J61*CMN_volumes!$K61,0)</f>
        <v>0</v>
      </c>
      <c r="R61" s="233">
        <f>IF(R$11=IF($D61=$A$5, $D$5, IF(OR($D61="ESV observed compliance", $D61 = $A$7),$D$7, $D$6)), SUMPRODUCT(CMN_volumes!$Q61:$U61,CMN_volumes!$Q$13:$U$13)+CMN_volumes!$O61,0)</f>
        <v>0</v>
      </c>
      <c r="S61" s="234">
        <f>IF(S$11=$D$6, CMN_volumes!$M61,0)</f>
        <v>0</v>
      </c>
      <c r="T61" s="233">
        <f>IF(T$11=$D$6, CMN_volumes!$J61*CMN_volumes!$K61,0)</f>
        <v>246024</v>
      </c>
      <c r="U61" s="233">
        <f ca="1">IF(U$11=IF($D61=$A$5, $D$5, IF(OR($D61="ESV observed compliance", $D61 = $A$7),$D$7, $D$6)), SUMPRODUCT(CMN_volumes!$Q61:$U61,CMN_volumes!$Q$13:$U$13)+CMN_volumes!$O61,0)</f>
        <v>0</v>
      </c>
      <c r="V61" s="234">
        <f>IF(V$11=$D$6, CMN_volumes!$M61,0)</f>
        <v>0</v>
      </c>
      <c r="W61" s="233">
        <f>IF(W$11=$D$6, CMN_volumes!$J61*CMN_volumes!$K61,0)</f>
        <v>0</v>
      </c>
      <c r="X61" s="233">
        <f>IF(X$11=IF($D61=$A$5, $D$5, IF(OR($D61="ESV observed compliance", $D61 = $A$7),$D$7, $D$6)), SUMPRODUCT(CMN_volumes!$Q61:$U61,CMN_volumes!$Q$13:$U$13)+CMN_volumes!$O61,0)</f>
        <v>0</v>
      </c>
      <c r="Y61" s="234">
        <f>IF(Y$11=$D$6, CMN_volumes!$M61,0)</f>
        <v>0</v>
      </c>
      <c r="Z61" s="233">
        <f>IF(Z$11=$D$6, CMN_volumes!$J61*CMN_volumes!$K61,0)</f>
        <v>0</v>
      </c>
      <c r="AA61" s="233">
        <f>IF(AA$11=IF($D61=$A$5, $D$5, IF(OR($D61="ESV observed compliance", $D61 = $A$7),$D$7, $D$6)), SUMPRODUCT(CMN_volumes!$Q61:$U61,CMN_volumes!$Q$13:$U$13)+CMN_volumes!$O61,0)</f>
        <v>0</v>
      </c>
      <c r="AB61" s="234">
        <f>IF(AB$11=$D$6, CMN_volumes!$M61,0)</f>
        <v>0</v>
      </c>
      <c r="AC61" s="124"/>
      <c r="AD61" s="235">
        <f t="shared" si="22"/>
        <v>0</v>
      </c>
      <c r="AE61" s="235">
        <f t="shared" si="22"/>
        <v>0</v>
      </c>
      <c r="AF61" s="235">
        <f t="shared" si="22"/>
        <v>0</v>
      </c>
      <c r="AG61" s="235">
        <f t="shared" si="22"/>
        <v>0</v>
      </c>
      <c r="AH61" s="235">
        <f t="shared" ca="1" si="22"/>
        <v>246024</v>
      </c>
      <c r="AI61" s="235">
        <f t="shared" si="22"/>
        <v>0</v>
      </c>
      <c r="AJ61" s="235">
        <f t="shared" si="22"/>
        <v>0</v>
      </c>
      <c r="AK61" s="124"/>
      <c r="AL61" s="235">
        <f t="shared" ca="1" si="23"/>
        <v>246024</v>
      </c>
      <c r="AN61" s="235">
        <f t="shared" si="21"/>
        <v>0</v>
      </c>
      <c r="AO61" s="235">
        <f t="shared" si="21"/>
        <v>0</v>
      </c>
      <c r="AP61" s="235">
        <f t="shared" si="21"/>
        <v>0</v>
      </c>
      <c r="AQ61" s="235">
        <f t="shared" si="21"/>
        <v>0</v>
      </c>
      <c r="AR61" s="235">
        <f t="shared" si="21"/>
        <v>0</v>
      </c>
      <c r="AS61" s="235">
        <f t="shared" si="21"/>
        <v>0</v>
      </c>
      <c r="AT61" s="235">
        <f t="shared" si="21"/>
        <v>0</v>
      </c>
      <c r="AU61" s="235">
        <f t="shared" si="21"/>
        <v>0</v>
      </c>
      <c r="AV61" s="235">
        <f t="shared" ca="1" si="21"/>
        <v>123012</v>
      </c>
      <c r="AW61" s="235">
        <f t="shared" ca="1" si="21"/>
        <v>123012</v>
      </c>
      <c r="AX61" s="235">
        <f t="shared" si="21"/>
        <v>0</v>
      </c>
      <c r="AY61" s="235">
        <f t="shared" si="21"/>
        <v>0</v>
      </c>
      <c r="AZ61" s="235">
        <f t="shared" si="21"/>
        <v>0</v>
      </c>
      <c r="BA61" s="235">
        <f t="shared" si="21"/>
        <v>0</v>
      </c>
      <c r="BB61" s="235">
        <f t="shared" si="21"/>
        <v>0</v>
      </c>
      <c r="BC61" s="235">
        <f t="shared" si="21"/>
        <v>0</v>
      </c>
      <c r="BD61" s="217"/>
      <c r="BE61" s="217"/>
    </row>
    <row r="62" spans="4:57">
      <c r="D62" s="224" t="s">
        <v>18</v>
      </c>
      <c r="G62" s="98"/>
      <c r="H62" s="236">
        <f>IF(H$11=$D$6, CMN_volumes!$J62*CMN_volumes!$K62,0)</f>
        <v>0</v>
      </c>
      <c r="I62" s="233">
        <f>IF(I$11=IF($D62=$A$5, $D$5, IF(OR($D62="ESV observed compliance", $D62 = $A$7),$D$7, $D$6)), SUMPRODUCT(CMN_volumes!$Q62:$U62,CMN_volumes!$Q$13:$U$13)+CMN_volumes!$O62,0)</f>
        <v>0</v>
      </c>
      <c r="J62" s="234">
        <f>IF(J$11=$D$6, CMN_volumes!$M62,0)</f>
        <v>0</v>
      </c>
      <c r="K62" s="233">
        <f>IF(K$11=$D$6, CMN_volumes!$J62*CMN_volumes!$K62,0)</f>
        <v>0</v>
      </c>
      <c r="L62" s="233">
        <f>IF(L$11=IF($D62=$A$5, $D$5, IF(OR($D62="ESV observed compliance", $D62 = $A$7),$D$7, $D$6)), SUMPRODUCT(CMN_volumes!$Q62:$U62,CMN_volumes!$Q$13:$U$13)+CMN_volumes!$O62,0)</f>
        <v>0</v>
      </c>
      <c r="M62" s="234">
        <f>IF(M$11=$D$6, CMN_volumes!$M62,0)</f>
        <v>0</v>
      </c>
      <c r="N62" s="233">
        <f>IF(N$11=$D$6, CMN_volumes!$J62*CMN_volumes!$K62,0)</f>
        <v>0</v>
      </c>
      <c r="O62" s="233">
        <f>IF(O$11=IF($D62=$A$5, $D$5, IF(OR($D62="ESV observed compliance", $D62 = $A$7),$D$7, $D$6)), SUMPRODUCT(CMN_volumes!$Q62:$U62,CMN_volumes!$Q$13:$U$13)+CMN_volumes!$O62,0)</f>
        <v>0</v>
      </c>
      <c r="P62" s="234">
        <f>IF(P$11=$D$6, CMN_volumes!$M62,0)</f>
        <v>0</v>
      </c>
      <c r="Q62" s="233">
        <f>IF(Q$11=$D$6, CMN_volumes!$J62*CMN_volumes!$K62,0)</f>
        <v>0</v>
      </c>
      <c r="R62" s="233">
        <f>IF(R$11=IF($D62=$A$5, $D$5, IF(OR($D62="ESV observed compliance", $D62 = $A$7),$D$7, $D$6)), SUMPRODUCT(CMN_volumes!$Q62:$U62,CMN_volumes!$Q$13:$U$13)+CMN_volumes!$O62,0)</f>
        <v>0</v>
      </c>
      <c r="S62" s="234">
        <f>IF(S$11=$D$6, CMN_volumes!$M62,0)</f>
        <v>0</v>
      </c>
      <c r="T62" s="233">
        <f>IF(T$11=$D$6, CMN_volumes!$J62*CMN_volumes!$K62,0)</f>
        <v>0</v>
      </c>
      <c r="U62" s="233">
        <f ca="1">IF(U$11=IF($D62=$A$5, $D$5, IF(OR($D62="ESV observed compliance", $D62 = $A$7),$D$7, $D$6)), SUMPRODUCT(CMN_volumes!$Q62:$U62,CMN_volumes!$Q$13:$U$13)+CMN_volumes!$O62,0)</f>
        <v>0</v>
      </c>
      <c r="V62" s="234">
        <f>IF(V$11=$D$6, CMN_volumes!$M62,0)</f>
        <v>0</v>
      </c>
      <c r="W62" s="233">
        <f>IF(W$11=$D$6, CMN_volumes!$J62*CMN_volumes!$K62,0)</f>
        <v>0</v>
      </c>
      <c r="X62" s="233">
        <f>IF(X$11=IF($D62=$A$5, $D$5, IF(OR($D62="ESV observed compliance", $D62 = $A$7),$D$7, $D$6)), SUMPRODUCT(CMN_volumes!$Q62:$U62,CMN_volumes!$Q$13:$U$13)+CMN_volumes!$O62,0)</f>
        <v>0</v>
      </c>
      <c r="Y62" s="234">
        <f>IF(Y$11=$D$6, CMN_volumes!$M62,0)</f>
        <v>0</v>
      </c>
      <c r="Z62" s="233">
        <f>IF(Z$11=$D$6, CMN_volumes!$J62*CMN_volumes!$K62,0)</f>
        <v>0</v>
      </c>
      <c r="AA62" s="233">
        <f>IF(AA$11=IF($D62=$A$5, $D$5, IF(OR($D62="ESV observed compliance", $D62 = $A$7),$D$7, $D$6)), SUMPRODUCT(CMN_volumes!$Q62:$U62,CMN_volumes!$Q$13:$U$13)+CMN_volumes!$O62,0)</f>
        <v>0</v>
      </c>
      <c r="AB62" s="234">
        <f>IF(AB$11=$D$6, CMN_volumes!$M62,0)</f>
        <v>0</v>
      </c>
      <c r="AC62" s="124"/>
      <c r="AD62" s="235">
        <f t="shared" si="22"/>
        <v>0</v>
      </c>
      <c r="AE62" s="235">
        <f t="shared" si="22"/>
        <v>0</v>
      </c>
      <c r="AF62" s="235">
        <f t="shared" si="22"/>
        <v>0</v>
      </c>
      <c r="AG62" s="235">
        <f t="shared" si="22"/>
        <v>0</v>
      </c>
      <c r="AH62" s="235">
        <f t="shared" ca="1" si="22"/>
        <v>0</v>
      </c>
      <c r="AI62" s="235">
        <f t="shared" si="22"/>
        <v>0</v>
      </c>
      <c r="AJ62" s="235">
        <f t="shared" si="22"/>
        <v>0</v>
      </c>
      <c r="AK62" s="124"/>
      <c r="AL62" s="235">
        <f t="shared" ca="1" si="23"/>
        <v>0</v>
      </c>
      <c r="AN62" s="235">
        <f t="shared" si="21"/>
        <v>0</v>
      </c>
      <c r="AO62" s="235">
        <f t="shared" si="21"/>
        <v>0</v>
      </c>
      <c r="AP62" s="235">
        <f t="shared" si="21"/>
        <v>0</v>
      </c>
      <c r="AQ62" s="235">
        <f t="shared" si="21"/>
        <v>0</v>
      </c>
      <c r="AR62" s="235">
        <f t="shared" si="21"/>
        <v>0</v>
      </c>
      <c r="AS62" s="235">
        <f t="shared" si="21"/>
        <v>0</v>
      </c>
      <c r="AT62" s="235">
        <f t="shared" si="21"/>
        <v>0</v>
      </c>
      <c r="AU62" s="235">
        <f t="shared" si="21"/>
        <v>0</v>
      </c>
      <c r="AV62" s="235">
        <f t="shared" ca="1" si="21"/>
        <v>0</v>
      </c>
      <c r="AW62" s="235">
        <f t="shared" ca="1" si="21"/>
        <v>0</v>
      </c>
      <c r="AX62" s="235">
        <f t="shared" si="21"/>
        <v>0</v>
      </c>
      <c r="AY62" s="235">
        <f t="shared" si="21"/>
        <v>0</v>
      </c>
      <c r="AZ62" s="235">
        <f t="shared" si="21"/>
        <v>0</v>
      </c>
      <c r="BA62" s="235">
        <f t="shared" si="21"/>
        <v>0</v>
      </c>
      <c r="BB62" s="235">
        <f t="shared" si="21"/>
        <v>0</v>
      </c>
      <c r="BC62" s="235">
        <f t="shared" si="21"/>
        <v>0</v>
      </c>
      <c r="BD62" s="217"/>
      <c r="BE62" s="217"/>
    </row>
    <row r="63" spans="4:57" s="217" customFormat="1">
      <c r="D63" s="224" t="s">
        <v>138</v>
      </c>
      <c r="G63" s="98"/>
      <c r="H63" s="236">
        <f>IF(H$11=$D$6, CMN_volumes!$J63*CMN_volumes!$K63,0)</f>
        <v>0</v>
      </c>
      <c r="I63" s="233">
        <f>IF(I$11=IF($D63=$A$5, $D$5, IF(OR($D63="ESV observed compliance", $D63 = $A$7),$D$7, $D$6)), SUMPRODUCT(CMN_volumes!$Q63:$U63,CMN_volumes!$Q$13:$U$13)+CMN_volumes!$O63,0)</f>
        <v>0</v>
      </c>
      <c r="J63" s="234">
        <f>IF(J$11=$D$6, CMN_volumes!$M63,0)</f>
        <v>0</v>
      </c>
      <c r="K63" s="233">
        <f>IF(K$11=$D$6, CMN_volumes!$J63*CMN_volumes!$K63,0)</f>
        <v>0</v>
      </c>
      <c r="L63" s="233">
        <f>IF(L$11=IF($D63=$A$5, $D$5, IF(OR($D63="ESV observed compliance", $D63 = $A$7),$D$7, $D$6)), SUMPRODUCT(CMN_volumes!$Q63:$U63,CMN_volumes!$Q$13:$U$13)+CMN_volumes!$O63,0)</f>
        <v>0</v>
      </c>
      <c r="M63" s="234">
        <f>IF(M$11=$D$6, CMN_volumes!$M63,0)</f>
        <v>0</v>
      </c>
      <c r="N63" s="233">
        <f>IF(N$11=$D$6, CMN_volumes!$J63*CMN_volumes!$K63,0)</f>
        <v>0</v>
      </c>
      <c r="O63" s="233">
        <f>IF(O$11=IF($D63=$A$5, $D$5, IF(OR($D63="ESV observed compliance", $D63 = $A$7),$D$7, $D$6)), SUMPRODUCT(CMN_volumes!$Q63:$U63,CMN_volumes!$Q$13:$U$13)+CMN_volumes!$O63,0)</f>
        <v>0</v>
      </c>
      <c r="P63" s="234">
        <f>IF(P$11=$D$6, CMN_volumes!$M63,0)</f>
        <v>0</v>
      </c>
      <c r="Q63" s="233">
        <f>IF(Q$11=$D$6, CMN_volumes!$J63*CMN_volumes!$K63,0)</f>
        <v>0</v>
      </c>
      <c r="R63" s="233">
        <f>IF(R$11=IF($D63=$A$5, $D$5, IF(OR($D63="ESV observed compliance", $D63 = $A$7),$D$7, $D$6)), SUMPRODUCT(CMN_volumes!$Q63:$U63,CMN_volumes!$Q$13:$U$13)+CMN_volumes!$O63,0)</f>
        <v>0</v>
      </c>
      <c r="S63" s="234">
        <f>IF(S$11=$D$6, CMN_volumes!$M63,0)</f>
        <v>0</v>
      </c>
      <c r="T63" s="233">
        <f>IF(T$11=$D$6, CMN_volumes!$J63*CMN_volumes!$K63,0)</f>
        <v>0</v>
      </c>
      <c r="U63" s="233">
        <f ca="1">IF(U$11=IF($D63=$A$5, $D$5, IF(OR($D63="ESV observed compliance", $D63 = $A$7),$D$7, $D$6)), SUMPRODUCT(CMN_volumes!$Q63:$U63,CMN_volumes!$Q$13:$U$13)+CMN_volumes!$O63,0)</f>
        <v>0</v>
      </c>
      <c r="V63" s="234">
        <f>IF(V$11=$D$6, CMN_volumes!$M63,0)</f>
        <v>0</v>
      </c>
      <c r="W63" s="233">
        <f>IF(W$11=$D$6, CMN_volumes!$J63*CMN_volumes!$K63,0)</f>
        <v>0</v>
      </c>
      <c r="X63" s="233">
        <f>IF(X$11=IF($D63=$A$5, $D$5, IF(OR($D63="ESV observed compliance", $D63 = $A$7),$D$7, $D$6)), SUMPRODUCT(CMN_volumes!$Q63:$U63,CMN_volumes!$Q$13:$U$13)+CMN_volumes!$O63,0)</f>
        <v>0</v>
      </c>
      <c r="Y63" s="234">
        <f>IF(Y$11=$D$6, CMN_volumes!$M63,0)</f>
        <v>0</v>
      </c>
      <c r="Z63" s="233">
        <f>IF(Z$11=$D$6, CMN_volumes!$J63*CMN_volumes!$K63,0)</f>
        <v>0</v>
      </c>
      <c r="AA63" s="233">
        <f>IF(AA$11=IF($D63=$A$5, $D$5, IF(OR($D63="ESV observed compliance", $D63 = $A$7),$D$7, $D$6)), SUMPRODUCT(CMN_volumes!$Q63:$U63,CMN_volumes!$Q$13:$U$13)+CMN_volumes!$O63,0)</f>
        <v>0</v>
      </c>
      <c r="AB63" s="234">
        <f>IF(AB$11=$D$6, CMN_volumes!$M63,0)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si="22"/>
        <v>0</v>
      </c>
      <c r="AH63" s="235">
        <f t="shared" ca="1" si="22"/>
        <v>0</v>
      </c>
      <c r="AI63" s="235">
        <f t="shared" si="22"/>
        <v>0</v>
      </c>
      <c r="AJ63" s="235">
        <f t="shared" si="22"/>
        <v>0</v>
      </c>
      <c r="AK63" s="124"/>
      <c r="AL63" s="235">
        <f t="shared" ref="AL63" ca="1" si="24">SUM(AD63:AJ63)</f>
        <v>0</v>
      </c>
      <c r="AN63" s="235">
        <f t="shared" si="21"/>
        <v>0</v>
      </c>
      <c r="AO63" s="235">
        <f t="shared" si="21"/>
        <v>0</v>
      </c>
      <c r="AP63" s="235">
        <f t="shared" si="21"/>
        <v>0</v>
      </c>
      <c r="AQ63" s="235">
        <f t="shared" si="21"/>
        <v>0</v>
      </c>
      <c r="AR63" s="235">
        <f t="shared" si="21"/>
        <v>0</v>
      </c>
      <c r="AS63" s="235">
        <f t="shared" si="21"/>
        <v>0</v>
      </c>
      <c r="AT63" s="235">
        <f t="shared" si="21"/>
        <v>0</v>
      </c>
      <c r="AU63" s="235">
        <f t="shared" si="21"/>
        <v>0</v>
      </c>
      <c r="AV63" s="235">
        <f t="shared" ca="1" si="21"/>
        <v>0</v>
      </c>
      <c r="AW63" s="235">
        <f t="shared" ca="1" si="21"/>
        <v>0</v>
      </c>
      <c r="AX63" s="235">
        <f t="shared" si="21"/>
        <v>0</v>
      </c>
      <c r="AY63" s="235">
        <f t="shared" si="21"/>
        <v>0</v>
      </c>
      <c r="AZ63" s="235">
        <f t="shared" si="21"/>
        <v>0</v>
      </c>
      <c r="BA63" s="235">
        <f t="shared" si="21"/>
        <v>0</v>
      </c>
      <c r="BB63" s="235">
        <f t="shared" si="21"/>
        <v>0</v>
      </c>
      <c r="BC63" s="235">
        <f t="shared" si="21"/>
        <v>0</v>
      </c>
    </row>
    <row r="64" spans="4:57">
      <c r="D64" s="224" t="s">
        <v>65</v>
      </c>
      <c r="G64" s="98"/>
      <c r="H64" s="236">
        <f>IF(H$11=$D$6, CMN_volumes!$J64*CMN_volumes!$K64,0)</f>
        <v>0</v>
      </c>
      <c r="I64" s="233">
        <f>IF(I$11=IF($D64=$A$5, $D$5, IF(OR($D64="ESV observed compliance", $D64 = $A$7),$D$7, $D$6)), SUMPRODUCT(CMN_volumes!$Q64:$U64,CMN_volumes!$Q$13:$U$13)+CMN_volumes!$O64,0)</f>
        <v>0</v>
      </c>
      <c r="J64" s="234">
        <f>IF(J$11=$D$6, CMN_volumes!$M64,0)</f>
        <v>0</v>
      </c>
      <c r="K64" s="233">
        <f>IF(K$11=$D$6, CMN_volumes!$J64*CMN_volumes!$K64,0)</f>
        <v>0</v>
      </c>
      <c r="L64" s="233">
        <f>IF(L$11=IF($D64=$A$5, $D$5, IF(OR($D64="ESV observed compliance", $D64 = $A$7),$D$7, $D$6)), SUMPRODUCT(CMN_volumes!$Q64:$U64,CMN_volumes!$Q$13:$U$13)+CMN_volumes!$O64,0)</f>
        <v>0</v>
      </c>
      <c r="M64" s="234">
        <f>IF(M$11=$D$6, CMN_volumes!$M64,0)</f>
        <v>0</v>
      </c>
      <c r="N64" s="233">
        <f>IF(N$11=$D$6, CMN_volumes!$J64*CMN_volumes!$K64,0)</f>
        <v>0</v>
      </c>
      <c r="O64" s="233">
        <f>IF(O$11=IF($D64=$A$5, $D$5, IF(OR($D64="ESV observed compliance", $D64 = $A$7),$D$7, $D$6)), SUMPRODUCT(CMN_volumes!$Q64:$U64,CMN_volumes!$Q$13:$U$13)+CMN_volumes!$O64,0)</f>
        <v>0</v>
      </c>
      <c r="P64" s="234">
        <f>IF(P$11=$D$6, CMN_volumes!$M64,0)</f>
        <v>0</v>
      </c>
      <c r="Q64" s="233">
        <f>IF(Q$11=$D$6, CMN_volumes!$J64*CMN_volumes!$K64,0)</f>
        <v>0</v>
      </c>
      <c r="R64" s="233">
        <f>IF(R$11=IF($D64=$A$5, $D$5, IF(OR($D64="ESV observed compliance", $D64 = $A$7),$D$7, $D$6)), SUMPRODUCT(CMN_volumes!$Q64:$U64,CMN_volumes!$Q$13:$U$13)+CMN_volumes!$O64,0)</f>
        <v>0</v>
      </c>
      <c r="S64" s="234">
        <f>IF(S$11=$D$6, CMN_volumes!$M64,0)</f>
        <v>0</v>
      </c>
      <c r="T64" s="233">
        <f>IF(T$11=$D$6, CMN_volumes!$J64*CMN_volumes!$K64,0)</f>
        <v>0</v>
      </c>
      <c r="U64" s="233">
        <f ca="1">IF(U$11=IF($D64=$A$5, $D$5, IF(OR($D64="ESV observed compliance", $D64 = $A$7),$D$7, $D$6)), SUMPRODUCT(CMN_volumes!$Q64:$U64,CMN_volumes!$Q$13:$U$13)+CMN_volumes!$O64,0)</f>
        <v>0</v>
      </c>
      <c r="V64" s="234">
        <f>IF(V$11=$D$6, CMN_volumes!$M64,0)</f>
        <v>0</v>
      </c>
      <c r="W64" s="233">
        <f>IF(W$11=$D$6, CMN_volumes!$J64*CMN_volumes!$K64,0)</f>
        <v>0</v>
      </c>
      <c r="X64" s="233">
        <f>IF(X$11=IF($D64=$A$5, $D$5, IF(OR($D64="ESV observed compliance", $D64 = $A$7),$D$7, $D$6)), SUMPRODUCT(CMN_volumes!$Q64:$U64,CMN_volumes!$Q$13:$U$13)+CMN_volumes!$O64,0)</f>
        <v>0</v>
      </c>
      <c r="Y64" s="234">
        <f>IF(Y$11=$D$6, CMN_volumes!$M64,0)</f>
        <v>0</v>
      </c>
      <c r="Z64" s="233">
        <f>IF(Z$11=$D$6, CMN_volumes!$J64*CMN_volumes!$K64,0)</f>
        <v>0</v>
      </c>
      <c r="AA64" s="233">
        <f>IF(AA$11=IF($D64=$A$5, $D$5, IF(OR($D64="ESV observed compliance", $D64 = $A$7),$D$7, $D$6)), SUMPRODUCT(CMN_volumes!$Q64:$U64,CMN_volumes!$Q$13:$U$13)+CMN_volumes!$O64,0)</f>
        <v>0</v>
      </c>
      <c r="AB64" s="234">
        <f>IF(AB$11=$D$6, CMN_volumes!$M64,0)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si="22"/>
        <v>0</v>
      </c>
      <c r="AH64" s="235">
        <f t="shared" ca="1" si="22"/>
        <v>0</v>
      </c>
      <c r="AI64" s="235">
        <f t="shared" si="22"/>
        <v>0</v>
      </c>
      <c r="AJ64" s="235">
        <f t="shared" si="22"/>
        <v>0</v>
      </c>
      <c r="AK64" s="124"/>
      <c r="AL64" s="235">
        <f t="shared" ca="1" si="23"/>
        <v>0</v>
      </c>
      <c r="AN64" s="235">
        <f t="shared" si="21"/>
        <v>0</v>
      </c>
      <c r="AO64" s="235">
        <f t="shared" si="21"/>
        <v>0</v>
      </c>
      <c r="AP64" s="235">
        <f t="shared" si="21"/>
        <v>0</v>
      </c>
      <c r="AQ64" s="235">
        <f t="shared" si="21"/>
        <v>0</v>
      </c>
      <c r="AR64" s="235">
        <f t="shared" si="21"/>
        <v>0</v>
      </c>
      <c r="AS64" s="235">
        <f t="shared" si="21"/>
        <v>0</v>
      </c>
      <c r="AT64" s="235">
        <f t="shared" si="21"/>
        <v>0</v>
      </c>
      <c r="AU64" s="235">
        <f t="shared" si="21"/>
        <v>0</v>
      </c>
      <c r="AV64" s="235">
        <f t="shared" ca="1" si="21"/>
        <v>0</v>
      </c>
      <c r="AW64" s="235">
        <f t="shared" ca="1" si="21"/>
        <v>0</v>
      </c>
      <c r="AX64" s="235">
        <f t="shared" si="21"/>
        <v>0</v>
      </c>
      <c r="AY64" s="235">
        <f t="shared" si="21"/>
        <v>0</v>
      </c>
      <c r="AZ64" s="235">
        <f t="shared" si="21"/>
        <v>0</v>
      </c>
      <c r="BA64" s="235">
        <f t="shared" si="21"/>
        <v>0</v>
      </c>
      <c r="BB64" s="235">
        <f t="shared" si="21"/>
        <v>0</v>
      </c>
      <c r="BC64" s="235">
        <f t="shared" si="21"/>
        <v>0</v>
      </c>
      <c r="BD64" s="217"/>
      <c r="BE64" s="217"/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C65" s="217"/>
      <c r="AD65" s="104"/>
      <c r="AE65" s="104"/>
      <c r="AF65" s="104"/>
      <c r="AG65" s="104"/>
      <c r="AH65" s="104"/>
      <c r="AI65" s="104"/>
      <c r="AJ65" s="104"/>
      <c r="AK65" s="217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217"/>
      <c r="BE65" s="217"/>
    </row>
    <row r="66" spans="1:16373" s="8" customFormat="1" ht="15.75">
      <c r="A66" s="6"/>
      <c r="B66" s="9" t="s">
        <v>15</v>
      </c>
      <c r="C66" s="10"/>
      <c r="D66"/>
      <c r="E66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</row>
    <row r="67" spans="1:16373">
      <c r="B67" s="18"/>
      <c r="D67" s="19" t="s">
        <v>23</v>
      </c>
      <c r="F67" s="12"/>
      <c r="G67" s="98"/>
      <c r="H67" s="236">
        <f>IF(H$11=$D$6, CMN_volumes!$J67*CMN_volumes!$K67,0)</f>
        <v>0</v>
      </c>
      <c r="I67" s="233">
        <f>IF(I$11=IF($D67=$A$5, $D$5, IF(OR($D67="ESV observed compliance", $D67 = $A$7),$D$7, $D$6)), SUMPRODUCT(CMN_volumes!$Q67:$U67,CMN_volumes!$Q$13:$U$13)+CMN_volumes!$O67,0)</f>
        <v>0</v>
      </c>
      <c r="J67" s="234">
        <f>IF(J$11=$D$6, CMN_volumes!$M67,0)</f>
        <v>0</v>
      </c>
      <c r="K67" s="233">
        <f>IF(K$11=$D$6, CMN_volumes!$J67*CMN_volumes!$K67,0)</f>
        <v>0</v>
      </c>
      <c r="L67" s="233">
        <f>IF(L$11=IF($D67=$A$5, $D$5, IF(OR($D67="ESV observed compliance", $D67 = $A$7),$D$7, $D$6)), SUMPRODUCT(CMN_volumes!$Q67:$U67,CMN_volumes!$Q$13:$U$13)+CMN_volumes!$O67,0)</f>
        <v>0</v>
      </c>
      <c r="M67" s="234">
        <f>IF(M$11=$D$6, CMN_volumes!$M67,0)</f>
        <v>0</v>
      </c>
      <c r="N67" s="233">
        <f>IF(N$11=$D$6, CMN_volumes!$J67*CMN_volumes!$K67,0)</f>
        <v>0</v>
      </c>
      <c r="O67" s="233">
        <f>IF(O$11=IF($D67=$A$5, $D$5, IF(OR($D67="ESV observed compliance", $D67 = $A$7),$D$7, $D$6)), SUMPRODUCT(CMN_volumes!$Q67:$U67,CMN_volumes!$Q$13:$U$13)+CMN_volumes!$O67,0)</f>
        <v>0</v>
      </c>
      <c r="P67" s="234">
        <f>IF(P$11=$D$6, CMN_volumes!$M67,0)</f>
        <v>0</v>
      </c>
      <c r="Q67" s="233">
        <f>IF(Q$11=$D$6, CMN_volumes!$J67*CMN_volumes!$K67,0)</f>
        <v>0</v>
      </c>
      <c r="R67" s="233">
        <f>IF(R$11=IF($D67=$A$5, $D$5, IF(OR($D67="ESV observed compliance", $D67 = $A$7),$D$7, $D$6)), SUMPRODUCT(CMN_volumes!$Q67:$U67,CMN_volumes!$Q$13:$U$13)+CMN_volumes!$O67,0)</f>
        <v>0</v>
      </c>
      <c r="S67" s="234">
        <f>IF(S$11=$D$6, CMN_volumes!$M67,0)</f>
        <v>0</v>
      </c>
      <c r="T67" s="233">
        <f>IF(T$11=$D$6, CMN_volumes!$J67*CMN_volumes!$K67,0)</f>
        <v>0</v>
      </c>
      <c r="U67" s="233">
        <f ca="1">IF(U$11=IF($D67=$A$5, $D$5, IF(OR($D67="ESV observed compliance", $D67 = $A$7),$D$7, $D$6)), SUMPRODUCT(CMN_volumes!$Q67:$U67,CMN_volumes!$Q$13:$U$13)+CMN_volumes!$O67,0)</f>
        <v>0</v>
      </c>
      <c r="V67" s="234">
        <f>IF(V$11=$D$6, CMN_volumes!$M67,0)</f>
        <v>0</v>
      </c>
      <c r="W67" s="233">
        <f>IF(W$11=$D$6, CMN_volumes!$J67*CMN_volumes!$K67,0)</f>
        <v>0</v>
      </c>
      <c r="X67" s="233">
        <f>IF(X$11=IF($D67=$A$5, $D$5, IF(OR($D67="ESV observed compliance", $D67 = $A$7),$D$7, $D$6)), SUMPRODUCT(CMN_volumes!$Q67:$U67,CMN_volumes!$Q$13:$U$13)+CMN_volumes!$O67,0)</f>
        <v>0</v>
      </c>
      <c r="Y67" s="234">
        <f>IF(Y$11=$D$6, CMN_volumes!$M67,0)</f>
        <v>0</v>
      </c>
      <c r="Z67" s="233">
        <f>IF(Z$11=$D$6, CMN_volumes!$J67*CMN_volumes!$K67,0)</f>
        <v>0</v>
      </c>
      <c r="AA67" s="233">
        <f>IF(AA$11=IF($D67=$A$5, $D$5, IF(OR($D67="ESV observed compliance", $D67 = $A$7),$D$7, $D$6)), SUMPRODUCT(CMN_volumes!$Q67:$U67,CMN_volumes!$Q$13:$U$13)+CMN_volumes!$O67,0)</f>
        <v>0</v>
      </c>
      <c r="AB67" s="234">
        <f>IF(AB$11=$D$6, CMN_volumes!$M67,0)</f>
        <v>0</v>
      </c>
      <c r="AC67" s="124"/>
      <c r="AD67" s="235">
        <f t="shared" ref="AD67:AJ67" si="25">SUMIF($H$11:$AB$11,AD$11, $H67:$AB67)</f>
        <v>0</v>
      </c>
      <c r="AE67" s="235">
        <f t="shared" si="25"/>
        <v>0</v>
      </c>
      <c r="AF67" s="235">
        <f t="shared" si="25"/>
        <v>0</v>
      </c>
      <c r="AG67" s="235">
        <f t="shared" si="25"/>
        <v>0</v>
      </c>
      <c r="AH67" s="235">
        <f t="shared" ca="1" si="25"/>
        <v>0</v>
      </c>
      <c r="AI67" s="235">
        <f t="shared" si="25"/>
        <v>0</v>
      </c>
      <c r="AJ67" s="235">
        <f t="shared" si="25"/>
        <v>0</v>
      </c>
      <c r="AK67" s="124"/>
      <c r="AL67" s="235">
        <f t="shared" ref="AL67" ca="1" si="26">SUM(AD67:AJ67)</f>
        <v>0</v>
      </c>
      <c r="AN67" s="235">
        <f t="shared" ref="AN67:BC71" si="27">SUMIF($AD$11:$AJ$11,AN$11, $AD67:$AJ67)*AN$8</f>
        <v>0</v>
      </c>
      <c r="AO67" s="235">
        <f t="shared" si="27"/>
        <v>0</v>
      </c>
      <c r="AP67" s="235">
        <f t="shared" si="27"/>
        <v>0</v>
      </c>
      <c r="AQ67" s="235">
        <f t="shared" si="27"/>
        <v>0</v>
      </c>
      <c r="AR67" s="235">
        <f t="shared" si="27"/>
        <v>0</v>
      </c>
      <c r="AS67" s="235">
        <f t="shared" si="27"/>
        <v>0</v>
      </c>
      <c r="AT67" s="235">
        <f t="shared" si="27"/>
        <v>0</v>
      </c>
      <c r="AU67" s="235">
        <f t="shared" si="27"/>
        <v>0</v>
      </c>
      <c r="AV67" s="235">
        <f t="shared" ca="1" si="27"/>
        <v>0</v>
      </c>
      <c r="AW67" s="235">
        <f t="shared" ca="1" si="27"/>
        <v>0</v>
      </c>
      <c r="AX67" s="235">
        <f t="shared" si="27"/>
        <v>0</v>
      </c>
      <c r="AY67" s="235">
        <f t="shared" si="27"/>
        <v>0</v>
      </c>
      <c r="AZ67" s="235">
        <f t="shared" si="27"/>
        <v>0</v>
      </c>
      <c r="BA67" s="235">
        <f t="shared" si="27"/>
        <v>0</v>
      </c>
      <c r="BB67" s="235">
        <f t="shared" si="27"/>
        <v>0</v>
      </c>
      <c r="BC67" s="235">
        <f t="shared" si="27"/>
        <v>0</v>
      </c>
      <c r="BD67" s="217"/>
      <c r="BE67" s="217"/>
    </row>
    <row r="68" spans="1:16373">
      <c r="B68" s="18"/>
      <c r="D68" s="19" t="s">
        <v>26</v>
      </c>
      <c r="F68" s="12"/>
      <c r="G68" s="98"/>
      <c r="H68" s="236">
        <f>IF(H$11=$D$6, CMN_volumes!$J68*CMN_volumes!$K68,0)</f>
        <v>0</v>
      </c>
      <c r="I68" s="233">
        <f>IF(I$11=IF($D68=$A$5, $D$5, IF(OR($D68="ESV observed compliance", $D68 = $A$7),$D$7, $D$6)), SUMPRODUCT(CMN_volumes!$Q68:$U68,CMN_volumes!$Q$13:$U$13)+CMN_volumes!$O68,0)</f>
        <v>0</v>
      </c>
      <c r="J68" s="234">
        <f>IF(J$11=$D$6, CMN_volumes!$M68,0)</f>
        <v>0</v>
      </c>
      <c r="K68" s="233">
        <f>IF(K$11=$D$6, CMN_volumes!$J68*CMN_volumes!$K68,0)</f>
        <v>0</v>
      </c>
      <c r="L68" s="233">
        <f>IF(L$11=IF($D68=$A$5, $D$5, IF(OR($D68="ESV observed compliance", $D68 = $A$7),$D$7, $D$6)), SUMPRODUCT(CMN_volumes!$Q68:$U68,CMN_volumes!$Q$13:$U$13)+CMN_volumes!$O68,0)</f>
        <v>0</v>
      </c>
      <c r="M68" s="234">
        <f>IF(M$11=$D$6, CMN_volumes!$M68,0)</f>
        <v>0</v>
      </c>
      <c r="N68" s="233">
        <f>IF(N$11=$D$6, CMN_volumes!$J68*CMN_volumes!$K68,0)</f>
        <v>0</v>
      </c>
      <c r="O68" s="233">
        <f>IF(O$11=IF($D68=$A$5, $D$5, IF(OR($D68="ESV observed compliance", $D68 = $A$7),$D$7, $D$6)), SUMPRODUCT(CMN_volumes!$Q68:$U68,CMN_volumes!$Q$13:$U$13)+CMN_volumes!$O68,0)</f>
        <v>0</v>
      </c>
      <c r="P68" s="234">
        <f>IF(P$11=$D$6, CMN_volumes!$M68,0)</f>
        <v>0</v>
      </c>
      <c r="Q68" s="233">
        <f>IF(Q$11=$D$6, CMN_volumes!$J68*CMN_volumes!$K68,0)</f>
        <v>0</v>
      </c>
      <c r="R68" s="233">
        <f>IF(R$11=IF($D68=$A$5, $D$5, IF(OR($D68="ESV observed compliance", $D68 = $A$7),$D$7, $D$6)), SUMPRODUCT(CMN_volumes!$Q68:$U68,CMN_volumes!$Q$13:$U$13)+CMN_volumes!$O68,0)</f>
        <v>0</v>
      </c>
      <c r="S68" s="234">
        <f>IF(S$11=$D$6, CMN_volumes!$M68,0)</f>
        <v>0</v>
      </c>
      <c r="T68" s="233">
        <f>IF(T$11=$D$6, CMN_volumes!$J68*CMN_volumes!$K68,0)</f>
        <v>0</v>
      </c>
      <c r="U68" s="233">
        <f ca="1">IF(U$11=IF($D68=$A$5, $D$5, IF(OR($D68="ESV observed compliance", $D68 = $A$7),$D$7, $D$6)), SUMPRODUCT(CMN_volumes!$Q68:$U68,CMN_volumes!$Q$13:$U$13)+CMN_volumes!$O68,0)</f>
        <v>0</v>
      </c>
      <c r="V68" s="234">
        <f>IF(V$11=$D$6, CMN_volumes!$M68,0)</f>
        <v>8160</v>
      </c>
      <c r="W68" s="233">
        <f>IF(W$11=$D$6, CMN_volumes!$J68*CMN_volumes!$K68,0)</f>
        <v>0</v>
      </c>
      <c r="X68" s="233">
        <f>IF(X$11=IF($D68=$A$5, $D$5, IF(OR($D68="ESV observed compliance", $D68 = $A$7),$D$7, $D$6)), SUMPRODUCT(CMN_volumes!$Q68:$U68,CMN_volumes!$Q$13:$U$13)+CMN_volumes!$O68,0)</f>
        <v>0</v>
      </c>
      <c r="Y68" s="234">
        <f>IF(Y$11=$D$6, CMN_volumes!$M68,0)</f>
        <v>0</v>
      </c>
      <c r="Z68" s="233">
        <f>IF(Z$11=$D$6, CMN_volumes!$J68*CMN_volumes!$K68,0)</f>
        <v>0</v>
      </c>
      <c r="AA68" s="233">
        <f>IF(AA$11=IF($D68=$A$5, $D$5, IF(OR($D68="ESV observed compliance", $D68 = $A$7),$D$7, $D$6)), SUMPRODUCT(CMN_volumes!$Q68:$U68,CMN_volumes!$Q$13:$U$13)+CMN_volumes!$O68,0)</f>
        <v>0</v>
      </c>
      <c r="AB68" s="234">
        <f>IF(AB$11=$D$6, CMN_volumes!$M68,0)</f>
        <v>0</v>
      </c>
      <c r="AC68" s="124"/>
      <c r="AD68" s="235">
        <f t="shared" ref="AD68:AJ71" si="28">SUMIF($H$11:$AB$11,AD$11, $H68:$AB68)</f>
        <v>0</v>
      </c>
      <c r="AE68" s="235">
        <f t="shared" si="28"/>
        <v>0</v>
      </c>
      <c r="AF68" s="235">
        <f t="shared" si="28"/>
        <v>0</v>
      </c>
      <c r="AG68" s="235">
        <f t="shared" si="28"/>
        <v>0</v>
      </c>
      <c r="AH68" s="235">
        <f t="shared" ca="1" si="28"/>
        <v>8160</v>
      </c>
      <c r="AI68" s="235">
        <f t="shared" si="28"/>
        <v>0</v>
      </c>
      <c r="AJ68" s="235">
        <f t="shared" si="28"/>
        <v>0</v>
      </c>
      <c r="AK68" s="124"/>
      <c r="AL68" s="235">
        <f t="shared" ref="AL68:AL71" ca="1" si="29">SUM(AD68:AJ68)</f>
        <v>8160</v>
      </c>
      <c r="AN68" s="235">
        <f t="shared" si="27"/>
        <v>0</v>
      </c>
      <c r="AO68" s="235">
        <f t="shared" si="27"/>
        <v>0</v>
      </c>
      <c r="AP68" s="235">
        <f t="shared" si="27"/>
        <v>0</v>
      </c>
      <c r="AQ68" s="235">
        <f t="shared" si="27"/>
        <v>0</v>
      </c>
      <c r="AR68" s="235">
        <f t="shared" si="27"/>
        <v>0</v>
      </c>
      <c r="AS68" s="235">
        <f t="shared" si="27"/>
        <v>0</v>
      </c>
      <c r="AT68" s="235">
        <f t="shared" si="27"/>
        <v>0</v>
      </c>
      <c r="AU68" s="235">
        <f t="shared" si="27"/>
        <v>0</v>
      </c>
      <c r="AV68" s="235">
        <f t="shared" ca="1" si="27"/>
        <v>4080</v>
      </c>
      <c r="AW68" s="235">
        <f t="shared" ca="1" si="27"/>
        <v>4080</v>
      </c>
      <c r="AX68" s="235">
        <f t="shared" si="27"/>
        <v>0</v>
      </c>
      <c r="AY68" s="235">
        <f t="shared" si="27"/>
        <v>0</v>
      </c>
      <c r="AZ68" s="235">
        <f t="shared" si="27"/>
        <v>0</v>
      </c>
      <c r="BA68" s="235">
        <f t="shared" si="27"/>
        <v>0</v>
      </c>
      <c r="BB68" s="235">
        <f t="shared" si="27"/>
        <v>0</v>
      </c>
      <c r="BC68" s="235">
        <f t="shared" si="27"/>
        <v>0</v>
      </c>
      <c r="BD68" s="217"/>
      <c r="BE68" s="217"/>
    </row>
    <row r="69" spans="1:16373">
      <c r="B69" s="18"/>
      <c r="D69" s="19" t="s">
        <v>19</v>
      </c>
      <c r="F69" s="12"/>
      <c r="G69" s="98"/>
      <c r="H69" s="236">
        <f>IF(H$11=$D$6, CMN_volumes!$J69*CMN_volumes!$K69,0)</f>
        <v>0</v>
      </c>
      <c r="I69" s="233">
        <f>IF(I$11=IF($D69=$A$5, $D$5, IF(OR($D69="ESV observed compliance", $D69 = $A$7),$D$7, $D$6)), SUMPRODUCT(CMN_volumes!$Q69:$U69,CMN_volumes!$Q$13:$U$13)+CMN_volumes!$O69,0)</f>
        <v>0</v>
      </c>
      <c r="J69" s="234">
        <f>IF(J$11=$D$6, CMN_volumes!$M69,0)</f>
        <v>0</v>
      </c>
      <c r="K69" s="233">
        <f>IF(K$11=$D$6, CMN_volumes!$J69*CMN_volumes!$K69,0)</f>
        <v>0</v>
      </c>
      <c r="L69" s="233">
        <f>IF(L$11=IF($D69=$A$5, $D$5, IF(OR($D69="ESV observed compliance", $D69 = $A$7),$D$7, $D$6)), SUMPRODUCT(CMN_volumes!$Q69:$U69,CMN_volumes!$Q$13:$U$13)+CMN_volumes!$O69,0)</f>
        <v>0</v>
      </c>
      <c r="M69" s="234">
        <f>IF(M$11=$D$6, CMN_volumes!$M69,0)</f>
        <v>0</v>
      </c>
      <c r="N69" s="233">
        <f>IF(N$11=$D$6, CMN_volumes!$J69*CMN_volumes!$K69,0)</f>
        <v>0</v>
      </c>
      <c r="O69" s="233">
        <f>IF(O$11=IF($D69=$A$5, $D$5, IF(OR($D69="ESV observed compliance", $D69 = $A$7),$D$7, $D$6)), SUMPRODUCT(CMN_volumes!$Q69:$U69,CMN_volumes!$Q$13:$U$13)+CMN_volumes!$O69,0)</f>
        <v>0</v>
      </c>
      <c r="P69" s="234">
        <f>IF(P$11=$D$6, CMN_volumes!$M69,0)</f>
        <v>0</v>
      </c>
      <c r="Q69" s="233">
        <f>IF(Q$11=$D$6, CMN_volumes!$J69*CMN_volumes!$K69,0)</f>
        <v>0</v>
      </c>
      <c r="R69" s="233">
        <f>IF(R$11=IF($D69=$A$5, $D$5, IF(OR($D69="ESV observed compliance", $D69 = $A$7),$D$7, $D$6)), SUMPRODUCT(CMN_volumes!$Q69:$U69,CMN_volumes!$Q$13:$U$13)+CMN_volumes!$O69,0)</f>
        <v>0</v>
      </c>
      <c r="S69" s="234">
        <f>IF(S$11=$D$6, CMN_volumes!$M69,0)</f>
        <v>0</v>
      </c>
      <c r="T69" s="233">
        <f>IF(T$11=$D$6, CMN_volumes!$J69*CMN_volumes!$K69,0)</f>
        <v>0</v>
      </c>
      <c r="U69" s="233">
        <f ca="1">IF(U$11=IF($D69=$A$5, $D$5, IF(OR($D69="ESV observed compliance", $D69 = $A$7),$D$7, $D$6)), SUMPRODUCT(CMN_volumes!$Q69:$U69,CMN_volumes!$Q$13:$U$13)+CMN_volumes!$O69,0)</f>
        <v>0</v>
      </c>
      <c r="V69" s="234">
        <f>IF(V$11=$D$6, CMN_volumes!$M69,0)</f>
        <v>0</v>
      </c>
      <c r="W69" s="233">
        <f>IF(W$11=$D$6, CMN_volumes!$J69*CMN_volumes!$K69,0)</f>
        <v>0</v>
      </c>
      <c r="X69" s="233">
        <f>IF(X$11=IF($D69=$A$5, $D$5, IF(OR($D69="ESV observed compliance", $D69 = $A$7),$D$7, $D$6)), SUMPRODUCT(CMN_volumes!$Q69:$U69,CMN_volumes!$Q$13:$U$13)+CMN_volumes!$O69,0)</f>
        <v>0</v>
      </c>
      <c r="Y69" s="234">
        <f>IF(Y$11=$D$6, CMN_volumes!$M69,0)</f>
        <v>0</v>
      </c>
      <c r="Z69" s="233">
        <f>IF(Z$11=$D$6, CMN_volumes!$J69*CMN_volumes!$K69,0)</f>
        <v>0</v>
      </c>
      <c r="AA69" s="233">
        <f>IF(AA$11=IF($D69=$A$5, $D$5, IF(OR($D69="ESV observed compliance", $D69 = $A$7),$D$7, $D$6)), SUMPRODUCT(CMN_volumes!$Q69:$U69,CMN_volumes!$Q$13:$U$13)+CMN_volumes!$O69,0)</f>
        <v>0</v>
      </c>
      <c r="AB69" s="234">
        <f>IF(AB$11=$D$6, CMN_volumes!$M69,0)</f>
        <v>0</v>
      </c>
      <c r="AC69" s="124"/>
      <c r="AD69" s="235">
        <f t="shared" si="28"/>
        <v>0</v>
      </c>
      <c r="AE69" s="235">
        <f t="shared" si="28"/>
        <v>0</v>
      </c>
      <c r="AF69" s="235">
        <f t="shared" si="28"/>
        <v>0</v>
      </c>
      <c r="AG69" s="235">
        <f t="shared" si="28"/>
        <v>0</v>
      </c>
      <c r="AH69" s="235">
        <f t="shared" ca="1" si="28"/>
        <v>0</v>
      </c>
      <c r="AI69" s="235">
        <f t="shared" si="28"/>
        <v>0</v>
      </c>
      <c r="AJ69" s="235">
        <f t="shared" si="28"/>
        <v>0</v>
      </c>
      <c r="AK69" s="124"/>
      <c r="AL69" s="235">
        <f t="shared" ca="1" si="29"/>
        <v>0</v>
      </c>
      <c r="AN69" s="235">
        <f t="shared" si="27"/>
        <v>0</v>
      </c>
      <c r="AO69" s="235">
        <f t="shared" si="27"/>
        <v>0</v>
      </c>
      <c r="AP69" s="235">
        <f t="shared" si="27"/>
        <v>0</v>
      </c>
      <c r="AQ69" s="235">
        <f t="shared" si="27"/>
        <v>0</v>
      </c>
      <c r="AR69" s="235">
        <f t="shared" si="27"/>
        <v>0</v>
      </c>
      <c r="AS69" s="235">
        <f t="shared" si="27"/>
        <v>0</v>
      </c>
      <c r="AT69" s="235">
        <f t="shared" si="27"/>
        <v>0</v>
      </c>
      <c r="AU69" s="235">
        <f t="shared" si="27"/>
        <v>0</v>
      </c>
      <c r="AV69" s="235">
        <f t="shared" ca="1" si="27"/>
        <v>0</v>
      </c>
      <c r="AW69" s="235">
        <f t="shared" ca="1" si="27"/>
        <v>0</v>
      </c>
      <c r="AX69" s="235">
        <f t="shared" si="27"/>
        <v>0</v>
      </c>
      <c r="AY69" s="235">
        <f t="shared" si="27"/>
        <v>0</v>
      </c>
      <c r="AZ69" s="235">
        <f t="shared" si="27"/>
        <v>0</v>
      </c>
      <c r="BA69" s="235">
        <f t="shared" si="27"/>
        <v>0</v>
      </c>
      <c r="BB69" s="235">
        <f t="shared" si="27"/>
        <v>0</v>
      </c>
      <c r="BC69" s="235">
        <f t="shared" si="27"/>
        <v>0</v>
      </c>
      <c r="BD69" s="217"/>
      <c r="BE69" s="217"/>
    </row>
    <row r="70" spans="1:16373">
      <c r="B70" s="18"/>
      <c r="D70" s="19" t="s">
        <v>19</v>
      </c>
      <c r="E70" s="217"/>
      <c r="F70" s="12"/>
      <c r="G70" s="98"/>
      <c r="H70" s="236">
        <f>IF(H$11=$D$6, CMN_volumes!$J70*CMN_volumes!$K70,0)</f>
        <v>0</v>
      </c>
      <c r="I70" s="233">
        <f>IF(I$11=IF($D70=$A$5, $D$5, IF(OR($D70="ESV observed compliance", $D70 = $A$7),$D$7, $D$6)), SUMPRODUCT(CMN_volumes!$Q70:$U70,CMN_volumes!$Q$13:$U$13)+CMN_volumes!$O70,0)</f>
        <v>0</v>
      </c>
      <c r="J70" s="234">
        <f>IF(J$11=$D$6, CMN_volumes!$M70,0)</f>
        <v>0</v>
      </c>
      <c r="K70" s="233">
        <f>IF(K$11=$D$6, CMN_volumes!$J70*CMN_volumes!$K70,0)</f>
        <v>0</v>
      </c>
      <c r="L70" s="233">
        <f>IF(L$11=IF($D70=$A$5, $D$5, IF(OR($D70="ESV observed compliance", $D70 = $A$7),$D$7, $D$6)), SUMPRODUCT(CMN_volumes!$Q70:$U70,CMN_volumes!$Q$13:$U$13)+CMN_volumes!$O70,0)</f>
        <v>0</v>
      </c>
      <c r="M70" s="234">
        <f>IF(M$11=$D$6, CMN_volumes!$M70,0)</f>
        <v>0</v>
      </c>
      <c r="N70" s="233">
        <f>IF(N$11=$D$6, CMN_volumes!$J70*CMN_volumes!$K70,0)</f>
        <v>0</v>
      </c>
      <c r="O70" s="233">
        <f>IF(O$11=IF($D70=$A$5, $D$5, IF(OR($D70="ESV observed compliance", $D70 = $A$7),$D$7, $D$6)), SUMPRODUCT(CMN_volumes!$Q70:$U70,CMN_volumes!$Q$13:$U$13)+CMN_volumes!$O70,0)</f>
        <v>0</v>
      </c>
      <c r="P70" s="234">
        <f>IF(P$11=$D$6, CMN_volumes!$M70,0)</f>
        <v>0</v>
      </c>
      <c r="Q70" s="233">
        <f>IF(Q$11=$D$6, CMN_volumes!$J70*CMN_volumes!$K70,0)</f>
        <v>0</v>
      </c>
      <c r="R70" s="233">
        <f>IF(R$11=IF($D70=$A$5, $D$5, IF(OR($D70="ESV observed compliance", $D70 = $A$7),$D$7, $D$6)), SUMPRODUCT(CMN_volumes!$Q70:$U70,CMN_volumes!$Q$13:$U$13)+CMN_volumes!$O70,0)</f>
        <v>0</v>
      </c>
      <c r="S70" s="234">
        <f>IF(S$11=$D$6, CMN_volumes!$M70,0)</f>
        <v>0</v>
      </c>
      <c r="T70" s="233">
        <f>IF(T$11=$D$6, CMN_volumes!$J70*CMN_volumes!$K70,0)</f>
        <v>0</v>
      </c>
      <c r="U70" s="233">
        <f ca="1">IF(U$11=IF($D70=$A$5, $D$5, IF(OR($D70="ESV observed compliance", $D70 = $A$7),$D$7, $D$6)), SUMPRODUCT(CMN_volumes!$Q70:$U70,CMN_volumes!$Q$13:$U$13)+CMN_volumes!$O70,0)</f>
        <v>0</v>
      </c>
      <c r="V70" s="234">
        <f>IF(V$11=$D$6, CMN_volumes!$M70,0)</f>
        <v>40800</v>
      </c>
      <c r="W70" s="233">
        <f>IF(W$11=$D$6, CMN_volumes!$J70*CMN_volumes!$K70,0)</f>
        <v>0</v>
      </c>
      <c r="X70" s="233">
        <f>IF(X$11=IF($D70=$A$5, $D$5, IF(OR($D70="ESV observed compliance", $D70 = $A$7),$D$7, $D$6)), SUMPRODUCT(CMN_volumes!$Q70:$U70,CMN_volumes!$Q$13:$U$13)+CMN_volumes!$O70,0)</f>
        <v>0</v>
      </c>
      <c r="Y70" s="234">
        <f>IF(Y$11=$D$6, CMN_volumes!$M70,0)</f>
        <v>0</v>
      </c>
      <c r="Z70" s="233">
        <f>IF(Z$11=$D$6, CMN_volumes!$J70*CMN_volumes!$K70,0)</f>
        <v>0</v>
      </c>
      <c r="AA70" s="233">
        <f>IF(AA$11=IF($D70=$A$5, $D$5, IF(OR($D70="ESV observed compliance", $D70 = $A$7),$D$7, $D$6)), SUMPRODUCT(CMN_volumes!$Q70:$U70,CMN_volumes!$Q$13:$U$13)+CMN_volumes!$O70,0)</f>
        <v>0</v>
      </c>
      <c r="AB70" s="234">
        <f>IF(AB$11=$D$6, CMN_volumes!$M70,0)</f>
        <v>0</v>
      </c>
      <c r="AC70" s="124"/>
      <c r="AD70" s="235">
        <f t="shared" si="28"/>
        <v>0</v>
      </c>
      <c r="AE70" s="235">
        <f t="shared" si="28"/>
        <v>0</v>
      </c>
      <c r="AF70" s="235">
        <f t="shared" si="28"/>
        <v>0</v>
      </c>
      <c r="AG70" s="235">
        <f t="shared" si="28"/>
        <v>0</v>
      </c>
      <c r="AH70" s="235">
        <f t="shared" ca="1" si="28"/>
        <v>40800</v>
      </c>
      <c r="AI70" s="235">
        <f t="shared" si="28"/>
        <v>0</v>
      </c>
      <c r="AJ70" s="235">
        <f t="shared" si="28"/>
        <v>0</v>
      </c>
      <c r="AK70" s="124"/>
      <c r="AL70" s="235">
        <f t="shared" ca="1" si="29"/>
        <v>40800</v>
      </c>
      <c r="AN70" s="235">
        <f t="shared" si="27"/>
        <v>0</v>
      </c>
      <c r="AO70" s="235">
        <f t="shared" si="27"/>
        <v>0</v>
      </c>
      <c r="AP70" s="235">
        <f t="shared" si="27"/>
        <v>0</v>
      </c>
      <c r="AQ70" s="235">
        <f t="shared" si="27"/>
        <v>0</v>
      </c>
      <c r="AR70" s="235">
        <f t="shared" si="27"/>
        <v>0</v>
      </c>
      <c r="AS70" s="235">
        <f t="shared" si="27"/>
        <v>0</v>
      </c>
      <c r="AT70" s="235">
        <f t="shared" si="27"/>
        <v>0</v>
      </c>
      <c r="AU70" s="235">
        <f t="shared" si="27"/>
        <v>0</v>
      </c>
      <c r="AV70" s="235">
        <f t="shared" ca="1" si="27"/>
        <v>20400</v>
      </c>
      <c r="AW70" s="235">
        <f t="shared" ca="1" si="27"/>
        <v>20400</v>
      </c>
      <c r="AX70" s="235">
        <f t="shared" si="27"/>
        <v>0</v>
      </c>
      <c r="AY70" s="235">
        <f t="shared" si="27"/>
        <v>0</v>
      </c>
      <c r="AZ70" s="235">
        <f t="shared" si="27"/>
        <v>0</v>
      </c>
      <c r="BA70" s="235">
        <f t="shared" si="27"/>
        <v>0</v>
      </c>
      <c r="BB70" s="235">
        <f t="shared" si="27"/>
        <v>0</v>
      </c>
      <c r="BC70" s="235">
        <f t="shared" si="27"/>
        <v>0</v>
      </c>
      <c r="BD70" s="217"/>
      <c r="BE70" s="217"/>
    </row>
    <row r="71" spans="1:16373">
      <c r="D71" s="155" t="s">
        <v>99</v>
      </c>
      <c r="F71" s="12"/>
      <c r="G71" s="98"/>
      <c r="H71" s="236">
        <f>IF(H$11=$D$6, CMN_volumes!$J71*CMN_volumes!$K71,0)</f>
        <v>0</v>
      </c>
      <c r="I71" s="233">
        <f>IF(I$11=IF($D71=$A$5, $D$5, IF(OR($D71="ESV observed compliance", $D71 = $A$7),$D$7, $D$6)), SUMPRODUCT(CMN_volumes!$Q71:$U71,CMN_volumes!$Q$13:$U$13)+CMN_volumes!$O71,0)</f>
        <v>0</v>
      </c>
      <c r="J71" s="234">
        <f>IF(J$11=$D$6, CMN_volumes!$M71,0)</f>
        <v>0</v>
      </c>
      <c r="K71" s="233">
        <f>IF(K$11=$D$6, CMN_volumes!$J71*CMN_volumes!$K71,0)</f>
        <v>0</v>
      </c>
      <c r="L71" s="233">
        <f>IF(L$11=IF($D71=$A$5, $D$5, IF(OR($D71="ESV observed compliance", $D71 = $A$7),$D$7, $D$6)), SUMPRODUCT(CMN_volumes!$Q71:$U71,CMN_volumes!$Q$13:$U$13)+CMN_volumes!$O71,0)</f>
        <v>0</v>
      </c>
      <c r="M71" s="234">
        <f>IF(M$11=$D$6, CMN_volumes!$M71,0)</f>
        <v>0</v>
      </c>
      <c r="N71" s="233">
        <f>IF(N$11=$D$6, CMN_volumes!$J71*CMN_volumes!$K71,0)</f>
        <v>0</v>
      </c>
      <c r="O71" s="233">
        <f>IF(O$11=IF($D71=$A$5, $D$5, IF(OR($D71="ESV observed compliance", $D71 = $A$7),$D$7, $D$6)), SUMPRODUCT(CMN_volumes!$Q71:$U71,CMN_volumes!$Q$13:$U$13)+CMN_volumes!$O71,0)</f>
        <v>0</v>
      </c>
      <c r="P71" s="234">
        <f>IF(P$11=$D$6, CMN_volumes!$M71,0)</f>
        <v>0</v>
      </c>
      <c r="Q71" s="233">
        <f>IF(Q$11=$D$6, CMN_volumes!$J71*CMN_volumes!$K71,0)</f>
        <v>0</v>
      </c>
      <c r="R71" s="233">
        <f>IF(R$11=IF($D71=$A$5, $D$5, IF(OR($D71="ESV observed compliance", $D71 = $A$7),$D$7, $D$6)), SUMPRODUCT(CMN_volumes!$Q71:$U71,CMN_volumes!$Q$13:$U$13)+CMN_volumes!$O71,0)</f>
        <v>0</v>
      </c>
      <c r="S71" s="234">
        <f>IF(S$11=$D$6, CMN_volumes!$M71,0)</f>
        <v>0</v>
      </c>
      <c r="T71" s="233">
        <f>IF(T$11=$D$6, CMN_volumes!$J71*CMN_volumes!$K71,0)</f>
        <v>0</v>
      </c>
      <c r="U71" s="233">
        <f ca="1">IF(U$11=IF($D71=$A$5, $D$5, IF(OR($D71="ESV observed compliance", $D71 = $A$7),$D$7, $D$6)), SUMPRODUCT(CMN_volumes!$Q71:$U71,CMN_volumes!$Q$13:$U$13)+CMN_volumes!$O71,0)</f>
        <v>0</v>
      </c>
      <c r="V71" s="234">
        <f>IF(V$11=$D$6, CMN_volumes!$M71,0)</f>
        <v>0</v>
      </c>
      <c r="W71" s="233">
        <f>IF(W$11=$D$6, CMN_volumes!$J71*CMN_volumes!$K71,0)</f>
        <v>0</v>
      </c>
      <c r="X71" s="233">
        <f>IF(X$11=IF($D71=$A$5, $D$5, IF(OR($D71="ESV observed compliance", $D71 = $A$7),$D$7, $D$6)), SUMPRODUCT(CMN_volumes!$Q71:$U71,CMN_volumes!$Q$13:$U$13)+CMN_volumes!$O71,0)</f>
        <v>0</v>
      </c>
      <c r="Y71" s="234">
        <f>IF(Y$11=$D$6, CMN_volumes!$M71,0)</f>
        <v>0</v>
      </c>
      <c r="Z71" s="233">
        <f>IF(Z$11=$D$6, CMN_volumes!$J71*CMN_volumes!$K71,0)</f>
        <v>0</v>
      </c>
      <c r="AA71" s="233">
        <f>IF(AA$11=IF($D71=$A$5, $D$5, IF(OR($D71="ESV observed compliance", $D71 = $A$7),$D$7, $D$6)), SUMPRODUCT(CMN_volumes!$Q71:$U71,CMN_volumes!$Q$13:$U$13)+CMN_volumes!$O71,0)</f>
        <v>0</v>
      </c>
      <c r="AB71" s="234">
        <f>IF(AB$11=$D$6, CMN_volumes!$M71,0)</f>
        <v>0</v>
      </c>
      <c r="AC71" s="124"/>
      <c r="AD71" s="235">
        <f t="shared" si="28"/>
        <v>0</v>
      </c>
      <c r="AE71" s="235">
        <f t="shared" si="28"/>
        <v>0</v>
      </c>
      <c r="AF71" s="235">
        <f t="shared" si="28"/>
        <v>0</v>
      </c>
      <c r="AG71" s="235">
        <f t="shared" si="28"/>
        <v>0</v>
      </c>
      <c r="AH71" s="235">
        <f t="shared" ca="1" si="28"/>
        <v>0</v>
      </c>
      <c r="AI71" s="235">
        <f t="shared" si="28"/>
        <v>0</v>
      </c>
      <c r="AJ71" s="235">
        <f t="shared" si="28"/>
        <v>0</v>
      </c>
      <c r="AK71" s="124"/>
      <c r="AL71" s="235">
        <f t="shared" ca="1" si="29"/>
        <v>0</v>
      </c>
      <c r="AN71" s="235">
        <f t="shared" si="27"/>
        <v>0</v>
      </c>
      <c r="AO71" s="235">
        <f t="shared" si="27"/>
        <v>0</v>
      </c>
      <c r="AP71" s="235">
        <f t="shared" si="27"/>
        <v>0</v>
      </c>
      <c r="AQ71" s="235">
        <f t="shared" si="27"/>
        <v>0</v>
      </c>
      <c r="AR71" s="235">
        <f t="shared" si="27"/>
        <v>0</v>
      </c>
      <c r="AS71" s="235">
        <f t="shared" si="27"/>
        <v>0</v>
      </c>
      <c r="AT71" s="235">
        <f t="shared" si="27"/>
        <v>0</v>
      </c>
      <c r="AU71" s="235">
        <f t="shared" si="27"/>
        <v>0</v>
      </c>
      <c r="AV71" s="235">
        <f t="shared" ca="1" si="27"/>
        <v>0</v>
      </c>
      <c r="AW71" s="235">
        <f t="shared" ca="1" si="27"/>
        <v>0</v>
      </c>
      <c r="AX71" s="235">
        <f t="shared" si="27"/>
        <v>0</v>
      </c>
      <c r="AY71" s="235">
        <f t="shared" si="27"/>
        <v>0</v>
      </c>
      <c r="AZ71" s="235">
        <f t="shared" si="27"/>
        <v>0</v>
      </c>
      <c r="BA71" s="235">
        <f t="shared" si="27"/>
        <v>0</v>
      </c>
      <c r="BB71" s="235">
        <f t="shared" si="27"/>
        <v>0</v>
      </c>
      <c r="BC71" s="235">
        <f t="shared" si="27"/>
        <v>0</v>
      </c>
      <c r="BD71" s="217"/>
      <c r="BE71" s="217"/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C72" s="217"/>
      <c r="AD72" s="106"/>
      <c r="AE72" s="106"/>
      <c r="AF72" s="106"/>
      <c r="AG72" s="106"/>
      <c r="AH72" s="106"/>
      <c r="AI72" s="106"/>
      <c r="AJ72" s="106"/>
      <c r="AK72" s="217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217"/>
      <c r="BE72" s="217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30">SUM(H15:H71)</f>
        <v>0</v>
      </c>
      <c r="I73" s="216">
        <f t="shared" si="30"/>
        <v>0</v>
      </c>
      <c r="J73" s="101">
        <f t="shared" si="30"/>
        <v>0</v>
      </c>
      <c r="K73" s="216">
        <f t="shared" si="30"/>
        <v>0</v>
      </c>
      <c r="L73" s="216">
        <f t="shared" si="30"/>
        <v>0</v>
      </c>
      <c r="M73" s="101">
        <f t="shared" si="30"/>
        <v>0</v>
      </c>
      <c r="N73" s="216">
        <f t="shared" si="30"/>
        <v>0</v>
      </c>
      <c r="O73" s="216">
        <f t="shared" si="30"/>
        <v>0</v>
      </c>
      <c r="P73" s="101">
        <f t="shared" si="30"/>
        <v>0</v>
      </c>
      <c r="Q73" s="216">
        <f t="shared" si="30"/>
        <v>0</v>
      </c>
      <c r="R73" s="216">
        <f t="shared" si="30"/>
        <v>0</v>
      </c>
      <c r="S73" s="101">
        <f t="shared" si="30"/>
        <v>0</v>
      </c>
      <c r="T73" s="216">
        <f t="shared" si="30"/>
        <v>1687506.2434914184</v>
      </c>
      <c r="U73" s="216">
        <f t="shared" ca="1" si="30"/>
        <v>766504.27226847131</v>
      </c>
      <c r="V73" s="101">
        <f t="shared" si="30"/>
        <v>48960</v>
      </c>
      <c r="W73" s="216">
        <f t="shared" si="30"/>
        <v>0</v>
      </c>
      <c r="X73" s="216">
        <f t="shared" si="30"/>
        <v>0</v>
      </c>
      <c r="Y73" s="101">
        <f t="shared" si="30"/>
        <v>0</v>
      </c>
      <c r="Z73" s="216">
        <f t="shared" si="30"/>
        <v>0</v>
      </c>
      <c r="AA73" s="216">
        <f t="shared" si="30"/>
        <v>0</v>
      </c>
      <c r="AB73" s="101">
        <f t="shared" si="30"/>
        <v>0</v>
      </c>
      <c r="AC73" s="217"/>
      <c r="AD73" s="108">
        <f t="shared" ref="AD73:AJ73" si="31">SUM(AD15:AD72)</f>
        <v>0</v>
      </c>
      <c r="AE73" s="108">
        <f t="shared" si="31"/>
        <v>0</v>
      </c>
      <c r="AF73" s="108">
        <f t="shared" si="31"/>
        <v>0</v>
      </c>
      <c r="AG73" s="108">
        <f t="shared" si="31"/>
        <v>0</v>
      </c>
      <c r="AH73" s="108">
        <f t="shared" ca="1" si="31"/>
        <v>2502970.5157598895</v>
      </c>
      <c r="AI73" s="108">
        <f t="shared" si="31"/>
        <v>0</v>
      </c>
      <c r="AJ73" s="108">
        <f t="shared" si="31"/>
        <v>0</v>
      </c>
      <c r="AK73" s="217"/>
      <c r="AL73" s="108">
        <f ca="1">SUM(AL15:AL72)</f>
        <v>2502970.5157598895</v>
      </c>
      <c r="AN73" s="108">
        <f t="shared" ref="AN73:AS73" si="32">SUM(AN15:AN71)</f>
        <v>0</v>
      </c>
      <c r="AO73" s="108">
        <f t="shared" si="32"/>
        <v>0</v>
      </c>
      <c r="AP73" s="108">
        <f t="shared" si="32"/>
        <v>0</v>
      </c>
      <c r="AQ73" s="108">
        <f t="shared" si="32"/>
        <v>0</v>
      </c>
      <c r="AR73" s="108">
        <f t="shared" si="32"/>
        <v>0</v>
      </c>
      <c r="AS73" s="314">
        <f t="shared" si="32"/>
        <v>0</v>
      </c>
      <c r="AT73" s="108">
        <f>SUM(AT15:AT71)</f>
        <v>0</v>
      </c>
      <c r="AU73" s="108">
        <f>SUM(AU15:AU71)</f>
        <v>0</v>
      </c>
      <c r="AV73" s="314">
        <f t="shared" ref="AV73:BC73" ca="1" si="33">SUM(AV15:AV71)</f>
        <v>1251485.2578799448</v>
      </c>
      <c r="AW73" s="314">
        <f t="shared" ca="1" si="33"/>
        <v>1251485.2578799448</v>
      </c>
      <c r="AX73" s="314">
        <f t="shared" si="33"/>
        <v>0</v>
      </c>
      <c r="AY73" s="314">
        <f t="shared" si="33"/>
        <v>0</v>
      </c>
      <c r="AZ73" s="314">
        <f t="shared" si="33"/>
        <v>0</v>
      </c>
      <c r="BA73" s="314">
        <f t="shared" si="33"/>
        <v>0</v>
      </c>
      <c r="BB73" s="314">
        <f t="shared" si="33"/>
        <v>0</v>
      </c>
      <c r="BC73" s="314">
        <f t="shared" si="33"/>
        <v>0</v>
      </c>
      <c r="BD73" s="217"/>
      <c r="BE73" s="315" t="b">
        <f ca="1">ROUND(SUM(AN73:BC73)-AL73, 5)=0</f>
        <v>1</v>
      </c>
    </row>
    <row r="74" spans="1:16373" ht="13.5" thickTop="1">
      <c r="N74"/>
      <c r="O74"/>
      <c r="P74"/>
      <c r="Q74"/>
      <c r="R74"/>
      <c r="S74"/>
      <c r="T74"/>
      <c r="U74"/>
      <c r="V74"/>
      <c r="AF74"/>
      <c r="AG74"/>
      <c r="AH74"/>
      <c r="AI74"/>
      <c r="AJ74"/>
      <c r="BD74" s="217"/>
      <c r="BE74" s="217"/>
    </row>
    <row r="75" spans="1:16373">
      <c r="N75"/>
      <c r="O75"/>
      <c r="P75"/>
      <c r="Q75"/>
      <c r="R75"/>
      <c r="S75"/>
      <c r="T75"/>
      <c r="U75"/>
      <c r="V75"/>
      <c r="AF75"/>
      <c r="AG75"/>
      <c r="AH75"/>
      <c r="AI75"/>
      <c r="AJ75"/>
    </row>
    <row r="76" spans="1:16373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" customForma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" customForma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" customForma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" customFormat="1">
      <c r="A80"/>
      <c r="B80"/>
      <c r="C80"/>
      <c r="D80"/>
      <c r="E80"/>
      <c r="F80" s="20"/>
      <c r="L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F80" s="218"/>
      <c r="AG80" s="218"/>
      <c r="AH80" s="218"/>
      <c r="AI80" s="218"/>
      <c r="AJ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</row>
    <row r="81" spans="1:55" s="2" customFormat="1">
      <c r="A81"/>
      <c r="B81"/>
      <c r="C81"/>
      <c r="D81"/>
      <c r="E81"/>
      <c r="F81" s="20"/>
      <c r="L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F81" s="218"/>
      <c r="AG81" s="218"/>
      <c r="AH81" s="218"/>
      <c r="AI81" s="218"/>
      <c r="AJ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</row>
    <row r="82" spans="1:55" s="2" customFormat="1">
      <c r="A82"/>
      <c r="B82"/>
      <c r="C82"/>
      <c r="D82"/>
      <c r="E82"/>
      <c r="F82" s="20"/>
      <c r="L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F82" s="218"/>
      <c r="AG82" s="218"/>
      <c r="AH82" s="218"/>
      <c r="AI82" s="218"/>
      <c r="AJ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</row>
    <row r="83" spans="1:55" s="2" customFormat="1">
      <c r="A83"/>
      <c r="B83"/>
      <c r="C83"/>
      <c r="D83"/>
      <c r="E83"/>
      <c r="F83" s="20"/>
      <c r="L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F83" s="218"/>
      <c r="AG83" s="218"/>
      <c r="AH83" s="218"/>
      <c r="AI83" s="218"/>
      <c r="AJ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</row>
    <row r="84" spans="1:55" s="2" customFormat="1">
      <c r="A84"/>
      <c r="B84"/>
      <c r="C84"/>
      <c r="D84"/>
      <c r="E84"/>
      <c r="F84" s="20"/>
      <c r="L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F84" s="218"/>
      <c r="AG84" s="218"/>
      <c r="AH84" s="218"/>
      <c r="AI84" s="218"/>
      <c r="AJ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</row>
    <row r="85" spans="1:55" s="2" customFormat="1">
      <c r="A85"/>
      <c r="B85"/>
      <c r="C85"/>
      <c r="D85"/>
      <c r="E85"/>
      <c r="F85" s="20"/>
      <c r="L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F85" s="218"/>
      <c r="AG85" s="218"/>
      <c r="AH85" s="218"/>
      <c r="AI85" s="218"/>
      <c r="AJ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</row>
    <row r="86" spans="1:55" s="2" customFormat="1">
      <c r="A86"/>
      <c r="B86"/>
      <c r="C86"/>
      <c r="D86"/>
      <c r="E86"/>
      <c r="F86" s="20"/>
      <c r="L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F86" s="218"/>
      <c r="AG86" s="218"/>
      <c r="AH86" s="218"/>
      <c r="AI86" s="218"/>
      <c r="AJ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</row>
    <row r="87" spans="1:55" s="2" customFormat="1">
      <c r="A87"/>
      <c r="B87"/>
      <c r="C87"/>
      <c r="D87"/>
      <c r="E87"/>
      <c r="F87" s="20"/>
      <c r="L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F87" s="218"/>
      <c r="AG87" s="218"/>
      <c r="AH87" s="218"/>
      <c r="AI87" s="218"/>
      <c r="AJ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</row>
    <row r="88" spans="1:55" s="2" customFormat="1">
      <c r="A88"/>
      <c r="B88"/>
      <c r="C88"/>
      <c r="D88"/>
      <c r="E88"/>
      <c r="F88" s="20"/>
      <c r="L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F88" s="218"/>
      <c r="AG88" s="218"/>
      <c r="AH88" s="218"/>
      <c r="AI88" s="218"/>
      <c r="AJ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</row>
    <row r="89" spans="1:55" s="2" customFormat="1">
      <c r="A89"/>
      <c r="B89"/>
      <c r="C89"/>
      <c r="D89"/>
      <c r="E89"/>
      <c r="F89" s="20"/>
      <c r="L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F89" s="218"/>
      <c r="AG89" s="218"/>
      <c r="AH89" s="218"/>
      <c r="AI89" s="218"/>
      <c r="AJ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</row>
    <row r="90" spans="1:55" s="2" customFormat="1">
      <c r="A90"/>
      <c r="B90"/>
      <c r="C90"/>
      <c r="D90"/>
      <c r="E90"/>
      <c r="F90" s="20"/>
      <c r="L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F90" s="218"/>
      <c r="AG90" s="218"/>
      <c r="AH90" s="218"/>
      <c r="AI90" s="218"/>
      <c r="AJ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</row>
    <row r="91" spans="1:55" s="2" customFormat="1">
      <c r="A91"/>
      <c r="B91"/>
      <c r="C91"/>
      <c r="D91"/>
      <c r="E91"/>
      <c r="F91" s="20"/>
      <c r="L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F91" s="218"/>
      <c r="AG91" s="218"/>
      <c r="AH91" s="218"/>
      <c r="AI91" s="218"/>
      <c r="AJ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</row>
    <row r="92" spans="1:55" s="2" customFormat="1">
      <c r="A92"/>
      <c r="B92"/>
      <c r="C92"/>
      <c r="D92"/>
      <c r="E92"/>
      <c r="F92" s="20"/>
      <c r="L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F92" s="218"/>
      <c r="AG92" s="218"/>
      <c r="AH92" s="218"/>
      <c r="AI92" s="218"/>
      <c r="AJ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</row>
    <row r="93" spans="1:55" s="2" customFormat="1">
      <c r="A93"/>
      <c r="B93"/>
      <c r="C93"/>
      <c r="D93"/>
      <c r="E93"/>
      <c r="F93" s="20"/>
      <c r="L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F93" s="218"/>
      <c r="AG93" s="218"/>
      <c r="AH93" s="218"/>
      <c r="AI93" s="218"/>
      <c r="AJ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</row>
    <row r="94" spans="1:55" s="2" customFormat="1">
      <c r="A94"/>
      <c r="B94"/>
      <c r="C94"/>
      <c r="D94"/>
      <c r="E94"/>
      <c r="F94" s="20"/>
      <c r="L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F94" s="218"/>
      <c r="AG94" s="218"/>
      <c r="AH94" s="218"/>
      <c r="AI94" s="218"/>
      <c r="AJ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</row>
    <row r="95" spans="1:55" s="2" customFormat="1">
      <c r="A95"/>
      <c r="B95"/>
      <c r="C95"/>
      <c r="D95"/>
      <c r="E95"/>
      <c r="F95" s="20"/>
      <c r="L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F95" s="218"/>
      <c r="AG95" s="218"/>
      <c r="AH95" s="218"/>
      <c r="AI95" s="218"/>
      <c r="AJ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</row>
    <row r="96" spans="1:55" s="2" customFormat="1">
      <c r="A96"/>
      <c r="B96"/>
      <c r="C96"/>
      <c r="D96"/>
      <c r="E96"/>
      <c r="F96" s="20"/>
      <c r="L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F96" s="218"/>
      <c r="AG96" s="218"/>
      <c r="AH96" s="218"/>
      <c r="AI96" s="218"/>
      <c r="AJ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</row>
    <row r="97" spans="1:55" s="2" customFormat="1">
      <c r="A97"/>
      <c r="B97"/>
      <c r="C97"/>
      <c r="D97"/>
      <c r="E97"/>
      <c r="F97" s="20"/>
      <c r="L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F97" s="218"/>
      <c r="AG97" s="218"/>
      <c r="AH97" s="218"/>
      <c r="AI97" s="218"/>
      <c r="AJ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</row>
    <row r="98" spans="1:55" s="2" customFormat="1">
      <c r="A98"/>
      <c r="B98"/>
      <c r="C98"/>
      <c r="D98"/>
      <c r="E98"/>
      <c r="F98" s="20"/>
      <c r="L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F98" s="218"/>
      <c r="AG98" s="218"/>
      <c r="AH98" s="218"/>
      <c r="AI98" s="218"/>
      <c r="AJ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</row>
    <row r="99" spans="1:55" s="2" customFormat="1">
      <c r="A99"/>
      <c r="B99"/>
      <c r="C99"/>
      <c r="D99"/>
      <c r="E99"/>
      <c r="F99" s="20"/>
      <c r="L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F99" s="218"/>
      <c r="AG99" s="218"/>
      <c r="AH99" s="218"/>
      <c r="AI99" s="218"/>
      <c r="AJ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</row>
    <row r="100" spans="1:55" s="2" customFormat="1">
      <c r="A100"/>
      <c r="B100"/>
      <c r="C100"/>
      <c r="D100"/>
      <c r="E100"/>
      <c r="F100" s="20"/>
      <c r="L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F100" s="218"/>
      <c r="AG100" s="218"/>
      <c r="AH100" s="218"/>
      <c r="AI100" s="218"/>
      <c r="AJ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</row>
    <row r="101" spans="1:55" s="2" customFormat="1">
      <c r="A101"/>
      <c r="B101"/>
      <c r="C101"/>
      <c r="D101"/>
      <c r="E101"/>
      <c r="F101" s="20"/>
      <c r="L101" s="21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F101" s="218"/>
      <c r="AG101" s="218"/>
      <c r="AH101" s="218"/>
      <c r="AI101" s="218"/>
      <c r="AJ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</row>
    <row r="102" spans="1:55" s="2" customFormat="1">
      <c r="A102"/>
      <c r="B102"/>
      <c r="C102"/>
      <c r="D102"/>
      <c r="E102"/>
      <c r="F102" s="20"/>
      <c r="L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F102" s="218"/>
      <c r="AG102" s="218"/>
      <c r="AH102" s="218"/>
      <c r="AI102" s="218"/>
      <c r="AJ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</row>
    <row r="103" spans="1:55" s="2" customFormat="1">
      <c r="A103"/>
      <c r="B103"/>
      <c r="C103"/>
      <c r="D103"/>
      <c r="E103"/>
      <c r="F103" s="20"/>
      <c r="L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F103" s="218"/>
      <c r="AG103" s="218"/>
      <c r="AH103" s="218"/>
      <c r="AI103" s="218"/>
      <c r="AJ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</row>
    <row r="104" spans="1:55" s="2" customFormat="1">
      <c r="A104"/>
      <c r="B104"/>
      <c r="C104"/>
      <c r="D104"/>
      <c r="E104"/>
      <c r="F104" s="20"/>
      <c r="L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F104" s="218"/>
      <c r="AG104" s="218"/>
      <c r="AH104" s="218"/>
      <c r="AI104" s="218"/>
      <c r="AJ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</row>
    <row r="105" spans="1:55" s="2" customFormat="1">
      <c r="A105"/>
      <c r="B105"/>
      <c r="C105"/>
      <c r="D105"/>
      <c r="E105"/>
      <c r="F105" s="20"/>
      <c r="L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F105" s="218"/>
      <c r="AG105" s="218"/>
      <c r="AH105" s="218"/>
      <c r="AI105" s="218"/>
      <c r="AJ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</row>
    <row r="106" spans="1:55" s="2" customFormat="1">
      <c r="A106"/>
      <c r="B106"/>
      <c r="C106"/>
      <c r="D106"/>
      <c r="E106"/>
      <c r="F106" s="20"/>
      <c r="L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F106" s="218"/>
      <c r="AG106" s="218"/>
      <c r="AH106" s="218"/>
      <c r="AI106" s="218"/>
      <c r="AJ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</row>
    <row r="107" spans="1:55" s="2" customFormat="1">
      <c r="A107"/>
      <c r="B107"/>
      <c r="C107"/>
      <c r="D107"/>
      <c r="E107"/>
      <c r="F107" s="20"/>
      <c r="L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F107" s="218"/>
      <c r="AG107" s="218"/>
      <c r="AH107" s="218"/>
      <c r="AI107" s="218"/>
      <c r="AJ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</row>
    <row r="108" spans="1:55" s="2" customFormat="1">
      <c r="A108"/>
      <c r="B108"/>
      <c r="C108"/>
      <c r="D108"/>
      <c r="E108"/>
      <c r="F108" s="20"/>
      <c r="L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F108" s="218"/>
      <c r="AG108" s="218"/>
      <c r="AH108" s="218"/>
      <c r="AI108" s="218"/>
      <c r="AJ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</row>
    <row r="109" spans="1:55" s="2" customFormat="1">
      <c r="A109"/>
      <c r="B109"/>
      <c r="C109"/>
      <c r="D109"/>
      <c r="E109"/>
      <c r="F109" s="20"/>
      <c r="L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F109" s="218"/>
      <c r="AG109" s="218"/>
      <c r="AH109" s="218"/>
      <c r="AI109" s="218"/>
      <c r="AJ109" s="218"/>
      <c r="AN109" s="218"/>
      <c r="AO109" s="218"/>
      <c r="AP109" s="218"/>
      <c r="AQ109" s="218"/>
      <c r="AR109" s="218"/>
      <c r="AS109" s="218"/>
      <c r="AT109" s="218"/>
      <c r="AU109" s="218"/>
      <c r="AV109" s="218"/>
      <c r="AW109" s="218"/>
      <c r="AX109" s="218"/>
      <c r="AY109" s="218"/>
      <c r="AZ109" s="218"/>
      <c r="BA109" s="218"/>
      <c r="BB109" s="218"/>
      <c r="BC109" s="218"/>
    </row>
    <row r="110" spans="1:55" s="2" customFormat="1">
      <c r="A110"/>
      <c r="B110"/>
      <c r="C110"/>
      <c r="D110"/>
      <c r="E110"/>
      <c r="F110" s="20"/>
      <c r="L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F110" s="218"/>
      <c r="AG110" s="218"/>
      <c r="AH110" s="218"/>
      <c r="AI110" s="218"/>
      <c r="AJ110" s="218"/>
      <c r="AN110" s="218"/>
      <c r="AO110" s="218"/>
      <c r="AP110" s="218"/>
      <c r="AQ110" s="218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218"/>
      <c r="BB110" s="218"/>
      <c r="BC110" s="218"/>
    </row>
    <row r="111" spans="1:55" s="2" customFormat="1">
      <c r="A111"/>
      <c r="B111"/>
      <c r="C111"/>
      <c r="D111"/>
      <c r="E111"/>
      <c r="F111" s="20"/>
      <c r="L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F111" s="218"/>
      <c r="AG111" s="218"/>
      <c r="AH111" s="218"/>
      <c r="AI111" s="218"/>
      <c r="AJ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  <c r="AW111" s="218"/>
      <c r="AX111" s="218"/>
      <c r="AY111" s="218"/>
      <c r="AZ111" s="218"/>
      <c r="BA111" s="218"/>
      <c r="BB111" s="218"/>
      <c r="BC111" s="218"/>
    </row>
    <row r="112" spans="1:55" s="2" customFormat="1">
      <c r="A112"/>
      <c r="B112"/>
      <c r="C112"/>
      <c r="D112"/>
      <c r="E112"/>
      <c r="F112" s="20"/>
      <c r="L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F112" s="218"/>
      <c r="AG112" s="218"/>
      <c r="AH112" s="218"/>
      <c r="AI112" s="218"/>
      <c r="AJ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218"/>
      <c r="BB112" s="218"/>
      <c r="BC112" s="218"/>
    </row>
    <row r="113" spans="1:55" s="2" customFormat="1">
      <c r="A113"/>
      <c r="B113"/>
      <c r="C113"/>
      <c r="D113"/>
      <c r="E113"/>
      <c r="F113" s="20"/>
      <c r="L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F113" s="218"/>
      <c r="AG113" s="218"/>
      <c r="AH113" s="218"/>
      <c r="AI113" s="218"/>
      <c r="AJ113" s="218"/>
      <c r="AN113" s="218"/>
      <c r="AO113" s="218"/>
      <c r="AP113" s="218"/>
      <c r="AQ113" s="218"/>
      <c r="AR113" s="218"/>
      <c r="AS113" s="218"/>
      <c r="AT113" s="218"/>
      <c r="AU113" s="218"/>
      <c r="AV113" s="218"/>
      <c r="AW113" s="218"/>
      <c r="AX113" s="218"/>
      <c r="AY113" s="218"/>
      <c r="AZ113" s="218"/>
      <c r="BA113" s="218"/>
      <c r="BB113" s="218"/>
      <c r="BC113" s="218"/>
    </row>
    <row r="114" spans="1:55" s="2" customFormat="1">
      <c r="A114"/>
      <c r="B114"/>
      <c r="C114"/>
      <c r="D114"/>
      <c r="E114"/>
      <c r="F114" s="20"/>
      <c r="L114" s="21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F114" s="218"/>
      <c r="AG114" s="218"/>
      <c r="AH114" s="218"/>
      <c r="AI114" s="218"/>
      <c r="AJ114" s="218"/>
      <c r="AN114" s="218"/>
      <c r="AO114" s="218"/>
      <c r="AP114" s="218"/>
      <c r="AQ114" s="218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</row>
    <row r="115" spans="1:55" s="2" customFormat="1">
      <c r="A115"/>
      <c r="B115"/>
      <c r="C115"/>
      <c r="D115"/>
      <c r="E115"/>
      <c r="F115" s="20"/>
      <c r="L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F115" s="218"/>
      <c r="AG115" s="218"/>
      <c r="AH115" s="218"/>
      <c r="AI115" s="218"/>
      <c r="AJ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</row>
    <row r="116" spans="1:55" s="2" customFormat="1">
      <c r="A116"/>
      <c r="B116"/>
      <c r="C116"/>
      <c r="D116"/>
      <c r="E116"/>
      <c r="F116" s="20"/>
      <c r="L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F116" s="218"/>
      <c r="AG116" s="218"/>
      <c r="AH116" s="218"/>
      <c r="AI116" s="218"/>
      <c r="AJ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</row>
    <row r="117" spans="1:55" s="2" customFormat="1">
      <c r="A117"/>
      <c r="B117"/>
      <c r="C117"/>
      <c r="D117"/>
      <c r="E117"/>
      <c r="F117" s="20"/>
      <c r="L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F117" s="218"/>
      <c r="AG117" s="218"/>
      <c r="AH117" s="218"/>
      <c r="AI117" s="218"/>
      <c r="AJ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</row>
    <row r="118" spans="1:55" s="2" customFormat="1">
      <c r="A118"/>
      <c r="B118"/>
      <c r="C118"/>
      <c r="D118"/>
      <c r="E118"/>
      <c r="F118" s="20"/>
      <c r="L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F118" s="218"/>
      <c r="AG118" s="218"/>
      <c r="AH118" s="218"/>
      <c r="AI118" s="218"/>
      <c r="AJ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</row>
    <row r="119" spans="1:55" s="2" customFormat="1">
      <c r="A119"/>
      <c r="B119"/>
      <c r="C119"/>
      <c r="D119"/>
      <c r="E119"/>
      <c r="F119" s="20"/>
      <c r="L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F119" s="218"/>
      <c r="AG119" s="218"/>
      <c r="AH119" s="218"/>
      <c r="AI119" s="218"/>
      <c r="AJ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</row>
    <row r="120" spans="1:55" s="2" customFormat="1">
      <c r="A120"/>
      <c r="B120"/>
      <c r="C120"/>
      <c r="D120"/>
      <c r="E120"/>
      <c r="F120" s="20"/>
      <c r="L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F120" s="218"/>
      <c r="AG120" s="218"/>
      <c r="AH120" s="218"/>
      <c r="AI120" s="218"/>
      <c r="AJ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</row>
    <row r="121" spans="1:55" s="2" customFormat="1">
      <c r="A121"/>
      <c r="B121"/>
      <c r="C121"/>
      <c r="D121"/>
      <c r="E121"/>
      <c r="F121" s="20"/>
      <c r="L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F121" s="218"/>
      <c r="AG121" s="218"/>
      <c r="AH121" s="218"/>
      <c r="AI121" s="218"/>
      <c r="AJ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</row>
    <row r="122" spans="1:55" s="2" customFormat="1">
      <c r="A122"/>
      <c r="B122"/>
      <c r="C122"/>
      <c r="D122"/>
      <c r="E122"/>
      <c r="F122" s="20"/>
      <c r="L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F122" s="218"/>
      <c r="AG122" s="218"/>
      <c r="AH122" s="218"/>
      <c r="AI122" s="218"/>
      <c r="AJ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</row>
    <row r="123" spans="1:55" s="2" customFormat="1">
      <c r="A123"/>
      <c r="B123"/>
      <c r="C123"/>
      <c r="D123"/>
      <c r="E123"/>
      <c r="F123" s="20"/>
      <c r="L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F123" s="218"/>
      <c r="AG123" s="218"/>
      <c r="AH123" s="218"/>
      <c r="AI123" s="218"/>
      <c r="AJ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</row>
    <row r="124" spans="1:55" s="2" customFormat="1">
      <c r="A124"/>
      <c r="B124"/>
      <c r="C124"/>
      <c r="D124"/>
      <c r="E124"/>
      <c r="F124" s="20"/>
      <c r="L124" s="21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F124" s="218"/>
      <c r="AG124" s="218"/>
      <c r="AH124" s="218"/>
      <c r="AI124" s="218"/>
      <c r="AJ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</row>
    <row r="125" spans="1:55" s="2" customFormat="1">
      <c r="A125"/>
      <c r="B125"/>
      <c r="C125"/>
      <c r="D125"/>
      <c r="E125"/>
      <c r="F125" s="20"/>
      <c r="L125" s="21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F125" s="218"/>
      <c r="AG125" s="218"/>
      <c r="AH125" s="218"/>
      <c r="AI125" s="218"/>
      <c r="AJ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</row>
    <row r="126" spans="1:55" s="2" customFormat="1">
      <c r="A126"/>
      <c r="B126"/>
      <c r="C126"/>
      <c r="D126"/>
      <c r="E126"/>
      <c r="F126" s="20"/>
      <c r="L126" s="21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F126" s="218"/>
      <c r="AG126" s="218"/>
      <c r="AH126" s="218"/>
      <c r="AI126" s="218"/>
      <c r="AJ126" s="218"/>
      <c r="AN126" s="218"/>
      <c r="AO126" s="218"/>
      <c r="AP126" s="218"/>
      <c r="AQ126" s="218"/>
      <c r="AR126" s="218"/>
      <c r="AS126" s="218"/>
      <c r="AT126" s="218"/>
      <c r="AU126" s="218"/>
      <c r="AV126" s="218"/>
      <c r="AW126" s="218"/>
      <c r="AX126" s="218"/>
      <c r="AY126" s="218"/>
      <c r="AZ126" s="218"/>
      <c r="BA126" s="218"/>
      <c r="BB126" s="218"/>
      <c r="BC126" s="218"/>
    </row>
    <row r="127" spans="1:55" s="2" customFormat="1">
      <c r="A127"/>
      <c r="B127"/>
      <c r="C127"/>
      <c r="D127"/>
      <c r="E127"/>
      <c r="F127" s="20"/>
      <c r="L127" s="218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F127" s="218"/>
      <c r="AG127" s="218"/>
      <c r="AH127" s="218"/>
      <c r="AI127" s="218"/>
      <c r="AJ127" s="218"/>
      <c r="AN127" s="218"/>
      <c r="AO127" s="218"/>
      <c r="AP127" s="218"/>
      <c r="AQ127" s="218"/>
      <c r="AR127" s="218"/>
      <c r="AS127" s="218"/>
      <c r="AT127" s="218"/>
      <c r="AU127" s="218"/>
      <c r="AV127" s="218"/>
      <c r="AW127" s="218"/>
      <c r="AX127" s="218"/>
      <c r="AY127" s="218"/>
      <c r="AZ127" s="218"/>
      <c r="BA127" s="218"/>
      <c r="BB127" s="218"/>
      <c r="BC127" s="218"/>
    </row>
    <row r="128" spans="1:55" s="2" customFormat="1">
      <c r="A128"/>
      <c r="B128"/>
      <c r="C128"/>
      <c r="D128"/>
      <c r="E128"/>
      <c r="F128" s="20"/>
      <c r="L128" s="218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F128" s="218"/>
      <c r="AG128" s="218"/>
      <c r="AH128" s="218"/>
      <c r="AI128" s="218"/>
      <c r="AJ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</row>
    <row r="129" spans="1:55" s="2" customFormat="1">
      <c r="A129"/>
      <c r="B129"/>
      <c r="C129"/>
      <c r="D129"/>
      <c r="E129"/>
      <c r="F129" s="20"/>
      <c r="L129" s="218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F129" s="218"/>
      <c r="AG129" s="218"/>
      <c r="AH129" s="218"/>
      <c r="AI129" s="218"/>
      <c r="AJ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</row>
    <row r="130" spans="1:55" s="2" customFormat="1">
      <c r="A130"/>
      <c r="B130"/>
      <c r="C130"/>
      <c r="D130"/>
      <c r="E130"/>
      <c r="F130" s="20"/>
      <c r="L130" s="218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F130" s="218"/>
      <c r="AG130" s="218"/>
      <c r="AH130" s="218"/>
      <c r="AI130" s="218"/>
      <c r="AJ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</row>
    <row r="131" spans="1:55" s="2" customFormat="1">
      <c r="A131"/>
      <c r="B131"/>
      <c r="C131"/>
      <c r="D131"/>
      <c r="E131"/>
      <c r="F131" s="20"/>
      <c r="L131" s="218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F131" s="218"/>
      <c r="AG131" s="218"/>
      <c r="AH131" s="218"/>
      <c r="AI131" s="218"/>
      <c r="AJ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</row>
    <row r="132" spans="1:55" s="2" customFormat="1">
      <c r="A132"/>
      <c r="B132"/>
      <c r="C132"/>
      <c r="D132"/>
      <c r="E132"/>
      <c r="F132" s="20"/>
      <c r="L132" s="21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F132" s="218"/>
      <c r="AG132" s="218"/>
      <c r="AH132" s="218"/>
      <c r="AI132" s="218"/>
      <c r="AJ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</row>
    <row r="133" spans="1:55" s="2" customFormat="1">
      <c r="A133"/>
      <c r="B133"/>
      <c r="C133"/>
      <c r="D133"/>
      <c r="E133"/>
      <c r="F133" s="20"/>
      <c r="L133" s="21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F133" s="218"/>
      <c r="AG133" s="218"/>
      <c r="AH133" s="218"/>
      <c r="AI133" s="218"/>
      <c r="AJ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</row>
    <row r="134" spans="1:55" s="2" customFormat="1">
      <c r="A134"/>
      <c r="B134"/>
      <c r="C134"/>
      <c r="D134"/>
      <c r="E134"/>
      <c r="F134" s="20"/>
      <c r="L134" s="21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F134" s="218"/>
      <c r="AG134" s="218"/>
      <c r="AH134" s="218"/>
      <c r="AI134" s="218"/>
      <c r="AJ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</row>
    <row r="135" spans="1:55" s="2" customFormat="1">
      <c r="A135"/>
      <c r="B135"/>
      <c r="C135"/>
      <c r="D135"/>
      <c r="E135"/>
      <c r="F135" s="20"/>
      <c r="L135" s="21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F135" s="218"/>
      <c r="AG135" s="218"/>
      <c r="AH135" s="218"/>
      <c r="AI135" s="218"/>
      <c r="AJ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</row>
    <row r="136" spans="1:55" s="2" customFormat="1">
      <c r="A136"/>
      <c r="B136"/>
      <c r="C136"/>
      <c r="D136"/>
      <c r="E136"/>
      <c r="F136" s="20"/>
      <c r="L136" s="21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F136" s="218"/>
      <c r="AG136" s="218"/>
      <c r="AH136" s="218"/>
      <c r="AI136" s="218"/>
      <c r="AJ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</row>
    <row r="137" spans="1:55" s="2" customFormat="1">
      <c r="A137"/>
      <c r="B137"/>
      <c r="C137"/>
      <c r="D137"/>
      <c r="E137"/>
      <c r="F137" s="20"/>
      <c r="L137" s="21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F137" s="218"/>
      <c r="AG137" s="218"/>
      <c r="AH137" s="218"/>
      <c r="AI137" s="218"/>
      <c r="AJ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</row>
    <row r="138" spans="1:55" s="2" customFormat="1">
      <c r="A138"/>
      <c r="B138"/>
      <c r="C138"/>
      <c r="D138"/>
      <c r="E138"/>
      <c r="F138" s="20"/>
      <c r="L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F138" s="218"/>
      <c r="AG138" s="218"/>
      <c r="AH138" s="218"/>
      <c r="AI138" s="218"/>
      <c r="AJ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</row>
    <row r="139" spans="1:55" s="2" customFormat="1">
      <c r="A139"/>
      <c r="B139"/>
      <c r="C139"/>
      <c r="D139"/>
      <c r="E139"/>
      <c r="F139" s="20"/>
      <c r="L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F139" s="218"/>
      <c r="AG139" s="218"/>
      <c r="AH139" s="218"/>
      <c r="AI139" s="218"/>
      <c r="AJ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</row>
    <row r="140" spans="1:55" s="2" customFormat="1">
      <c r="A140"/>
      <c r="B140"/>
      <c r="C140"/>
      <c r="D140"/>
      <c r="E140"/>
      <c r="F140" s="20"/>
      <c r="L140" s="21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F140" s="218"/>
      <c r="AG140" s="218"/>
      <c r="AH140" s="218"/>
      <c r="AI140" s="218"/>
      <c r="AJ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</row>
    <row r="141" spans="1:55" s="2" customFormat="1">
      <c r="A141"/>
      <c r="B141"/>
      <c r="C141"/>
      <c r="D141"/>
      <c r="E141"/>
      <c r="F141" s="20"/>
      <c r="L141" s="21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F141" s="218"/>
      <c r="AG141" s="218"/>
      <c r="AH141" s="218"/>
      <c r="AI141" s="218"/>
      <c r="AJ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</row>
    <row r="142" spans="1:55" s="2" customFormat="1">
      <c r="A142"/>
      <c r="B142"/>
      <c r="C142"/>
      <c r="D142"/>
      <c r="E142"/>
      <c r="F142" s="20"/>
      <c r="L142" s="21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F142" s="218"/>
      <c r="AG142" s="218"/>
      <c r="AH142" s="218"/>
      <c r="AI142" s="218"/>
      <c r="AJ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</row>
    <row r="143" spans="1:55">
      <c r="L143" s="217"/>
      <c r="W143" s="217"/>
      <c r="X143" s="217"/>
      <c r="Y143" s="217"/>
      <c r="Z143" s="217"/>
      <c r="AA143" s="217"/>
      <c r="AB143" s="217"/>
    </row>
    <row r="144" spans="1:55">
      <c r="L144" s="217"/>
      <c r="W144" s="217"/>
      <c r="X144" s="217"/>
      <c r="Y144" s="217"/>
      <c r="Z144" s="217"/>
      <c r="AA144" s="217"/>
      <c r="AB144" s="217"/>
    </row>
    <row r="145" spans="12:28">
      <c r="L145" s="217"/>
      <c r="W145" s="217"/>
      <c r="X145" s="217"/>
      <c r="Y145" s="217"/>
      <c r="Z145" s="217"/>
      <c r="AA145" s="217"/>
      <c r="AB145" s="217"/>
    </row>
    <row r="146" spans="12:28">
      <c r="L146" s="217"/>
      <c r="W146" s="217"/>
      <c r="X146" s="217"/>
      <c r="Y146" s="217"/>
      <c r="Z146" s="217"/>
      <c r="AA146" s="217"/>
      <c r="AB146" s="217"/>
    </row>
    <row r="147" spans="12:28">
      <c r="L147" s="217"/>
      <c r="W147" s="217"/>
      <c r="X147" s="217"/>
      <c r="Y147" s="217"/>
      <c r="Z147" s="217"/>
      <c r="AA147" s="217"/>
      <c r="AB147" s="217"/>
    </row>
    <row r="148" spans="12:28">
      <c r="L148" s="217"/>
      <c r="W148" s="217"/>
      <c r="X148" s="217"/>
      <c r="Y148" s="217"/>
      <c r="Z148" s="217"/>
      <c r="AA148" s="217"/>
      <c r="AB148" s="217"/>
    </row>
    <row r="149" spans="12:28">
      <c r="L149" s="217"/>
      <c r="W149" s="217"/>
      <c r="X149" s="217"/>
      <c r="Y149" s="217"/>
      <c r="Z149" s="217"/>
      <c r="AA149" s="217"/>
      <c r="AB149" s="217"/>
    </row>
    <row r="150" spans="12:28">
      <c r="L150" s="217"/>
      <c r="W150" s="217"/>
      <c r="X150" s="217"/>
      <c r="Y150" s="217"/>
      <c r="Z150" s="217"/>
      <c r="AA150" s="217"/>
      <c r="AB150" s="217"/>
    </row>
    <row r="151" spans="12:28">
      <c r="L151" s="217"/>
      <c r="W151" s="217"/>
      <c r="X151" s="217"/>
      <c r="Y151" s="217"/>
      <c r="Z151" s="217"/>
      <c r="AA151" s="217"/>
      <c r="AB151" s="217"/>
    </row>
    <row r="152" spans="12:28">
      <c r="L152" s="217"/>
      <c r="W152" s="217"/>
      <c r="X152" s="217"/>
      <c r="Y152" s="217"/>
      <c r="Z152" s="217"/>
      <c r="AA152" s="217"/>
      <c r="AB152" s="217"/>
    </row>
    <row r="153" spans="12:28">
      <c r="L153" s="217"/>
      <c r="W153" s="217"/>
      <c r="X153" s="217"/>
      <c r="Y153" s="217"/>
      <c r="Z153" s="217"/>
      <c r="AA153" s="217"/>
      <c r="AB153" s="217"/>
    </row>
    <row r="154" spans="12:28">
      <c r="L154" s="217"/>
      <c r="W154" s="217"/>
      <c r="X154" s="217"/>
      <c r="Y154" s="217"/>
      <c r="Z154" s="217"/>
      <c r="AA154" s="217"/>
      <c r="AB154" s="217"/>
    </row>
    <row r="155" spans="12:28">
      <c r="L155" s="217"/>
      <c r="W155" s="217"/>
      <c r="X155" s="217"/>
      <c r="Y155" s="217"/>
      <c r="Z155" s="217"/>
      <c r="AA155" s="217"/>
      <c r="AB155" s="217"/>
    </row>
    <row r="156" spans="12:28">
      <c r="L156" s="217"/>
      <c r="W156" s="217"/>
      <c r="X156" s="217"/>
      <c r="Y156" s="217"/>
      <c r="Z156" s="217"/>
      <c r="AA156" s="217"/>
      <c r="AB156" s="217"/>
    </row>
    <row r="157" spans="12:28">
      <c r="L157" s="217"/>
      <c r="W157" s="217"/>
      <c r="X157" s="217"/>
      <c r="Y157" s="217"/>
      <c r="Z157" s="217"/>
      <c r="AA157" s="217"/>
      <c r="AB157" s="217"/>
    </row>
    <row r="158" spans="12:28">
      <c r="L158" s="217"/>
      <c r="W158" s="217"/>
      <c r="X158" s="217"/>
      <c r="Y158" s="217"/>
      <c r="Z158" s="217"/>
      <c r="AA158" s="217"/>
      <c r="AB158" s="217"/>
    </row>
    <row r="159" spans="12:28">
      <c r="L159" s="217"/>
      <c r="W159" s="217"/>
      <c r="X159" s="217"/>
      <c r="Y159" s="217"/>
      <c r="Z159" s="217"/>
      <c r="AA159" s="217"/>
      <c r="AB159" s="217"/>
    </row>
    <row r="160" spans="12:28">
      <c r="L160" s="217"/>
      <c r="W160" s="217"/>
      <c r="X160" s="217"/>
      <c r="Y160" s="217"/>
      <c r="Z160" s="217"/>
      <c r="AA160" s="217"/>
      <c r="AB160" s="217"/>
    </row>
    <row r="161" spans="12:28">
      <c r="L161" s="217"/>
      <c r="W161" s="217"/>
      <c r="X161" s="217"/>
      <c r="Y161" s="217"/>
      <c r="Z161" s="217"/>
      <c r="AA161" s="217"/>
      <c r="AB161" s="217"/>
    </row>
    <row r="162" spans="12:28">
      <c r="L162" s="217"/>
      <c r="W162" s="217"/>
      <c r="X162" s="217"/>
      <c r="Y162" s="217"/>
      <c r="Z162" s="217"/>
      <c r="AA162" s="217"/>
      <c r="AB162" s="217"/>
    </row>
    <row r="163" spans="12:28">
      <c r="L163" s="217"/>
      <c r="W163" s="217"/>
      <c r="X163" s="217"/>
      <c r="Y163" s="217"/>
      <c r="Z163" s="217"/>
      <c r="AA163" s="217"/>
      <c r="AB163" s="217"/>
    </row>
    <row r="164" spans="12:28">
      <c r="L164" s="217"/>
      <c r="W164" s="217"/>
      <c r="X164" s="217"/>
      <c r="Y164" s="217"/>
      <c r="Z164" s="217"/>
      <c r="AA164" s="217"/>
      <c r="AB164" s="217"/>
    </row>
    <row r="165" spans="12:28">
      <c r="L165" s="217"/>
      <c r="W165" s="217"/>
      <c r="X165" s="217"/>
      <c r="Y165" s="217"/>
      <c r="Z165" s="217"/>
      <c r="AA165" s="217"/>
      <c r="AB165" s="217"/>
    </row>
    <row r="166" spans="12:28">
      <c r="L166" s="217"/>
      <c r="W166" s="217"/>
      <c r="X166" s="217"/>
      <c r="Y166" s="217"/>
      <c r="Z166" s="217"/>
      <c r="AA166" s="217"/>
      <c r="AB166" s="217"/>
    </row>
    <row r="167" spans="12:28">
      <c r="L167" s="217"/>
      <c r="W167" s="217"/>
      <c r="X167" s="217"/>
      <c r="Y167" s="217"/>
      <c r="Z167" s="217"/>
      <c r="AA167" s="217"/>
      <c r="AB167" s="217"/>
    </row>
    <row r="168" spans="12:28">
      <c r="L168" s="217"/>
      <c r="W168" s="217"/>
      <c r="X168" s="217"/>
      <c r="Y168" s="217"/>
      <c r="Z168" s="217"/>
      <c r="AA168" s="217"/>
      <c r="AB168" s="217"/>
    </row>
    <row r="169" spans="12:28">
      <c r="L169" s="217"/>
      <c r="W169" s="217"/>
      <c r="X169" s="217"/>
      <c r="Y169" s="217"/>
      <c r="Z169" s="217"/>
      <c r="AA169" s="217"/>
      <c r="AB169" s="217"/>
    </row>
    <row r="170" spans="12:28">
      <c r="L170" s="217"/>
      <c r="W170" s="217"/>
      <c r="X170" s="217"/>
      <c r="Y170" s="217"/>
      <c r="Z170" s="217"/>
      <c r="AA170" s="217"/>
      <c r="AB170" s="217"/>
    </row>
    <row r="171" spans="12:28">
      <c r="L171" s="217"/>
      <c r="W171" s="217"/>
      <c r="X171" s="217"/>
      <c r="Y171" s="217"/>
      <c r="Z171" s="217"/>
      <c r="AA171" s="217"/>
      <c r="AB171" s="217"/>
    </row>
    <row r="172" spans="12:28">
      <c r="L172" s="217"/>
      <c r="X172" s="217"/>
      <c r="AA172" s="217"/>
    </row>
    <row r="173" spans="12:28">
      <c r="L173" s="217"/>
      <c r="X173" s="217"/>
      <c r="AA173" s="217"/>
    </row>
    <row r="174" spans="12:28">
      <c r="L174" s="217"/>
      <c r="X174" s="217"/>
      <c r="AA174" s="217"/>
    </row>
    <row r="175" spans="12:28">
      <c r="L175" s="217"/>
      <c r="X175" s="217"/>
      <c r="AA175" s="217"/>
    </row>
    <row r="176" spans="12:28">
      <c r="L176" s="217"/>
      <c r="X176" s="217"/>
      <c r="AA176" s="217"/>
    </row>
    <row r="177" spans="12:27">
      <c r="L177" s="217"/>
      <c r="X177" s="217"/>
      <c r="AA177" s="217"/>
    </row>
    <row r="178" spans="12:27">
      <c r="L178" s="217"/>
      <c r="X178" s="217"/>
      <c r="AA178" s="217"/>
    </row>
    <row r="179" spans="12:27">
      <c r="L179" s="217"/>
      <c r="X179" s="217"/>
      <c r="AA179" s="217"/>
    </row>
    <row r="180" spans="12:27">
      <c r="L180" s="217"/>
      <c r="X180" s="217"/>
      <c r="AA180" s="217"/>
    </row>
    <row r="181" spans="12:27">
      <c r="L181" s="217"/>
      <c r="X181" s="217"/>
      <c r="AA181" s="217"/>
    </row>
    <row r="182" spans="12:27">
      <c r="L182" s="217"/>
      <c r="X182" s="217"/>
      <c r="AA182" s="217"/>
    </row>
    <row r="183" spans="12:27">
      <c r="L183" s="217"/>
      <c r="X183" s="217"/>
      <c r="AA183" s="217"/>
    </row>
    <row r="184" spans="12:27">
      <c r="L184" s="217"/>
      <c r="X184" s="217"/>
      <c r="AA184" s="217"/>
    </row>
    <row r="185" spans="12:27">
      <c r="L185" s="217"/>
      <c r="X185" s="217"/>
      <c r="AA185" s="217"/>
    </row>
    <row r="186" spans="12:27">
      <c r="L186" s="217"/>
      <c r="X186" s="217"/>
      <c r="AA186" s="217"/>
    </row>
    <row r="187" spans="12:27">
      <c r="L187" s="217"/>
      <c r="X187" s="217"/>
      <c r="AA187" s="217"/>
    </row>
    <row r="188" spans="12:27">
      <c r="L188" s="217"/>
      <c r="X188" s="217"/>
      <c r="AA188" s="217"/>
    </row>
    <row r="189" spans="12:27">
      <c r="L189" s="217"/>
      <c r="X189" s="217"/>
      <c r="AA189" s="217"/>
    </row>
    <row r="190" spans="12:27">
      <c r="L190" s="217"/>
      <c r="X190" s="217"/>
      <c r="AA190" s="217"/>
    </row>
    <row r="191" spans="12:27">
      <c r="L191" s="217"/>
      <c r="X191" s="217"/>
      <c r="AA191" s="217"/>
    </row>
    <row r="192" spans="12:27">
      <c r="L192" s="217"/>
      <c r="X192" s="217"/>
      <c r="AA192" s="217"/>
    </row>
    <row r="193" spans="12:27">
      <c r="L193" s="217"/>
      <c r="X193" s="217"/>
      <c r="AA193" s="217"/>
    </row>
    <row r="194" spans="12:27">
      <c r="L194" s="217"/>
      <c r="X194" s="217"/>
      <c r="AA194" s="217"/>
    </row>
    <row r="195" spans="12:27">
      <c r="L195" s="217"/>
      <c r="X195" s="217"/>
      <c r="AA195" s="217"/>
    </row>
    <row r="196" spans="12:27">
      <c r="L196" s="217"/>
      <c r="X196" s="217"/>
      <c r="AA196" s="217"/>
    </row>
    <row r="197" spans="12:27">
      <c r="L197" s="217"/>
      <c r="X197" s="217"/>
      <c r="AA197" s="217"/>
    </row>
    <row r="198" spans="12:27">
      <c r="L198" s="217"/>
      <c r="X198" s="217"/>
      <c r="AA198" s="217"/>
    </row>
    <row r="199" spans="12:27">
      <c r="L199" s="217"/>
      <c r="X199" s="217"/>
      <c r="AA199" s="217"/>
    </row>
    <row r="200" spans="12:27">
      <c r="L200" s="217"/>
      <c r="X200" s="217"/>
      <c r="AA200" s="217"/>
    </row>
    <row r="201" spans="12:27">
      <c r="L201" s="217"/>
      <c r="X201" s="217"/>
      <c r="AA201" s="217"/>
    </row>
    <row r="202" spans="12:27">
      <c r="L202" s="217"/>
      <c r="X202" s="217"/>
      <c r="AA202" s="217"/>
    </row>
    <row r="203" spans="12:27">
      <c r="L203" s="217"/>
      <c r="X203" s="217"/>
      <c r="AA203" s="217"/>
    </row>
    <row r="204" spans="12:27">
      <c r="L204" s="217"/>
      <c r="X204" s="217"/>
      <c r="AA204" s="217"/>
    </row>
    <row r="205" spans="12:27">
      <c r="L205" s="217"/>
      <c r="X205" s="217"/>
      <c r="AA205" s="217"/>
    </row>
    <row r="206" spans="12:27">
      <c r="L206" s="217"/>
      <c r="X206" s="217"/>
      <c r="AA206" s="217"/>
    </row>
    <row r="207" spans="12:27">
      <c r="L207" s="217"/>
      <c r="X207" s="217"/>
      <c r="AA207" s="217"/>
    </row>
    <row r="208" spans="12:27">
      <c r="L208" s="217"/>
      <c r="X208" s="217"/>
      <c r="AA208" s="217"/>
    </row>
    <row r="209" spans="12:27">
      <c r="L209" s="217"/>
      <c r="X209" s="217"/>
      <c r="AA209" s="217"/>
    </row>
    <row r="210" spans="12:27">
      <c r="L210" s="217"/>
      <c r="X210" s="217"/>
      <c r="AA210" s="217"/>
    </row>
    <row r="211" spans="12:27">
      <c r="L211" s="217"/>
      <c r="X211" s="217"/>
      <c r="AA211" s="217"/>
    </row>
    <row r="212" spans="12:27">
      <c r="L212" s="217"/>
      <c r="X212" s="217"/>
      <c r="AA212" s="217"/>
    </row>
    <row r="213" spans="12:27">
      <c r="L213" s="217"/>
      <c r="X213" s="217"/>
      <c r="AA213" s="217"/>
    </row>
    <row r="214" spans="12:27">
      <c r="L214" s="217"/>
      <c r="X214" s="217"/>
      <c r="AA214" s="217"/>
    </row>
    <row r="215" spans="12:27">
      <c r="L215" s="217"/>
      <c r="X215" s="217"/>
      <c r="AA215" s="217"/>
    </row>
    <row r="216" spans="12:27">
      <c r="L216" s="217"/>
      <c r="X216" s="217"/>
      <c r="AA216" s="217"/>
    </row>
    <row r="217" spans="12:27">
      <c r="L217" s="217"/>
      <c r="X217" s="217"/>
      <c r="AA217" s="217"/>
    </row>
    <row r="218" spans="12:27">
      <c r="L218" s="217"/>
      <c r="X218" s="217"/>
      <c r="AA218" s="217"/>
    </row>
    <row r="219" spans="12:27">
      <c r="L219" s="217"/>
      <c r="X219" s="217"/>
      <c r="AA219" s="217"/>
    </row>
    <row r="220" spans="12:27">
      <c r="L220" s="217"/>
      <c r="X220" s="217"/>
      <c r="AA220" s="217"/>
    </row>
    <row r="221" spans="12:27">
      <c r="L221" s="217"/>
      <c r="X221" s="217"/>
      <c r="AA221" s="217"/>
    </row>
    <row r="222" spans="12:27">
      <c r="L222" s="217"/>
      <c r="X222" s="217"/>
      <c r="AA222" s="217"/>
    </row>
    <row r="223" spans="12:27">
      <c r="L223" s="217"/>
      <c r="X223" s="217"/>
      <c r="AA223" s="217"/>
    </row>
    <row r="224" spans="12:27">
      <c r="L224" s="217"/>
      <c r="X224" s="217"/>
      <c r="AA224" s="217"/>
    </row>
    <row r="225" spans="12:27">
      <c r="L225" s="217"/>
      <c r="X225" s="217"/>
      <c r="AA225" s="217"/>
    </row>
  </sheetData>
  <conditionalFormatting sqref="H2">
    <cfRule type="containsText" dxfId="9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pageSetUpPr fitToPage="1"/>
  </sheetPr>
  <dimension ref="A1:XES171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17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17" customWidth="1"/>
    <col min="37" max="37" width="3.5703125" customWidth="1"/>
    <col min="38" max="38" width="11.5703125" customWidth="1"/>
    <col min="40" max="40" width="12" style="217" bestFit="1" customWidth="1"/>
    <col min="41" max="55" width="11.5703125" style="217" customWidth="1"/>
  </cols>
  <sheetData>
    <row r="1" spans="1:57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7" ht="17.25" customHeight="1">
      <c r="A2" s="170" t="s">
        <v>35</v>
      </c>
      <c r="B2" s="169"/>
      <c r="C2" s="169"/>
      <c r="D2" s="170" t="s">
        <v>149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5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7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7" ht="15">
      <c r="A4" s="30"/>
      <c r="B4" s="4"/>
      <c r="C4" s="4"/>
      <c r="D4" s="4"/>
      <c r="F4" s="14"/>
    </row>
    <row r="5" spans="1:57" ht="15">
      <c r="A5" s="5" t="s">
        <v>120</v>
      </c>
      <c r="B5" s="4"/>
      <c r="C5" s="4"/>
      <c r="D5" s="31">
        <f>INDEX(Project_inputs!$J$99:$M$105, MATCH($D$2, Project_inputs!$C$99:$C$105, 0), MATCH($A5, Project_inputs!$J$98:$M$98,0))</f>
        <v>2023</v>
      </c>
    </row>
    <row r="6" spans="1:57" ht="15">
      <c r="A6" s="5" t="s">
        <v>30</v>
      </c>
      <c r="B6" s="4"/>
      <c r="C6" s="4"/>
      <c r="D6" s="31">
        <f>INDEX(Project_inputs!$J$99:$M$105, MATCH($D$2, Project_inputs!$C$99:$C$105, 0), MATCH($A6, Project_inputs!$J$98:$M$98,0))</f>
        <v>2024</v>
      </c>
    </row>
    <row r="7" spans="1:57" ht="15">
      <c r="A7" s="219" t="s">
        <v>18</v>
      </c>
      <c r="B7" s="4"/>
      <c r="C7" s="4"/>
      <c r="D7" s="31">
        <f>INDEX(Project_inputs!$J$99:$M$105, MATCH($D$2, Project_inputs!$C$99:$C$105, 0), MATCH($A7, Project_inputs!$J$98:$M$98,0))</f>
        <v>2024</v>
      </c>
    </row>
    <row r="8" spans="1:57" s="217" customFormat="1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7" s="217" customFormat="1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7" s="217" customFormat="1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7" s="217" customFormat="1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7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7" s="6" customFormat="1" ht="15.75"/>
    <row r="14" spans="1:57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7">
      <c r="D15" s="11" t="str">
        <f>EHK_volumes!B15</f>
        <v>Design &amp; Procurement (hours)</v>
      </c>
      <c r="F15" s="12"/>
      <c r="G15" s="98"/>
      <c r="H15" s="233">
        <f>IF(H$11=$D$6, EHK_volumes!$J15*EHK_volumes!$K15,0)</f>
        <v>0</v>
      </c>
      <c r="I15" s="233">
        <f>IF(I$11=IF($D15=$A$5, $D$5, IF(OR($D15="ESV observed compliance", $D15 = $A$7),$D$7, $D$6)), SUMPRODUCT(EHK_volumes!$Q15:$U15,EHK_volumes!$Q$13:$U$13)+EHK_volumes!$O15,0)</f>
        <v>0</v>
      </c>
      <c r="J15" s="234">
        <f>IF(J$11=$D$6, EHK_volumes!$M15,0)</f>
        <v>0</v>
      </c>
      <c r="K15" s="233">
        <f>IF(K$11=$D$6, EHK_volumes!$J15*EHK_volumes!$K15,0)</f>
        <v>0</v>
      </c>
      <c r="L15" s="233">
        <f>IF(L$11=IF($D15=$A$5, $D$5, IF(OR($D15="ESV observed compliance", $D15 = $A$7),$D$7, $D$6)), SUMPRODUCT(EHK_volumes!$Q15:$U15,EHK_volumes!$Q$13:$U$13)+EHK_volumes!$O15,0)</f>
        <v>0</v>
      </c>
      <c r="M15" s="234">
        <f>IF(M$11=$D$6, EHK_volumes!$M15,0)</f>
        <v>0</v>
      </c>
      <c r="N15" s="233">
        <f>IF(N$11=$D$6, EHK_volumes!$J15*EHK_volumes!$K15,0)</f>
        <v>0</v>
      </c>
      <c r="O15" s="233">
        <f>IF(O$11=IF($D15=$A$5, $D$5, IF(OR($D15="ESV observed compliance", $D15 = $A$7),$D$7, $D$6)), SUMPRODUCT(EHK_volumes!$Q15:$U15,EHK_volumes!$Q$13:$U$13)+EHK_volumes!$O15,0)</f>
        <v>0</v>
      </c>
      <c r="P15" s="234">
        <f>IF(P$11=$D$6, EHK_volumes!$M15,0)</f>
        <v>0</v>
      </c>
      <c r="Q15" s="233">
        <f>IF(Q$11=$D$6, EHK_volumes!$J15*EHK_volumes!$K15,0)</f>
        <v>0</v>
      </c>
      <c r="R15" s="233">
        <f>IF(R$11=IF($D15=$A$5, $D$5, IF(OR($D15="ESV observed compliance", $D15 = $A$7),$D$7, $D$6)), SUMPRODUCT(EHK_volumes!$Q15:$U15,EHK_volumes!$Q$13:$U$13)+EHK_volumes!$O15,0)</f>
        <v>0</v>
      </c>
      <c r="S15" s="234">
        <f>IF(S$11=$D$6, EHK_volumes!$M15,0)</f>
        <v>0</v>
      </c>
      <c r="T15" s="233">
        <f>IF(T$11=$D$6, EHK_volumes!$J15*EHK_volumes!$K15,0)</f>
        <v>0</v>
      </c>
      <c r="U15" s="233">
        <f>IF(U$11=IF($D15=$A$5, $D$5, IF(OR($D15="ESV observed compliance", $D15 = $A$7),$D$7, $D$6)), SUMPRODUCT(EHK_volumes!$Q15:$U15,EHK_volumes!$Q$13:$U$13)+EHK_volumes!$O15,0)</f>
        <v>0</v>
      </c>
      <c r="V15" s="234">
        <f>IF(V$11=$D$6, EHK_volumes!$M15,0)</f>
        <v>0</v>
      </c>
      <c r="W15" s="233">
        <f>IF(W$11=$D$6, EHK_volumes!$J15*EHK_volumes!$K15,0)</f>
        <v>0</v>
      </c>
      <c r="X15" s="233">
        <f ca="1">IF(X$11=IF($D15=$A$5, $D$5, IF(OR($D15="ESV observed compliance", $D15 = $A$7),$D$7, $D$6)), SUMPRODUCT(EHK_volumes!$Q15:$U15,EHK_volumes!$Q$13:$U$13)+EHK_volumes!$O15,0)</f>
        <v>757872.48946555553</v>
      </c>
      <c r="Y15" s="234">
        <f>IF(Y$11=$D$6, EHK_volumes!$M15,0)</f>
        <v>0</v>
      </c>
      <c r="Z15" s="233">
        <f>IF(Z$11=$D$6, EHK_volumes!$J15*EHK_volumes!$K15,0)</f>
        <v>0</v>
      </c>
      <c r="AA15" s="233">
        <f>IF(AA$11=IF($D15=$A$5, $D$5, IF(OR($D15="ESV observed compliance", $D15 = $A$7),$D$7, $D$6)), SUMPRODUCT(EHK_volumes!$Q15:$U15,EHK_volumes!$Q$13:$U$13)+EHK_volumes!$O15,0)</f>
        <v>0</v>
      </c>
      <c r="AB15" s="234">
        <f>IF(AB$11=$D$6, EHK_volumes!$M15,0)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si="4"/>
        <v>0</v>
      </c>
      <c r="AH15" s="235">
        <f t="shared" si="4"/>
        <v>0</v>
      </c>
      <c r="AI15" s="235">
        <f t="shared" ca="1" si="4"/>
        <v>757872.48946555553</v>
      </c>
      <c r="AJ15" s="235">
        <f t="shared" si="4"/>
        <v>0</v>
      </c>
      <c r="AK15" s="124"/>
      <c r="AL15" s="235">
        <f ca="1">SUM(AD15:AJ15)</f>
        <v>757872.48946555553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si="5"/>
        <v>0</v>
      </c>
      <c r="AU15" s="235">
        <f t="shared" si="5"/>
        <v>0</v>
      </c>
      <c r="AV15" s="235">
        <f t="shared" si="5"/>
        <v>0</v>
      </c>
      <c r="AW15" s="235">
        <f t="shared" si="5"/>
        <v>0</v>
      </c>
      <c r="AX15" s="235">
        <f t="shared" ca="1" si="5"/>
        <v>378936.24473277776</v>
      </c>
      <c r="AY15" s="235">
        <f t="shared" ca="1" si="5"/>
        <v>378936.24473277776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  <c r="BD15" s="217"/>
      <c r="BE15" s="217"/>
    </row>
    <row r="16" spans="1:57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217"/>
      <c r="BE16" s="217"/>
    </row>
    <row r="17" spans="2:57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C17" s="217"/>
      <c r="AD17" s="105"/>
      <c r="AE17" s="105"/>
      <c r="AF17" s="105"/>
      <c r="AG17" s="105"/>
      <c r="AH17" s="105"/>
      <c r="AI17" s="105"/>
      <c r="AJ17" s="105"/>
      <c r="AK17" s="217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217"/>
      <c r="BE17" s="217"/>
    </row>
    <row r="18" spans="2:57">
      <c r="D18" s="17" t="str">
        <f>EHK_volumes!D18</f>
        <v>Surge arrestor sites (single phase)</v>
      </c>
      <c r="F18" s="12"/>
      <c r="G18" s="98"/>
      <c r="H18" s="236">
        <f>IF(H$11=$D$6, EHK_volumes!$J18*EHK_volumes!$K18,0)</f>
        <v>0</v>
      </c>
      <c r="I18" s="233">
        <f>IF(I$11=IF($D18=$A$5, $D$5, IF(OR($D18="ESV observed compliance", $D18 = $A$7),$D$7, $D$6)), SUMPRODUCT(EHK_volumes!$Q18:$U18,EHK_volumes!$Q$13:$U$13)+EHK_volumes!$O18,0)</f>
        <v>0</v>
      </c>
      <c r="J18" s="234">
        <f>IF(J$11=$D$6, EHK_volumes!$M18,0)</f>
        <v>0</v>
      </c>
      <c r="K18" s="233">
        <f>IF(K$11=$D$6, EHK_volumes!$J18*EHK_volumes!$K18,0)</f>
        <v>0</v>
      </c>
      <c r="L18" s="233">
        <f>IF(L$11=IF($D18=$A$5, $D$5, IF(OR($D18="ESV observed compliance", $D18 = $A$7),$D$7, $D$6)), SUMPRODUCT(EHK_volumes!$Q18:$U18,EHK_volumes!$Q$13:$U$13)+EHK_volumes!$O18,0)</f>
        <v>0</v>
      </c>
      <c r="M18" s="234">
        <f>IF(M$11=$D$6, EHK_volumes!$M18,0)</f>
        <v>0</v>
      </c>
      <c r="N18" s="233">
        <f>IF(N$11=$D$6, EHK_volumes!$J18*EHK_volumes!$K18,0)</f>
        <v>0</v>
      </c>
      <c r="O18" s="233">
        <f>IF(O$11=IF($D18=$A$5, $D$5, IF(OR($D18="ESV observed compliance", $D18 = $A$7),$D$7, $D$6)), SUMPRODUCT(EHK_volumes!$Q18:$U18,EHK_volumes!$Q$13:$U$13)+EHK_volumes!$O18,0)</f>
        <v>0</v>
      </c>
      <c r="P18" s="234">
        <f>IF(P$11=$D$6, EHK_volumes!$M18,0)</f>
        <v>0</v>
      </c>
      <c r="Q18" s="233">
        <f>IF(Q$11=$D$6, EHK_volumes!$J18*EHK_volumes!$K18,0)</f>
        <v>0</v>
      </c>
      <c r="R18" s="233">
        <f>IF(R$11=IF($D18=$A$5, $D$5, IF(OR($D18="ESV observed compliance", $D18 = $A$7),$D$7, $D$6)), SUMPRODUCT(EHK_volumes!$Q18:$U18,EHK_volumes!$Q$13:$U$13)+EHK_volumes!$O18,0)</f>
        <v>0</v>
      </c>
      <c r="S18" s="234">
        <f>IF(S$11=$D$6, EHK_volumes!$M18,0)</f>
        <v>0</v>
      </c>
      <c r="T18" s="233">
        <f>IF(T$11=$D$6, EHK_volumes!$J18*EHK_volumes!$K18,0)</f>
        <v>0</v>
      </c>
      <c r="U18" s="233">
        <f>IF(U$11=IF($D18=$A$5, $D$5, IF(OR($D18="ESV observed compliance", $D18 = $A$7),$D$7, $D$6)), SUMPRODUCT(EHK_volumes!$Q18:$U18,EHK_volumes!$Q$13:$U$13)+EHK_volumes!$O18,0)</f>
        <v>0</v>
      </c>
      <c r="V18" s="234">
        <f>IF(V$11=$D$6, EHK_volumes!$M18,0)</f>
        <v>0</v>
      </c>
      <c r="W18" s="233">
        <f>IF(W$11=$D$6, EHK_volumes!$J18*EHK_volumes!$K18,0)</f>
        <v>0</v>
      </c>
      <c r="X18" s="233">
        <f ca="1">IF(X$11=IF($D18=$A$5, $D$5, IF(OR($D18="ESV observed compliance", $D18 = $A$7),$D$7, $D$6)), SUMPRODUCT(EHK_volumes!$Q18:$U18,EHK_volumes!$Q$13:$U$13)+EHK_volumes!$O18,0)</f>
        <v>0</v>
      </c>
      <c r="Y18" s="234">
        <f>IF(Y$11=$D$6, EHK_volumes!$M18,0)</f>
        <v>0</v>
      </c>
      <c r="Z18" s="233">
        <f>IF(Z$11=$D$6, EHK_volumes!$J18*EHK_volumes!$K18,0)</f>
        <v>0</v>
      </c>
      <c r="AA18" s="233">
        <f>IF(AA$11=IF($D18=$A$5, $D$5, IF(OR($D18="ESV observed compliance", $D18 = $A$7),$D$7, $D$6)), SUMPRODUCT(EHK_volumes!$Q18:$U18,EHK_volumes!$Q$13:$U$13)+EHK_volumes!$O18,0)</f>
        <v>0</v>
      </c>
      <c r="AB18" s="234">
        <f>IF(AB$11=$D$6, EHK_volumes!$M18,0)</f>
        <v>0</v>
      </c>
      <c r="AC18" s="124"/>
      <c r="AD18" s="235">
        <f t="shared" ref="AD18:AJ23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si="6"/>
        <v>0</v>
      </c>
      <c r="AH18" s="235">
        <f t="shared" si="6"/>
        <v>0</v>
      </c>
      <c r="AI18" s="235">
        <f t="shared" ca="1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si="8"/>
        <v>0</v>
      </c>
      <c r="AU18" s="235">
        <f t="shared" si="8"/>
        <v>0</v>
      </c>
      <c r="AV18" s="235">
        <f t="shared" si="8"/>
        <v>0</v>
      </c>
      <c r="AW18" s="235">
        <f t="shared" si="8"/>
        <v>0</v>
      </c>
      <c r="AX18" s="235">
        <f t="shared" ca="1" si="8"/>
        <v>0</v>
      </c>
      <c r="AY18" s="235">
        <f t="shared" ca="1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  <c r="BD18" s="217"/>
      <c r="BE18" s="217"/>
    </row>
    <row r="19" spans="2:57">
      <c r="D19" s="224" t="str">
        <f>EHK_volumes!D19</f>
        <v>Surge arrestor sites (three phase)</v>
      </c>
      <c r="F19" s="12"/>
      <c r="G19" s="102"/>
      <c r="H19" s="236">
        <f>IF(H$11=$D$6, EHK_volumes!$J19*EHK_volumes!$K19,0)</f>
        <v>0</v>
      </c>
      <c r="I19" s="233">
        <f>IF(I$11=IF($D19=$A$5, $D$5, IF(OR($D19="ESV observed compliance", $D19 = $A$7),$D$7, $D$6)), SUMPRODUCT(EHK_volumes!$Q19:$U19,EHK_volumes!$Q$13:$U$13)+EHK_volumes!$O19,0)</f>
        <v>0</v>
      </c>
      <c r="J19" s="234">
        <f>IF(J$11=$D$6, EHK_volumes!$M19,0)</f>
        <v>0</v>
      </c>
      <c r="K19" s="233">
        <f>IF(K$11=$D$6, EHK_volumes!$J19*EHK_volumes!$K19,0)</f>
        <v>0</v>
      </c>
      <c r="L19" s="233">
        <f>IF(L$11=IF($D19=$A$5, $D$5, IF(OR($D19="ESV observed compliance", $D19 = $A$7),$D$7, $D$6)), SUMPRODUCT(EHK_volumes!$Q19:$U19,EHK_volumes!$Q$13:$U$13)+EHK_volumes!$O19,0)</f>
        <v>0</v>
      </c>
      <c r="M19" s="234">
        <f>IF(M$11=$D$6, EHK_volumes!$M19,0)</f>
        <v>0</v>
      </c>
      <c r="N19" s="233">
        <f>IF(N$11=$D$6, EHK_volumes!$J19*EHK_volumes!$K19,0)</f>
        <v>0</v>
      </c>
      <c r="O19" s="233">
        <f>IF(O$11=IF($D19=$A$5, $D$5, IF(OR($D19="ESV observed compliance", $D19 = $A$7),$D$7, $D$6)), SUMPRODUCT(EHK_volumes!$Q19:$U19,EHK_volumes!$Q$13:$U$13)+EHK_volumes!$O19,0)</f>
        <v>0</v>
      </c>
      <c r="P19" s="234">
        <f>IF(P$11=$D$6, EHK_volumes!$M19,0)</f>
        <v>0</v>
      </c>
      <c r="Q19" s="233">
        <f>IF(Q$11=$D$6, EHK_volumes!$J19*EHK_volumes!$K19,0)</f>
        <v>0</v>
      </c>
      <c r="R19" s="233">
        <f>IF(R$11=IF($D19=$A$5, $D$5, IF(OR($D19="ESV observed compliance", $D19 = $A$7),$D$7, $D$6)), SUMPRODUCT(EHK_volumes!$Q19:$U19,EHK_volumes!$Q$13:$U$13)+EHK_volumes!$O19,0)</f>
        <v>0</v>
      </c>
      <c r="S19" s="234">
        <f>IF(S$11=$D$6, EHK_volumes!$M19,0)</f>
        <v>0</v>
      </c>
      <c r="T19" s="233">
        <f>IF(T$11=$D$6, EHK_volumes!$J19*EHK_volumes!$K19,0)</f>
        <v>0</v>
      </c>
      <c r="U19" s="233">
        <f>IF(U$11=IF($D19=$A$5, $D$5, IF(OR($D19="ESV observed compliance", $D19 = $A$7),$D$7, $D$6)), SUMPRODUCT(EHK_volumes!$Q19:$U19,EHK_volumes!$Q$13:$U$13)+EHK_volumes!$O19,0)</f>
        <v>0</v>
      </c>
      <c r="V19" s="234">
        <f>IF(V$11=$D$6, EHK_volumes!$M19,0)</f>
        <v>0</v>
      </c>
      <c r="W19" s="233">
        <f>IF(W$11=$D$6, EHK_volumes!$J19*EHK_volumes!$K19,0)</f>
        <v>0</v>
      </c>
      <c r="X19" s="233">
        <f ca="1">IF(X$11=IF($D19=$A$5, $D$5, IF(OR($D19="ESV observed compliance", $D19 = $A$7),$D$7, $D$6)), SUMPRODUCT(EHK_volumes!$Q19:$U19,EHK_volumes!$Q$13:$U$13)+EHK_volumes!$O19,0)</f>
        <v>0</v>
      </c>
      <c r="Y19" s="234">
        <f>IF(Y$11=$D$6, EHK_volumes!$M19,0)</f>
        <v>0</v>
      </c>
      <c r="Z19" s="233">
        <f>IF(Z$11=$D$6, EHK_volumes!$J19*EHK_volumes!$K19,0)</f>
        <v>0</v>
      </c>
      <c r="AA19" s="233">
        <f>IF(AA$11=IF($D19=$A$5, $D$5, IF(OR($D19="ESV observed compliance", $D19 = $A$7),$D$7, $D$6)), SUMPRODUCT(EHK_volumes!$Q19:$U19,EHK_volumes!$Q$13:$U$13)+EHK_volumes!$O19,0)</f>
        <v>0</v>
      </c>
      <c r="AB19" s="234">
        <f>IF(AB$11=$D$6, EHK_volumes!$M19,0)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si="6"/>
        <v>0</v>
      </c>
      <c r="AH19" s="235">
        <f t="shared" si="6"/>
        <v>0</v>
      </c>
      <c r="AI19" s="235">
        <f t="shared" ca="1" si="6"/>
        <v>0</v>
      </c>
      <c r="AJ19" s="235">
        <f t="shared" si="6"/>
        <v>0</v>
      </c>
      <c r="AK19" s="124"/>
      <c r="AL19" s="235">
        <f t="shared" ref="AL19:AL23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si="8"/>
        <v>0</v>
      </c>
      <c r="AU19" s="235">
        <f t="shared" si="8"/>
        <v>0</v>
      </c>
      <c r="AV19" s="235">
        <f t="shared" si="8"/>
        <v>0</v>
      </c>
      <c r="AW19" s="235">
        <f t="shared" si="8"/>
        <v>0</v>
      </c>
      <c r="AX19" s="235">
        <f t="shared" ca="1" si="8"/>
        <v>0</v>
      </c>
      <c r="AY19" s="235">
        <f t="shared" ca="1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  <c r="BD19" s="217"/>
      <c r="BE19" s="217"/>
    </row>
    <row r="20" spans="2:57">
      <c r="D20" s="224" t="str">
        <f>EHK_volumes!D20</f>
        <v>ACRs</v>
      </c>
      <c r="F20" s="12"/>
      <c r="G20" s="98"/>
      <c r="H20" s="236">
        <f>IF(H$11=$D$6, EHK_volumes!$J20*EHK_volumes!$K20,0)</f>
        <v>0</v>
      </c>
      <c r="I20" s="233">
        <f>IF(I$11=IF($D20=$A$5, $D$5, IF(OR($D20="ESV observed compliance", $D20 = $A$7),$D$7, $D$6)), SUMPRODUCT(EHK_volumes!$Q20:$U20,EHK_volumes!$Q$13:$U$13)+EHK_volumes!$O20,0)</f>
        <v>0</v>
      </c>
      <c r="J20" s="234">
        <f>IF(J$11=$D$6, EHK_volumes!$M20,0)</f>
        <v>0</v>
      </c>
      <c r="K20" s="233">
        <f>IF(K$11=$D$6, EHK_volumes!$J20*EHK_volumes!$K20,0)</f>
        <v>0</v>
      </c>
      <c r="L20" s="233">
        <f>IF(L$11=IF($D20=$A$5, $D$5, IF(OR($D20="ESV observed compliance", $D20 = $A$7),$D$7, $D$6)), SUMPRODUCT(EHK_volumes!$Q20:$U20,EHK_volumes!$Q$13:$U$13)+EHK_volumes!$O20,0)</f>
        <v>0</v>
      </c>
      <c r="M20" s="234">
        <f>IF(M$11=$D$6, EHK_volumes!$M20,0)</f>
        <v>0</v>
      </c>
      <c r="N20" s="233">
        <f>IF(N$11=$D$6, EHK_volumes!$J20*EHK_volumes!$K20,0)</f>
        <v>0</v>
      </c>
      <c r="O20" s="233">
        <f>IF(O$11=IF($D20=$A$5, $D$5, IF(OR($D20="ESV observed compliance", $D20 = $A$7),$D$7, $D$6)), SUMPRODUCT(EHK_volumes!$Q20:$U20,EHK_volumes!$Q$13:$U$13)+EHK_volumes!$O20,0)</f>
        <v>0</v>
      </c>
      <c r="P20" s="234">
        <f>IF(P$11=$D$6, EHK_volumes!$M20,0)</f>
        <v>0</v>
      </c>
      <c r="Q20" s="233">
        <f>IF(Q$11=$D$6, EHK_volumes!$J20*EHK_volumes!$K20,0)</f>
        <v>0</v>
      </c>
      <c r="R20" s="233">
        <f>IF(R$11=IF($D20=$A$5, $D$5, IF(OR($D20="ESV observed compliance", $D20 = $A$7),$D$7, $D$6)), SUMPRODUCT(EHK_volumes!$Q20:$U20,EHK_volumes!$Q$13:$U$13)+EHK_volumes!$O20,0)</f>
        <v>0</v>
      </c>
      <c r="S20" s="234">
        <f>IF(S$11=$D$6, EHK_volumes!$M20,0)</f>
        <v>0</v>
      </c>
      <c r="T20" s="233">
        <f>IF(T$11=$D$6, EHK_volumes!$J20*EHK_volumes!$K20,0)</f>
        <v>0</v>
      </c>
      <c r="U20" s="233">
        <f>IF(U$11=IF($D20=$A$5, $D$5, IF(OR($D20="ESV observed compliance", $D20 = $A$7),$D$7, $D$6)), SUMPRODUCT(EHK_volumes!$Q20:$U20,EHK_volumes!$Q$13:$U$13)+EHK_volumes!$O20,0)</f>
        <v>0</v>
      </c>
      <c r="V20" s="234">
        <f>IF(V$11=$D$6, EHK_volumes!$M20,0)</f>
        <v>0</v>
      </c>
      <c r="W20" s="233">
        <f>IF(W$11=$D$6, EHK_volumes!$J20*EHK_volumes!$K20,0)</f>
        <v>0</v>
      </c>
      <c r="X20" s="233">
        <f ca="1">IF(X$11=IF($D20=$A$5, $D$5, IF(OR($D20="ESV observed compliance", $D20 = $A$7),$D$7, $D$6)), SUMPRODUCT(EHK_volumes!$Q20:$U20,EHK_volumes!$Q$13:$U$13)+EHK_volumes!$O20,0)</f>
        <v>0</v>
      </c>
      <c r="Y20" s="234">
        <f>IF(Y$11=$D$6, EHK_volumes!$M20,0)</f>
        <v>0</v>
      </c>
      <c r="Z20" s="233">
        <f>IF(Z$11=$D$6, EHK_volumes!$J20*EHK_volumes!$K20,0)</f>
        <v>0</v>
      </c>
      <c r="AA20" s="233">
        <f>IF(AA$11=IF($D20=$A$5, $D$5, IF(OR($D20="ESV observed compliance", $D20 = $A$7),$D$7, $D$6)), SUMPRODUCT(EHK_volumes!$Q20:$U20,EHK_volumes!$Q$13:$U$13)+EHK_volumes!$O20,0)</f>
        <v>0</v>
      </c>
      <c r="AB20" s="234">
        <f>IF(AB$11=$D$6, EHK_volumes!$M20,0)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si="6"/>
        <v>0</v>
      </c>
      <c r="AH20" s="235">
        <f t="shared" si="6"/>
        <v>0</v>
      </c>
      <c r="AI20" s="235">
        <f t="shared" ca="1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si="8"/>
        <v>0</v>
      </c>
      <c r="AU20" s="235">
        <f t="shared" si="8"/>
        <v>0</v>
      </c>
      <c r="AV20" s="235">
        <f t="shared" si="8"/>
        <v>0</v>
      </c>
      <c r="AW20" s="235">
        <f t="shared" si="8"/>
        <v>0</v>
      </c>
      <c r="AX20" s="235">
        <f t="shared" ca="1" si="8"/>
        <v>0</v>
      </c>
      <c r="AY20" s="235">
        <f t="shared" ca="1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  <c r="BD20" s="217"/>
      <c r="BE20" s="217"/>
    </row>
    <row r="21" spans="2:57">
      <c r="D21" s="224" t="str">
        <f>EHK_volumes!D21</f>
        <v>ACR/gas switch control box replacement</v>
      </c>
      <c r="F21" s="12"/>
      <c r="G21" s="98"/>
      <c r="H21" s="236">
        <f>IF(H$11=$D$6, EHK_volumes!$J21*EHK_volumes!$K21,0)</f>
        <v>0</v>
      </c>
      <c r="I21" s="233">
        <f>IF(I$11=IF($D21=$A$5, $D$5, IF(OR($D21="ESV observed compliance", $D21 = $A$7),$D$7, $D$6)), SUMPRODUCT(EHK_volumes!$Q21:$U21,EHK_volumes!$Q$13:$U$13)+EHK_volumes!$O21,0)</f>
        <v>0</v>
      </c>
      <c r="J21" s="234">
        <f>IF(J$11=$D$6, EHK_volumes!$M21,0)</f>
        <v>0</v>
      </c>
      <c r="K21" s="233">
        <f>IF(K$11=$D$6, EHK_volumes!$J21*EHK_volumes!$K21,0)</f>
        <v>0</v>
      </c>
      <c r="L21" s="233">
        <f>IF(L$11=IF($D21=$A$5, $D$5, IF(OR($D21="ESV observed compliance", $D21 = $A$7),$D$7, $D$6)), SUMPRODUCT(EHK_volumes!$Q21:$U21,EHK_volumes!$Q$13:$U$13)+EHK_volumes!$O21,0)</f>
        <v>0</v>
      </c>
      <c r="M21" s="234">
        <f>IF(M$11=$D$6, EHK_volumes!$M21,0)</f>
        <v>0</v>
      </c>
      <c r="N21" s="233">
        <f>IF(N$11=$D$6, EHK_volumes!$J21*EHK_volumes!$K21,0)</f>
        <v>0</v>
      </c>
      <c r="O21" s="233">
        <f>IF(O$11=IF($D21=$A$5, $D$5, IF(OR($D21="ESV observed compliance", $D21 = $A$7),$D$7, $D$6)), SUMPRODUCT(EHK_volumes!$Q21:$U21,EHK_volumes!$Q$13:$U$13)+EHK_volumes!$O21,0)</f>
        <v>0</v>
      </c>
      <c r="P21" s="234">
        <f>IF(P$11=$D$6, EHK_volumes!$M21,0)</f>
        <v>0</v>
      </c>
      <c r="Q21" s="233">
        <f>IF(Q$11=$D$6, EHK_volumes!$J21*EHK_volumes!$K21,0)</f>
        <v>0</v>
      </c>
      <c r="R21" s="233">
        <f>IF(R$11=IF($D21=$A$5, $D$5, IF(OR($D21="ESV observed compliance", $D21 = $A$7),$D$7, $D$6)), SUMPRODUCT(EHK_volumes!$Q21:$U21,EHK_volumes!$Q$13:$U$13)+EHK_volumes!$O21,0)</f>
        <v>0</v>
      </c>
      <c r="S21" s="234">
        <f>IF(S$11=$D$6, EHK_volumes!$M21,0)</f>
        <v>0</v>
      </c>
      <c r="T21" s="233">
        <f>IF(T$11=$D$6, EHK_volumes!$J21*EHK_volumes!$K21,0)</f>
        <v>0</v>
      </c>
      <c r="U21" s="233">
        <f>IF(U$11=IF($D21=$A$5, $D$5, IF(OR($D21="ESV observed compliance", $D21 = $A$7),$D$7, $D$6)), SUMPRODUCT(EHK_volumes!$Q21:$U21,EHK_volumes!$Q$13:$U$13)+EHK_volumes!$O21,0)</f>
        <v>0</v>
      </c>
      <c r="V21" s="234">
        <f>IF(V$11=$D$6, EHK_volumes!$M21,0)</f>
        <v>0</v>
      </c>
      <c r="W21" s="233">
        <f>IF(W$11=$D$6, EHK_volumes!$J21*EHK_volumes!$K21,0)</f>
        <v>0</v>
      </c>
      <c r="X21" s="233">
        <f ca="1">IF(X$11=IF($D21=$A$5, $D$5, IF(OR($D21="ESV observed compliance", $D21 = $A$7),$D$7, $D$6)), SUMPRODUCT(EHK_volumes!$Q21:$U21,EHK_volumes!$Q$13:$U$13)+EHK_volumes!$O21,0)</f>
        <v>0</v>
      </c>
      <c r="Y21" s="234">
        <f>IF(Y$11=$D$6, EHK_volumes!$M21,0)</f>
        <v>0</v>
      </c>
      <c r="Z21" s="233">
        <f>IF(Z$11=$D$6, EHK_volumes!$J21*EHK_volumes!$K21,0)</f>
        <v>0</v>
      </c>
      <c r="AA21" s="233">
        <f>IF(AA$11=IF($D21=$A$5, $D$5, IF(OR($D21="ESV observed compliance", $D21 = $A$7),$D$7, $D$6)), SUMPRODUCT(EHK_volumes!$Q21:$U21,EHK_volumes!$Q$13:$U$13)+EHK_volumes!$O21,0)</f>
        <v>0</v>
      </c>
      <c r="AB21" s="234">
        <f>IF(AB$11=$D$6, EHK_volumes!$M21,0)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si="6"/>
        <v>0</v>
      </c>
      <c r="AH21" s="235">
        <f t="shared" si="6"/>
        <v>0</v>
      </c>
      <c r="AI21" s="235">
        <f t="shared" ca="1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si="8"/>
        <v>0</v>
      </c>
      <c r="AU21" s="235">
        <f t="shared" si="8"/>
        <v>0</v>
      </c>
      <c r="AV21" s="235">
        <f t="shared" si="8"/>
        <v>0</v>
      </c>
      <c r="AW21" s="235">
        <f t="shared" si="8"/>
        <v>0</v>
      </c>
      <c r="AX21" s="235">
        <f t="shared" ca="1" si="8"/>
        <v>0</v>
      </c>
      <c r="AY21" s="235">
        <f t="shared" ca="1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  <c r="BD21" s="217"/>
      <c r="BE21" s="217"/>
    </row>
    <row r="22" spans="2:57">
      <c r="D22" s="224" t="str">
        <f>EHK_volumes!D22</f>
        <v>Admittance balancing units (single phase)</v>
      </c>
      <c r="F22" s="12"/>
      <c r="G22" s="98"/>
      <c r="H22" s="236">
        <f>IF(H$11=$D$6, EHK_volumes!$J22*EHK_volumes!$K22,0)</f>
        <v>0</v>
      </c>
      <c r="I22" s="233">
        <f>IF(I$11=IF($D22=$A$5, $D$5, IF(OR($D22="ESV observed compliance", $D22 = $A$7),$D$7, $D$6)), SUMPRODUCT(EHK_volumes!$Q22:$U22,EHK_volumes!$Q$13:$U$13)+EHK_volumes!$O22,0)</f>
        <v>0</v>
      </c>
      <c r="J22" s="234">
        <f>IF(J$11=$D$6, EHK_volumes!$M22,0)</f>
        <v>0</v>
      </c>
      <c r="K22" s="233">
        <f>IF(K$11=$D$6, EHK_volumes!$J22*EHK_volumes!$K22,0)</f>
        <v>0</v>
      </c>
      <c r="L22" s="233">
        <f>IF(L$11=IF($D22=$A$5, $D$5, IF(OR($D22="ESV observed compliance", $D22 = $A$7),$D$7, $D$6)), SUMPRODUCT(EHK_volumes!$Q22:$U22,EHK_volumes!$Q$13:$U$13)+EHK_volumes!$O22,0)</f>
        <v>0</v>
      </c>
      <c r="M22" s="234">
        <f>IF(M$11=$D$6, EHK_volumes!$M22,0)</f>
        <v>0</v>
      </c>
      <c r="N22" s="233">
        <f>IF(N$11=$D$6, EHK_volumes!$J22*EHK_volumes!$K22,0)</f>
        <v>0</v>
      </c>
      <c r="O22" s="233">
        <f>IF(O$11=IF($D22=$A$5, $D$5, IF(OR($D22="ESV observed compliance", $D22 = $A$7),$D$7, $D$6)), SUMPRODUCT(EHK_volumes!$Q22:$U22,EHK_volumes!$Q$13:$U$13)+EHK_volumes!$O22,0)</f>
        <v>0</v>
      </c>
      <c r="P22" s="234">
        <f>IF(P$11=$D$6, EHK_volumes!$M22,0)</f>
        <v>0</v>
      </c>
      <c r="Q22" s="233">
        <f>IF(Q$11=$D$6, EHK_volumes!$J22*EHK_volumes!$K22,0)</f>
        <v>0</v>
      </c>
      <c r="R22" s="233">
        <f>IF(R$11=IF($D22=$A$5, $D$5, IF(OR($D22="ESV observed compliance", $D22 = $A$7),$D$7, $D$6)), SUMPRODUCT(EHK_volumes!$Q22:$U22,EHK_volumes!$Q$13:$U$13)+EHK_volumes!$O22,0)</f>
        <v>0</v>
      </c>
      <c r="S22" s="234">
        <f>IF(S$11=$D$6, EHK_volumes!$M22,0)</f>
        <v>0</v>
      </c>
      <c r="T22" s="233">
        <f>IF(T$11=$D$6, EHK_volumes!$J22*EHK_volumes!$K22,0)</f>
        <v>0</v>
      </c>
      <c r="U22" s="233">
        <f>IF(U$11=IF($D22=$A$5, $D$5, IF(OR($D22="ESV observed compliance", $D22 = $A$7),$D$7, $D$6)), SUMPRODUCT(EHK_volumes!$Q22:$U22,EHK_volumes!$Q$13:$U$13)+EHK_volumes!$O22,0)</f>
        <v>0</v>
      </c>
      <c r="V22" s="234">
        <f>IF(V$11=$D$6, EHK_volumes!$M22,0)</f>
        <v>0</v>
      </c>
      <c r="W22" s="233">
        <f>IF(W$11=$D$6, EHK_volumes!$J22*EHK_volumes!$K22,0)</f>
        <v>0</v>
      </c>
      <c r="X22" s="233">
        <f ca="1">IF(X$11=IF($D22=$A$5, $D$5, IF(OR($D22="ESV observed compliance", $D22 = $A$7),$D$7, $D$6)), SUMPRODUCT(EHK_volumes!$Q22:$U22,EHK_volumes!$Q$13:$U$13)+EHK_volumes!$O22,0)</f>
        <v>0</v>
      </c>
      <c r="Y22" s="234">
        <f>IF(Y$11=$D$6, EHK_volumes!$M22,0)</f>
        <v>0</v>
      </c>
      <c r="Z22" s="233">
        <f>IF(Z$11=$D$6, EHK_volumes!$J22*EHK_volumes!$K22,0)</f>
        <v>0</v>
      </c>
      <c r="AA22" s="233">
        <f>IF(AA$11=IF($D22=$A$5, $D$5, IF(OR($D22="ESV observed compliance", $D22 = $A$7),$D$7, $D$6)), SUMPRODUCT(EHK_volumes!$Q22:$U22,EHK_volumes!$Q$13:$U$13)+EHK_volumes!$O22,0)</f>
        <v>0</v>
      </c>
      <c r="AB22" s="234">
        <f>IF(AB$11=$D$6, EHK_volumes!$M22,0)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si="6"/>
        <v>0</v>
      </c>
      <c r="AH22" s="235">
        <f t="shared" si="6"/>
        <v>0</v>
      </c>
      <c r="AI22" s="235">
        <f t="shared" ca="1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si="8"/>
        <v>0</v>
      </c>
      <c r="AU22" s="235">
        <f t="shared" si="8"/>
        <v>0</v>
      </c>
      <c r="AV22" s="235">
        <f t="shared" si="8"/>
        <v>0</v>
      </c>
      <c r="AW22" s="235">
        <f t="shared" si="8"/>
        <v>0</v>
      </c>
      <c r="AX22" s="235">
        <f t="shared" ca="1" si="8"/>
        <v>0</v>
      </c>
      <c r="AY22" s="235">
        <f t="shared" ca="1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  <c r="BD22" s="217"/>
      <c r="BE22" s="217"/>
    </row>
    <row r="23" spans="2:57">
      <c r="D23" s="224" t="str">
        <f>EHK_volumes!D23</f>
        <v>Admittance balancing units (three phase)</v>
      </c>
      <c r="F23" s="12"/>
      <c r="G23" s="98"/>
      <c r="H23" s="236">
        <f>IF(H$11=$D$6, EHK_volumes!$J23*EHK_volumes!$K23,0)</f>
        <v>0</v>
      </c>
      <c r="I23" s="233">
        <f>IF(I$11=IF($D23=$A$5, $D$5, IF(OR($D23="ESV observed compliance", $D23 = $A$7),$D$7, $D$6)), SUMPRODUCT(EHK_volumes!$Q23:$U23,EHK_volumes!$Q$13:$U$13)+EHK_volumes!$O23,0)</f>
        <v>0</v>
      </c>
      <c r="J23" s="234">
        <f>IF(J$11=$D$6, EHK_volumes!$M23,0)</f>
        <v>0</v>
      </c>
      <c r="K23" s="233">
        <f>IF(K$11=$D$6, EHK_volumes!$J23*EHK_volumes!$K23,0)</f>
        <v>0</v>
      </c>
      <c r="L23" s="233">
        <f>IF(L$11=IF($D23=$A$5, $D$5, IF(OR($D23="ESV observed compliance", $D23 = $A$7),$D$7, $D$6)), SUMPRODUCT(EHK_volumes!$Q23:$U23,EHK_volumes!$Q$13:$U$13)+EHK_volumes!$O23,0)</f>
        <v>0</v>
      </c>
      <c r="M23" s="234">
        <f>IF(M$11=$D$6, EHK_volumes!$M23,0)</f>
        <v>0</v>
      </c>
      <c r="N23" s="233">
        <f>IF(N$11=$D$6, EHK_volumes!$J23*EHK_volumes!$K23,0)</f>
        <v>0</v>
      </c>
      <c r="O23" s="233">
        <f>IF(O$11=IF($D23=$A$5, $D$5, IF(OR($D23="ESV observed compliance", $D23 = $A$7),$D$7, $D$6)), SUMPRODUCT(EHK_volumes!$Q23:$U23,EHK_volumes!$Q$13:$U$13)+EHK_volumes!$O23,0)</f>
        <v>0</v>
      </c>
      <c r="P23" s="234">
        <f>IF(P$11=$D$6, EHK_volumes!$M23,0)</f>
        <v>0</v>
      </c>
      <c r="Q23" s="233">
        <f>IF(Q$11=$D$6, EHK_volumes!$J23*EHK_volumes!$K23,0)</f>
        <v>0</v>
      </c>
      <c r="R23" s="233">
        <f>IF(R$11=IF($D23=$A$5, $D$5, IF(OR($D23="ESV observed compliance", $D23 = $A$7),$D$7, $D$6)), SUMPRODUCT(EHK_volumes!$Q23:$U23,EHK_volumes!$Q$13:$U$13)+EHK_volumes!$O23,0)</f>
        <v>0</v>
      </c>
      <c r="S23" s="234">
        <f>IF(S$11=$D$6, EHK_volumes!$M23,0)</f>
        <v>0</v>
      </c>
      <c r="T23" s="233">
        <f>IF(T$11=$D$6, EHK_volumes!$J23*EHK_volumes!$K23,0)</f>
        <v>0</v>
      </c>
      <c r="U23" s="233">
        <f>IF(U$11=IF($D23=$A$5, $D$5, IF(OR($D23="ESV observed compliance", $D23 = $A$7),$D$7, $D$6)), SUMPRODUCT(EHK_volumes!$Q23:$U23,EHK_volumes!$Q$13:$U$13)+EHK_volumes!$O23,0)</f>
        <v>0</v>
      </c>
      <c r="V23" s="234">
        <f>IF(V$11=$D$6, EHK_volumes!$M23,0)</f>
        <v>0</v>
      </c>
      <c r="W23" s="233">
        <f>IF(W$11=$D$6, EHK_volumes!$J23*EHK_volumes!$K23,0)</f>
        <v>0</v>
      </c>
      <c r="X23" s="233">
        <f ca="1">IF(X$11=IF($D23=$A$5, $D$5, IF(OR($D23="ESV observed compliance", $D23 = $A$7),$D$7, $D$6)), SUMPRODUCT(EHK_volumes!$Q23:$U23,EHK_volumes!$Q$13:$U$13)+EHK_volumes!$O23,0)</f>
        <v>0</v>
      </c>
      <c r="Y23" s="234">
        <f>IF(Y$11=$D$6, EHK_volumes!$M23,0)</f>
        <v>0</v>
      </c>
      <c r="Z23" s="233">
        <f>IF(Z$11=$D$6, EHK_volumes!$J23*EHK_volumes!$K23,0)</f>
        <v>0</v>
      </c>
      <c r="AA23" s="233">
        <f>IF(AA$11=IF($D23=$A$5, $D$5, IF(OR($D23="ESV observed compliance", $D23 = $A$7),$D$7, $D$6)), SUMPRODUCT(EHK_volumes!$Q23:$U23,EHK_volumes!$Q$13:$U$13)+EHK_volumes!$O23,0)</f>
        <v>0</v>
      </c>
      <c r="AB23" s="234">
        <f>IF(AB$11=$D$6, EHK_volumes!$M23,0)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si="6"/>
        <v>0</v>
      </c>
      <c r="AH23" s="235">
        <f t="shared" si="6"/>
        <v>0</v>
      </c>
      <c r="AI23" s="235">
        <f t="shared" ca="1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si="8"/>
        <v>0</v>
      </c>
      <c r="AU23" s="235">
        <f t="shared" si="8"/>
        <v>0</v>
      </c>
      <c r="AV23" s="235">
        <f t="shared" si="8"/>
        <v>0</v>
      </c>
      <c r="AW23" s="235">
        <f t="shared" si="8"/>
        <v>0</v>
      </c>
      <c r="AX23" s="235">
        <f t="shared" ca="1" si="8"/>
        <v>0</v>
      </c>
      <c r="AY23" s="235">
        <f t="shared" ca="1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  <c r="BD23" s="217"/>
      <c r="BE23" s="217"/>
    </row>
    <row r="24" spans="2:57">
      <c r="D24" s="224" t="str">
        <f>EHK_volumes!D24</f>
        <v>Re-phasing</v>
      </c>
      <c r="F24" s="12"/>
      <c r="G24" s="98"/>
      <c r="H24" s="236">
        <f>IF(H$11=$D$6, EHK_volumes!$J24*EHK_volumes!$K24,0)</f>
        <v>0</v>
      </c>
      <c r="I24" s="233">
        <f>IF(I$11=IF($D24=$A$5, $D$5, IF(OR($D24="ESV observed compliance", $D24 = $A$7),$D$7, $D$6)), SUMPRODUCT(EHK_volumes!$Q24:$U24,EHK_volumes!$Q$13:$U$13)+EHK_volumes!$O24,0)</f>
        <v>0</v>
      </c>
      <c r="J24" s="234">
        <f>IF(J$11=$D$6, EHK_volumes!$M24,0)</f>
        <v>0</v>
      </c>
      <c r="K24" s="233">
        <f>IF(K$11=$D$6, EHK_volumes!$J24*EHK_volumes!$K24,0)</f>
        <v>0</v>
      </c>
      <c r="L24" s="233">
        <f>IF(L$11=IF($D24=$A$5, $D$5, IF(OR($D24="ESV observed compliance", $D24 = $A$7),$D$7, $D$6)), SUMPRODUCT(EHK_volumes!$Q24:$U24,EHK_volumes!$Q$13:$U$13)+EHK_volumes!$O24,0)</f>
        <v>0</v>
      </c>
      <c r="M24" s="234">
        <f>IF(M$11=$D$6, EHK_volumes!$M24,0)</f>
        <v>0</v>
      </c>
      <c r="N24" s="233">
        <f>IF(N$11=$D$6, EHK_volumes!$J24*EHK_volumes!$K24,0)</f>
        <v>0</v>
      </c>
      <c r="O24" s="233">
        <f>IF(O$11=IF($D24=$A$5, $D$5, IF(OR($D24="ESV observed compliance", $D24 = $A$7),$D$7, $D$6)), SUMPRODUCT(EHK_volumes!$Q24:$U24,EHK_volumes!$Q$13:$U$13)+EHK_volumes!$O24,0)</f>
        <v>0</v>
      </c>
      <c r="P24" s="234">
        <f>IF(P$11=$D$6, EHK_volumes!$M24,0)</f>
        <v>0</v>
      </c>
      <c r="Q24" s="233">
        <f>IF(Q$11=$D$6, EHK_volumes!$J24*EHK_volumes!$K24,0)</f>
        <v>0</v>
      </c>
      <c r="R24" s="233">
        <f>IF(R$11=IF($D24=$A$5, $D$5, IF(OR($D24="ESV observed compliance", $D24 = $A$7),$D$7, $D$6)), SUMPRODUCT(EHK_volumes!$Q24:$U24,EHK_volumes!$Q$13:$U$13)+EHK_volumes!$O24,0)</f>
        <v>0</v>
      </c>
      <c r="S24" s="234">
        <f>IF(S$11=$D$6, EHK_volumes!$M24,0)</f>
        <v>0</v>
      </c>
      <c r="T24" s="233">
        <f>IF(T$11=$D$6, EHK_volumes!$J24*EHK_volumes!$K24,0)</f>
        <v>0</v>
      </c>
      <c r="U24" s="233">
        <f>IF(U$11=IF($D24=$A$5, $D$5, IF(OR($D24="ESV observed compliance", $D24 = $A$7),$D$7, $D$6)), SUMPRODUCT(EHK_volumes!$Q24:$U24,EHK_volumes!$Q$13:$U$13)+EHK_volumes!$O24,0)</f>
        <v>0</v>
      </c>
      <c r="V24" s="234">
        <f>IF(V$11=$D$6, EHK_volumes!$M24,0)</f>
        <v>0</v>
      </c>
      <c r="W24" s="233">
        <f>IF(W$11=$D$6, EHK_volumes!$J24*EHK_volumes!$K24,0)</f>
        <v>0</v>
      </c>
      <c r="X24" s="233">
        <f ca="1">IF(X$11=IF($D24=$A$5, $D$5, IF(OR($D24="ESV observed compliance", $D24 = $A$7),$D$7, $D$6)), SUMPRODUCT(EHK_volumes!$Q24:$U24,EHK_volumes!$Q$13:$U$13)+EHK_volumes!$O24,0)</f>
        <v>0</v>
      </c>
      <c r="Y24" s="234">
        <f>IF(Y$11=$D$6, EHK_volumes!$M24,0)</f>
        <v>0</v>
      </c>
      <c r="Z24" s="233">
        <f>IF(Z$11=$D$6, EHK_volumes!$J24*EHK_volumes!$K24,0)</f>
        <v>0</v>
      </c>
      <c r="AA24" s="233">
        <f>IF(AA$11=IF($D24=$A$5, $D$5, IF(OR($D24="ESV observed compliance", $D24 = $A$7),$D$7, $D$6)), SUMPRODUCT(EHK_volumes!$Q24:$U24,EHK_volumes!$Q$13:$U$13)+EHK_volumes!$O24,0)</f>
        <v>0</v>
      </c>
      <c r="AB24" s="234">
        <f>IF(AB$11=$D$6, EHK_volumes!$M24,0)</f>
        <v>0</v>
      </c>
      <c r="AC24" s="124"/>
      <c r="AD24" s="235">
        <f t="shared" ref="AD24:AJ39" si="10">SUMIF($H$11:$AB$11,AD$11, $H24:$AB24)</f>
        <v>0</v>
      </c>
      <c r="AE24" s="235">
        <f t="shared" si="10"/>
        <v>0</v>
      </c>
      <c r="AF24" s="235">
        <f t="shared" si="10"/>
        <v>0</v>
      </c>
      <c r="AG24" s="235">
        <f t="shared" si="10"/>
        <v>0</v>
      </c>
      <c r="AH24" s="235">
        <f t="shared" si="10"/>
        <v>0</v>
      </c>
      <c r="AI24" s="235">
        <f t="shared" ca="1" si="10"/>
        <v>0</v>
      </c>
      <c r="AJ24" s="235">
        <f t="shared" si="10"/>
        <v>0</v>
      </c>
      <c r="AK24" s="124"/>
      <c r="AL24" s="235">
        <f t="shared" ref="AL24:AL34" ca="1" si="11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si="8"/>
        <v>0</v>
      </c>
      <c r="AU24" s="235">
        <f t="shared" si="8"/>
        <v>0</v>
      </c>
      <c r="AV24" s="235">
        <f t="shared" si="8"/>
        <v>0</v>
      </c>
      <c r="AW24" s="235">
        <f t="shared" si="8"/>
        <v>0</v>
      </c>
      <c r="AX24" s="235">
        <f t="shared" ca="1" si="8"/>
        <v>0</v>
      </c>
      <c r="AY24" s="235">
        <f t="shared" ca="1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  <c r="BD24" s="217"/>
      <c r="BE24" s="217"/>
    </row>
    <row r="25" spans="2:57">
      <c r="D25" s="224" t="str">
        <f>EHK_volumes!D25</f>
        <v>Fusesavers</v>
      </c>
      <c r="F25" s="12"/>
      <c r="G25" s="98"/>
      <c r="H25" s="236">
        <f>IF(H$11=$D$6, EHK_volumes!$J25*EHK_volumes!$K25,0)</f>
        <v>0</v>
      </c>
      <c r="I25" s="233">
        <f>IF(I$11=IF($D25=$A$5, $D$5, IF(OR($D25="ESV observed compliance", $D25 = $A$7),$D$7, $D$6)), SUMPRODUCT(EHK_volumes!$Q25:$U25,EHK_volumes!$Q$13:$U$13)+EHK_volumes!$O25,0)</f>
        <v>0</v>
      </c>
      <c r="J25" s="234">
        <f>IF(J$11=$D$6, EHK_volumes!$M25,0)</f>
        <v>0</v>
      </c>
      <c r="K25" s="233">
        <f>IF(K$11=$D$6, EHK_volumes!$J25*EHK_volumes!$K25,0)</f>
        <v>0</v>
      </c>
      <c r="L25" s="233">
        <f>IF(L$11=IF($D25=$A$5, $D$5, IF(OR($D25="ESV observed compliance", $D25 = $A$7),$D$7, $D$6)), SUMPRODUCT(EHK_volumes!$Q25:$U25,EHK_volumes!$Q$13:$U$13)+EHK_volumes!$O25,0)</f>
        <v>0</v>
      </c>
      <c r="M25" s="234">
        <f>IF(M$11=$D$6, EHK_volumes!$M25,0)</f>
        <v>0</v>
      </c>
      <c r="N25" s="233">
        <f>IF(N$11=$D$6, EHK_volumes!$J25*EHK_volumes!$K25,0)</f>
        <v>0</v>
      </c>
      <c r="O25" s="233">
        <f>IF(O$11=IF($D25=$A$5, $D$5, IF(OR($D25="ESV observed compliance", $D25 = $A$7),$D$7, $D$6)), SUMPRODUCT(EHK_volumes!$Q25:$U25,EHK_volumes!$Q$13:$U$13)+EHK_volumes!$O25,0)</f>
        <v>0</v>
      </c>
      <c r="P25" s="234">
        <f>IF(P$11=$D$6, EHK_volumes!$M25,0)</f>
        <v>0</v>
      </c>
      <c r="Q25" s="233">
        <f>IF(Q$11=$D$6, EHK_volumes!$J25*EHK_volumes!$K25,0)</f>
        <v>0</v>
      </c>
      <c r="R25" s="233">
        <f>IF(R$11=IF($D25=$A$5, $D$5, IF(OR($D25="ESV observed compliance", $D25 = $A$7),$D$7, $D$6)), SUMPRODUCT(EHK_volumes!$Q25:$U25,EHK_volumes!$Q$13:$U$13)+EHK_volumes!$O25,0)</f>
        <v>0</v>
      </c>
      <c r="S25" s="234">
        <f>IF(S$11=$D$6, EHK_volumes!$M25,0)</f>
        <v>0</v>
      </c>
      <c r="T25" s="233">
        <f>IF(T$11=$D$6, EHK_volumes!$J25*EHK_volumes!$K25,0)</f>
        <v>0</v>
      </c>
      <c r="U25" s="233">
        <f>IF(U$11=IF($D25=$A$5, $D$5, IF(OR($D25="ESV observed compliance", $D25 = $A$7),$D$7, $D$6)), SUMPRODUCT(EHK_volumes!$Q25:$U25,EHK_volumes!$Q$13:$U$13)+EHK_volumes!$O25,0)</f>
        <v>0</v>
      </c>
      <c r="V25" s="234">
        <f>IF(V$11=$D$6, EHK_volumes!$M25,0)</f>
        <v>0</v>
      </c>
      <c r="W25" s="233">
        <f>IF(W$11=$D$6, EHK_volumes!$J25*EHK_volumes!$K25,0)</f>
        <v>0</v>
      </c>
      <c r="X25" s="233">
        <f ca="1">IF(X$11=IF($D25=$A$5, $D$5, IF(OR($D25="ESV observed compliance", $D25 = $A$7),$D$7, $D$6)), SUMPRODUCT(EHK_volumes!$Q25:$U25,EHK_volumes!$Q$13:$U$13)+EHK_volumes!$O25,0)</f>
        <v>0</v>
      </c>
      <c r="Y25" s="234">
        <f>IF(Y$11=$D$6, EHK_volumes!$M25,0)</f>
        <v>0</v>
      </c>
      <c r="Z25" s="233">
        <f>IF(Z$11=$D$6, EHK_volumes!$J25*EHK_volumes!$K25,0)</f>
        <v>0</v>
      </c>
      <c r="AA25" s="233">
        <f>IF(AA$11=IF($D25=$A$5, $D$5, IF(OR($D25="ESV observed compliance", $D25 = $A$7),$D$7, $D$6)), SUMPRODUCT(EHK_volumes!$Q25:$U25,EHK_volumes!$Q$13:$U$13)+EHK_volumes!$O25,0)</f>
        <v>0</v>
      </c>
      <c r="AB25" s="234">
        <f>IF(AB$11=$D$6, EHK_volumes!$M25,0)</f>
        <v>0</v>
      </c>
      <c r="AC25" s="124"/>
      <c r="AD25" s="235">
        <f t="shared" si="10"/>
        <v>0</v>
      </c>
      <c r="AE25" s="235">
        <f t="shared" si="10"/>
        <v>0</v>
      </c>
      <c r="AF25" s="235">
        <f t="shared" si="10"/>
        <v>0</v>
      </c>
      <c r="AG25" s="235">
        <f t="shared" si="10"/>
        <v>0</v>
      </c>
      <c r="AH25" s="235">
        <f t="shared" si="10"/>
        <v>0</v>
      </c>
      <c r="AI25" s="235">
        <f t="shared" ca="1" si="10"/>
        <v>0</v>
      </c>
      <c r="AJ25" s="235">
        <f t="shared" si="10"/>
        <v>0</v>
      </c>
      <c r="AK25" s="124"/>
      <c r="AL25" s="235">
        <f t="shared" ca="1" si="11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si="8"/>
        <v>0</v>
      </c>
      <c r="AU25" s="235">
        <f t="shared" si="8"/>
        <v>0</v>
      </c>
      <c r="AV25" s="235">
        <f t="shared" si="8"/>
        <v>0</v>
      </c>
      <c r="AW25" s="235">
        <f t="shared" si="8"/>
        <v>0</v>
      </c>
      <c r="AX25" s="235">
        <f t="shared" ca="1" si="8"/>
        <v>0</v>
      </c>
      <c r="AY25" s="235">
        <f t="shared" ca="1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  <c r="BD25" s="217"/>
      <c r="BE25" s="217"/>
    </row>
    <row r="26" spans="2:57">
      <c r="D26" s="224" t="str">
        <f>EHK_volumes!D26</f>
        <v>HV Regulators upgrade (control box)</v>
      </c>
      <c r="F26" s="12"/>
      <c r="G26" s="98"/>
      <c r="H26" s="236">
        <f>IF(H$11=$D$6, EHK_volumes!$J26*EHK_volumes!$K26,0)</f>
        <v>0</v>
      </c>
      <c r="I26" s="233">
        <f>IF(I$11=IF($D26=$A$5, $D$5, IF(OR($D26="ESV observed compliance", $D26 = $A$7),$D$7, $D$6)), SUMPRODUCT(EHK_volumes!$Q26:$U26,EHK_volumes!$Q$13:$U$13)+EHK_volumes!$O26,0)</f>
        <v>0</v>
      </c>
      <c r="J26" s="234">
        <f>IF(J$11=$D$6, EHK_volumes!$M26,0)</f>
        <v>0</v>
      </c>
      <c r="K26" s="233">
        <f>IF(K$11=$D$6, EHK_volumes!$J26*EHK_volumes!$K26,0)</f>
        <v>0</v>
      </c>
      <c r="L26" s="233">
        <f>IF(L$11=IF($D26=$A$5, $D$5, IF(OR($D26="ESV observed compliance", $D26 = $A$7),$D$7, $D$6)), SUMPRODUCT(EHK_volumes!$Q26:$U26,EHK_volumes!$Q$13:$U$13)+EHK_volumes!$O26,0)</f>
        <v>0</v>
      </c>
      <c r="M26" s="234">
        <f>IF(M$11=$D$6, EHK_volumes!$M26,0)</f>
        <v>0</v>
      </c>
      <c r="N26" s="233">
        <f>IF(N$11=$D$6, EHK_volumes!$J26*EHK_volumes!$K26,0)</f>
        <v>0</v>
      </c>
      <c r="O26" s="233">
        <f>IF(O$11=IF($D26=$A$5, $D$5, IF(OR($D26="ESV observed compliance", $D26 = $A$7),$D$7, $D$6)), SUMPRODUCT(EHK_volumes!$Q26:$U26,EHK_volumes!$Q$13:$U$13)+EHK_volumes!$O26,0)</f>
        <v>0</v>
      </c>
      <c r="P26" s="234">
        <f>IF(P$11=$D$6, EHK_volumes!$M26,0)</f>
        <v>0</v>
      </c>
      <c r="Q26" s="233">
        <f>IF(Q$11=$D$6, EHK_volumes!$J26*EHK_volumes!$K26,0)</f>
        <v>0</v>
      </c>
      <c r="R26" s="233">
        <f>IF(R$11=IF($D26=$A$5, $D$5, IF(OR($D26="ESV observed compliance", $D26 = $A$7),$D$7, $D$6)), SUMPRODUCT(EHK_volumes!$Q26:$U26,EHK_volumes!$Q$13:$U$13)+EHK_volumes!$O26,0)</f>
        <v>0</v>
      </c>
      <c r="S26" s="234">
        <f>IF(S$11=$D$6, EHK_volumes!$M26,0)</f>
        <v>0</v>
      </c>
      <c r="T26" s="233">
        <f>IF(T$11=$D$6, EHK_volumes!$J26*EHK_volumes!$K26,0)</f>
        <v>0</v>
      </c>
      <c r="U26" s="233">
        <f>IF(U$11=IF($D26=$A$5, $D$5, IF(OR($D26="ESV observed compliance", $D26 = $A$7),$D$7, $D$6)), SUMPRODUCT(EHK_volumes!$Q26:$U26,EHK_volumes!$Q$13:$U$13)+EHK_volumes!$O26,0)</f>
        <v>0</v>
      </c>
      <c r="V26" s="234">
        <f>IF(V$11=$D$6, EHK_volumes!$M26,0)</f>
        <v>0</v>
      </c>
      <c r="W26" s="233">
        <f>IF(W$11=$D$6, EHK_volumes!$J26*EHK_volumes!$K26,0)</f>
        <v>0</v>
      </c>
      <c r="X26" s="233">
        <f ca="1">IF(X$11=IF($D26=$A$5, $D$5, IF(OR($D26="ESV observed compliance", $D26 = $A$7),$D$7, $D$6)), SUMPRODUCT(EHK_volumes!$Q26:$U26,EHK_volumes!$Q$13:$U$13)+EHK_volumes!$O26,0)</f>
        <v>0</v>
      </c>
      <c r="Y26" s="234">
        <f>IF(Y$11=$D$6, EHK_volumes!$M26,0)</f>
        <v>0</v>
      </c>
      <c r="Z26" s="233">
        <f>IF(Z$11=$D$6, EHK_volumes!$J26*EHK_volumes!$K26,0)</f>
        <v>0</v>
      </c>
      <c r="AA26" s="233">
        <f>IF(AA$11=IF($D26=$A$5, $D$5, IF(OR($D26="ESV observed compliance", $D26 = $A$7),$D$7, $D$6)), SUMPRODUCT(EHK_volumes!$Q26:$U26,EHK_volumes!$Q$13:$U$13)+EHK_volumes!$O26,0)</f>
        <v>0</v>
      </c>
      <c r="AB26" s="234">
        <f>IF(AB$11=$D$6, EHK_volumes!$M26,0)</f>
        <v>0</v>
      </c>
      <c r="AC26" s="124"/>
      <c r="AD26" s="235">
        <f t="shared" si="10"/>
        <v>0</v>
      </c>
      <c r="AE26" s="235">
        <f t="shared" si="10"/>
        <v>0</v>
      </c>
      <c r="AF26" s="235">
        <f t="shared" si="10"/>
        <v>0</v>
      </c>
      <c r="AG26" s="235">
        <f t="shared" si="10"/>
        <v>0</v>
      </c>
      <c r="AH26" s="235">
        <f t="shared" si="10"/>
        <v>0</v>
      </c>
      <c r="AI26" s="235">
        <f t="shared" ca="1" si="10"/>
        <v>0</v>
      </c>
      <c r="AJ26" s="235">
        <f t="shared" si="10"/>
        <v>0</v>
      </c>
      <c r="AK26" s="124"/>
      <c r="AL26" s="235">
        <f t="shared" ca="1" si="11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si="8"/>
        <v>0</v>
      </c>
      <c r="AU26" s="235">
        <f t="shared" si="8"/>
        <v>0</v>
      </c>
      <c r="AV26" s="235">
        <f t="shared" si="8"/>
        <v>0</v>
      </c>
      <c r="AW26" s="235">
        <f t="shared" si="8"/>
        <v>0</v>
      </c>
      <c r="AX26" s="235">
        <f t="shared" ca="1" si="8"/>
        <v>0</v>
      </c>
      <c r="AY26" s="235">
        <f t="shared" ca="1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  <c r="BD26" s="217"/>
      <c r="BE26" s="217"/>
    </row>
    <row r="27" spans="2:57">
      <c r="D27" s="224" t="str">
        <f>EHK_volumes!D27</f>
        <v>HV Regulators upgrade (close delta)</v>
      </c>
      <c r="F27" s="12"/>
      <c r="G27" s="98"/>
      <c r="H27" s="236">
        <f>IF(H$11=$D$6, EHK_volumes!$J27*EHK_volumes!$K27,0)</f>
        <v>0</v>
      </c>
      <c r="I27" s="233">
        <f>IF(I$11=IF($D27=$A$5, $D$5, IF(OR($D27="ESV observed compliance", $D27 = $A$7),$D$7, $D$6)), SUMPRODUCT(EHK_volumes!$Q27:$U27,EHK_volumes!$Q$13:$U$13)+EHK_volumes!$O27,0)</f>
        <v>0</v>
      </c>
      <c r="J27" s="234">
        <f>IF(J$11=$D$6, EHK_volumes!$M27,0)</f>
        <v>0</v>
      </c>
      <c r="K27" s="233">
        <f>IF(K$11=$D$6, EHK_volumes!$J27*EHK_volumes!$K27,0)</f>
        <v>0</v>
      </c>
      <c r="L27" s="233">
        <f>IF(L$11=IF($D27=$A$5, $D$5, IF(OR($D27="ESV observed compliance", $D27 = $A$7),$D$7, $D$6)), SUMPRODUCT(EHK_volumes!$Q27:$U27,EHK_volumes!$Q$13:$U$13)+EHK_volumes!$O27,0)</f>
        <v>0</v>
      </c>
      <c r="M27" s="234">
        <f>IF(M$11=$D$6, EHK_volumes!$M27,0)</f>
        <v>0</v>
      </c>
      <c r="N27" s="233">
        <f>IF(N$11=$D$6, EHK_volumes!$J27*EHK_volumes!$K27,0)</f>
        <v>0</v>
      </c>
      <c r="O27" s="233">
        <f>IF(O$11=IF($D27=$A$5, $D$5, IF(OR($D27="ESV observed compliance", $D27 = $A$7),$D$7, $D$6)), SUMPRODUCT(EHK_volumes!$Q27:$U27,EHK_volumes!$Q$13:$U$13)+EHK_volumes!$O27,0)</f>
        <v>0</v>
      </c>
      <c r="P27" s="234">
        <f>IF(P$11=$D$6, EHK_volumes!$M27,0)</f>
        <v>0</v>
      </c>
      <c r="Q27" s="233">
        <f>IF(Q$11=$D$6, EHK_volumes!$J27*EHK_volumes!$K27,0)</f>
        <v>0</v>
      </c>
      <c r="R27" s="233">
        <f>IF(R$11=IF($D27=$A$5, $D$5, IF(OR($D27="ESV observed compliance", $D27 = $A$7),$D$7, $D$6)), SUMPRODUCT(EHK_volumes!$Q27:$U27,EHK_volumes!$Q$13:$U$13)+EHK_volumes!$O27,0)</f>
        <v>0</v>
      </c>
      <c r="S27" s="234">
        <f>IF(S$11=$D$6, EHK_volumes!$M27,0)</f>
        <v>0</v>
      </c>
      <c r="T27" s="233">
        <f>IF(T$11=$D$6, EHK_volumes!$J27*EHK_volumes!$K27,0)</f>
        <v>0</v>
      </c>
      <c r="U27" s="233">
        <f>IF(U$11=IF($D27=$A$5, $D$5, IF(OR($D27="ESV observed compliance", $D27 = $A$7),$D$7, $D$6)), SUMPRODUCT(EHK_volumes!$Q27:$U27,EHK_volumes!$Q$13:$U$13)+EHK_volumes!$O27,0)</f>
        <v>0</v>
      </c>
      <c r="V27" s="234">
        <f>IF(V$11=$D$6, EHK_volumes!$M27,0)</f>
        <v>0</v>
      </c>
      <c r="W27" s="233">
        <f>IF(W$11=$D$6, EHK_volumes!$J27*EHK_volumes!$K27,0)</f>
        <v>0</v>
      </c>
      <c r="X27" s="233">
        <f ca="1">IF(X$11=IF($D27=$A$5, $D$5, IF(OR($D27="ESV observed compliance", $D27 = $A$7),$D$7, $D$6)), SUMPRODUCT(EHK_volumes!$Q27:$U27,EHK_volumes!$Q$13:$U$13)+EHK_volumes!$O27,0)</f>
        <v>0</v>
      </c>
      <c r="Y27" s="234">
        <f>IF(Y$11=$D$6, EHK_volumes!$M27,0)</f>
        <v>0</v>
      </c>
      <c r="Z27" s="233">
        <f>IF(Z$11=$D$6, EHK_volumes!$J27*EHK_volumes!$K27,0)</f>
        <v>0</v>
      </c>
      <c r="AA27" s="233">
        <f>IF(AA$11=IF($D27=$A$5, $D$5, IF(OR($D27="ESV observed compliance", $D27 = $A$7),$D$7, $D$6)), SUMPRODUCT(EHK_volumes!$Q27:$U27,EHK_volumes!$Q$13:$U$13)+EHK_volumes!$O27,0)</f>
        <v>0</v>
      </c>
      <c r="AB27" s="234">
        <f>IF(AB$11=$D$6, EHK_volumes!$M27,0)</f>
        <v>0</v>
      </c>
      <c r="AC27" s="124"/>
      <c r="AD27" s="235">
        <f t="shared" si="10"/>
        <v>0</v>
      </c>
      <c r="AE27" s="235">
        <f t="shared" si="10"/>
        <v>0</v>
      </c>
      <c r="AF27" s="235">
        <f t="shared" si="10"/>
        <v>0</v>
      </c>
      <c r="AG27" s="235">
        <f t="shared" si="10"/>
        <v>0</v>
      </c>
      <c r="AH27" s="235">
        <f t="shared" si="10"/>
        <v>0</v>
      </c>
      <c r="AI27" s="235">
        <f t="shared" ca="1" si="10"/>
        <v>0</v>
      </c>
      <c r="AJ27" s="235">
        <f t="shared" si="10"/>
        <v>0</v>
      </c>
      <c r="AK27" s="124"/>
      <c r="AL27" s="235">
        <f t="shared" ca="1" si="11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si="8"/>
        <v>0</v>
      </c>
      <c r="AU27" s="235">
        <f t="shared" si="8"/>
        <v>0</v>
      </c>
      <c r="AV27" s="235">
        <f t="shared" si="8"/>
        <v>0</v>
      </c>
      <c r="AW27" s="235">
        <f t="shared" si="8"/>
        <v>0</v>
      </c>
      <c r="AX27" s="235">
        <f t="shared" ca="1" si="8"/>
        <v>0</v>
      </c>
      <c r="AY27" s="235">
        <f t="shared" ca="1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  <c r="BD27" s="217"/>
      <c r="BE27" s="217"/>
    </row>
    <row r="28" spans="2:57">
      <c r="D28" s="224" t="str">
        <f>EHK_volumes!D28</f>
        <v>Distribution switchgear (installed)</v>
      </c>
      <c r="F28" s="12"/>
      <c r="G28" s="98"/>
      <c r="H28" s="236">
        <f>IF(H$11=$D$6, EHK_volumes!$J28*EHK_volumes!$K28,0)</f>
        <v>0</v>
      </c>
      <c r="I28" s="233">
        <f>IF(I$11=IF($D28=$A$5, $D$5, IF(OR($D28="ESV observed compliance", $D28 = $A$7),$D$7, $D$6)), SUMPRODUCT(EHK_volumes!$Q28:$U28,EHK_volumes!$Q$13:$U$13)+EHK_volumes!$O28,0)</f>
        <v>0</v>
      </c>
      <c r="J28" s="234">
        <f>IF(J$11=$D$6, EHK_volumes!$M28,0)</f>
        <v>0</v>
      </c>
      <c r="K28" s="233">
        <f>IF(K$11=$D$6, EHK_volumes!$J28*EHK_volumes!$K28,0)</f>
        <v>0</v>
      </c>
      <c r="L28" s="233">
        <f>IF(L$11=IF($D28=$A$5, $D$5, IF(OR($D28="ESV observed compliance", $D28 = $A$7),$D$7, $D$6)), SUMPRODUCT(EHK_volumes!$Q28:$U28,EHK_volumes!$Q$13:$U$13)+EHK_volumes!$O28,0)</f>
        <v>0</v>
      </c>
      <c r="M28" s="234">
        <f>IF(M$11=$D$6, EHK_volumes!$M28,0)</f>
        <v>0</v>
      </c>
      <c r="N28" s="233">
        <f>IF(N$11=$D$6, EHK_volumes!$J28*EHK_volumes!$K28,0)</f>
        <v>0</v>
      </c>
      <c r="O28" s="233">
        <f>IF(O$11=IF($D28=$A$5, $D$5, IF(OR($D28="ESV observed compliance", $D28 = $A$7),$D$7, $D$6)), SUMPRODUCT(EHK_volumes!$Q28:$U28,EHK_volumes!$Q$13:$U$13)+EHK_volumes!$O28,0)</f>
        <v>0</v>
      </c>
      <c r="P28" s="234">
        <f>IF(P$11=$D$6, EHK_volumes!$M28,0)</f>
        <v>0</v>
      </c>
      <c r="Q28" s="233">
        <f>IF(Q$11=$D$6, EHK_volumes!$J28*EHK_volumes!$K28,0)</f>
        <v>0</v>
      </c>
      <c r="R28" s="233">
        <f>IF(R$11=IF($D28=$A$5, $D$5, IF(OR($D28="ESV observed compliance", $D28 = $A$7),$D$7, $D$6)), SUMPRODUCT(EHK_volumes!$Q28:$U28,EHK_volumes!$Q$13:$U$13)+EHK_volumes!$O28,0)</f>
        <v>0</v>
      </c>
      <c r="S28" s="234">
        <f>IF(S$11=$D$6, EHK_volumes!$M28,0)</f>
        <v>0</v>
      </c>
      <c r="T28" s="233">
        <f>IF(T$11=$D$6, EHK_volumes!$J28*EHK_volumes!$K28,0)</f>
        <v>0</v>
      </c>
      <c r="U28" s="233">
        <f>IF(U$11=IF($D28=$A$5, $D$5, IF(OR($D28="ESV observed compliance", $D28 = $A$7),$D$7, $D$6)), SUMPRODUCT(EHK_volumes!$Q28:$U28,EHK_volumes!$Q$13:$U$13)+EHK_volumes!$O28,0)</f>
        <v>0</v>
      </c>
      <c r="V28" s="234">
        <f>IF(V$11=$D$6, EHK_volumes!$M28,0)</f>
        <v>0</v>
      </c>
      <c r="W28" s="233">
        <f>IF(W$11=$D$6, EHK_volumes!$J28*EHK_volumes!$K28,0)</f>
        <v>0</v>
      </c>
      <c r="X28" s="233">
        <f ca="1">IF(X$11=IF($D28=$A$5, $D$5, IF(OR($D28="ESV observed compliance", $D28 = $A$7),$D$7, $D$6)), SUMPRODUCT(EHK_volumes!$Q28:$U28,EHK_volumes!$Q$13:$U$13)+EHK_volumes!$O28,0)</f>
        <v>0</v>
      </c>
      <c r="Y28" s="234">
        <f>IF(Y$11=$D$6, EHK_volumes!$M28,0)</f>
        <v>0</v>
      </c>
      <c r="Z28" s="233">
        <f>IF(Z$11=$D$6, EHK_volumes!$J28*EHK_volumes!$K28,0)</f>
        <v>0</v>
      </c>
      <c r="AA28" s="233">
        <f>IF(AA$11=IF($D28=$A$5, $D$5, IF(OR($D28="ESV observed compliance", $D28 = $A$7),$D$7, $D$6)), SUMPRODUCT(EHK_volumes!$Q28:$U28,EHK_volumes!$Q$13:$U$13)+EHK_volumes!$O28,0)</f>
        <v>0</v>
      </c>
      <c r="AB28" s="234">
        <f>IF(AB$11=$D$6, EHK_volumes!$M28,0)</f>
        <v>0</v>
      </c>
      <c r="AC28" s="124"/>
      <c r="AD28" s="235">
        <f t="shared" si="10"/>
        <v>0</v>
      </c>
      <c r="AE28" s="235">
        <f t="shared" si="10"/>
        <v>0</v>
      </c>
      <c r="AF28" s="235">
        <f t="shared" si="10"/>
        <v>0</v>
      </c>
      <c r="AG28" s="235">
        <f t="shared" si="10"/>
        <v>0</v>
      </c>
      <c r="AH28" s="235">
        <f t="shared" si="10"/>
        <v>0</v>
      </c>
      <c r="AI28" s="235">
        <f t="shared" ca="1" si="10"/>
        <v>0</v>
      </c>
      <c r="AJ28" s="235">
        <f t="shared" si="10"/>
        <v>0</v>
      </c>
      <c r="AK28" s="124"/>
      <c r="AL28" s="235">
        <f t="shared" ca="1" si="11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si="8"/>
        <v>0</v>
      </c>
      <c r="AU28" s="235">
        <f t="shared" si="8"/>
        <v>0</v>
      </c>
      <c r="AV28" s="235">
        <f t="shared" si="8"/>
        <v>0</v>
      </c>
      <c r="AW28" s="235">
        <f t="shared" si="8"/>
        <v>0</v>
      </c>
      <c r="AX28" s="235">
        <f t="shared" ca="1" si="8"/>
        <v>0</v>
      </c>
      <c r="AY28" s="235">
        <f t="shared" ca="1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  <c r="BD28" s="217"/>
      <c r="BE28" s="217"/>
    </row>
    <row r="29" spans="2:57">
      <c r="D29" s="224" t="str">
        <f>EHK_volumes!D29</f>
        <v>UG cable replacement</v>
      </c>
      <c r="F29" s="12"/>
      <c r="G29" s="98"/>
      <c r="H29" s="236">
        <f>IF(H$11=$D$6, EHK_volumes!$J29*EHK_volumes!$K29,0)</f>
        <v>0</v>
      </c>
      <c r="I29" s="233">
        <f>IF(I$11=IF($D29=$A$5, $D$5, IF(OR($D29="ESV observed compliance", $D29 = $A$7),$D$7, $D$6)), SUMPRODUCT(EHK_volumes!$Q29:$U29,EHK_volumes!$Q$13:$U$13)+EHK_volumes!$O29,0)</f>
        <v>0</v>
      </c>
      <c r="J29" s="234">
        <f>IF(J$11=$D$6, EHK_volumes!$M29,0)</f>
        <v>0</v>
      </c>
      <c r="K29" s="233">
        <f>IF(K$11=$D$6, EHK_volumes!$J29*EHK_volumes!$K29,0)</f>
        <v>0</v>
      </c>
      <c r="L29" s="233">
        <f>IF(L$11=IF($D29=$A$5, $D$5, IF(OR($D29="ESV observed compliance", $D29 = $A$7),$D$7, $D$6)), SUMPRODUCT(EHK_volumes!$Q29:$U29,EHK_volumes!$Q$13:$U$13)+EHK_volumes!$O29,0)</f>
        <v>0</v>
      </c>
      <c r="M29" s="234">
        <f>IF(M$11=$D$6, EHK_volumes!$M29,0)</f>
        <v>0</v>
      </c>
      <c r="N29" s="233">
        <f>IF(N$11=$D$6, EHK_volumes!$J29*EHK_volumes!$K29,0)</f>
        <v>0</v>
      </c>
      <c r="O29" s="233">
        <f>IF(O$11=IF($D29=$A$5, $D$5, IF(OR($D29="ESV observed compliance", $D29 = $A$7),$D$7, $D$6)), SUMPRODUCT(EHK_volumes!$Q29:$U29,EHK_volumes!$Q$13:$U$13)+EHK_volumes!$O29,0)</f>
        <v>0</v>
      </c>
      <c r="P29" s="234">
        <f>IF(P$11=$D$6, EHK_volumes!$M29,0)</f>
        <v>0</v>
      </c>
      <c r="Q29" s="233">
        <f>IF(Q$11=$D$6, EHK_volumes!$J29*EHK_volumes!$K29,0)</f>
        <v>0</v>
      </c>
      <c r="R29" s="233">
        <f>IF(R$11=IF($D29=$A$5, $D$5, IF(OR($D29="ESV observed compliance", $D29 = $A$7),$D$7, $D$6)), SUMPRODUCT(EHK_volumes!$Q29:$U29,EHK_volumes!$Q$13:$U$13)+EHK_volumes!$O29,0)</f>
        <v>0</v>
      </c>
      <c r="S29" s="234">
        <f>IF(S$11=$D$6, EHK_volumes!$M29,0)</f>
        <v>0</v>
      </c>
      <c r="T29" s="233">
        <f>IF(T$11=$D$6, EHK_volumes!$J29*EHK_volumes!$K29,0)</f>
        <v>0</v>
      </c>
      <c r="U29" s="233">
        <f>IF(U$11=IF($D29=$A$5, $D$5, IF(OR($D29="ESV observed compliance", $D29 = $A$7),$D$7, $D$6)), SUMPRODUCT(EHK_volumes!$Q29:$U29,EHK_volumes!$Q$13:$U$13)+EHK_volumes!$O29,0)</f>
        <v>0</v>
      </c>
      <c r="V29" s="234">
        <f>IF(V$11=$D$6, EHK_volumes!$M29,0)</f>
        <v>0</v>
      </c>
      <c r="W29" s="233">
        <f>IF(W$11=$D$6, EHK_volumes!$J29*EHK_volumes!$K29,0)</f>
        <v>0</v>
      </c>
      <c r="X29" s="233">
        <f ca="1">IF(X$11=IF($D29=$A$5, $D$5, IF(OR($D29="ESV observed compliance", $D29 = $A$7),$D$7, $D$6)), SUMPRODUCT(EHK_volumes!$Q29:$U29,EHK_volumes!$Q$13:$U$13)+EHK_volumes!$O29,0)</f>
        <v>0</v>
      </c>
      <c r="Y29" s="234">
        <f>IF(Y$11=$D$6, EHK_volumes!$M29,0)</f>
        <v>0</v>
      </c>
      <c r="Z29" s="233">
        <f>IF(Z$11=$D$6, EHK_volumes!$J29*EHK_volumes!$K29,0)</f>
        <v>0</v>
      </c>
      <c r="AA29" s="233">
        <f>IF(AA$11=IF($D29=$A$5, $D$5, IF(OR($D29="ESV observed compliance", $D29 = $A$7),$D$7, $D$6)), SUMPRODUCT(EHK_volumes!$Q29:$U29,EHK_volumes!$Q$13:$U$13)+EHK_volumes!$O29,0)</f>
        <v>0</v>
      </c>
      <c r="AB29" s="234">
        <f>IF(AB$11=$D$6, EHK_volumes!$M29,0)</f>
        <v>0</v>
      </c>
      <c r="AC29" s="124"/>
      <c r="AD29" s="235">
        <f t="shared" si="10"/>
        <v>0</v>
      </c>
      <c r="AE29" s="235">
        <f t="shared" si="10"/>
        <v>0</v>
      </c>
      <c r="AF29" s="235">
        <f t="shared" si="10"/>
        <v>0</v>
      </c>
      <c r="AG29" s="235">
        <f t="shared" si="10"/>
        <v>0</v>
      </c>
      <c r="AH29" s="235">
        <f t="shared" si="10"/>
        <v>0</v>
      </c>
      <c r="AI29" s="235">
        <f t="shared" ca="1" si="10"/>
        <v>0</v>
      </c>
      <c r="AJ29" s="235">
        <f t="shared" si="10"/>
        <v>0</v>
      </c>
      <c r="AK29" s="124"/>
      <c r="AL29" s="235">
        <f t="shared" ca="1" si="11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si="8"/>
        <v>0</v>
      </c>
      <c r="AU29" s="235">
        <f t="shared" si="8"/>
        <v>0</v>
      </c>
      <c r="AV29" s="235">
        <f t="shared" si="8"/>
        <v>0</v>
      </c>
      <c r="AW29" s="235">
        <f t="shared" si="8"/>
        <v>0</v>
      </c>
      <c r="AX29" s="235">
        <f t="shared" ca="1" si="8"/>
        <v>0</v>
      </c>
      <c r="AY29" s="235">
        <f t="shared" ca="1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  <c r="BD29" s="217"/>
      <c r="BE29" s="217"/>
    </row>
    <row r="30" spans="2:57" s="217" customFormat="1">
      <c r="D30" s="224" t="str">
        <f>EHK_volumes!D30</f>
        <v>Test Sites</v>
      </c>
      <c r="F30" s="12"/>
      <c r="G30" s="98"/>
      <c r="H30" s="236">
        <f>IF(H$11=$D$6, EHK_volumes!$J30*EHK_volumes!$K30,0)</f>
        <v>0</v>
      </c>
      <c r="I30" s="233">
        <f>IF(I$11=IF($D30=$A$5, $D$5, IF(OR($D30="ESV observed compliance", $D30 = $A$7),$D$7, $D$6)), SUMPRODUCT(EHK_volumes!$Q30:$U30,EHK_volumes!$Q$13:$U$13)+EHK_volumes!$O30,0)</f>
        <v>0</v>
      </c>
      <c r="J30" s="234">
        <f>IF(J$11=$D$6, EHK_volumes!$M30,0)</f>
        <v>0</v>
      </c>
      <c r="K30" s="233">
        <f>IF(K$11=$D$6, EHK_volumes!$J30*EHK_volumes!$K30,0)</f>
        <v>0</v>
      </c>
      <c r="L30" s="233">
        <f>IF(L$11=IF($D30=$A$5, $D$5, IF(OR($D30="ESV observed compliance", $D30 = $A$7),$D$7, $D$6)), SUMPRODUCT(EHK_volumes!$Q30:$U30,EHK_volumes!$Q$13:$U$13)+EHK_volumes!$O30,0)</f>
        <v>0</v>
      </c>
      <c r="M30" s="234">
        <f>IF(M$11=$D$6, EHK_volumes!$M30,0)</f>
        <v>0</v>
      </c>
      <c r="N30" s="233">
        <f>IF(N$11=$D$6, EHK_volumes!$J30*EHK_volumes!$K30,0)</f>
        <v>0</v>
      </c>
      <c r="O30" s="233">
        <f>IF(O$11=IF($D30=$A$5, $D$5, IF(OR($D30="ESV observed compliance", $D30 = $A$7),$D$7, $D$6)), SUMPRODUCT(EHK_volumes!$Q30:$U30,EHK_volumes!$Q$13:$U$13)+EHK_volumes!$O30,0)</f>
        <v>0</v>
      </c>
      <c r="P30" s="234">
        <f>IF(P$11=$D$6, EHK_volumes!$M30,0)</f>
        <v>0</v>
      </c>
      <c r="Q30" s="233">
        <f>IF(Q$11=$D$6, EHK_volumes!$J30*EHK_volumes!$K30,0)</f>
        <v>0</v>
      </c>
      <c r="R30" s="233">
        <f>IF(R$11=IF($D30=$A$5, $D$5, IF(OR($D30="ESV observed compliance", $D30 = $A$7),$D$7, $D$6)), SUMPRODUCT(EHK_volumes!$Q30:$U30,EHK_volumes!$Q$13:$U$13)+EHK_volumes!$O30,0)</f>
        <v>0</v>
      </c>
      <c r="S30" s="234">
        <f>IF(S$11=$D$6, EHK_volumes!$M30,0)</f>
        <v>0</v>
      </c>
      <c r="T30" s="233">
        <f>IF(T$11=$D$6, EHK_volumes!$J30*EHK_volumes!$K30,0)</f>
        <v>0</v>
      </c>
      <c r="U30" s="233">
        <f>IF(U$11=IF($D30=$A$5, $D$5, IF(OR($D30="ESV observed compliance", $D30 = $A$7),$D$7, $D$6)), SUMPRODUCT(EHK_volumes!$Q30:$U30,EHK_volumes!$Q$13:$U$13)+EHK_volumes!$O30,0)</f>
        <v>0</v>
      </c>
      <c r="V30" s="234">
        <f>IF(V$11=$D$6, EHK_volumes!$M30,0)</f>
        <v>0</v>
      </c>
      <c r="W30" s="233">
        <f>IF(W$11=$D$6, EHK_volumes!$J30*EHK_volumes!$K30,0)</f>
        <v>0</v>
      </c>
      <c r="X30" s="233">
        <f ca="1">IF(X$11=IF($D30=$A$5, $D$5, IF(OR($D30="ESV observed compliance", $D30 = $A$7),$D$7, $D$6)), SUMPRODUCT(EHK_volumes!$Q30:$U30,EHK_volumes!$Q$13:$U$13)+EHK_volumes!$O30,0)</f>
        <v>0</v>
      </c>
      <c r="Y30" s="234">
        <f>IF(Y$11=$D$6, EHK_volumes!$M30,0)</f>
        <v>0</v>
      </c>
      <c r="Z30" s="233">
        <f>IF(Z$11=$D$6, EHK_volumes!$J30*EHK_volumes!$K30,0)</f>
        <v>0</v>
      </c>
      <c r="AA30" s="233">
        <f>IF(AA$11=IF($D30=$A$5, $D$5, IF(OR($D30="ESV observed compliance", $D30 = $A$7),$D$7, $D$6)), SUMPRODUCT(EHK_volumes!$Q30:$U30,EHK_volumes!$Q$13:$U$13)+EHK_volumes!$O30,0)</f>
        <v>0</v>
      </c>
      <c r="AB30" s="234">
        <f>IF(AB$11=$D$6, EHK_volumes!$M30,0)</f>
        <v>0</v>
      </c>
      <c r="AC30" s="124"/>
      <c r="AD30" s="235">
        <f t="shared" ref="AD30:AJ30" si="12">SUMIF($H$11:$AB$11,AD$11, $H30:$AB30)</f>
        <v>0</v>
      </c>
      <c r="AE30" s="235">
        <f t="shared" si="12"/>
        <v>0</v>
      </c>
      <c r="AF30" s="235">
        <f t="shared" si="12"/>
        <v>0</v>
      </c>
      <c r="AG30" s="235">
        <f t="shared" si="12"/>
        <v>0</v>
      </c>
      <c r="AH30" s="235">
        <f t="shared" si="12"/>
        <v>0</v>
      </c>
      <c r="AI30" s="235">
        <f t="shared" ca="1" si="12"/>
        <v>0</v>
      </c>
      <c r="AJ30" s="235">
        <f t="shared" si="12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si="8"/>
        <v>0</v>
      </c>
      <c r="AU30" s="235">
        <f t="shared" si="8"/>
        <v>0</v>
      </c>
      <c r="AV30" s="235">
        <f t="shared" si="8"/>
        <v>0</v>
      </c>
      <c r="AW30" s="235">
        <f t="shared" si="8"/>
        <v>0</v>
      </c>
      <c r="AX30" s="235">
        <f t="shared" ca="1" si="8"/>
        <v>0</v>
      </c>
      <c r="AY30" s="235">
        <f t="shared" ca="1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7">
      <c r="D31" s="224" t="str">
        <f>EHK_volumes!D31</f>
        <v>HV Customers (total)</v>
      </c>
      <c r="F31" s="12"/>
      <c r="G31" s="98"/>
      <c r="H31" s="236">
        <f>IF(H$11=$D$6, EHK_volumes!$J31*EHK_volumes!$K31,0)</f>
        <v>0</v>
      </c>
      <c r="I31" s="233">
        <f>IF(I$11=IF($D31=$A$5, $D$5, IF(OR($D31="ESV observed compliance", $D31 = $A$7),$D$7, $D$6)), SUMPRODUCT(EHK_volumes!$Q31:$U31,EHK_volumes!$Q$13:$U$13)+EHK_volumes!$O31,0)</f>
        <v>0</v>
      </c>
      <c r="J31" s="234">
        <f>IF(J$11=$D$6, EHK_volumes!$M31,0)</f>
        <v>0</v>
      </c>
      <c r="K31" s="233">
        <f>IF(K$11=$D$6, EHK_volumes!$J31*EHK_volumes!$K31,0)</f>
        <v>0</v>
      </c>
      <c r="L31" s="233">
        <f>IF(L$11=IF($D31=$A$5, $D$5, IF(OR($D31="ESV observed compliance", $D31 = $A$7),$D$7, $D$6)), SUMPRODUCT(EHK_volumes!$Q31:$U31,EHK_volumes!$Q$13:$U$13)+EHK_volumes!$O31,0)</f>
        <v>0</v>
      </c>
      <c r="M31" s="234">
        <f>IF(M$11=$D$6, EHK_volumes!$M31,0)</f>
        <v>0</v>
      </c>
      <c r="N31" s="233">
        <f>IF(N$11=$D$6, EHK_volumes!$J31*EHK_volumes!$K31,0)</f>
        <v>0</v>
      </c>
      <c r="O31" s="233">
        <f>IF(O$11=IF($D31=$A$5, $D$5, IF(OR($D31="ESV observed compliance", $D31 = $A$7),$D$7, $D$6)), SUMPRODUCT(EHK_volumes!$Q31:$U31,EHK_volumes!$Q$13:$U$13)+EHK_volumes!$O31,0)</f>
        <v>0</v>
      </c>
      <c r="P31" s="234">
        <f>IF(P$11=$D$6, EHK_volumes!$M31,0)</f>
        <v>0</v>
      </c>
      <c r="Q31" s="233">
        <f>IF(Q$11=$D$6, EHK_volumes!$J31*EHK_volumes!$K31,0)</f>
        <v>0</v>
      </c>
      <c r="R31" s="233">
        <f>IF(R$11=IF($D31=$A$5, $D$5, IF(OR($D31="ESV observed compliance", $D31 = $A$7),$D$7, $D$6)), SUMPRODUCT(EHK_volumes!$Q31:$U31,EHK_volumes!$Q$13:$U$13)+EHK_volumes!$O31,0)</f>
        <v>0</v>
      </c>
      <c r="S31" s="234">
        <f>IF(S$11=$D$6, EHK_volumes!$M31,0)</f>
        <v>0</v>
      </c>
      <c r="T31" s="233">
        <f>IF(T$11=$D$6, EHK_volumes!$J31*EHK_volumes!$K31,0)</f>
        <v>0</v>
      </c>
      <c r="U31" s="233">
        <f>IF(U$11=IF($D31=$A$5, $D$5, IF(OR($D31="ESV observed compliance", $D31 = $A$7),$D$7, $D$6)), SUMPRODUCT(EHK_volumes!$Q31:$U31,EHK_volumes!$Q$13:$U$13)+EHK_volumes!$O31,0)</f>
        <v>0</v>
      </c>
      <c r="V31" s="234">
        <f>IF(V$11=$D$6, EHK_volumes!$M31,0)</f>
        <v>0</v>
      </c>
      <c r="W31" s="233">
        <f>IF(W$11=$D$6, EHK_volumes!$J31*EHK_volumes!$K31,0)</f>
        <v>0</v>
      </c>
      <c r="X31" s="233">
        <f ca="1">IF(X$11=IF($D31=$A$5, $D$5, IF(OR($D31="ESV observed compliance", $D31 = $A$7),$D$7, $D$6)), SUMPRODUCT(EHK_volumes!$Q31:$U31,EHK_volumes!$Q$13:$U$13)+EHK_volumes!$O31,0)</f>
        <v>0</v>
      </c>
      <c r="Y31" s="234">
        <f>IF(Y$11=$D$6, EHK_volumes!$M31,0)</f>
        <v>0</v>
      </c>
      <c r="Z31" s="233">
        <f>IF(Z$11=$D$6, EHK_volumes!$J31*EHK_volumes!$K31,0)</f>
        <v>0</v>
      </c>
      <c r="AA31" s="233">
        <f>IF(AA$11=IF($D31=$A$5, $D$5, IF(OR($D31="ESV observed compliance", $D31 = $A$7),$D$7, $D$6)), SUMPRODUCT(EHK_volumes!$Q31:$U31,EHK_volumes!$Q$13:$U$13)+EHK_volumes!$O31,0)</f>
        <v>0</v>
      </c>
      <c r="AB31" s="234">
        <f>IF(AB$11=$D$6, EHK_volumes!$M31,0)</f>
        <v>0</v>
      </c>
      <c r="AC31" s="124"/>
      <c r="AD31" s="235">
        <f t="shared" si="10"/>
        <v>0</v>
      </c>
      <c r="AE31" s="235">
        <f t="shared" si="10"/>
        <v>0</v>
      </c>
      <c r="AF31" s="235">
        <f t="shared" si="10"/>
        <v>0</v>
      </c>
      <c r="AG31" s="235">
        <f t="shared" si="10"/>
        <v>0</v>
      </c>
      <c r="AH31" s="235">
        <f t="shared" si="10"/>
        <v>0</v>
      </c>
      <c r="AI31" s="235">
        <f t="shared" ca="1" si="10"/>
        <v>0</v>
      </c>
      <c r="AJ31" s="235">
        <f t="shared" si="10"/>
        <v>0</v>
      </c>
      <c r="AK31" s="124"/>
      <c r="AL31" s="235">
        <f t="shared" ca="1" si="11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si="8"/>
        <v>0</v>
      </c>
      <c r="AU31" s="235">
        <f t="shared" si="8"/>
        <v>0</v>
      </c>
      <c r="AV31" s="235">
        <f t="shared" si="8"/>
        <v>0</v>
      </c>
      <c r="AW31" s="235">
        <f t="shared" si="8"/>
        <v>0</v>
      </c>
      <c r="AX31" s="235">
        <f t="shared" ca="1" si="8"/>
        <v>0</v>
      </c>
      <c r="AY31" s="235">
        <f t="shared" ca="1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  <c r="BD31" s="217"/>
      <c r="BE31" s="217"/>
    </row>
    <row r="32" spans="2:57">
      <c r="D32" s="224" t="str">
        <f>EHK_volumes!D32</f>
        <v>HV Customers (generation signalling)</v>
      </c>
      <c r="F32" s="12"/>
      <c r="G32" s="98"/>
      <c r="H32" s="236">
        <f>IF(H$11=$D$6, EHK_volumes!$J32*EHK_volumes!$K32,0)</f>
        <v>0</v>
      </c>
      <c r="I32" s="233">
        <f>IF(I$11=IF($D32=$A$5, $D$5, IF(OR($D32="ESV observed compliance", $D32 = $A$7),$D$7, $D$6)), SUMPRODUCT(EHK_volumes!$Q32:$U32,EHK_volumes!$Q$13:$U$13)+EHK_volumes!$O32,0)</f>
        <v>0</v>
      </c>
      <c r="J32" s="234">
        <f>IF(J$11=$D$6, EHK_volumes!$M32,0)</f>
        <v>0</v>
      </c>
      <c r="K32" s="233">
        <f>IF(K$11=$D$6, EHK_volumes!$J32*EHK_volumes!$K32,0)</f>
        <v>0</v>
      </c>
      <c r="L32" s="233">
        <f>IF(L$11=IF($D32=$A$5, $D$5, IF(OR($D32="ESV observed compliance", $D32 = $A$7),$D$7, $D$6)), SUMPRODUCT(EHK_volumes!$Q32:$U32,EHK_volumes!$Q$13:$U$13)+EHK_volumes!$O32,0)</f>
        <v>0</v>
      </c>
      <c r="M32" s="234">
        <f>IF(M$11=$D$6, EHK_volumes!$M32,0)</f>
        <v>0</v>
      </c>
      <c r="N32" s="233">
        <f>IF(N$11=$D$6, EHK_volumes!$J32*EHK_volumes!$K32,0)</f>
        <v>0</v>
      </c>
      <c r="O32" s="233">
        <f>IF(O$11=IF($D32=$A$5, $D$5, IF(OR($D32="ESV observed compliance", $D32 = $A$7),$D$7, $D$6)), SUMPRODUCT(EHK_volumes!$Q32:$U32,EHK_volumes!$Q$13:$U$13)+EHK_volumes!$O32,0)</f>
        <v>0</v>
      </c>
      <c r="P32" s="234">
        <f>IF(P$11=$D$6, EHK_volumes!$M32,0)</f>
        <v>0</v>
      </c>
      <c r="Q32" s="233">
        <f>IF(Q$11=$D$6, EHK_volumes!$J32*EHK_volumes!$K32,0)</f>
        <v>0</v>
      </c>
      <c r="R32" s="233">
        <f>IF(R$11=IF($D32=$A$5, $D$5, IF(OR($D32="ESV observed compliance", $D32 = $A$7),$D$7, $D$6)), SUMPRODUCT(EHK_volumes!$Q32:$U32,EHK_volumes!$Q$13:$U$13)+EHK_volumes!$O32,0)</f>
        <v>0</v>
      </c>
      <c r="S32" s="234">
        <f>IF(S$11=$D$6, EHK_volumes!$M32,0)</f>
        <v>0</v>
      </c>
      <c r="T32" s="233">
        <f>IF(T$11=$D$6, EHK_volumes!$J32*EHK_volumes!$K32,0)</f>
        <v>0</v>
      </c>
      <c r="U32" s="233">
        <f>IF(U$11=IF($D32=$A$5, $D$5, IF(OR($D32="ESV observed compliance", $D32 = $A$7),$D$7, $D$6)), SUMPRODUCT(EHK_volumes!$Q32:$U32,EHK_volumes!$Q$13:$U$13)+EHK_volumes!$O32,0)</f>
        <v>0</v>
      </c>
      <c r="V32" s="234">
        <f>IF(V$11=$D$6, EHK_volumes!$M32,0)</f>
        <v>0</v>
      </c>
      <c r="W32" s="233">
        <f>IF(W$11=$D$6, EHK_volumes!$J32*EHK_volumes!$K32,0)</f>
        <v>0</v>
      </c>
      <c r="X32" s="233">
        <f ca="1">IF(X$11=IF($D32=$A$5, $D$5, IF(OR($D32="ESV observed compliance", $D32 = $A$7),$D$7, $D$6)), SUMPRODUCT(EHK_volumes!$Q32:$U32,EHK_volumes!$Q$13:$U$13)+EHK_volumes!$O32,0)</f>
        <v>0</v>
      </c>
      <c r="Y32" s="234">
        <f>IF(Y$11=$D$6, EHK_volumes!$M32,0)</f>
        <v>0</v>
      </c>
      <c r="Z32" s="233">
        <f>IF(Z$11=$D$6, EHK_volumes!$J32*EHK_volumes!$K32,0)</f>
        <v>0</v>
      </c>
      <c r="AA32" s="233">
        <f>IF(AA$11=IF($D32=$A$5, $D$5, IF(OR($D32="ESV observed compliance", $D32 = $A$7),$D$7, $D$6)), SUMPRODUCT(EHK_volumes!$Q32:$U32,EHK_volumes!$Q$13:$U$13)+EHK_volumes!$O32,0)</f>
        <v>0</v>
      </c>
      <c r="AB32" s="234">
        <f>IF(AB$11=$D$6, EHK_volumes!$M32,0)</f>
        <v>0</v>
      </c>
      <c r="AC32" s="124"/>
      <c r="AD32" s="235">
        <f t="shared" si="10"/>
        <v>0</v>
      </c>
      <c r="AE32" s="235">
        <f t="shared" si="10"/>
        <v>0</v>
      </c>
      <c r="AF32" s="235">
        <f t="shared" si="10"/>
        <v>0</v>
      </c>
      <c r="AG32" s="235">
        <f t="shared" si="10"/>
        <v>0</v>
      </c>
      <c r="AH32" s="235">
        <f t="shared" si="10"/>
        <v>0</v>
      </c>
      <c r="AI32" s="235">
        <f t="shared" ca="1" si="10"/>
        <v>0</v>
      </c>
      <c r="AJ32" s="235">
        <f t="shared" si="10"/>
        <v>0</v>
      </c>
      <c r="AK32" s="124"/>
      <c r="AL32" s="235">
        <f t="shared" ca="1" si="11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si="8"/>
        <v>0</v>
      </c>
      <c r="AU32" s="235">
        <f t="shared" si="8"/>
        <v>0</v>
      </c>
      <c r="AV32" s="235">
        <f t="shared" si="8"/>
        <v>0</v>
      </c>
      <c r="AW32" s="235">
        <f t="shared" si="8"/>
        <v>0</v>
      </c>
      <c r="AX32" s="235">
        <f t="shared" ca="1" si="8"/>
        <v>0</v>
      </c>
      <c r="AY32" s="235">
        <f t="shared" ca="1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  <c r="BD32" s="217"/>
      <c r="BE32" s="217"/>
    </row>
    <row r="33" spans="1:57" s="217" customFormat="1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3">SUMIF($AD$11:$AJ$11,BC$11, $AD33:$AJ33)*BC$8</f>
        <v>0</v>
      </c>
    </row>
    <row r="34" spans="1:57" s="217" customFormat="1">
      <c r="D34" s="224" t="str">
        <f>EHK_volumes!D34</f>
        <v>22kV feeder works</v>
      </c>
      <c r="F34" s="12"/>
      <c r="G34" s="98"/>
      <c r="H34" s="236">
        <f>IF(H$11=$D$6, EHK_volumes!$J34*EHK_volumes!$K34,0)</f>
        <v>0</v>
      </c>
      <c r="I34" s="233">
        <f>IF(I$11=IF($D34=$A$5, $D$5, IF(OR($D34="ESV observed compliance", $D34 = $A$7),$D$7, $D$6)), SUMPRODUCT(EHK_volumes!$Q34:$U34,EHK_volumes!$Q$13:$U$13)+EHK_volumes!$O34,0)</f>
        <v>0</v>
      </c>
      <c r="J34" s="234">
        <f>IF(J$11=$D$6, EHK_volumes!$M34,0)</f>
        <v>0</v>
      </c>
      <c r="K34" s="233">
        <f>IF(K$11=$D$6, EHK_volumes!$J34*EHK_volumes!$K34,0)</f>
        <v>0</v>
      </c>
      <c r="L34" s="233">
        <f>IF(L$11=IF($D34=$A$5, $D$5, IF(OR($D34="ESV observed compliance", $D34 = $A$7),$D$7, $D$6)), SUMPRODUCT(EHK_volumes!$Q34:$U34,EHK_volumes!$Q$13:$U$13)+EHK_volumes!$O34,0)</f>
        <v>0</v>
      </c>
      <c r="M34" s="234">
        <f>IF(M$11=$D$6, EHK_volumes!$M34,0)</f>
        <v>0</v>
      </c>
      <c r="N34" s="233">
        <f>IF(N$11=$D$6, EHK_volumes!$J34*EHK_volumes!$K34,0)</f>
        <v>0</v>
      </c>
      <c r="O34" s="233">
        <f>IF(O$11=IF($D34=$A$5, $D$5, IF(OR($D34="ESV observed compliance", $D34 = $A$7),$D$7, $D$6)), SUMPRODUCT(EHK_volumes!$Q34:$U34,EHK_volumes!$Q$13:$U$13)+EHK_volumes!$O34,0)</f>
        <v>0</v>
      </c>
      <c r="P34" s="234">
        <f>IF(P$11=$D$6, EHK_volumes!$M34,0)</f>
        <v>0</v>
      </c>
      <c r="Q34" s="233">
        <f>IF(Q$11=$D$6, EHK_volumes!$J34*EHK_volumes!$K34,0)</f>
        <v>0</v>
      </c>
      <c r="R34" s="233">
        <f>IF(R$11=IF($D34=$A$5, $D$5, IF(OR($D34="ESV observed compliance", $D34 = $A$7),$D$7, $D$6)), SUMPRODUCT(EHK_volumes!$Q34:$U34,EHK_volumes!$Q$13:$U$13)+EHK_volumes!$O34,0)</f>
        <v>0</v>
      </c>
      <c r="S34" s="234">
        <f>IF(S$11=$D$6, EHK_volumes!$M34,0)</f>
        <v>0</v>
      </c>
      <c r="T34" s="233">
        <f>IF(T$11=$D$6, EHK_volumes!$J34*EHK_volumes!$K34,0)</f>
        <v>0</v>
      </c>
      <c r="U34" s="233">
        <f>IF(U$11=IF($D34=$A$5, $D$5, IF(OR($D34="ESV observed compliance", $D34 = $A$7),$D$7, $D$6)), SUMPRODUCT(EHK_volumes!$Q34:$U34,EHK_volumes!$Q$13:$U$13)+EHK_volumes!$O34,0)</f>
        <v>0</v>
      </c>
      <c r="V34" s="234">
        <f>IF(V$11=$D$6, EHK_volumes!$M34,0)</f>
        <v>0</v>
      </c>
      <c r="W34" s="233">
        <f>IF(W$11=$D$6, EHK_volumes!$J34*EHK_volumes!$K34,0)</f>
        <v>612000</v>
      </c>
      <c r="X34" s="233">
        <f ca="1">IF(X$11=IF($D34=$A$5, $D$5, IF(OR($D34="ESV observed compliance", $D34 = $A$7),$D$7, $D$6)), SUMPRODUCT(EHK_volumes!$Q34:$U34,EHK_volumes!$Q$13:$U$13)+EHK_volumes!$O34,0)</f>
        <v>0</v>
      </c>
      <c r="Y34" s="234">
        <f>IF(Y$11=$D$6, EHK_volumes!$M34,0)</f>
        <v>0</v>
      </c>
      <c r="Z34" s="233">
        <f>IF(Z$11=$D$6, EHK_volumes!$J34*EHK_volumes!$K34,0)</f>
        <v>0</v>
      </c>
      <c r="AA34" s="233">
        <f>IF(AA$11=IF($D34=$A$5, $D$5, IF(OR($D34="ESV observed compliance", $D34 = $A$7),$D$7, $D$6)), SUMPRODUCT(EHK_volumes!$Q34:$U34,EHK_volumes!$Q$13:$U$13)+EHK_volumes!$O34,0)</f>
        <v>0</v>
      </c>
      <c r="AB34" s="234">
        <f>IF(AB$11=$D$6, EHK_volumes!$M34,0)</f>
        <v>0</v>
      </c>
      <c r="AC34" s="124"/>
      <c r="AD34" s="235">
        <f t="shared" si="10"/>
        <v>0</v>
      </c>
      <c r="AE34" s="235">
        <f t="shared" si="10"/>
        <v>0</v>
      </c>
      <c r="AF34" s="235">
        <f t="shared" si="10"/>
        <v>0</v>
      </c>
      <c r="AG34" s="235">
        <f t="shared" si="10"/>
        <v>0</v>
      </c>
      <c r="AH34" s="235">
        <f t="shared" si="10"/>
        <v>0</v>
      </c>
      <c r="AI34" s="235">
        <f t="shared" ca="1" si="10"/>
        <v>612000</v>
      </c>
      <c r="AJ34" s="235">
        <f t="shared" si="10"/>
        <v>0</v>
      </c>
      <c r="AK34" s="124"/>
      <c r="AL34" s="235">
        <f t="shared" ca="1" si="11"/>
        <v>612000</v>
      </c>
      <c r="AN34" s="235">
        <f t="shared" ref="AN34:BC39" si="14">SUMIF($AD$11:$AJ$11,AN$11, $AD34:$AJ34)*AN$8</f>
        <v>0</v>
      </c>
      <c r="AO34" s="235">
        <f t="shared" si="14"/>
        <v>0</v>
      </c>
      <c r="AP34" s="235">
        <f t="shared" si="14"/>
        <v>0</v>
      </c>
      <c r="AQ34" s="235">
        <f t="shared" si="14"/>
        <v>0</v>
      </c>
      <c r="AR34" s="235">
        <f t="shared" si="14"/>
        <v>0</v>
      </c>
      <c r="AS34" s="235">
        <f t="shared" si="14"/>
        <v>0</v>
      </c>
      <c r="AT34" s="235">
        <f t="shared" si="14"/>
        <v>0</v>
      </c>
      <c r="AU34" s="235">
        <f t="shared" si="14"/>
        <v>0</v>
      </c>
      <c r="AV34" s="235">
        <f t="shared" si="14"/>
        <v>0</v>
      </c>
      <c r="AW34" s="235">
        <f t="shared" si="14"/>
        <v>0</v>
      </c>
      <c r="AX34" s="235">
        <f t="shared" ca="1" si="14"/>
        <v>306000</v>
      </c>
      <c r="AY34" s="235">
        <f t="shared" ca="1" si="14"/>
        <v>306000</v>
      </c>
      <c r="AZ34" s="235">
        <f t="shared" si="14"/>
        <v>0</v>
      </c>
      <c r="BA34" s="235">
        <f t="shared" si="14"/>
        <v>0</v>
      </c>
      <c r="BB34" s="235">
        <f t="shared" si="14"/>
        <v>0</v>
      </c>
      <c r="BC34" s="235">
        <f t="shared" si="14"/>
        <v>0</v>
      </c>
    </row>
    <row r="35" spans="1:57" s="217" customFormat="1">
      <c r="D35" s="224" t="str">
        <f>EHK_volumes!D35</f>
        <v>66kV Line works (Overhead)</v>
      </c>
      <c r="F35" s="12"/>
      <c r="G35" s="98"/>
      <c r="H35" s="236">
        <f>IF(H$11=$D$6, EHK_volumes!$J35*EHK_volumes!$K35,0)</f>
        <v>0</v>
      </c>
      <c r="I35" s="233">
        <f>IF(I$11=IF($D35=$A$5, $D$5, IF(OR($D35="ESV observed compliance", $D35 = $A$7),$D$7, $D$6)), SUMPRODUCT(EHK_volumes!$Q35:$U35,EHK_volumes!$Q$13:$U$13)+EHK_volumes!$O35,0)</f>
        <v>0</v>
      </c>
      <c r="J35" s="234">
        <f>IF(J$11=$D$6, EHK_volumes!$M35,0)</f>
        <v>0</v>
      </c>
      <c r="K35" s="233">
        <f>IF(K$11=$D$6, EHK_volumes!$J35*EHK_volumes!$K35,0)</f>
        <v>0</v>
      </c>
      <c r="L35" s="233">
        <f>IF(L$11=IF($D35=$A$5, $D$5, IF(OR($D35="ESV observed compliance", $D35 = $A$7),$D$7, $D$6)), SUMPRODUCT(EHK_volumes!$Q35:$U35,EHK_volumes!$Q$13:$U$13)+EHK_volumes!$O35,0)</f>
        <v>0</v>
      </c>
      <c r="M35" s="234">
        <f>IF(M$11=$D$6, EHK_volumes!$M35,0)</f>
        <v>0</v>
      </c>
      <c r="N35" s="233">
        <f>IF(N$11=$D$6, EHK_volumes!$J35*EHK_volumes!$K35,0)</f>
        <v>0</v>
      </c>
      <c r="O35" s="233">
        <f>IF(O$11=IF($D35=$A$5, $D$5, IF(OR($D35="ESV observed compliance", $D35 = $A$7),$D$7, $D$6)), SUMPRODUCT(EHK_volumes!$Q35:$U35,EHK_volumes!$Q$13:$U$13)+EHK_volumes!$O35,0)</f>
        <v>0</v>
      </c>
      <c r="P35" s="234">
        <f>IF(P$11=$D$6, EHK_volumes!$M35,0)</f>
        <v>0</v>
      </c>
      <c r="Q35" s="233">
        <f>IF(Q$11=$D$6, EHK_volumes!$J35*EHK_volumes!$K35,0)</f>
        <v>0</v>
      </c>
      <c r="R35" s="233">
        <f>IF(R$11=IF($D35=$A$5, $D$5, IF(OR($D35="ESV observed compliance", $D35 = $A$7),$D$7, $D$6)), SUMPRODUCT(EHK_volumes!$Q35:$U35,EHK_volumes!$Q$13:$U$13)+EHK_volumes!$O35,0)</f>
        <v>0</v>
      </c>
      <c r="S35" s="234">
        <f>IF(S$11=$D$6, EHK_volumes!$M35,0)</f>
        <v>0</v>
      </c>
      <c r="T35" s="233">
        <f>IF(T$11=$D$6, EHK_volumes!$J35*EHK_volumes!$K35,0)</f>
        <v>0</v>
      </c>
      <c r="U35" s="233">
        <f>IF(U$11=IF($D35=$A$5, $D$5, IF(OR($D35="ESV observed compliance", $D35 = $A$7),$D$7, $D$6)), SUMPRODUCT(EHK_volumes!$Q35:$U35,EHK_volumes!$Q$13:$U$13)+EHK_volumes!$O35,0)</f>
        <v>0</v>
      </c>
      <c r="V35" s="234">
        <f>IF(V$11=$D$6, EHK_volumes!$M35,0)</f>
        <v>0</v>
      </c>
      <c r="W35" s="233">
        <f>IF(W$11=$D$6, EHK_volumes!$J35*EHK_volumes!$K35,0)</f>
        <v>0</v>
      </c>
      <c r="X35" s="233">
        <f ca="1">IF(X$11=IF($D35=$A$5, $D$5, IF(OR($D35="ESV observed compliance", $D35 = $A$7),$D$7, $D$6)), SUMPRODUCT(EHK_volumes!$Q35:$U35,EHK_volumes!$Q$13:$U$13)+EHK_volumes!$O35,0)</f>
        <v>0</v>
      </c>
      <c r="Y35" s="234">
        <f>IF(Y$11=$D$6, EHK_volumes!$M35,0)</f>
        <v>0</v>
      </c>
      <c r="Z35" s="233">
        <f>IF(Z$11=$D$6, EHK_volumes!$J35*EHK_volumes!$K35,0)</f>
        <v>0</v>
      </c>
      <c r="AA35" s="233">
        <f>IF(AA$11=IF($D35=$A$5, $D$5, IF(OR($D35="ESV observed compliance", $D35 = $A$7),$D$7, $D$6)), SUMPRODUCT(EHK_volumes!$Q35:$U35,EHK_volumes!$Q$13:$U$13)+EHK_volumes!$O35,0)</f>
        <v>0</v>
      </c>
      <c r="AB35" s="234">
        <f>IF(AB$11=$D$6, EHK_volumes!$M35,0)</f>
        <v>0</v>
      </c>
      <c r="AC35" s="124"/>
      <c r="AD35" s="235">
        <f t="shared" si="10"/>
        <v>0</v>
      </c>
      <c r="AE35" s="235">
        <f t="shared" si="10"/>
        <v>0</v>
      </c>
      <c r="AF35" s="235">
        <f t="shared" si="10"/>
        <v>0</v>
      </c>
      <c r="AG35" s="235">
        <f t="shared" si="10"/>
        <v>0</v>
      </c>
      <c r="AH35" s="235">
        <f t="shared" si="10"/>
        <v>0</v>
      </c>
      <c r="AI35" s="235">
        <f t="shared" ca="1" si="10"/>
        <v>0</v>
      </c>
      <c r="AJ35" s="235">
        <f t="shared" si="10"/>
        <v>0</v>
      </c>
      <c r="AK35" s="124"/>
      <c r="AL35" s="235">
        <f t="shared" ref="AL35:AL39" ca="1" si="15">SUM(AD35:AJ35)</f>
        <v>0</v>
      </c>
      <c r="AN35" s="235">
        <f t="shared" si="14"/>
        <v>0</v>
      </c>
      <c r="AO35" s="235">
        <f t="shared" si="14"/>
        <v>0</v>
      </c>
      <c r="AP35" s="235">
        <f t="shared" si="14"/>
        <v>0</v>
      </c>
      <c r="AQ35" s="235">
        <f t="shared" si="14"/>
        <v>0</v>
      </c>
      <c r="AR35" s="235">
        <f t="shared" si="14"/>
        <v>0</v>
      </c>
      <c r="AS35" s="235">
        <f t="shared" si="14"/>
        <v>0</v>
      </c>
      <c r="AT35" s="235">
        <f t="shared" si="14"/>
        <v>0</v>
      </c>
      <c r="AU35" s="235">
        <f t="shared" si="14"/>
        <v>0</v>
      </c>
      <c r="AV35" s="235">
        <f t="shared" si="14"/>
        <v>0</v>
      </c>
      <c r="AW35" s="235">
        <f t="shared" si="14"/>
        <v>0</v>
      </c>
      <c r="AX35" s="235">
        <f t="shared" ca="1" si="14"/>
        <v>0</v>
      </c>
      <c r="AY35" s="235">
        <f t="shared" ca="1" si="14"/>
        <v>0</v>
      </c>
      <c r="AZ35" s="235">
        <f t="shared" si="14"/>
        <v>0</v>
      </c>
      <c r="BA35" s="235">
        <f t="shared" si="14"/>
        <v>0</v>
      </c>
      <c r="BB35" s="235">
        <f t="shared" si="14"/>
        <v>0</v>
      </c>
      <c r="BC35" s="235">
        <f t="shared" si="14"/>
        <v>0</v>
      </c>
    </row>
    <row r="36" spans="1:57">
      <c r="D36" s="224" t="str">
        <f>EHK_volumes!D36</f>
        <v>3rd phase line extension</v>
      </c>
      <c r="F36" s="12"/>
      <c r="G36" s="98"/>
      <c r="H36" s="236">
        <f>IF(H$11=$D$6, EHK_volumes!$J36*EHK_volumes!$K36,0)</f>
        <v>0</v>
      </c>
      <c r="I36" s="233">
        <f>IF(I$11=IF($D36=$A$5, $D$5, IF(OR($D36="ESV observed compliance", $D36 = $A$7),$D$7, $D$6)), SUMPRODUCT(EHK_volumes!$Q36:$U36,EHK_volumes!$Q$13:$U$13)+EHK_volumes!$O36,0)</f>
        <v>0</v>
      </c>
      <c r="J36" s="234">
        <f>IF(J$11=$D$6, EHK_volumes!$M36,0)</f>
        <v>0</v>
      </c>
      <c r="K36" s="233">
        <f>IF(K$11=$D$6, EHK_volumes!$J36*EHK_volumes!$K36,0)</f>
        <v>0</v>
      </c>
      <c r="L36" s="233">
        <f>IF(L$11=IF($D36=$A$5, $D$5, IF(OR($D36="ESV observed compliance", $D36 = $A$7),$D$7, $D$6)), SUMPRODUCT(EHK_volumes!$Q36:$U36,EHK_volumes!$Q$13:$U$13)+EHK_volumes!$O36,0)</f>
        <v>0</v>
      </c>
      <c r="M36" s="234">
        <f>IF(M$11=$D$6, EHK_volumes!$M36,0)</f>
        <v>0</v>
      </c>
      <c r="N36" s="233">
        <f>IF(N$11=$D$6, EHK_volumes!$J36*EHK_volumes!$K36,0)</f>
        <v>0</v>
      </c>
      <c r="O36" s="233">
        <f>IF(O$11=IF($D36=$A$5, $D$5, IF(OR($D36="ESV observed compliance", $D36 = $A$7),$D$7, $D$6)), SUMPRODUCT(EHK_volumes!$Q36:$U36,EHK_volumes!$Q$13:$U$13)+EHK_volumes!$O36,0)</f>
        <v>0</v>
      </c>
      <c r="P36" s="234">
        <f>IF(P$11=$D$6, EHK_volumes!$M36,0)</f>
        <v>0</v>
      </c>
      <c r="Q36" s="233">
        <f>IF(Q$11=$D$6, EHK_volumes!$J36*EHK_volumes!$K36,0)</f>
        <v>0</v>
      </c>
      <c r="R36" s="233">
        <f>IF(R$11=IF($D36=$A$5, $D$5, IF(OR($D36="ESV observed compliance", $D36 = $A$7),$D$7, $D$6)), SUMPRODUCT(EHK_volumes!$Q36:$U36,EHK_volumes!$Q$13:$U$13)+EHK_volumes!$O36,0)</f>
        <v>0</v>
      </c>
      <c r="S36" s="234">
        <f>IF(S$11=$D$6, EHK_volumes!$M36,0)</f>
        <v>0</v>
      </c>
      <c r="T36" s="233">
        <f>IF(T$11=$D$6, EHK_volumes!$J36*EHK_volumes!$K36,0)</f>
        <v>0</v>
      </c>
      <c r="U36" s="233">
        <f>IF(U$11=IF($D36=$A$5, $D$5, IF(OR($D36="ESV observed compliance", $D36 = $A$7),$D$7, $D$6)), SUMPRODUCT(EHK_volumes!$Q36:$U36,EHK_volumes!$Q$13:$U$13)+EHK_volumes!$O36,0)</f>
        <v>0</v>
      </c>
      <c r="V36" s="234">
        <f>IF(V$11=$D$6, EHK_volumes!$M36,0)</f>
        <v>0</v>
      </c>
      <c r="W36" s="233">
        <f>IF(W$11=$D$6, EHK_volumes!$J36*EHK_volumes!$K36,0)</f>
        <v>0</v>
      </c>
      <c r="X36" s="233">
        <f ca="1">IF(X$11=IF($D36=$A$5, $D$5, IF(OR($D36="ESV observed compliance", $D36 = $A$7),$D$7, $D$6)), SUMPRODUCT(EHK_volumes!$Q36:$U36,EHK_volumes!$Q$13:$U$13)+EHK_volumes!$O36,0)</f>
        <v>0</v>
      </c>
      <c r="Y36" s="234">
        <f>IF(Y$11=$D$6, EHK_volumes!$M36,0)</f>
        <v>0</v>
      </c>
      <c r="Z36" s="233">
        <f>IF(Z$11=$D$6, EHK_volumes!$J36*EHK_volumes!$K36,0)</f>
        <v>0</v>
      </c>
      <c r="AA36" s="233">
        <f>IF(AA$11=IF($D36=$A$5, $D$5, IF(OR($D36="ESV observed compliance", $D36 = $A$7),$D$7, $D$6)), SUMPRODUCT(EHK_volumes!$Q36:$U36,EHK_volumes!$Q$13:$U$13)+EHK_volumes!$O36,0)</f>
        <v>0</v>
      </c>
      <c r="AB36" s="234">
        <f>IF(AB$11=$D$6, EHK_volumes!$M36,0)</f>
        <v>0</v>
      </c>
      <c r="AC36" s="124"/>
      <c r="AD36" s="235">
        <f t="shared" si="10"/>
        <v>0</v>
      </c>
      <c r="AE36" s="235">
        <f t="shared" si="10"/>
        <v>0</v>
      </c>
      <c r="AF36" s="235">
        <f t="shared" si="10"/>
        <v>0</v>
      </c>
      <c r="AG36" s="235">
        <f t="shared" si="10"/>
        <v>0</v>
      </c>
      <c r="AH36" s="235">
        <f t="shared" si="10"/>
        <v>0</v>
      </c>
      <c r="AI36" s="235">
        <f t="shared" ca="1" si="10"/>
        <v>0</v>
      </c>
      <c r="AJ36" s="235">
        <f t="shared" si="10"/>
        <v>0</v>
      </c>
      <c r="AK36" s="124"/>
      <c r="AL36" s="235">
        <f t="shared" ca="1" si="15"/>
        <v>0</v>
      </c>
      <c r="AN36" s="235">
        <f t="shared" si="14"/>
        <v>0</v>
      </c>
      <c r="AO36" s="235">
        <f t="shared" si="14"/>
        <v>0</v>
      </c>
      <c r="AP36" s="235">
        <f t="shared" si="14"/>
        <v>0</v>
      </c>
      <c r="AQ36" s="235">
        <f t="shared" si="14"/>
        <v>0</v>
      </c>
      <c r="AR36" s="235">
        <f t="shared" si="14"/>
        <v>0</v>
      </c>
      <c r="AS36" s="235">
        <f t="shared" si="14"/>
        <v>0</v>
      </c>
      <c r="AT36" s="235">
        <f t="shared" si="14"/>
        <v>0</v>
      </c>
      <c r="AU36" s="235">
        <f t="shared" si="14"/>
        <v>0</v>
      </c>
      <c r="AV36" s="235">
        <f t="shared" si="14"/>
        <v>0</v>
      </c>
      <c r="AW36" s="235">
        <f t="shared" si="14"/>
        <v>0</v>
      </c>
      <c r="AX36" s="235">
        <f t="shared" ca="1" si="14"/>
        <v>0</v>
      </c>
      <c r="AY36" s="235">
        <f t="shared" ca="1" si="14"/>
        <v>0</v>
      </c>
      <c r="AZ36" s="235">
        <f t="shared" si="14"/>
        <v>0</v>
      </c>
      <c r="BA36" s="235">
        <f t="shared" si="14"/>
        <v>0</v>
      </c>
      <c r="BB36" s="235">
        <f t="shared" si="14"/>
        <v>0</v>
      </c>
      <c r="BC36" s="235">
        <f t="shared" si="14"/>
        <v>0</v>
      </c>
      <c r="BD36" s="217"/>
      <c r="BE36" s="217"/>
    </row>
    <row r="37" spans="1:57">
      <c r="D37" s="224" t="str">
        <f>EHK_volumes!D37</f>
        <v>Asset resilience</v>
      </c>
      <c r="F37" s="12"/>
      <c r="G37" s="98"/>
      <c r="H37" s="236">
        <f>IF(H$11=$D$6, EHK_volumes!$J37*EHK_volumes!$K37,0)</f>
        <v>0</v>
      </c>
      <c r="I37" s="233">
        <f>IF(I$11=IF($D37=$A$5, $D$5, IF(OR($D37="ESV observed compliance", $D37 = $A$7),$D$7, $D$6)), SUMPRODUCT(EHK_volumes!$Q37:$U37,EHK_volumes!$Q$13:$U$13)+EHK_volumes!$O37,0)</f>
        <v>0</v>
      </c>
      <c r="J37" s="234">
        <f>IF(J$11=$D$6, EHK_volumes!$M37,0)</f>
        <v>0</v>
      </c>
      <c r="K37" s="233">
        <f>IF(K$11=$D$6, EHK_volumes!$J37*EHK_volumes!$K37,0)</f>
        <v>0</v>
      </c>
      <c r="L37" s="233">
        <f>IF(L$11=IF($D37=$A$5, $D$5, IF(OR($D37="ESV observed compliance", $D37 = $A$7),$D$7, $D$6)), SUMPRODUCT(EHK_volumes!$Q37:$U37,EHK_volumes!$Q$13:$U$13)+EHK_volumes!$O37,0)</f>
        <v>0</v>
      </c>
      <c r="M37" s="234">
        <f>IF(M$11=$D$6, EHK_volumes!$M37,0)</f>
        <v>0</v>
      </c>
      <c r="N37" s="233">
        <f>IF(N$11=$D$6, EHK_volumes!$J37*EHK_volumes!$K37,0)</f>
        <v>0</v>
      </c>
      <c r="O37" s="233">
        <f>IF(O$11=IF($D37=$A$5, $D$5, IF(OR($D37="ESV observed compliance", $D37 = $A$7),$D$7, $D$6)), SUMPRODUCT(EHK_volumes!$Q37:$U37,EHK_volumes!$Q$13:$U$13)+EHK_volumes!$O37,0)</f>
        <v>0</v>
      </c>
      <c r="P37" s="234">
        <f>IF(P$11=$D$6, EHK_volumes!$M37,0)</f>
        <v>0</v>
      </c>
      <c r="Q37" s="233">
        <f>IF(Q$11=$D$6, EHK_volumes!$J37*EHK_volumes!$K37,0)</f>
        <v>0</v>
      </c>
      <c r="R37" s="233">
        <f>IF(R$11=IF($D37=$A$5, $D$5, IF(OR($D37="ESV observed compliance", $D37 = $A$7),$D$7, $D$6)), SUMPRODUCT(EHK_volumes!$Q37:$U37,EHK_volumes!$Q$13:$U$13)+EHK_volumes!$O37,0)</f>
        <v>0</v>
      </c>
      <c r="S37" s="234">
        <f>IF(S$11=$D$6, EHK_volumes!$M37,0)</f>
        <v>0</v>
      </c>
      <c r="T37" s="233">
        <f>IF(T$11=$D$6, EHK_volumes!$J37*EHK_volumes!$K37,0)</f>
        <v>0</v>
      </c>
      <c r="U37" s="233">
        <f>IF(U$11=IF($D37=$A$5, $D$5, IF(OR($D37="ESV observed compliance", $D37 = $A$7),$D$7, $D$6)), SUMPRODUCT(EHK_volumes!$Q37:$U37,EHK_volumes!$Q$13:$U$13)+EHK_volumes!$O37,0)</f>
        <v>0</v>
      </c>
      <c r="V37" s="234">
        <f>IF(V$11=$D$6, EHK_volumes!$M37,0)</f>
        <v>0</v>
      </c>
      <c r="W37" s="233">
        <f>IF(W$11=$D$6, EHK_volumes!$J37*EHK_volumes!$K37,0)</f>
        <v>0</v>
      </c>
      <c r="X37" s="233">
        <f ca="1">IF(X$11=IF($D37=$A$5, $D$5, IF(OR($D37="ESV observed compliance", $D37 = $A$7),$D$7, $D$6)), SUMPRODUCT(EHK_volumes!$Q37:$U37,EHK_volumes!$Q$13:$U$13)+EHK_volumes!$O37,0)</f>
        <v>0</v>
      </c>
      <c r="Y37" s="234">
        <f>IF(Y$11=$D$6, EHK_volumes!$M37,0)</f>
        <v>0</v>
      </c>
      <c r="Z37" s="233">
        <f>IF(Z$11=$D$6, EHK_volumes!$J37*EHK_volumes!$K37,0)</f>
        <v>0</v>
      </c>
      <c r="AA37" s="233">
        <f>IF(AA$11=IF($D37=$A$5, $D$5, IF(OR($D37="ESV observed compliance", $D37 = $A$7),$D$7, $D$6)), SUMPRODUCT(EHK_volumes!$Q37:$U37,EHK_volumes!$Q$13:$U$13)+EHK_volumes!$O37,0)</f>
        <v>0</v>
      </c>
      <c r="AB37" s="234">
        <f>IF(AB$11=$D$6, EHK_volumes!$M37,0)</f>
        <v>0</v>
      </c>
      <c r="AC37" s="124"/>
      <c r="AD37" s="235">
        <f t="shared" si="10"/>
        <v>0</v>
      </c>
      <c r="AE37" s="235">
        <f t="shared" si="10"/>
        <v>0</v>
      </c>
      <c r="AF37" s="235">
        <f t="shared" si="10"/>
        <v>0</v>
      </c>
      <c r="AG37" s="235">
        <f t="shared" si="10"/>
        <v>0</v>
      </c>
      <c r="AH37" s="235">
        <f t="shared" si="10"/>
        <v>0</v>
      </c>
      <c r="AI37" s="235">
        <f t="shared" ca="1" si="10"/>
        <v>0</v>
      </c>
      <c r="AJ37" s="235">
        <f t="shared" si="10"/>
        <v>0</v>
      </c>
      <c r="AK37" s="124"/>
      <c r="AL37" s="235">
        <f t="shared" ca="1" si="15"/>
        <v>0</v>
      </c>
      <c r="AN37" s="235">
        <f t="shared" si="14"/>
        <v>0</v>
      </c>
      <c r="AO37" s="235">
        <f t="shared" si="14"/>
        <v>0</v>
      </c>
      <c r="AP37" s="235">
        <f t="shared" si="14"/>
        <v>0</v>
      </c>
      <c r="AQ37" s="235">
        <f t="shared" si="14"/>
        <v>0</v>
      </c>
      <c r="AR37" s="235">
        <f t="shared" si="14"/>
        <v>0</v>
      </c>
      <c r="AS37" s="235">
        <f t="shared" si="14"/>
        <v>0</v>
      </c>
      <c r="AT37" s="235">
        <f t="shared" si="14"/>
        <v>0</v>
      </c>
      <c r="AU37" s="235">
        <f t="shared" si="14"/>
        <v>0</v>
      </c>
      <c r="AV37" s="235">
        <f t="shared" si="14"/>
        <v>0</v>
      </c>
      <c r="AW37" s="235">
        <f t="shared" si="14"/>
        <v>0</v>
      </c>
      <c r="AX37" s="235">
        <f t="shared" ca="1" si="14"/>
        <v>0</v>
      </c>
      <c r="AY37" s="235">
        <f t="shared" ca="1" si="14"/>
        <v>0</v>
      </c>
      <c r="AZ37" s="235">
        <f t="shared" si="14"/>
        <v>0</v>
      </c>
      <c r="BA37" s="235">
        <f t="shared" si="14"/>
        <v>0</v>
      </c>
      <c r="BB37" s="235">
        <f t="shared" si="14"/>
        <v>0</v>
      </c>
      <c r="BC37" s="235">
        <f t="shared" si="14"/>
        <v>0</v>
      </c>
      <c r="BD37" s="217"/>
      <c r="BE37" s="217"/>
    </row>
    <row r="38" spans="1:57">
      <c r="D38" s="224" t="str">
        <f>EHK_volumes!D38</f>
        <v>Distribution Comms</v>
      </c>
      <c r="F38" s="12"/>
      <c r="G38" s="98"/>
      <c r="H38" s="236">
        <f>IF(H$11=$D$6, EHK_volumes!$J38*EHK_volumes!$K38,0)</f>
        <v>0</v>
      </c>
      <c r="I38" s="233">
        <f>IF(I$11=IF($D38=$A$5, $D$5, IF(OR($D38="ESV observed compliance", $D38 = $A$7),$D$7, $D$6)), SUMPRODUCT(EHK_volumes!$Q38:$U38,EHK_volumes!$Q$13:$U$13)+EHK_volumes!$O38,0)</f>
        <v>0</v>
      </c>
      <c r="J38" s="234">
        <f>IF(J$11=$D$6, EHK_volumes!$M38,0)</f>
        <v>0</v>
      </c>
      <c r="K38" s="233">
        <f>IF(K$11=$D$6, EHK_volumes!$J38*EHK_volumes!$K38,0)</f>
        <v>0</v>
      </c>
      <c r="L38" s="233">
        <f>IF(L$11=IF($D38=$A$5, $D$5, IF(OR($D38="ESV observed compliance", $D38 = $A$7),$D$7, $D$6)), SUMPRODUCT(EHK_volumes!$Q38:$U38,EHK_volumes!$Q$13:$U$13)+EHK_volumes!$O38,0)</f>
        <v>0</v>
      </c>
      <c r="M38" s="234">
        <f>IF(M$11=$D$6, EHK_volumes!$M38,0)</f>
        <v>0</v>
      </c>
      <c r="N38" s="233">
        <f>IF(N$11=$D$6, EHK_volumes!$J38*EHK_volumes!$K38,0)</f>
        <v>0</v>
      </c>
      <c r="O38" s="233">
        <f>IF(O$11=IF($D38=$A$5, $D$5, IF(OR($D38="ESV observed compliance", $D38 = $A$7),$D$7, $D$6)), SUMPRODUCT(EHK_volumes!$Q38:$U38,EHK_volumes!$Q$13:$U$13)+EHK_volumes!$O38,0)</f>
        <v>0</v>
      </c>
      <c r="P38" s="234">
        <f>IF(P$11=$D$6, EHK_volumes!$M38,0)</f>
        <v>0</v>
      </c>
      <c r="Q38" s="233">
        <f>IF(Q$11=$D$6, EHK_volumes!$J38*EHK_volumes!$K38,0)</f>
        <v>0</v>
      </c>
      <c r="R38" s="233">
        <f>IF(R$11=IF($D38=$A$5, $D$5, IF(OR($D38="ESV observed compliance", $D38 = $A$7),$D$7, $D$6)), SUMPRODUCT(EHK_volumes!$Q38:$U38,EHK_volumes!$Q$13:$U$13)+EHK_volumes!$O38,0)</f>
        <v>0</v>
      </c>
      <c r="S38" s="234">
        <f>IF(S$11=$D$6, EHK_volumes!$M38,0)</f>
        <v>0</v>
      </c>
      <c r="T38" s="233">
        <f>IF(T$11=$D$6, EHK_volumes!$J38*EHK_volumes!$K38,0)</f>
        <v>0</v>
      </c>
      <c r="U38" s="233">
        <f>IF(U$11=IF($D38=$A$5, $D$5, IF(OR($D38="ESV observed compliance", $D38 = $A$7),$D$7, $D$6)), SUMPRODUCT(EHK_volumes!$Q38:$U38,EHK_volumes!$Q$13:$U$13)+EHK_volumes!$O38,0)</f>
        <v>0</v>
      </c>
      <c r="V38" s="234">
        <f>IF(V$11=$D$6, EHK_volumes!$M38,0)</f>
        <v>0</v>
      </c>
      <c r="W38" s="233">
        <f>IF(W$11=$D$6, EHK_volumes!$J38*EHK_volumes!$K38,0)</f>
        <v>0</v>
      </c>
      <c r="X38" s="233">
        <f ca="1">IF(X$11=IF($D38=$A$5, $D$5, IF(OR($D38="ESV observed compliance", $D38 = $A$7),$D$7, $D$6)), SUMPRODUCT(EHK_volumes!$Q38:$U38,EHK_volumes!$Q$13:$U$13)+EHK_volumes!$O38,0)</f>
        <v>0</v>
      </c>
      <c r="Y38" s="234">
        <f>IF(Y$11=$D$6, EHK_volumes!$M38,0)</f>
        <v>0</v>
      </c>
      <c r="Z38" s="233">
        <f>IF(Z$11=$D$6, EHK_volumes!$J38*EHK_volumes!$K38,0)</f>
        <v>0</v>
      </c>
      <c r="AA38" s="233">
        <f>IF(AA$11=IF($D38=$A$5, $D$5, IF(OR($D38="ESV observed compliance", $D38 = $A$7),$D$7, $D$6)), SUMPRODUCT(EHK_volumes!$Q38:$U38,EHK_volumes!$Q$13:$U$13)+EHK_volumes!$O38,0)</f>
        <v>0</v>
      </c>
      <c r="AB38" s="234">
        <f>IF(AB$11=$D$6, EHK_volumes!$M38,0)</f>
        <v>0</v>
      </c>
      <c r="AC38" s="124"/>
      <c r="AD38" s="235">
        <f t="shared" si="10"/>
        <v>0</v>
      </c>
      <c r="AE38" s="235">
        <f t="shared" si="10"/>
        <v>0</v>
      </c>
      <c r="AF38" s="235">
        <f t="shared" si="10"/>
        <v>0</v>
      </c>
      <c r="AG38" s="235">
        <f t="shared" si="10"/>
        <v>0</v>
      </c>
      <c r="AH38" s="235">
        <f t="shared" si="10"/>
        <v>0</v>
      </c>
      <c r="AI38" s="235">
        <f t="shared" ca="1" si="10"/>
        <v>0</v>
      </c>
      <c r="AJ38" s="235">
        <f t="shared" si="10"/>
        <v>0</v>
      </c>
      <c r="AK38" s="124"/>
      <c r="AL38" s="235">
        <f t="shared" ca="1" si="15"/>
        <v>0</v>
      </c>
      <c r="AN38" s="235">
        <f t="shared" si="14"/>
        <v>0</v>
      </c>
      <c r="AO38" s="235">
        <f t="shared" si="14"/>
        <v>0</v>
      </c>
      <c r="AP38" s="235">
        <f t="shared" si="14"/>
        <v>0</v>
      </c>
      <c r="AQ38" s="235">
        <f t="shared" si="14"/>
        <v>0</v>
      </c>
      <c r="AR38" s="235">
        <f t="shared" si="14"/>
        <v>0</v>
      </c>
      <c r="AS38" s="235">
        <f t="shared" si="14"/>
        <v>0</v>
      </c>
      <c r="AT38" s="235">
        <f t="shared" si="14"/>
        <v>0</v>
      </c>
      <c r="AU38" s="235">
        <f t="shared" si="14"/>
        <v>0</v>
      </c>
      <c r="AV38" s="235">
        <f t="shared" si="14"/>
        <v>0</v>
      </c>
      <c r="AW38" s="235">
        <f t="shared" si="14"/>
        <v>0</v>
      </c>
      <c r="AX38" s="235">
        <f t="shared" ca="1" si="14"/>
        <v>0</v>
      </c>
      <c r="AY38" s="235">
        <f t="shared" ca="1" si="14"/>
        <v>0</v>
      </c>
      <c r="AZ38" s="235">
        <f t="shared" si="14"/>
        <v>0</v>
      </c>
      <c r="BA38" s="235">
        <f t="shared" si="14"/>
        <v>0</v>
      </c>
      <c r="BB38" s="235">
        <f t="shared" si="14"/>
        <v>0</v>
      </c>
      <c r="BC38" s="235">
        <f t="shared" si="14"/>
        <v>0</v>
      </c>
      <c r="BD38" s="217"/>
      <c r="BE38" s="217"/>
    </row>
    <row r="39" spans="1:57" s="217" customFormat="1">
      <c r="D39" s="224" t="str">
        <f>EHK_volumes!D39</f>
        <v>Other distribution materials</v>
      </c>
      <c r="F39" s="12"/>
      <c r="G39" s="98"/>
      <c r="H39" s="236">
        <f>IF(H$11=$D$6, EHK_volumes!$J39*EHK_volumes!$K39,0)</f>
        <v>0</v>
      </c>
      <c r="I39" s="233">
        <f>IF(I$11=IF($D39=$A$5, $D$5, IF(OR($D39="ESV observed compliance", $D39 = $A$7),$D$7, $D$6)), SUMPRODUCT(EHK_volumes!$Q39:$U39,EHK_volumes!$Q$13:$U$13)+EHK_volumes!$O39,0)</f>
        <v>0</v>
      </c>
      <c r="J39" s="234">
        <f>IF(J$11=$D$6, EHK_volumes!$M39,0)</f>
        <v>0</v>
      </c>
      <c r="K39" s="233">
        <f>IF(K$11=$D$6, EHK_volumes!$J39*EHK_volumes!$K39,0)</f>
        <v>0</v>
      </c>
      <c r="L39" s="233">
        <f>IF(L$11=IF($D39=$A$5, $D$5, IF(OR($D39="ESV observed compliance", $D39 = $A$7),$D$7, $D$6)), SUMPRODUCT(EHK_volumes!$Q39:$U39,EHK_volumes!$Q$13:$U$13)+EHK_volumes!$O39,0)</f>
        <v>0</v>
      </c>
      <c r="M39" s="234">
        <f>IF(M$11=$D$6, EHK_volumes!$M39,0)</f>
        <v>0</v>
      </c>
      <c r="N39" s="233">
        <f>IF(N$11=$D$6, EHK_volumes!$J39*EHK_volumes!$K39,0)</f>
        <v>0</v>
      </c>
      <c r="O39" s="233">
        <f>IF(O$11=IF($D39=$A$5, $D$5, IF(OR($D39="ESV observed compliance", $D39 = $A$7),$D$7, $D$6)), SUMPRODUCT(EHK_volumes!$Q39:$U39,EHK_volumes!$Q$13:$U$13)+EHK_volumes!$O39,0)</f>
        <v>0</v>
      </c>
      <c r="P39" s="234">
        <f>IF(P$11=$D$6, EHK_volumes!$M39,0)</f>
        <v>0</v>
      </c>
      <c r="Q39" s="233">
        <f>IF(Q$11=$D$6, EHK_volumes!$J39*EHK_volumes!$K39,0)</f>
        <v>0</v>
      </c>
      <c r="R39" s="233">
        <f>IF(R$11=IF($D39=$A$5, $D$5, IF(OR($D39="ESV observed compliance", $D39 = $A$7),$D$7, $D$6)), SUMPRODUCT(EHK_volumes!$Q39:$U39,EHK_volumes!$Q$13:$U$13)+EHK_volumes!$O39,0)</f>
        <v>0</v>
      </c>
      <c r="S39" s="234">
        <f>IF(S$11=$D$6, EHK_volumes!$M39,0)</f>
        <v>0</v>
      </c>
      <c r="T39" s="233">
        <f>IF(T$11=$D$6, EHK_volumes!$J39*EHK_volumes!$K39,0)</f>
        <v>0</v>
      </c>
      <c r="U39" s="233">
        <f>IF(U$11=IF($D39=$A$5, $D$5, IF(OR($D39="ESV observed compliance", $D39 = $A$7),$D$7, $D$6)), SUMPRODUCT(EHK_volumes!$Q39:$U39,EHK_volumes!$Q$13:$U$13)+EHK_volumes!$O39,0)</f>
        <v>0</v>
      </c>
      <c r="V39" s="234">
        <f>IF(V$11=$D$6, EHK_volumes!$M39,0)</f>
        <v>0</v>
      </c>
      <c r="W39" s="233">
        <f>IF(W$11=$D$6, EHK_volumes!$J39*EHK_volumes!$K39,0)</f>
        <v>0</v>
      </c>
      <c r="X39" s="233">
        <f ca="1">IF(X$11=IF($D39=$A$5, $D$5, IF(OR($D39="ESV observed compliance", $D39 = $A$7),$D$7, $D$6)), SUMPRODUCT(EHK_volumes!$Q39:$U39,EHK_volumes!$Q$13:$U$13)+EHK_volumes!$O39,0)</f>
        <v>0</v>
      </c>
      <c r="Y39" s="234">
        <f>IF(Y$11=$D$6, EHK_volumes!$M39,0)</f>
        <v>0</v>
      </c>
      <c r="Z39" s="233">
        <f>IF(Z$11=$D$6, EHK_volumes!$J39*EHK_volumes!$K39,0)</f>
        <v>0</v>
      </c>
      <c r="AA39" s="233">
        <f>IF(AA$11=IF($D39=$A$5, $D$5, IF(OR($D39="ESV observed compliance", $D39 = $A$7),$D$7, $D$6)), SUMPRODUCT(EHK_volumes!$Q39:$U39,EHK_volumes!$Q$13:$U$13)+EHK_volumes!$O39,0)</f>
        <v>0</v>
      </c>
      <c r="AB39" s="234">
        <f>IF(AB$11=$D$6, EHK_volumes!$M39,0)</f>
        <v>0</v>
      </c>
      <c r="AC39" s="124"/>
      <c r="AD39" s="235">
        <f t="shared" si="10"/>
        <v>0</v>
      </c>
      <c r="AE39" s="235">
        <f t="shared" si="10"/>
        <v>0</v>
      </c>
      <c r="AF39" s="235">
        <f t="shared" si="10"/>
        <v>0</v>
      </c>
      <c r="AG39" s="235">
        <f t="shared" si="10"/>
        <v>0</v>
      </c>
      <c r="AH39" s="235">
        <f t="shared" si="10"/>
        <v>0</v>
      </c>
      <c r="AI39" s="235">
        <f t="shared" ca="1" si="10"/>
        <v>0</v>
      </c>
      <c r="AJ39" s="235">
        <f t="shared" si="10"/>
        <v>0</v>
      </c>
      <c r="AK39" s="124"/>
      <c r="AL39" s="235">
        <f t="shared" ca="1" si="15"/>
        <v>0</v>
      </c>
      <c r="AN39" s="235">
        <f t="shared" si="14"/>
        <v>0</v>
      </c>
      <c r="AO39" s="235">
        <f t="shared" si="14"/>
        <v>0</v>
      </c>
      <c r="AP39" s="235">
        <f t="shared" si="14"/>
        <v>0</v>
      </c>
      <c r="AQ39" s="235">
        <f t="shared" si="14"/>
        <v>0</v>
      </c>
      <c r="AR39" s="235">
        <f t="shared" si="14"/>
        <v>0</v>
      </c>
      <c r="AS39" s="235">
        <f t="shared" si="14"/>
        <v>0</v>
      </c>
      <c r="AT39" s="235">
        <f t="shared" si="14"/>
        <v>0</v>
      </c>
      <c r="AU39" s="235">
        <f t="shared" si="14"/>
        <v>0</v>
      </c>
      <c r="AV39" s="235">
        <f t="shared" si="14"/>
        <v>0</v>
      </c>
      <c r="AW39" s="235">
        <f t="shared" si="14"/>
        <v>0</v>
      </c>
      <c r="AX39" s="235">
        <f t="shared" ca="1" si="14"/>
        <v>0</v>
      </c>
      <c r="AY39" s="235">
        <f t="shared" ca="1" si="14"/>
        <v>0</v>
      </c>
      <c r="AZ39" s="235">
        <f t="shared" si="14"/>
        <v>0</v>
      </c>
      <c r="BA39" s="235">
        <f t="shared" si="14"/>
        <v>0</v>
      </c>
      <c r="BB39" s="235">
        <f t="shared" si="14"/>
        <v>0</v>
      </c>
      <c r="BC39" s="235">
        <f t="shared" si="14"/>
        <v>0</v>
      </c>
    </row>
    <row r="40" spans="1:57">
      <c r="D40" s="217"/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C40" s="217"/>
      <c r="AD40" s="105"/>
      <c r="AE40" s="105"/>
      <c r="AF40" s="105"/>
      <c r="AG40" s="105"/>
      <c r="AH40" s="105"/>
      <c r="AI40" s="105"/>
      <c r="AJ40" s="105"/>
      <c r="AK40" s="217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217"/>
      <c r="BE40" s="217"/>
    </row>
    <row r="41" spans="1:57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C41" s="217"/>
      <c r="AD41" s="105"/>
      <c r="AE41" s="105"/>
      <c r="AF41" s="105"/>
      <c r="AG41" s="105"/>
      <c r="AH41" s="105"/>
      <c r="AI41" s="105"/>
      <c r="AJ41" s="105"/>
      <c r="AK41" s="217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217"/>
      <c r="BE41" s="217"/>
    </row>
    <row r="42" spans="1:57">
      <c r="C42" s="10" t="s">
        <v>8</v>
      </c>
      <c r="D42" s="217"/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C42" s="217"/>
      <c r="AD42" s="105"/>
      <c r="AE42" s="105"/>
      <c r="AF42" s="105"/>
      <c r="AG42" s="105"/>
      <c r="AH42" s="105"/>
      <c r="AI42" s="105"/>
      <c r="AJ42" s="105"/>
      <c r="AK42" s="217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217"/>
      <c r="BE42" s="217"/>
    </row>
    <row r="43" spans="1:57">
      <c r="D43" s="224" t="str">
        <f>EHK_volumes!D43</f>
        <v>GFN</v>
      </c>
      <c r="F43" s="12"/>
      <c r="G43" s="98"/>
      <c r="H43" s="236">
        <f>IF(H$11=$D$6, EHK_volumes!$J43*EHK_volumes!$K43,0)</f>
        <v>0</v>
      </c>
      <c r="I43" s="233">
        <f>IF(I$11=IF($D43=$A$5, $D$5, IF(OR($D43="ESV observed compliance", $D43 = $A$7),$D$7, $D$6)), SUMPRODUCT(EHK_volumes!$Q43:$U43,EHK_volumes!$Q$13:$U$13)+EHK_volumes!$O43,0)</f>
        <v>0</v>
      </c>
      <c r="J43" s="234">
        <f>IF(J$11=$D$6, EHK_volumes!$M43,0)</f>
        <v>0</v>
      </c>
      <c r="K43" s="233">
        <f>IF(K$11=$D$6, EHK_volumes!$J43*EHK_volumes!$K43,0)</f>
        <v>0</v>
      </c>
      <c r="L43" s="233">
        <f>IF(L$11=IF($D43=$A$5, $D$5, IF(OR($D43="ESV observed compliance", $D43 = $A$7),$D$7, $D$6)), SUMPRODUCT(EHK_volumes!$Q43:$U43,EHK_volumes!$Q$13:$U$13)+EHK_volumes!$O43,0)</f>
        <v>0</v>
      </c>
      <c r="M43" s="234">
        <f>IF(M$11=$D$6, EHK_volumes!$M43,0)</f>
        <v>0</v>
      </c>
      <c r="N43" s="233">
        <f>IF(N$11=$D$6, EHK_volumes!$J43*EHK_volumes!$K43,0)</f>
        <v>0</v>
      </c>
      <c r="O43" s="233">
        <f>IF(O$11=IF($D43=$A$5, $D$5, IF(OR($D43="ESV observed compliance", $D43 = $A$7),$D$7, $D$6)), SUMPRODUCT(EHK_volumes!$Q43:$U43,EHK_volumes!$Q$13:$U$13)+EHK_volumes!$O43,0)</f>
        <v>0</v>
      </c>
      <c r="P43" s="234">
        <f>IF(P$11=$D$6, EHK_volumes!$M43,0)</f>
        <v>0</v>
      </c>
      <c r="Q43" s="233">
        <f>IF(Q$11=$D$6, EHK_volumes!$J43*EHK_volumes!$K43,0)</f>
        <v>0</v>
      </c>
      <c r="R43" s="233">
        <f>IF(R$11=IF($D43=$A$5, $D$5, IF(OR($D43="ESV observed compliance", $D43 = $A$7),$D$7, $D$6)), SUMPRODUCT(EHK_volumes!$Q43:$U43,EHK_volumes!$Q$13:$U$13)+EHK_volumes!$O43,0)</f>
        <v>0</v>
      </c>
      <c r="S43" s="234">
        <f>IF(S$11=$D$6, EHK_volumes!$M43,0)</f>
        <v>0</v>
      </c>
      <c r="T43" s="233">
        <f>IF(T$11=$D$6, EHK_volumes!$J43*EHK_volumes!$K43,0)</f>
        <v>0</v>
      </c>
      <c r="U43" s="233">
        <f>IF(U$11=IF($D43=$A$5, $D$5, IF(OR($D43="ESV observed compliance", $D43 = $A$7),$D$7, $D$6)), SUMPRODUCT(EHK_volumes!$Q43:$U43,EHK_volumes!$Q$13:$U$13)+EHK_volumes!$O43,0)</f>
        <v>0</v>
      </c>
      <c r="V43" s="234">
        <f>IF(V$11=$D$6, EHK_volumes!$M43,0)</f>
        <v>0</v>
      </c>
      <c r="W43" s="233">
        <f>IF(W$11=$D$6, EHK_volumes!$J43*EHK_volumes!$K43,0)</f>
        <v>1290638.4353777387</v>
      </c>
      <c r="X43" s="233">
        <f ca="1">IF(X$11=IF($D43=$A$5, $D$5, IF(OR($D43="ESV observed compliance", $D43 = $A$7),$D$7, $D$6)), SUMPRODUCT(EHK_volumes!$Q43:$U43,EHK_volumes!$Q$13:$U$13)+EHK_volumes!$O43,0)</f>
        <v>503832.55716961395</v>
      </c>
      <c r="Y43" s="234">
        <f>IF(Y$11=$D$6, EHK_volumes!$M43,0)</f>
        <v>0</v>
      </c>
      <c r="Z43" s="233">
        <f>IF(Z$11=$D$6, EHK_volumes!$J43*EHK_volumes!$K43,0)</f>
        <v>0</v>
      </c>
      <c r="AA43" s="233">
        <f>IF(AA$11=IF($D43=$A$5, $D$5, IF(OR($D43="ESV observed compliance", $D43 = $A$7),$D$7, $D$6)), SUMPRODUCT(EHK_volumes!$Q43:$U43,EHK_volumes!$Q$13:$U$13)+EHK_volumes!$O43,0)</f>
        <v>0</v>
      </c>
      <c r="AB43" s="234">
        <f>IF(AB$11=$D$6, EHK_volumes!$M43,0)</f>
        <v>0</v>
      </c>
      <c r="AC43" s="124"/>
      <c r="AD43" s="235">
        <f t="shared" ref="AD43:AJ58" si="16">SUMIF($H$11:$AB$11,AD$11, $H43:$AB43)</f>
        <v>0</v>
      </c>
      <c r="AE43" s="235">
        <f t="shared" si="16"/>
        <v>0</v>
      </c>
      <c r="AF43" s="235">
        <f t="shared" si="16"/>
        <v>0</v>
      </c>
      <c r="AG43" s="235">
        <f t="shared" si="16"/>
        <v>0</v>
      </c>
      <c r="AH43" s="235">
        <f t="shared" si="16"/>
        <v>0</v>
      </c>
      <c r="AI43" s="235">
        <f t="shared" ca="1" si="16"/>
        <v>1794470.9925473526</v>
      </c>
      <c r="AJ43" s="235">
        <f t="shared" si="16"/>
        <v>0</v>
      </c>
      <c r="AK43" s="124"/>
      <c r="AL43" s="235">
        <f t="shared" ref="AL43" ca="1" si="17">SUM(AD43:AJ43)</f>
        <v>1794470.9925473526</v>
      </c>
      <c r="AN43" s="235">
        <f t="shared" ref="AN43:BC58" si="18">SUMIF($AD$11:$AJ$11,AN$11, $AD43:$AJ43)*AN$8</f>
        <v>0</v>
      </c>
      <c r="AO43" s="235">
        <f t="shared" si="18"/>
        <v>0</v>
      </c>
      <c r="AP43" s="235">
        <f t="shared" si="18"/>
        <v>0</v>
      </c>
      <c r="AQ43" s="235">
        <f t="shared" si="18"/>
        <v>0</v>
      </c>
      <c r="AR43" s="235">
        <f t="shared" si="18"/>
        <v>0</v>
      </c>
      <c r="AS43" s="235">
        <f t="shared" si="18"/>
        <v>0</v>
      </c>
      <c r="AT43" s="235">
        <f t="shared" si="18"/>
        <v>0</v>
      </c>
      <c r="AU43" s="235">
        <f t="shared" si="18"/>
        <v>0</v>
      </c>
      <c r="AV43" s="235">
        <f t="shared" si="18"/>
        <v>0</v>
      </c>
      <c r="AW43" s="235">
        <f t="shared" si="18"/>
        <v>0</v>
      </c>
      <c r="AX43" s="235">
        <f t="shared" ca="1" si="18"/>
        <v>897235.49627367628</v>
      </c>
      <c r="AY43" s="235">
        <f t="shared" ca="1" si="18"/>
        <v>897235.49627367628</v>
      </c>
      <c r="AZ43" s="235">
        <f t="shared" si="18"/>
        <v>0</v>
      </c>
      <c r="BA43" s="235">
        <f t="shared" si="18"/>
        <v>0</v>
      </c>
      <c r="BB43" s="235">
        <f t="shared" si="18"/>
        <v>0</v>
      </c>
      <c r="BC43" s="235">
        <f t="shared" si="18"/>
        <v>0</v>
      </c>
      <c r="BD43" s="217"/>
      <c r="BE43" s="217"/>
    </row>
    <row r="44" spans="1:57">
      <c r="D44" s="224" t="str">
        <f>EHK_volumes!D44</f>
        <v>GFN enclosure</v>
      </c>
      <c r="F44" s="12"/>
      <c r="G44" s="98"/>
      <c r="H44" s="236">
        <f>IF(H$11=$D$6, EHK_volumes!$J44*EHK_volumes!$K44,0)</f>
        <v>0</v>
      </c>
      <c r="I44" s="233">
        <f>IF(I$11=IF($D44=$A$5, $D$5, IF(OR($D44="ESV observed compliance", $D44 = $A$7),$D$7, $D$6)), SUMPRODUCT(EHK_volumes!$Q44:$U44,EHK_volumes!$Q$13:$U$13)+EHK_volumes!$O44,0)</f>
        <v>0</v>
      </c>
      <c r="J44" s="234">
        <f>IF(J$11=$D$6, EHK_volumes!$M44,0)</f>
        <v>0</v>
      </c>
      <c r="K44" s="233">
        <f>IF(K$11=$D$6, EHK_volumes!$J44*EHK_volumes!$K44,0)</f>
        <v>0</v>
      </c>
      <c r="L44" s="233">
        <f>IF(L$11=IF($D44=$A$5, $D$5, IF(OR($D44="ESV observed compliance", $D44 = $A$7),$D$7, $D$6)), SUMPRODUCT(EHK_volumes!$Q44:$U44,EHK_volumes!$Q$13:$U$13)+EHK_volumes!$O44,0)</f>
        <v>0</v>
      </c>
      <c r="M44" s="234">
        <f>IF(M$11=$D$6, EHK_volumes!$M44,0)</f>
        <v>0</v>
      </c>
      <c r="N44" s="233">
        <f>IF(N$11=$D$6, EHK_volumes!$J44*EHK_volumes!$K44,0)</f>
        <v>0</v>
      </c>
      <c r="O44" s="233">
        <f>IF(O$11=IF($D44=$A$5, $D$5, IF(OR($D44="ESV observed compliance", $D44 = $A$7),$D$7, $D$6)), SUMPRODUCT(EHK_volumes!$Q44:$U44,EHK_volumes!$Q$13:$U$13)+EHK_volumes!$O44,0)</f>
        <v>0</v>
      </c>
      <c r="P44" s="234">
        <f>IF(P$11=$D$6, EHK_volumes!$M44,0)</f>
        <v>0</v>
      </c>
      <c r="Q44" s="233">
        <f>IF(Q$11=$D$6, EHK_volumes!$J44*EHK_volumes!$K44,0)</f>
        <v>0</v>
      </c>
      <c r="R44" s="233">
        <f>IF(R$11=IF($D44=$A$5, $D$5, IF(OR($D44="ESV observed compliance", $D44 = $A$7),$D$7, $D$6)), SUMPRODUCT(EHK_volumes!$Q44:$U44,EHK_volumes!$Q$13:$U$13)+EHK_volumes!$O44,0)</f>
        <v>0</v>
      </c>
      <c r="S44" s="234">
        <f>IF(S$11=$D$6, EHK_volumes!$M44,0)</f>
        <v>0</v>
      </c>
      <c r="T44" s="233">
        <f>IF(T$11=$D$6, EHK_volumes!$J44*EHK_volumes!$K44,0)</f>
        <v>0</v>
      </c>
      <c r="U44" s="233">
        <f>IF(U$11=IF($D44=$A$5, $D$5, IF(OR($D44="ESV observed compliance", $D44 = $A$7),$D$7, $D$6)), SUMPRODUCT(EHK_volumes!$Q44:$U44,EHK_volumes!$Q$13:$U$13)+EHK_volumes!$O44,0)</f>
        <v>0</v>
      </c>
      <c r="V44" s="234">
        <f>IF(V$11=$D$6, EHK_volumes!$M44,0)</f>
        <v>0</v>
      </c>
      <c r="W44" s="233">
        <f>IF(W$11=$D$6, EHK_volumes!$J44*EHK_volumes!$K44,0)</f>
        <v>161329.90506950076</v>
      </c>
      <c r="X44" s="233">
        <f ca="1">IF(X$11=IF($D44=$A$5, $D$5, IF(OR($D44="ESV observed compliance", $D44 = $A$7),$D$7, $D$6)), SUMPRODUCT(EHK_volumes!$Q44:$U44,EHK_volumes!$Q$13:$U$13)+EHK_volumes!$O44,0)</f>
        <v>0</v>
      </c>
      <c r="Y44" s="234">
        <f>IF(Y$11=$D$6, EHK_volumes!$M44,0)</f>
        <v>0</v>
      </c>
      <c r="Z44" s="233">
        <f>IF(Z$11=$D$6, EHK_volumes!$J44*EHK_volumes!$K44,0)</f>
        <v>0</v>
      </c>
      <c r="AA44" s="233">
        <f>IF(AA$11=IF($D44=$A$5, $D$5, IF(OR($D44="ESV observed compliance", $D44 = $A$7),$D$7, $D$6)), SUMPRODUCT(EHK_volumes!$Q44:$U44,EHK_volumes!$Q$13:$U$13)+EHK_volumes!$O44,0)</f>
        <v>0</v>
      </c>
      <c r="AB44" s="234">
        <f>IF(AB$11=$D$6, EHK_volumes!$M44,0)</f>
        <v>0</v>
      </c>
      <c r="AC44" s="124"/>
      <c r="AD44" s="235">
        <f t="shared" si="16"/>
        <v>0</v>
      </c>
      <c r="AE44" s="235">
        <f t="shared" si="16"/>
        <v>0</v>
      </c>
      <c r="AF44" s="235">
        <f t="shared" si="16"/>
        <v>0</v>
      </c>
      <c r="AG44" s="235">
        <f t="shared" si="16"/>
        <v>0</v>
      </c>
      <c r="AH44" s="235">
        <f t="shared" si="16"/>
        <v>0</v>
      </c>
      <c r="AI44" s="235">
        <f t="shared" ca="1" si="16"/>
        <v>161329.90506950076</v>
      </c>
      <c r="AJ44" s="235">
        <f t="shared" si="16"/>
        <v>0</v>
      </c>
      <c r="AK44" s="124"/>
      <c r="AL44" s="235">
        <f t="shared" ref="AL44:AL58" ca="1" si="19">SUM(AD44:AJ44)</f>
        <v>161329.90506950076</v>
      </c>
      <c r="AN44" s="235">
        <f t="shared" si="18"/>
        <v>0</v>
      </c>
      <c r="AO44" s="235">
        <f t="shared" si="18"/>
        <v>0</v>
      </c>
      <c r="AP44" s="235">
        <f t="shared" si="18"/>
        <v>0</v>
      </c>
      <c r="AQ44" s="235">
        <f t="shared" si="18"/>
        <v>0</v>
      </c>
      <c r="AR44" s="235">
        <f t="shared" si="18"/>
        <v>0</v>
      </c>
      <c r="AS44" s="235">
        <f t="shared" si="18"/>
        <v>0</v>
      </c>
      <c r="AT44" s="235">
        <f t="shared" si="18"/>
        <v>0</v>
      </c>
      <c r="AU44" s="235">
        <f t="shared" si="18"/>
        <v>0</v>
      </c>
      <c r="AV44" s="235">
        <f t="shared" si="18"/>
        <v>0</v>
      </c>
      <c r="AW44" s="235">
        <f t="shared" si="18"/>
        <v>0</v>
      </c>
      <c r="AX44" s="235">
        <f t="shared" ca="1" si="18"/>
        <v>80664.95253475038</v>
      </c>
      <c r="AY44" s="235">
        <f t="shared" ca="1" si="18"/>
        <v>80664.95253475038</v>
      </c>
      <c r="AZ44" s="235">
        <f t="shared" si="18"/>
        <v>0</v>
      </c>
      <c r="BA44" s="235">
        <f t="shared" si="18"/>
        <v>0</v>
      </c>
      <c r="BB44" s="235">
        <f t="shared" si="18"/>
        <v>0</v>
      </c>
      <c r="BC44" s="235">
        <f t="shared" si="18"/>
        <v>0</v>
      </c>
      <c r="BD44" s="217"/>
      <c r="BE44" s="217"/>
    </row>
    <row r="45" spans="1:57">
      <c r="D45" s="224" t="str">
        <f>EHK_volumes!D45</f>
        <v>Indoor switch room (incl GFN enclosure and switchboard)</v>
      </c>
      <c r="F45" s="12"/>
      <c r="G45" s="98"/>
      <c r="H45" s="236">
        <f>IF(H$11=$D$6, EHK_volumes!$J45*EHK_volumes!$K45,0)</f>
        <v>0</v>
      </c>
      <c r="I45" s="233">
        <f>IF(I$11=IF($D45=$A$5, $D$5, IF(OR($D45="ESV observed compliance", $D45 = $A$7),$D$7, $D$6)), SUMPRODUCT(EHK_volumes!$Q45:$U45,EHK_volumes!$Q$13:$U$13)+EHK_volumes!$O45,0)</f>
        <v>0</v>
      </c>
      <c r="J45" s="234">
        <f>IF(J$11=$D$6, EHK_volumes!$M45,0)</f>
        <v>0</v>
      </c>
      <c r="K45" s="233">
        <f>IF(K$11=$D$6, EHK_volumes!$J45*EHK_volumes!$K45,0)</f>
        <v>0</v>
      </c>
      <c r="L45" s="233">
        <f>IF(L$11=IF($D45=$A$5, $D$5, IF(OR($D45="ESV observed compliance", $D45 = $A$7),$D$7, $D$6)), SUMPRODUCT(EHK_volumes!$Q45:$U45,EHK_volumes!$Q$13:$U$13)+EHK_volumes!$O45,0)</f>
        <v>0</v>
      </c>
      <c r="M45" s="234">
        <f>IF(M$11=$D$6, EHK_volumes!$M45,0)</f>
        <v>0</v>
      </c>
      <c r="N45" s="233">
        <f>IF(N$11=$D$6, EHK_volumes!$J45*EHK_volumes!$K45,0)</f>
        <v>0</v>
      </c>
      <c r="O45" s="233">
        <f>IF(O$11=IF($D45=$A$5, $D$5, IF(OR($D45="ESV observed compliance", $D45 = $A$7),$D$7, $D$6)), SUMPRODUCT(EHK_volumes!$Q45:$U45,EHK_volumes!$Q$13:$U$13)+EHK_volumes!$O45,0)</f>
        <v>0</v>
      </c>
      <c r="P45" s="234">
        <f>IF(P$11=$D$6, EHK_volumes!$M45,0)</f>
        <v>0</v>
      </c>
      <c r="Q45" s="233">
        <f>IF(Q$11=$D$6, EHK_volumes!$J45*EHK_volumes!$K45,0)</f>
        <v>0</v>
      </c>
      <c r="R45" s="233">
        <f>IF(R$11=IF($D45=$A$5, $D$5, IF(OR($D45="ESV observed compliance", $D45 = $A$7),$D$7, $D$6)), SUMPRODUCT(EHK_volumes!$Q45:$U45,EHK_volumes!$Q$13:$U$13)+EHK_volumes!$O45,0)</f>
        <v>0</v>
      </c>
      <c r="S45" s="234">
        <f>IF(S$11=$D$6, EHK_volumes!$M45,0)</f>
        <v>0</v>
      </c>
      <c r="T45" s="233">
        <f>IF(T$11=$D$6, EHK_volumes!$J45*EHK_volumes!$K45,0)</f>
        <v>0</v>
      </c>
      <c r="U45" s="233">
        <f>IF(U$11=IF($D45=$A$5, $D$5, IF(OR($D45="ESV observed compliance", $D45 = $A$7),$D$7, $D$6)), SUMPRODUCT(EHK_volumes!$Q45:$U45,EHK_volumes!$Q$13:$U$13)+EHK_volumes!$O45,0)</f>
        <v>0</v>
      </c>
      <c r="V45" s="234">
        <f>IF(V$11=$D$6, EHK_volumes!$M45,0)</f>
        <v>0</v>
      </c>
      <c r="W45" s="233">
        <f>IF(W$11=$D$6, EHK_volumes!$J45*EHK_volumes!$K45,0)</f>
        <v>0</v>
      </c>
      <c r="X45" s="233">
        <f ca="1">IF(X$11=IF($D45=$A$5, $D$5, IF(OR($D45="ESV observed compliance", $D45 = $A$7),$D$7, $D$6)), SUMPRODUCT(EHK_volumes!$Q45:$U45,EHK_volumes!$Q$13:$U$13)+EHK_volumes!$O45,0)</f>
        <v>0</v>
      </c>
      <c r="Y45" s="234">
        <f>IF(Y$11=$D$6, EHK_volumes!$M45,0)</f>
        <v>0</v>
      </c>
      <c r="Z45" s="233">
        <f>IF(Z$11=$D$6, EHK_volumes!$J45*EHK_volumes!$K45,0)</f>
        <v>0</v>
      </c>
      <c r="AA45" s="233">
        <f>IF(AA$11=IF($D45=$A$5, $D$5, IF(OR($D45="ESV observed compliance", $D45 = $A$7),$D$7, $D$6)), SUMPRODUCT(EHK_volumes!$Q45:$U45,EHK_volumes!$Q$13:$U$13)+EHK_volumes!$O45,0)</f>
        <v>0</v>
      </c>
      <c r="AB45" s="234">
        <f>IF(AB$11=$D$6, EHK_volumes!$M45,0)</f>
        <v>0</v>
      </c>
      <c r="AC45" s="124"/>
      <c r="AD45" s="235">
        <f t="shared" si="16"/>
        <v>0</v>
      </c>
      <c r="AE45" s="235">
        <f t="shared" si="16"/>
        <v>0</v>
      </c>
      <c r="AF45" s="235">
        <f t="shared" si="16"/>
        <v>0</v>
      </c>
      <c r="AG45" s="235">
        <f t="shared" si="16"/>
        <v>0</v>
      </c>
      <c r="AH45" s="235">
        <f t="shared" si="16"/>
        <v>0</v>
      </c>
      <c r="AI45" s="235">
        <f t="shared" ca="1" si="16"/>
        <v>0</v>
      </c>
      <c r="AJ45" s="235">
        <f t="shared" si="16"/>
        <v>0</v>
      </c>
      <c r="AK45" s="124"/>
      <c r="AL45" s="235">
        <f t="shared" ca="1" si="19"/>
        <v>0</v>
      </c>
      <c r="AN45" s="235">
        <f t="shared" si="18"/>
        <v>0</v>
      </c>
      <c r="AO45" s="235">
        <f t="shared" si="18"/>
        <v>0</v>
      </c>
      <c r="AP45" s="235">
        <f t="shared" si="18"/>
        <v>0</v>
      </c>
      <c r="AQ45" s="235">
        <f t="shared" si="18"/>
        <v>0</v>
      </c>
      <c r="AR45" s="235">
        <f t="shared" si="18"/>
        <v>0</v>
      </c>
      <c r="AS45" s="235">
        <f t="shared" si="18"/>
        <v>0</v>
      </c>
      <c r="AT45" s="235">
        <f t="shared" si="18"/>
        <v>0</v>
      </c>
      <c r="AU45" s="235">
        <f t="shared" si="18"/>
        <v>0</v>
      </c>
      <c r="AV45" s="235">
        <f t="shared" si="18"/>
        <v>0</v>
      </c>
      <c r="AW45" s="235">
        <f t="shared" si="18"/>
        <v>0</v>
      </c>
      <c r="AX45" s="235">
        <f t="shared" ca="1" si="18"/>
        <v>0</v>
      </c>
      <c r="AY45" s="235">
        <f t="shared" ca="1" si="18"/>
        <v>0</v>
      </c>
      <c r="AZ45" s="235">
        <f t="shared" si="18"/>
        <v>0</v>
      </c>
      <c r="BA45" s="235">
        <f t="shared" si="18"/>
        <v>0</v>
      </c>
      <c r="BB45" s="235">
        <f t="shared" si="18"/>
        <v>0</v>
      </c>
      <c r="BC45" s="235">
        <f t="shared" si="18"/>
        <v>0</v>
      </c>
      <c r="BD45" s="217"/>
      <c r="BE45" s="217"/>
    </row>
    <row r="46" spans="1:57">
      <c r="D46" s="224" t="str">
        <f>EHK_volumes!D46</f>
        <v>RMU</v>
      </c>
      <c r="F46" s="12"/>
      <c r="G46" s="98"/>
      <c r="H46" s="236">
        <f>IF(H$11=$D$6, EHK_volumes!$J46*EHK_volumes!$K46,0)</f>
        <v>0</v>
      </c>
      <c r="I46" s="233">
        <f>IF(I$11=IF($D46=$A$5, $D$5, IF(OR($D46="ESV observed compliance", $D46 = $A$7),$D$7, $D$6)), SUMPRODUCT(EHK_volumes!$Q46:$U46,EHK_volumes!$Q$13:$U$13)+EHK_volumes!$O46,0)</f>
        <v>0</v>
      </c>
      <c r="J46" s="234">
        <f>IF(J$11=$D$6, EHK_volumes!$M46,0)</f>
        <v>0</v>
      </c>
      <c r="K46" s="233">
        <f>IF(K$11=$D$6, EHK_volumes!$J46*EHK_volumes!$K46,0)</f>
        <v>0</v>
      </c>
      <c r="L46" s="233">
        <f>IF(L$11=IF($D46=$A$5, $D$5, IF(OR($D46="ESV observed compliance", $D46 = $A$7),$D$7, $D$6)), SUMPRODUCT(EHK_volumes!$Q46:$U46,EHK_volumes!$Q$13:$U$13)+EHK_volumes!$O46,0)</f>
        <v>0</v>
      </c>
      <c r="M46" s="234">
        <f>IF(M$11=$D$6, EHK_volumes!$M46,0)</f>
        <v>0</v>
      </c>
      <c r="N46" s="233">
        <f>IF(N$11=$D$6, EHK_volumes!$J46*EHK_volumes!$K46,0)</f>
        <v>0</v>
      </c>
      <c r="O46" s="233">
        <f>IF(O$11=IF($D46=$A$5, $D$5, IF(OR($D46="ESV observed compliance", $D46 = $A$7),$D$7, $D$6)), SUMPRODUCT(EHK_volumes!$Q46:$U46,EHK_volumes!$Q$13:$U$13)+EHK_volumes!$O46,0)</f>
        <v>0</v>
      </c>
      <c r="P46" s="234">
        <f>IF(P$11=$D$6, EHK_volumes!$M46,0)</f>
        <v>0</v>
      </c>
      <c r="Q46" s="233">
        <f>IF(Q$11=$D$6, EHK_volumes!$J46*EHK_volumes!$K46,0)</f>
        <v>0</v>
      </c>
      <c r="R46" s="233">
        <f>IF(R$11=IF($D46=$A$5, $D$5, IF(OR($D46="ESV observed compliance", $D46 = $A$7),$D$7, $D$6)), SUMPRODUCT(EHK_volumes!$Q46:$U46,EHK_volumes!$Q$13:$U$13)+EHK_volumes!$O46,0)</f>
        <v>0</v>
      </c>
      <c r="S46" s="234">
        <f>IF(S$11=$D$6, EHK_volumes!$M46,0)</f>
        <v>0</v>
      </c>
      <c r="T46" s="233">
        <f>IF(T$11=$D$6, EHK_volumes!$J46*EHK_volumes!$K46,0)</f>
        <v>0</v>
      </c>
      <c r="U46" s="233">
        <f>IF(U$11=IF($D46=$A$5, $D$5, IF(OR($D46="ESV observed compliance", $D46 = $A$7),$D$7, $D$6)), SUMPRODUCT(EHK_volumes!$Q46:$U46,EHK_volumes!$Q$13:$U$13)+EHK_volumes!$O46,0)</f>
        <v>0</v>
      </c>
      <c r="V46" s="234">
        <f>IF(V$11=$D$6, EHK_volumes!$M46,0)</f>
        <v>0</v>
      </c>
      <c r="W46" s="233">
        <f>IF(W$11=$D$6, EHK_volumes!$J46*EHK_volumes!$K46,0)</f>
        <v>74373.925040705726</v>
      </c>
      <c r="X46" s="233">
        <f ca="1">IF(X$11=IF($D46=$A$5, $D$5, IF(OR($D46="ESV observed compliance", $D46 = $A$7),$D$7, $D$6)), SUMPRODUCT(EHK_volumes!$Q46:$U46,EHK_volumes!$Q$13:$U$13)+EHK_volumes!$O46,0)</f>
        <v>0</v>
      </c>
      <c r="Y46" s="234">
        <f>IF(Y$11=$D$6, EHK_volumes!$M46,0)</f>
        <v>0</v>
      </c>
      <c r="Z46" s="233">
        <f>IF(Z$11=$D$6, EHK_volumes!$J46*EHK_volumes!$K46,0)</f>
        <v>0</v>
      </c>
      <c r="AA46" s="233">
        <f>IF(AA$11=IF($D46=$A$5, $D$5, IF(OR($D46="ESV observed compliance", $D46 = $A$7),$D$7, $D$6)), SUMPRODUCT(EHK_volumes!$Q46:$U46,EHK_volumes!$Q$13:$U$13)+EHK_volumes!$O46,0)</f>
        <v>0</v>
      </c>
      <c r="AB46" s="234">
        <f>IF(AB$11=$D$6, EHK_volumes!$M46,0)</f>
        <v>0</v>
      </c>
      <c r="AC46" s="124"/>
      <c r="AD46" s="235">
        <f t="shared" si="16"/>
        <v>0</v>
      </c>
      <c r="AE46" s="235">
        <f t="shared" si="16"/>
        <v>0</v>
      </c>
      <c r="AF46" s="235">
        <f t="shared" si="16"/>
        <v>0</v>
      </c>
      <c r="AG46" s="235">
        <f t="shared" si="16"/>
        <v>0</v>
      </c>
      <c r="AH46" s="235">
        <f t="shared" si="16"/>
        <v>0</v>
      </c>
      <c r="AI46" s="235">
        <f t="shared" ca="1" si="16"/>
        <v>74373.925040705726</v>
      </c>
      <c r="AJ46" s="235">
        <f t="shared" si="16"/>
        <v>0</v>
      </c>
      <c r="AK46" s="124"/>
      <c r="AL46" s="235">
        <f t="shared" ca="1" si="19"/>
        <v>74373.925040705726</v>
      </c>
      <c r="AN46" s="235">
        <f t="shared" si="18"/>
        <v>0</v>
      </c>
      <c r="AO46" s="235">
        <f t="shared" si="18"/>
        <v>0</v>
      </c>
      <c r="AP46" s="235">
        <f t="shared" si="18"/>
        <v>0</v>
      </c>
      <c r="AQ46" s="235">
        <f t="shared" si="18"/>
        <v>0</v>
      </c>
      <c r="AR46" s="235">
        <f t="shared" si="18"/>
        <v>0</v>
      </c>
      <c r="AS46" s="235">
        <f t="shared" si="18"/>
        <v>0</v>
      </c>
      <c r="AT46" s="235">
        <f t="shared" si="18"/>
        <v>0</v>
      </c>
      <c r="AU46" s="235">
        <f t="shared" si="18"/>
        <v>0</v>
      </c>
      <c r="AV46" s="235">
        <f t="shared" si="18"/>
        <v>0</v>
      </c>
      <c r="AW46" s="235">
        <f t="shared" si="18"/>
        <v>0</v>
      </c>
      <c r="AX46" s="235">
        <f t="shared" ca="1" si="18"/>
        <v>37186.962520352863</v>
      </c>
      <c r="AY46" s="235">
        <f t="shared" ca="1" si="18"/>
        <v>37186.962520352863</v>
      </c>
      <c r="AZ46" s="235">
        <f t="shared" si="18"/>
        <v>0</v>
      </c>
      <c r="BA46" s="235">
        <f t="shared" si="18"/>
        <v>0</v>
      </c>
      <c r="BB46" s="235">
        <f t="shared" si="18"/>
        <v>0</v>
      </c>
      <c r="BC46" s="235">
        <f t="shared" si="18"/>
        <v>0</v>
      </c>
      <c r="BD46" s="217"/>
      <c r="BE46" s="217"/>
    </row>
    <row r="47" spans="1:57">
      <c r="D47" s="224" t="str">
        <f>EHK_volumes!D47</f>
        <v>66/22kV transformer</v>
      </c>
      <c r="F47" s="12"/>
      <c r="G47" s="98"/>
      <c r="H47" s="236">
        <f>IF(H$11=$D$6, EHK_volumes!$J47*EHK_volumes!$K47,0)</f>
        <v>0</v>
      </c>
      <c r="I47" s="233">
        <f>IF(I$11=IF($D47=$A$5, $D$5, IF(OR($D47="ESV observed compliance", $D47 = $A$7),$D$7, $D$6)), SUMPRODUCT(EHK_volumes!$Q47:$U47,EHK_volumes!$Q$13:$U$13)+EHK_volumes!$O47,0)</f>
        <v>0</v>
      </c>
      <c r="J47" s="234">
        <f>IF(J$11=$D$6, EHK_volumes!$M47,0)</f>
        <v>0</v>
      </c>
      <c r="K47" s="233">
        <f>IF(K$11=$D$6, EHK_volumes!$J47*EHK_volumes!$K47,0)</f>
        <v>0</v>
      </c>
      <c r="L47" s="233">
        <f>IF(L$11=IF($D47=$A$5, $D$5, IF(OR($D47="ESV observed compliance", $D47 = $A$7),$D$7, $D$6)), SUMPRODUCT(EHK_volumes!$Q47:$U47,EHK_volumes!$Q$13:$U$13)+EHK_volumes!$O47,0)</f>
        <v>0</v>
      </c>
      <c r="M47" s="234">
        <f>IF(M$11=$D$6, EHK_volumes!$M47,0)</f>
        <v>0</v>
      </c>
      <c r="N47" s="233">
        <f>IF(N$11=$D$6, EHK_volumes!$J47*EHK_volumes!$K47,0)</f>
        <v>0</v>
      </c>
      <c r="O47" s="233">
        <f>IF(O$11=IF($D47=$A$5, $D$5, IF(OR($D47="ESV observed compliance", $D47 = $A$7),$D$7, $D$6)), SUMPRODUCT(EHK_volumes!$Q47:$U47,EHK_volumes!$Q$13:$U$13)+EHK_volumes!$O47,0)</f>
        <v>0</v>
      </c>
      <c r="P47" s="234">
        <f>IF(P$11=$D$6, EHK_volumes!$M47,0)</f>
        <v>0</v>
      </c>
      <c r="Q47" s="233">
        <f>IF(Q$11=$D$6, EHK_volumes!$J47*EHK_volumes!$K47,0)</f>
        <v>0</v>
      </c>
      <c r="R47" s="233">
        <f>IF(R$11=IF($D47=$A$5, $D$5, IF(OR($D47="ESV observed compliance", $D47 = $A$7),$D$7, $D$6)), SUMPRODUCT(EHK_volumes!$Q47:$U47,EHK_volumes!$Q$13:$U$13)+EHK_volumes!$O47,0)</f>
        <v>0</v>
      </c>
      <c r="S47" s="234">
        <f>IF(S$11=$D$6, EHK_volumes!$M47,0)</f>
        <v>0</v>
      </c>
      <c r="T47" s="233">
        <f>IF(T$11=$D$6, EHK_volumes!$J47*EHK_volumes!$K47,0)</f>
        <v>0</v>
      </c>
      <c r="U47" s="233">
        <f>IF(U$11=IF($D47=$A$5, $D$5, IF(OR($D47="ESV observed compliance", $D47 = $A$7),$D$7, $D$6)), SUMPRODUCT(EHK_volumes!$Q47:$U47,EHK_volumes!$Q$13:$U$13)+EHK_volumes!$O47,0)</f>
        <v>0</v>
      </c>
      <c r="V47" s="234">
        <f>IF(V$11=$D$6, EHK_volumes!$M47,0)</f>
        <v>0</v>
      </c>
      <c r="W47" s="233">
        <f>IF(W$11=$D$6, EHK_volumes!$J47*EHK_volumes!$K47,0)</f>
        <v>754800</v>
      </c>
      <c r="X47" s="233">
        <f ca="1">IF(X$11=IF($D47=$A$5, $D$5, IF(OR($D47="ESV observed compliance", $D47 = $A$7),$D$7, $D$6)), SUMPRODUCT(EHK_volumes!$Q47:$U47,EHK_volumes!$Q$13:$U$13)+EHK_volumes!$O47,0)</f>
        <v>1289544.0937823297</v>
      </c>
      <c r="Y47" s="234">
        <f>IF(Y$11=$D$6, EHK_volumes!$M47,0)</f>
        <v>224400</v>
      </c>
      <c r="Z47" s="233">
        <f>IF(Z$11=$D$6, EHK_volumes!$J47*EHK_volumes!$K47,0)</f>
        <v>0</v>
      </c>
      <c r="AA47" s="233">
        <f>IF(AA$11=IF($D47=$A$5, $D$5, IF(OR($D47="ESV observed compliance", $D47 = $A$7),$D$7, $D$6)), SUMPRODUCT(EHK_volumes!$Q47:$U47,EHK_volumes!$Q$13:$U$13)+EHK_volumes!$O47,0)</f>
        <v>0</v>
      </c>
      <c r="AB47" s="234">
        <f>IF(AB$11=$D$6, EHK_volumes!$M47,0)</f>
        <v>0</v>
      </c>
      <c r="AC47" s="124"/>
      <c r="AD47" s="235">
        <f t="shared" si="16"/>
        <v>0</v>
      </c>
      <c r="AE47" s="235">
        <f t="shared" si="16"/>
        <v>0</v>
      </c>
      <c r="AF47" s="235">
        <f t="shared" si="16"/>
        <v>0</v>
      </c>
      <c r="AG47" s="235">
        <f t="shared" si="16"/>
        <v>0</v>
      </c>
      <c r="AH47" s="235">
        <f t="shared" si="16"/>
        <v>0</v>
      </c>
      <c r="AI47" s="235">
        <f t="shared" ca="1" si="16"/>
        <v>2268744.0937823299</v>
      </c>
      <c r="AJ47" s="235">
        <f t="shared" si="16"/>
        <v>0</v>
      </c>
      <c r="AK47" s="124"/>
      <c r="AL47" s="235">
        <f t="shared" ca="1" si="19"/>
        <v>2268744.0937823299</v>
      </c>
      <c r="AN47" s="235">
        <f t="shared" si="18"/>
        <v>0</v>
      </c>
      <c r="AO47" s="235">
        <f t="shared" si="18"/>
        <v>0</v>
      </c>
      <c r="AP47" s="235">
        <f t="shared" si="18"/>
        <v>0</v>
      </c>
      <c r="AQ47" s="235">
        <f t="shared" si="18"/>
        <v>0</v>
      </c>
      <c r="AR47" s="235">
        <f t="shared" si="18"/>
        <v>0</v>
      </c>
      <c r="AS47" s="235">
        <f t="shared" si="18"/>
        <v>0</v>
      </c>
      <c r="AT47" s="235">
        <f t="shared" si="18"/>
        <v>0</v>
      </c>
      <c r="AU47" s="235">
        <f t="shared" si="18"/>
        <v>0</v>
      </c>
      <c r="AV47" s="235">
        <f t="shared" si="18"/>
        <v>0</v>
      </c>
      <c r="AW47" s="235">
        <f t="shared" si="18"/>
        <v>0</v>
      </c>
      <c r="AX47" s="235">
        <f t="shared" ca="1" si="18"/>
        <v>1134372.046891165</v>
      </c>
      <c r="AY47" s="235">
        <f t="shared" ca="1" si="18"/>
        <v>1134372.046891165</v>
      </c>
      <c r="AZ47" s="235">
        <f t="shared" si="18"/>
        <v>0</v>
      </c>
      <c r="BA47" s="235">
        <f t="shared" si="18"/>
        <v>0</v>
      </c>
      <c r="BB47" s="235">
        <f t="shared" si="18"/>
        <v>0</v>
      </c>
      <c r="BC47" s="235">
        <f t="shared" si="18"/>
        <v>0</v>
      </c>
      <c r="BD47" s="217"/>
      <c r="BE47" s="217"/>
    </row>
    <row r="48" spans="1:57">
      <c r="D48" s="224" t="str">
        <f>EHK_volumes!D48</f>
        <v>66kV circuit breaker</v>
      </c>
      <c r="F48" s="12"/>
      <c r="G48" s="98"/>
      <c r="H48" s="236">
        <f>IF(H$11=$D$6, EHK_volumes!$J48*EHK_volumes!$K48,0)</f>
        <v>0</v>
      </c>
      <c r="I48" s="233">
        <f>IF(I$11=IF($D48=$A$5, $D$5, IF(OR($D48="ESV observed compliance", $D48 = $A$7),$D$7, $D$6)), SUMPRODUCT(EHK_volumes!$Q48:$U48,EHK_volumes!$Q$13:$U$13)+EHK_volumes!$O48,0)</f>
        <v>0</v>
      </c>
      <c r="J48" s="234">
        <f>IF(J$11=$D$6, EHK_volumes!$M48,0)</f>
        <v>0</v>
      </c>
      <c r="K48" s="233">
        <f>IF(K$11=$D$6, EHK_volumes!$J48*EHK_volumes!$K48,0)</f>
        <v>0</v>
      </c>
      <c r="L48" s="233">
        <f>IF(L$11=IF($D48=$A$5, $D$5, IF(OR($D48="ESV observed compliance", $D48 = $A$7),$D$7, $D$6)), SUMPRODUCT(EHK_volumes!$Q48:$U48,EHK_volumes!$Q$13:$U$13)+EHK_volumes!$O48,0)</f>
        <v>0</v>
      </c>
      <c r="M48" s="234">
        <f>IF(M$11=$D$6, EHK_volumes!$M48,0)</f>
        <v>0</v>
      </c>
      <c r="N48" s="233">
        <f>IF(N$11=$D$6, EHK_volumes!$J48*EHK_volumes!$K48,0)</f>
        <v>0</v>
      </c>
      <c r="O48" s="233">
        <f>IF(O$11=IF($D48=$A$5, $D$5, IF(OR($D48="ESV observed compliance", $D48 = $A$7),$D$7, $D$6)), SUMPRODUCT(EHK_volumes!$Q48:$U48,EHK_volumes!$Q$13:$U$13)+EHK_volumes!$O48,0)</f>
        <v>0</v>
      </c>
      <c r="P48" s="234">
        <f>IF(P$11=$D$6, EHK_volumes!$M48,0)</f>
        <v>0</v>
      </c>
      <c r="Q48" s="233">
        <f>IF(Q$11=$D$6, EHK_volumes!$J48*EHK_volumes!$K48,0)</f>
        <v>0</v>
      </c>
      <c r="R48" s="233">
        <f>IF(R$11=IF($D48=$A$5, $D$5, IF(OR($D48="ESV observed compliance", $D48 = $A$7),$D$7, $D$6)), SUMPRODUCT(EHK_volumes!$Q48:$U48,EHK_volumes!$Q$13:$U$13)+EHK_volumes!$O48,0)</f>
        <v>0</v>
      </c>
      <c r="S48" s="234">
        <f>IF(S$11=$D$6, EHK_volumes!$M48,0)</f>
        <v>0</v>
      </c>
      <c r="T48" s="233">
        <f>IF(T$11=$D$6, EHK_volumes!$J48*EHK_volumes!$K48,0)</f>
        <v>0</v>
      </c>
      <c r="U48" s="233">
        <f>IF(U$11=IF($D48=$A$5, $D$5, IF(OR($D48="ESV observed compliance", $D48 = $A$7),$D$7, $D$6)), SUMPRODUCT(EHK_volumes!$Q48:$U48,EHK_volumes!$Q$13:$U$13)+EHK_volumes!$O48,0)</f>
        <v>0</v>
      </c>
      <c r="V48" s="234">
        <f>IF(V$11=$D$6, EHK_volumes!$M48,0)</f>
        <v>0</v>
      </c>
      <c r="W48" s="233">
        <f>IF(W$11=$D$6, EHK_volumes!$J48*EHK_volumes!$K48,0)</f>
        <v>94860</v>
      </c>
      <c r="X48" s="233">
        <f ca="1">IF(X$11=IF($D48=$A$5, $D$5, IF(OR($D48="ESV observed compliance", $D48 = $A$7),$D$7, $D$6)), SUMPRODUCT(EHK_volumes!$Q48:$U48,EHK_volumes!$Q$13:$U$13)+EHK_volumes!$O48,0)</f>
        <v>109261.58509010886</v>
      </c>
      <c r="Y48" s="234">
        <f>IF(Y$11=$D$6, EHK_volumes!$M48,0)</f>
        <v>36720</v>
      </c>
      <c r="Z48" s="233">
        <f>IF(Z$11=$D$6, EHK_volumes!$J48*EHK_volumes!$K48,0)</f>
        <v>0</v>
      </c>
      <c r="AA48" s="233">
        <f>IF(AA$11=IF($D48=$A$5, $D$5, IF(OR($D48="ESV observed compliance", $D48 = $A$7),$D$7, $D$6)), SUMPRODUCT(EHK_volumes!$Q48:$U48,EHK_volumes!$Q$13:$U$13)+EHK_volumes!$O48,0)</f>
        <v>0</v>
      </c>
      <c r="AB48" s="234">
        <f>IF(AB$11=$D$6, EHK_volumes!$M48,0)</f>
        <v>0</v>
      </c>
      <c r="AC48" s="124"/>
      <c r="AD48" s="235">
        <f t="shared" si="16"/>
        <v>0</v>
      </c>
      <c r="AE48" s="235">
        <f t="shared" si="16"/>
        <v>0</v>
      </c>
      <c r="AF48" s="235">
        <f t="shared" si="16"/>
        <v>0</v>
      </c>
      <c r="AG48" s="235">
        <f t="shared" si="16"/>
        <v>0</v>
      </c>
      <c r="AH48" s="235">
        <f t="shared" si="16"/>
        <v>0</v>
      </c>
      <c r="AI48" s="235">
        <f t="shared" ca="1" si="16"/>
        <v>240841.58509010886</v>
      </c>
      <c r="AJ48" s="235">
        <f t="shared" si="16"/>
        <v>0</v>
      </c>
      <c r="AK48" s="124"/>
      <c r="AL48" s="235">
        <f t="shared" ca="1" si="19"/>
        <v>240841.58509010886</v>
      </c>
      <c r="AN48" s="235">
        <f t="shared" si="18"/>
        <v>0</v>
      </c>
      <c r="AO48" s="235">
        <f t="shared" si="18"/>
        <v>0</v>
      </c>
      <c r="AP48" s="235">
        <f t="shared" si="18"/>
        <v>0</v>
      </c>
      <c r="AQ48" s="235">
        <f t="shared" si="18"/>
        <v>0</v>
      </c>
      <c r="AR48" s="235">
        <f t="shared" si="18"/>
        <v>0</v>
      </c>
      <c r="AS48" s="235">
        <f t="shared" si="18"/>
        <v>0</v>
      </c>
      <c r="AT48" s="235">
        <f t="shared" si="18"/>
        <v>0</v>
      </c>
      <c r="AU48" s="235">
        <f t="shared" si="18"/>
        <v>0</v>
      </c>
      <c r="AV48" s="235">
        <f t="shared" si="18"/>
        <v>0</v>
      </c>
      <c r="AW48" s="235">
        <f t="shared" si="18"/>
        <v>0</v>
      </c>
      <c r="AX48" s="235">
        <f t="shared" ca="1" si="18"/>
        <v>120420.79254505443</v>
      </c>
      <c r="AY48" s="235">
        <f t="shared" ca="1" si="18"/>
        <v>120420.79254505443</v>
      </c>
      <c r="AZ48" s="235">
        <f t="shared" si="18"/>
        <v>0</v>
      </c>
      <c r="BA48" s="235">
        <f t="shared" si="18"/>
        <v>0</v>
      </c>
      <c r="BB48" s="235">
        <f t="shared" si="18"/>
        <v>0</v>
      </c>
      <c r="BC48" s="235">
        <f t="shared" si="18"/>
        <v>0</v>
      </c>
      <c r="BD48" s="217"/>
      <c r="BE48" s="217"/>
    </row>
    <row r="49" spans="4:57">
      <c r="D49" s="224" t="str">
        <f>EHK_volumes!D49</f>
        <v>66kV bus extension</v>
      </c>
      <c r="F49" s="12"/>
      <c r="G49" s="98"/>
      <c r="H49" s="236">
        <f>IF(H$11=$D$6, EHK_volumes!$J49*EHK_volumes!$K49,0)</f>
        <v>0</v>
      </c>
      <c r="I49" s="233">
        <f>IF(I$11=IF($D49=$A$5, $D$5, IF(OR($D49="ESV observed compliance", $D49 = $A$7),$D$7, $D$6)), SUMPRODUCT(EHK_volumes!$Q49:$U49,EHK_volumes!$Q$13:$U$13)+EHK_volumes!$O49,0)</f>
        <v>0</v>
      </c>
      <c r="J49" s="234">
        <f>IF(J$11=$D$6, EHK_volumes!$M49,0)</f>
        <v>0</v>
      </c>
      <c r="K49" s="233">
        <f>IF(K$11=$D$6, EHK_volumes!$J49*EHK_volumes!$K49,0)</f>
        <v>0</v>
      </c>
      <c r="L49" s="233">
        <f>IF(L$11=IF($D49=$A$5, $D$5, IF(OR($D49="ESV observed compliance", $D49 = $A$7),$D$7, $D$6)), SUMPRODUCT(EHK_volumes!$Q49:$U49,EHK_volumes!$Q$13:$U$13)+EHK_volumes!$O49,0)</f>
        <v>0</v>
      </c>
      <c r="M49" s="234">
        <f>IF(M$11=$D$6, EHK_volumes!$M49,0)</f>
        <v>0</v>
      </c>
      <c r="N49" s="233">
        <f>IF(N$11=$D$6, EHK_volumes!$J49*EHK_volumes!$K49,0)</f>
        <v>0</v>
      </c>
      <c r="O49" s="233">
        <f>IF(O$11=IF($D49=$A$5, $D$5, IF(OR($D49="ESV observed compliance", $D49 = $A$7),$D$7, $D$6)), SUMPRODUCT(EHK_volumes!$Q49:$U49,EHK_volumes!$Q$13:$U$13)+EHK_volumes!$O49,0)</f>
        <v>0</v>
      </c>
      <c r="P49" s="234">
        <f>IF(P$11=$D$6, EHK_volumes!$M49,0)</f>
        <v>0</v>
      </c>
      <c r="Q49" s="233">
        <f>IF(Q$11=$D$6, EHK_volumes!$J49*EHK_volumes!$K49,0)</f>
        <v>0</v>
      </c>
      <c r="R49" s="233">
        <f>IF(R$11=IF($D49=$A$5, $D$5, IF(OR($D49="ESV observed compliance", $D49 = $A$7),$D$7, $D$6)), SUMPRODUCT(EHK_volumes!$Q49:$U49,EHK_volumes!$Q$13:$U$13)+EHK_volumes!$O49,0)</f>
        <v>0</v>
      </c>
      <c r="S49" s="234">
        <f>IF(S$11=$D$6, EHK_volumes!$M49,0)</f>
        <v>0</v>
      </c>
      <c r="T49" s="233">
        <f>IF(T$11=$D$6, EHK_volumes!$J49*EHK_volumes!$K49,0)</f>
        <v>0</v>
      </c>
      <c r="U49" s="233">
        <f>IF(U$11=IF($D49=$A$5, $D$5, IF(OR($D49="ESV observed compliance", $D49 = $A$7),$D$7, $D$6)), SUMPRODUCT(EHK_volumes!$Q49:$U49,EHK_volumes!$Q$13:$U$13)+EHK_volumes!$O49,0)</f>
        <v>0</v>
      </c>
      <c r="V49" s="234">
        <f>IF(V$11=$D$6, EHK_volumes!$M49,0)</f>
        <v>0</v>
      </c>
      <c r="W49" s="233">
        <f>IF(W$11=$D$6, EHK_volumes!$J49*EHK_volumes!$K49,0)</f>
        <v>208080</v>
      </c>
      <c r="X49" s="233">
        <f ca="1">IF(X$11=IF($D49=$A$5, $D$5, IF(OR($D49="ESV observed compliance", $D49 = $A$7),$D$7, $D$6)), SUMPRODUCT(EHK_volumes!$Q49:$U49,EHK_volumes!$Q$13:$U$13)+EHK_volumes!$O49,0)</f>
        <v>0</v>
      </c>
      <c r="Y49" s="234">
        <f>IF(Y$11=$D$6, EHK_volumes!$M49,0)</f>
        <v>0</v>
      </c>
      <c r="Z49" s="233">
        <f>IF(Z$11=$D$6, EHK_volumes!$J49*EHK_volumes!$K49,0)</f>
        <v>0</v>
      </c>
      <c r="AA49" s="233">
        <f>IF(AA$11=IF($D49=$A$5, $D$5, IF(OR($D49="ESV observed compliance", $D49 = $A$7),$D$7, $D$6)), SUMPRODUCT(EHK_volumes!$Q49:$U49,EHK_volumes!$Q$13:$U$13)+EHK_volumes!$O49,0)</f>
        <v>0</v>
      </c>
      <c r="AB49" s="234">
        <f>IF(AB$11=$D$6, EHK_volumes!$M49,0)</f>
        <v>0</v>
      </c>
      <c r="AC49" s="124"/>
      <c r="AD49" s="235">
        <f t="shared" si="16"/>
        <v>0</v>
      </c>
      <c r="AE49" s="235">
        <f t="shared" si="16"/>
        <v>0</v>
      </c>
      <c r="AF49" s="235">
        <f t="shared" si="16"/>
        <v>0</v>
      </c>
      <c r="AG49" s="235">
        <f t="shared" si="16"/>
        <v>0</v>
      </c>
      <c r="AH49" s="235">
        <f t="shared" si="16"/>
        <v>0</v>
      </c>
      <c r="AI49" s="235">
        <f t="shared" ca="1" si="16"/>
        <v>208080</v>
      </c>
      <c r="AJ49" s="235">
        <f t="shared" si="16"/>
        <v>0</v>
      </c>
      <c r="AK49" s="124"/>
      <c r="AL49" s="235">
        <f t="shared" ca="1" si="19"/>
        <v>208080</v>
      </c>
      <c r="AN49" s="235">
        <f t="shared" si="18"/>
        <v>0</v>
      </c>
      <c r="AO49" s="235">
        <f t="shared" si="18"/>
        <v>0</v>
      </c>
      <c r="AP49" s="235">
        <f t="shared" si="18"/>
        <v>0</v>
      </c>
      <c r="AQ49" s="235">
        <f t="shared" si="18"/>
        <v>0</v>
      </c>
      <c r="AR49" s="235">
        <f t="shared" si="18"/>
        <v>0</v>
      </c>
      <c r="AS49" s="235">
        <f t="shared" si="18"/>
        <v>0</v>
      </c>
      <c r="AT49" s="235">
        <f t="shared" si="18"/>
        <v>0</v>
      </c>
      <c r="AU49" s="235">
        <f t="shared" si="18"/>
        <v>0</v>
      </c>
      <c r="AV49" s="235">
        <f t="shared" si="18"/>
        <v>0</v>
      </c>
      <c r="AW49" s="235">
        <f t="shared" si="18"/>
        <v>0</v>
      </c>
      <c r="AX49" s="235">
        <f t="shared" ca="1" si="18"/>
        <v>104040</v>
      </c>
      <c r="AY49" s="235">
        <f t="shared" ca="1" si="18"/>
        <v>104040</v>
      </c>
      <c r="AZ49" s="235">
        <f t="shared" si="18"/>
        <v>0</v>
      </c>
      <c r="BA49" s="235">
        <f t="shared" si="18"/>
        <v>0</v>
      </c>
      <c r="BB49" s="235">
        <f t="shared" si="18"/>
        <v>0</v>
      </c>
      <c r="BC49" s="235">
        <f t="shared" si="18"/>
        <v>0</v>
      </c>
      <c r="BD49" s="217"/>
      <c r="BE49" s="217"/>
    </row>
    <row r="50" spans="4:57">
      <c r="D50" s="224" t="str">
        <f>EHK_volumes!D50</f>
        <v>Station service transformer (500kVA)</v>
      </c>
      <c r="F50" s="12"/>
      <c r="G50" s="98"/>
      <c r="H50" s="236">
        <f>IF(H$11=$D$6, EHK_volumes!$J50*EHK_volumes!$K50,0)</f>
        <v>0</v>
      </c>
      <c r="I50" s="233">
        <f>IF(I$11=IF($D50=$A$5, $D$5, IF(OR($D50="ESV observed compliance", $D50 = $A$7),$D$7, $D$6)), SUMPRODUCT(EHK_volumes!$Q50:$U50,EHK_volumes!$Q$13:$U$13)+EHK_volumes!$O50,0)</f>
        <v>0</v>
      </c>
      <c r="J50" s="234">
        <f>IF(J$11=$D$6, EHK_volumes!$M50,0)</f>
        <v>0</v>
      </c>
      <c r="K50" s="233">
        <f>IF(K$11=$D$6, EHK_volumes!$J50*EHK_volumes!$K50,0)</f>
        <v>0</v>
      </c>
      <c r="L50" s="233">
        <f>IF(L$11=IF($D50=$A$5, $D$5, IF(OR($D50="ESV observed compliance", $D50 = $A$7),$D$7, $D$6)), SUMPRODUCT(EHK_volumes!$Q50:$U50,EHK_volumes!$Q$13:$U$13)+EHK_volumes!$O50,0)</f>
        <v>0</v>
      </c>
      <c r="M50" s="234">
        <f>IF(M$11=$D$6, EHK_volumes!$M50,0)</f>
        <v>0</v>
      </c>
      <c r="N50" s="233">
        <f>IF(N$11=$D$6, EHK_volumes!$J50*EHK_volumes!$K50,0)</f>
        <v>0</v>
      </c>
      <c r="O50" s="233">
        <f>IF(O$11=IF($D50=$A$5, $D$5, IF(OR($D50="ESV observed compliance", $D50 = $A$7),$D$7, $D$6)), SUMPRODUCT(EHK_volumes!$Q50:$U50,EHK_volumes!$Q$13:$U$13)+EHK_volumes!$O50,0)</f>
        <v>0</v>
      </c>
      <c r="P50" s="234">
        <f>IF(P$11=$D$6, EHK_volumes!$M50,0)</f>
        <v>0</v>
      </c>
      <c r="Q50" s="233">
        <f>IF(Q$11=$D$6, EHK_volumes!$J50*EHK_volumes!$K50,0)</f>
        <v>0</v>
      </c>
      <c r="R50" s="233">
        <f>IF(R$11=IF($D50=$A$5, $D$5, IF(OR($D50="ESV observed compliance", $D50 = $A$7),$D$7, $D$6)), SUMPRODUCT(EHK_volumes!$Q50:$U50,EHK_volumes!$Q$13:$U$13)+EHK_volumes!$O50,0)</f>
        <v>0</v>
      </c>
      <c r="S50" s="234">
        <f>IF(S$11=$D$6, EHK_volumes!$M50,0)</f>
        <v>0</v>
      </c>
      <c r="T50" s="233">
        <f>IF(T$11=$D$6, EHK_volumes!$J50*EHK_volumes!$K50,0)</f>
        <v>0</v>
      </c>
      <c r="U50" s="233">
        <f>IF(U$11=IF($D50=$A$5, $D$5, IF(OR($D50="ESV observed compliance", $D50 = $A$7),$D$7, $D$6)), SUMPRODUCT(EHK_volumes!$Q50:$U50,EHK_volumes!$Q$13:$U$13)+EHK_volumes!$O50,0)</f>
        <v>0</v>
      </c>
      <c r="V50" s="234">
        <f>IF(V$11=$D$6, EHK_volumes!$M50,0)</f>
        <v>0</v>
      </c>
      <c r="W50" s="233">
        <f>IF(W$11=$D$6, EHK_volumes!$J50*EHK_volumes!$K50,0)</f>
        <v>0</v>
      </c>
      <c r="X50" s="233">
        <f ca="1">IF(X$11=IF($D50=$A$5, $D$5, IF(OR($D50="ESV observed compliance", $D50 = $A$7),$D$7, $D$6)), SUMPRODUCT(EHK_volumes!$Q50:$U50,EHK_volumes!$Q$13:$U$13)+EHK_volumes!$O50,0)</f>
        <v>0</v>
      </c>
      <c r="Y50" s="234">
        <f>IF(Y$11=$D$6, EHK_volumes!$M50,0)</f>
        <v>0</v>
      </c>
      <c r="Z50" s="233">
        <f>IF(Z$11=$D$6, EHK_volumes!$J50*EHK_volumes!$K50,0)</f>
        <v>0</v>
      </c>
      <c r="AA50" s="233">
        <f>IF(AA$11=IF($D50=$A$5, $D$5, IF(OR($D50="ESV observed compliance", $D50 = $A$7),$D$7, $D$6)), SUMPRODUCT(EHK_volumes!$Q50:$U50,EHK_volumes!$Q$13:$U$13)+EHK_volumes!$O50,0)</f>
        <v>0</v>
      </c>
      <c r="AB50" s="234">
        <f>IF(AB$11=$D$6, EHK_volumes!$M50,0)</f>
        <v>0</v>
      </c>
      <c r="AC50" s="124"/>
      <c r="AD50" s="235">
        <f t="shared" si="16"/>
        <v>0</v>
      </c>
      <c r="AE50" s="235">
        <f t="shared" si="16"/>
        <v>0</v>
      </c>
      <c r="AF50" s="235">
        <f t="shared" si="16"/>
        <v>0</v>
      </c>
      <c r="AG50" s="235">
        <f t="shared" si="16"/>
        <v>0</v>
      </c>
      <c r="AH50" s="235">
        <f t="shared" si="16"/>
        <v>0</v>
      </c>
      <c r="AI50" s="235">
        <f t="shared" ca="1" si="16"/>
        <v>0</v>
      </c>
      <c r="AJ50" s="235">
        <f t="shared" si="16"/>
        <v>0</v>
      </c>
      <c r="AK50" s="124"/>
      <c r="AL50" s="235">
        <f t="shared" ca="1" si="19"/>
        <v>0</v>
      </c>
      <c r="AN50" s="235">
        <f t="shared" si="18"/>
        <v>0</v>
      </c>
      <c r="AO50" s="235">
        <f t="shared" si="18"/>
        <v>0</v>
      </c>
      <c r="AP50" s="235">
        <f t="shared" si="18"/>
        <v>0</v>
      </c>
      <c r="AQ50" s="235">
        <f t="shared" si="18"/>
        <v>0</v>
      </c>
      <c r="AR50" s="235">
        <f t="shared" si="18"/>
        <v>0</v>
      </c>
      <c r="AS50" s="235">
        <f t="shared" si="18"/>
        <v>0</v>
      </c>
      <c r="AT50" s="235">
        <f t="shared" si="18"/>
        <v>0</v>
      </c>
      <c r="AU50" s="235">
        <f t="shared" si="18"/>
        <v>0</v>
      </c>
      <c r="AV50" s="235">
        <f t="shared" si="18"/>
        <v>0</v>
      </c>
      <c r="AW50" s="235">
        <f t="shared" si="18"/>
        <v>0</v>
      </c>
      <c r="AX50" s="235">
        <f t="shared" ca="1" si="18"/>
        <v>0</v>
      </c>
      <c r="AY50" s="235">
        <f t="shared" ca="1" si="18"/>
        <v>0</v>
      </c>
      <c r="AZ50" s="235">
        <f t="shared" si="18"/>
        <v>0</v>
      </c>
      <c r="BA50" s="235">
        <f t="shared" si="18"/>
        <v>0</v>
      </c>
      <c r="BB50" s="235">
        <f t="shared" si="18"/>
        <v>0</v>
      </c>
      <c r="BC50" s="235">
        <f t="shared" si="18"/>
        <v>0</v>
      </c>
      <c r="BD50" s="217"/>
      <c r="BE50" s="217"/>
    </row>
    <row r="51" spans="4:57">
      <c r="D51" s="224" t="str">
        <f>EHK_volumes!D51</f>
        <v>Station service transformer (750kVA)</v>
      </c>
      <c r="F51" s="12"/>
      <c r="G51" s="98"/>
      <c r="H51" s="236">
        <f>IF(H$11=$D$6, EHK_volumes!$J51*EHK_volumes!$K51,0)</f>
        <v>0</v>
      </c>
      <c r="I51" s="233">
        <f>IF(I$11=IF($D51=$A$5, $D$5, IF(OR($D51="ESV observed compliance", $D51 = $A$7),$D$7, $D$6)), SUMPRODUCT(EHK_volumes!$Q51:$U51,EHK_volumes!$Q$13:$U$13)+EHK_volumes!$O51,0)</f>
        <v>0</v>
      </c>
      <c r="J51" s="234">
        <f>IF(J$11=$D$6, EHK_volumes!$M51,0)</f>
        <v>0</v>
      </c>
      <c r="K51" s="233">
        <f>IF(K$11=$D$6, EHK_volumes!$J51*EHK_volumes!$K51,0)</f>
        <v>0</v>
      </c>
      <c r="L51" s="233">
        <f>IF(L$11=IF($D51=$A$5, $D$5, IF(OR($D51="ESV observed compliance", $D51 = $A$7),$D$7, $D$6)), SUMPRODUCT(EHK_volumes!$Q51:$U51,EHK_volumes!$Q$13:$U$13)+EHK_volumes!$O51,0)</f>
        <v>0</v>
      </c>
      <c r="M51" s="234">
        <f>IF(M$11=$D$6, EHK_volumes!$M51,0)</f>
        <v>0</v>
      </c>
      <c r="N51" s="233">
        <f>IF(N$11=$D$6, EHK_volumes!$J51*EHK_volumes!$K51,0)</f>
        <v>0</v>
      </c>
      <c r="O51" s="233">
        <f>IF(O$11=IF($D51=$A$5, $D$5, IF(OR($D51="ESV observed compliance", $D51 = $A$7),$D$7, $D$6)), SUMPRODUCT(EHK_volumes!$Q51:$U51,EHK_volumes!$Q$13:$U$13)+EHK_volumes!$O51,0)</f>
        <v>0</v>
      </c>
      <c r="P51" s="234">
        <f>IF(P$11=$D$6, EHK_volumes!$M51,0)</f>
        <v>0</v>
      </c>
      <c r="Q51" s="233">
        <f>IF(Q$11=$D$6, EHK_volumes!$J51*EHK_volumes!$K51,0)</f>
        <v>0</v>
      </c>
      <c r="R51" s="233">
        <f>IF(R$11=IF($D51=$A$5, $D$5, IF(OR($D51="ESV observed compliance", $D51 = $A$7),$D$7, $D$6)), SUMPRODUCT(EHK_volumes!$Q51:$U51,EHK_volumes!$Q$13:$U$13)+EHK_volumes!$O51,0)</f>
        <v>0</v>
      </c>
      <c r="S51" s="234">
        <f>IF(S$11=$D$6, EHK_volumes!$M51,0)</f>
        <v>0</v>
      </c>
      <c r="T51" s="233">
        <f>IF(T$11=$D$6, EHK_volumes!$J51*EHK_volumes!$K51,0)</f>
        <v>0</v>
      </c>
      <c r="U51" s="233">
        <f>IF(U$11=IF($D51=$A$5, $D$5, IF(OR($D51="ESV observed compliance", $D51 = $A$7),$D$7, $D$6)), SUMPRODUCT(EHK_volumes!$Q51:$U51,EHK_volumes!$Q$13:$U$13)+EHK_volumes!$O51,0)</f>
        <v>0</v>
      </c>
      <c r="V51" s="234">
        <f>IF(V$11=$D$6, EHK_volumes!$M51,0)</f>
        <v>0</v>
      </c>
      <c r="W51" s="233">
        <f>IF(W$11=$D$6, EHK_volumes!$J51*EHK_volumes!$K51,0)</f>
        <v>0</v>
      </c>
      <c r="X51" s="233">
        <f ca="1">IF(X$11=IF($D51=$A$5, $D$5, IF(OR($D51="ESV observed compliance", $D51 = $A$7),$D$7, $D$6)), SUMPRODUCT(EHK_volumes!$Q51:$U51,EHK_volumes!$Q$13:$U$13)+EHK_volumes!$O51,0)</f>
        <v>0</v>
      </c>
      <c r="Y51" s="234">
        <f>IF(Y$11=$D$6, EHK_volumes!$M51,0)</f>
        <v>0</v>
      </c>
      <c r="Z51" s="233">
        <f>IF(Z$11=$D$6, EHK_volumes!$J51*EHK_volumes!$K51,0)</f>
        <v>0</v>
      </c>
      <c r="AA51" s="233">
        <f>IF(AA$11=IF($D51=$A$5, $D$5, IF(OR($D51="ESV observed compliance", $D51 = $A$7),$D$7, $D$6)), SUMPRODUCT(EHK_volumes!$Q51:$U51,EHK_volumes!$Q$13:$U$13)+EHK_volumes!$O51,0)</f>
        <v>0</v>
      </c>
      <c r="AB51" s="234">
        <f>IF(AB$11=$D$6, EHK_volumes!$M51,0)</f>
        <v>0</v>
      </c>
      <c r="AC51" s="124"/>
      <c r="AD51" s="235">
        <f t="shared" si="16"/>
        <v>0</v>
      </c>
      <c r="AE51" s="235">
        <f t="shared" si="16"/>
        <v>0</v>
      </c>
      <c r="AF51" s="235">
        <f t="shared" si="16"/>
        <v>0</v>
      </c>
      <c r="AG51" s="235">
        <f t="shared" si="16"/>
        <v>0</v>
      </c>
      <c r="AH51" s="235">
        <f t="shared" si="16"/>
        <v>0</v>
      </c>
      <c r="AI51" s="235">
        <f t="shared" ca="1" si="16"/>
        <v>0</v>
      </c>
      <c r="AJ51" s="235">
        <f t="shared" si="16"/>
        <v>0</v>
      </c>
      <c r="AK51" s="124"/>
      <c r="AL51" s="235">
        <f t="shared" ca="1" si="19"/>
        <v>0</v>
      </c>
      <c r="AN51" s="235">
        <f t="shared" si="18"/>
        <v>0</v>
      </c>
      <c r="AO51" s="235">
        <f t="shared" si="18"/>
        <v>0</v>
      </c>
      <c r="AP51" s="235">
        <f t="shared" si="18"/>
        <v>0</v>
      </c>
      <c r="AQ51" s="235">
        <f t="shared" si="18"/>
        <v>0</v>
      </c>
      <c r="AR51" s="235">
        <f t="shared" si="18"/>
        <v>0</v>
      </c>
      <c r="AS51" s="235">
        <f t="shared" si="18"/>
        <v>0</v>
      </c>
      <c r="AT51" s="235">
        <f t="shared" si="18"/>
        <v>0</v>
      </c>
      <c r="AU51" s="235">
        <f t="shared" si="18"/>
        <v>0</v>
      </c>
      <c r="AV51" s="235">
        <f t="shared" si="18"/>
        <v>0</v>
      </c>
      <c r="AW51" s="235">
        <f t="shared" si="18"/>
        <v>0</v>
      </c>
      <c r="AX51" s="235">
        <f t="shared" ca="1" si="18"/>
        <v>0</v>
      </c>
      <c r="AY51" s="235">
        <f t="shared" ca="1" si="18"/>
        <v>0</v>
      </c>
      <c r="AZ51" s="235">
        <f t="shared" si="18"/>
        <v>0</v>
      </c>
      <c r="BA51" s="235">
        <f t="shared" si="18"/>
        <v>0</v>
      </c>
      <c r="BB51" s="235">
        <f t="shared" si="18"/>
        <v>0</v>
      </c>
      <c r="BC51" s="235">
        <f t="shared" si="18"/>
        <v>0</v>
      </c>
      <c r="BD51" s="217"/>
      <c r="BE51" s="217"/>
    </row>
    <row r="52" spans="4:57">
      <c r="D52" s="224" t="str">
        <f>EHK_volumes!D52</f>
        <v>Cap bank</v>
      </c>
      <c r="F52" s="12"/>
      <c r="G52" s="98"/>
      <c r="H52" s="236">
        <f>IF(H$11=$D$6, EHK_volumes!$J52*EHK_volumes!$K52,0)</f>
        <v>0</v>
      </c>
      <c r="I52" s="233">
        <f>IF(I$11=IF($D52=$A$5, $D$5, IF(OR($D52="ESV observed compliance", $D52 = $A$7),$D$7, $D$6)), SUMPRODUCT(EHK_volumes!$Q52:$U52,EHK_volumes!$Q$13:$U$13)+EHK_volumes!$O52,0)</f>
        <v>0</v>
      </c>
      <c r="J52" s="234">
        <f>IF(J$11=$D$6, EHK_volumes!$M52,0)</f>
        <v>0</v>
      </c>
      <c r="K52" s="233">
        <f>IF(K$11=$D$6, EHK_volumes!$J52*EHK_volumes!$K52,0)</f>
        <v>0</v>
      </c>
      <c r="L52" s="233">
        <f>IF(L$11=IF($D52=$A$5, $D$5, IF(OR($D52="ESV observed compliance", $D52 = $A$7),$D$7, $D$6)), SUMPRODUCT(EHK_volumes!$Q52:$U52,EHK_volumes!$Q$13:$U$13)+EHK_volumes!$O52,0)</f>
        <v>0</v>
      </c>
      <c r="M52" s="234">
        <f>IF(M$11=$D$6, EHK_volumes!$M52,0)</f>
        <v>0</v>
      </c>
      <c r="N52" s="233">
        <f>IF(N$11=$D$6, EHK_volumes!$J52*EHK_volumes!$K52,0)</f>
        <v>0</v>
      </c>
      <c r="O52" s="233">
        <f>IF(O$11=IF($D52=$A$5, $D$5, IF(OR($D52="ESV observed compliance", $D52 = $A$7),$D$7, $D$6)), SUMPRODUCT(EHK_volumes!$Q52:$U52,EHK_volumes!$Q$13:$U$13)+EHK_volumes!$O52,0)</f>
        <v>0</v>
      </c>
      <c r="P52" s="234">
        <f>IF(P$11=$D$6, EHK_volumes!$M52,0)</f>
        <v>0</v>
      </c>
      <c r="Q52" s="233">
        <f>IF(Q$11=$D$6, EHK_volumes!$J52*EHK_volumes!$K52,0)</f>
        <v>0</v>
      </c>
      <c r="R52" s="233">
        <f>IF(R$11=IF($D52=$A$5, $D$5, IF(OR($D52="ESV observed compliance", $D52 = $A$7),$D$7, $D$6)), SUMPRODUCT(EHK_volumes!$Q52:$U52,EHK_volumes!$Q$13:$U$13)+EHK_volumes!$O52,0)</f>
        <v>0</v>
      </c>
      <c r="S52" s="234">
        <f>IF(S$11=$D$6, EHK_volumes!$M52,0)</f>
        <v>0</v>
      </c>
      <c r="T52" s="233">
        <f>IF(T$11=$D$6, EHK_volumes!$J52*EHK_volumes!$K52,0)</f>
        <v>0</v>
      </c>
      <c r="U52" s="233">
        <f>IF(U$11=IF($D52=$A$5, $D$5, IF(OR($D52="ESV observed compliance", $D52 = $A$7),$D$7, $D$6)), SUMPRODUCT(EHK_volumes!$Q52:$U52,EHK_volumes!$Q$13:$U$13)+EHK_volumes!$O52,0)</f>
        <v>0</v>
      </c>
      <c r="V52" s="234">
        <f>IF(V$11=$D$6, EHK_volumes!$M52,0)</f>
        <v>0</v>
      </c>
      <c r="W52" s="233">
        <f>IF(W$11=$D$6, EHK_volumes!$J52*EHK_volumes!$K52,0)</f>
        <v>0</v>
      </c>
      <c r="X52" s="233">
        <f ca="1">IF(X$11=IF($D52=$A$5, $D$5, IF(OR($D52="ESV observed compliance", $D52 = $A$7),$D$7, $D$6)), SUMPRODUCT(EHK_volumes!$Q52:$U52,EHK_volumes!$Q$13:$U$13)+EHK_volumes!$O52,0)</f>
        <v>0</v>
      </c>
      <c r="Y52" s="234">
        <f>IF(Y$11=$D$6, EHK_volumes!$M52,0)</f>
        <v>0</v>
      </c>
      <c r="Z52" s="233">
        <f>IF(Z$11=$D$6, EHK_volumes!$J52*EHK_volumes!$K52,0)</f>
        <v>0</v>
      </c>
      <c r="AA52" s="233">
        <f>IF(AA$11=IF($D52=$A$5, $D$5, IF(OR($D52="ESV observed compliance", $D52 = $A$7),$D$7, $D$6)), SUMPRODUCT(EHK_volumes!$Q52:$U52,EHK_volumes!$Q$13:$U$13)+EHK_volumes!$O52,0)</f>
        <v>0</v>
      </c>
      <c r="AB52" s="234">
        <f>IF(AB$11=$D$6, EHK_volumes!$M52,0)</f>
        <v>0</v>
      </c>
      <c r="AC52" s="124"/>
      <c r="AD52" s="235">
        <f t="shared" si="16"/>
        <v>0</v>
      </c>
      <c r="AE52" s="235">
        <f t="shared" si="16"/>
        <v>0</v>
      </c>
      <c r="AF52" s="235">
        <f t="shared" si="16"/>
        <v>0</v>
      </c>
      <c r="AG52" s="235">
        <f t="shared" si="16"/>
        <v>0</v>
      </c>
      <c r="AH52" s="235">
        <f t="shared" si="16"/>
        <v>0</v>
      </c>
      <c r="AI52" s="235">
        <f t="shared" ca="1" si="16"/>
        <v>0</v>
      </c>
      <c r="AJ52" s="235">
        <f t="shared" si="16"/>
        <v>0</v>
      </c>
      <c r="AK52" s="124"/>
      <c r="AL52" s="235">
        <f t="shared" ca="1" si="19"/>
        <v>0</v>
      </c>
      <c r="AN52" s="235">
        <f t="shared" si="18"/>
        <v>0</v>
      </c>
      <c r="AO52" s="235">
        <f t="shared" si="18"/>
        <v>0</v>
      </c>
      <c r="AP52" s="235">
        <f t="shared" si="18"/>
        <v>0</v>
      </c>
      <c r="AQ52" s="235">
        <f t="shared" si="18"/>
        <v>0</v>
      </c>
      <c r="AR52" s="235">
        <f t="shared" si="18"/>
        <v>0</v>
      </c>
      <c r="AS52" s="235">
        <f t="shared" si="18"/>
        <v>0</v>
      </c>
      <c r="AT52" s="235">
        <f t="shared" si="18"/>
        <v>0</v>
      </c>
      <c r="AU52" s="235">
        <f t="shared" si="18"/>
        <v>0</v>
      </c>
      <c r="AV52" s="235">
        <f t="shared" si="18"/>
        <v>0</v>
      </c>
      <c r="AW52" s="235">
        <f t="shared" si="18"/>
        <v>0</v>
      </c>
      <c r="AX52" s="235">
        <f t="shared" ca="1" si="18"/>
        <v>0</v>
      </c>
      <c r="AY52" s="235">
        <f t="shared" ca="1" si="18"/>
        <v>0</v>
      </c>
      <c r="AZ52" s="235">
        <f t="shared" si="18"/>
        <v>0</v>
      </c>
      <c r="BA52" s="235">
        <f t="shared" si="18"/>
        <v>0</v>
      </c>
      <c r="BB52" s="235">
        <f t="shared" si="18"/>
        <v>0</v>
      </c>
      <c r="BC52" s="235">
        <f t="shared" si="18"/>
        <v>0</v>
      </c>
      <c r="BD52" s="217"/>
      <c r="BE52" s="217"/>
    </row>
    <row r="53" spans="4:57">
      <c r="D53" s="224" t="str">
        <f>EHK_volumes!D53</f>
        <v>AC board (Including change over)</v>
      </c>
      <c r="F53" s="12"/>
      <c r="G53" s="98"/>
      <c r="H53" s="236">
        <f>IF(H$11=$D$6, EHK_volumes!$J53*EHK_volumes!$K53,0)</f>
        <v>0</v>
      </c>
      <c r="I53" s="233">
        <f>IF(I$11=IF($D53=$A$5, $D$5, IF(OR($D53="ESV observed compliance", $D53 = $A$7),$D$7, $D$6)), SUMPRODUCT(EHK_volumes!$Q53:$U53,EHK_volumes!$Q$13:$U$13)+EHK_volumes!$O53,0)</f>
        <v>0</v>
      </c>
      <c r="J53" s="234">
        <f>IF(J$11=$D$6, EHK_volumes!$M53,0)</f>
        <v>0</v>
      </c>
      <c r="K53" s="233">
        <f>IF(K$11=$D$6, EHK_volumes!$J53*EHK_volumes!$K53,0)</f>
        <v>0</v>
      </c>
      <c r="L53" s="233">
        <f>IF(L$11=IF($D53=$A$5, $D$5, IF(OR($D53="ESV observed compliance", $D53 = $A$7),$D$7, $D$6)), SUMPRODUCT(EHK_volumes!$Q53:$U53,EHK_volumes!$Q$13:$U$13)+EHK_volumes!$O53,0)</f>
        <v>0</v>
      </c>
      <c r="M53" s="234">
        <f>IF(M$11=$D$6, EHK_volumes!$M53,0)</f>
        <v>0</v>
      </c>
      <c r="N53" s="233">
        <f>IF(N$11=$D$6, EHK_volumes!$J53*EHK_volumes!$K53,0)</f>
        <v>0</v>
      </c>
      <c r="O53" s="233">
        <f>IF(O$11=IF($D53=$A$5, $D$5, IF(OR($D53="ESV observed compliance", $D53 = $A$7),$D$7, $D$6)), SUMPRODUCT(EHK_volumes!$Q53:$U53,EHK_volumes!$Q$13:$U$13)+EHK_volumes!$O53,0)</f>
        <v>0</v>
      </c>
      <c r="P53" s="234">
        <f>IF(P$11=$D$6, EHK_volumes!$M53,0)</f>
        <v>0</v>
      </c>
      <c r="Q53" s="233">
        <f>IF(Q$11=$D$6, EHK_volumes!$J53*EHK_volumes!$K53,0)</f>
        <v>0</v>
      </c>
      <c r="R53" s="233">
        <f>IF(R$11=IF($D53=$A$5, $D$5, IF(OR($D53="ESV observed compliance", $D53 = $A$7),$D$7, $D$6)), SUMPRODUCT(EHK_volumes!$Q53:$U53,EHK_volumes!$Q$13:$U$13)+EHK_volumes!$O53,0)</f>
        <v>0</v>
      </c>
      <c r="S53" s="234">
        <f>IF(S$11=$D$6, EHK_volumes!$M53,0)</f>
        <v>0</v>
      </c>
      <c r="T53" s="233">
        <f>IF(T$11=$D$6, EHK_volumes!$J53*EHK_volumes!$K53,0)</f>
        <v>0</v>
      </c>
      <c r="U53" s="233">
        <f>IF(U$11=IF($D53=$A$5, $D$5, IF(OR($D53="ESV observed compliance", $D53 = $A$7),$D$7, $D$6)), SUMPRODUCT(EHK_volumes!$Q53:$U53,EHK_volumes!$Q$13:$U$13)+EHK_volumes!$O53,0)</f>
        <v>0</v>
      </c>
      <c r="V53" s="234">
        <f>IF(V$11=$D$6, EHK_volumes!$M53,0)</f>
        <v>0</v>
      </c>
      <c r="W53" s="233">
        <f>IF(W$11=$D$6, EHK_volumes!$J53*EHK_volumes!$K53,0)</f>
        <v>0</v>
      </c>
      <c r="X53" s="233">
        <f ca="1">IF(X$11=IF($D53=$A$5, $D$5, IF(OR($D53="ESV observed compliance", $D53 = $A$7),$D$7, $D$6)), SUMPRODUCT(EHK_volumes!$Q53:$U53,EHK_volumes!$Q$13:$U$13)+EHK_volumes!$O53,0)</f>
        <v>0</v>
      </c>
      <c r="Y53" s="234">
        <f>IF(Y$11=$D$6, EHK_volumes!$M53,0)</f>
        <v>0</v>
      </c>
      <c r="Z53" s="233">
        <f>IF(Z$11=$D$6, EHK_volumes!$J53*EHK_volumes!$K53,0)</f>
        <v>0</v>
      </c>
      <c r="AA53" s="233">
        <f>IF(AA$11=IF($D53=$A$5, $D$5, IF(OR($D53="ESV observed compliance", $D53 = $A$7),$D$7, $D$6)), SUMPRODUCT(EHK_volumes!$Q53:$U53,EHK_volumes!$Q$13:$U$13)+EHK_volumes!$O53,0)</f>
        <v>0</v>
      </c>
      <c r="AB53" s="234">
        <f>IF(AB$11=$D$6, EHK_volumes!$M53,0)</f>
        <v>0</v>
      </c>
      <c r="AC53" s="124"/>
      <c r="AD53" s="235">
        <f t="shared" si="16"/>
        <v>0</v>
      </c>
      <c r="AE53" s="235">
        <f t="shared" si="16"/>
        <v>0</v>
      </c>
      <c r="AF53" s="235">
        <f t="shared" si="16"/>
        <v>0</v>
      </c>
      <c r="AG53" s="235">
        <f t="shared" si="16"/>
        <v>0</v>
      </c>
      <c r="AH53" s="235">
        <f t="shared" si="16"/>
        <v>0</v>
      </c>
      <c r="AI53" s="235">
        <f t="shared" ca="1" si="16"/>
        <v>0</v>
      </c>
      <c r="AJ53" s="235">
        <f t="shared" si="16"/>
        <v>0</v>
      </c>
      <c r="AK53" s="124"/>
      <c r="AL53" s="235">
        <f t="shared" ca="1" si="19"/>
        <v>0</v>
      </c>
      <c r="AN53" s="235">
        <f t="shared" si="18"/>
        <v>0</v>
      </c>
      <c r="AO53" s="235">
        <f t="shared" si="18"/>
        <v>0</v>
      </c>
      <c r="AP53" s="235">
        <f t="shared" si="18"/>
        <v>0</v>
      </c>
      <c r="AQ53" s="235">
        <f t="shared" si="18"/>
        <v>0</v>
      </c>
      <c r="AR53" s="235">
        <f t="shared" si="18"/>
        <v>0</v>
      </c>
      <c r="AS53" s="235">
        <f t="shared" si="18"/>
        <v>0</v>
      </c>
      <c r="AT53" s="235">
        <f t="shared" si="18"/>
        <v>0</v>
      </c>
      <c r="AU53" s="235">
        <f t="shared" si="18"/>
        <v>0</v>
      </c>
      <c r="AV53" s="235">
        <f t="shared" si="18"/>
        <v>0</v>
      </c>
      <c r="AW53" s="235">
        <f t="shared" si="18"/>
        <v>0</v>
      </c>
      <c r="AX53" s="235">
        <f t="shared" ca="1" si="18"/>
        <v>0</v>
      </c>
      <c r="AY53" s="235">
        <f t="shared" ca="1" si="18"/>
        <v>0</v>
      </c>
      <c r="AZ53" s="235">
        <f t="shared" si="18"/>
        <v>0</v>
      </c>
      <c r="BA53" s="235">
        <f t="shared" si="18"/>
        <v>0</v>
      </c>
      <c r="BB53" s="235">
        <f t="shared" si="18"/>
        <v>0</v>
      </c>
      <c r="BC53" s="235">
        <f t="shared" si="18"/>
        <v>0</v>
      </c>
      <c r="BD53" s="217"/>
      <c r="BE53" s="217"/>
    </row>
    <row r="54" spans="4:57" s="217" customFormat="1">
      <c r="D54" s="224" t="str">
        <f>EHK_volumes!D54</f>
        <v>Control room</v>
      </c>
      <c r="F54" s="12"/>
      <c r="G54" s="98"/>
      <c r="H54" s="236">
        <f>IF(H$11=$D$6, EHK_volumes!$J54*EHK_volumes!$K54,0)</f>
        <v>0</v>
      </c>
      <c r="I54" s="233">
        <f>IF(I$11=IF($D54=$A$5, $D$5, IF(OR($D54="ESV observed compliance", $D54 = $A$7),$D$7, $D$6)), SUMPRODUCT(EHK_volumes!$Q54:$U54,EHK_volumes!$Q$13:$U$13)+EHK_volumes!$O54,0)</f>
        <v>0</v>
      </c>
      <c r="J54" s="234">
        <f>IF(J$11=$D$6, EHK_volumes!$M54,0)</f>
        <v>0</v>
      </c>
      <c r="K54" s="233">
        <f>IF(K$11=$D$6, EHK_volumes!$J54*EHK_volumes!$K54,0)</f>
        <v>0</v>
      </c>
      <c r="L54" s="233">
        <f>IF(L$11=IF($D54=$A$5, $D$5, IF(OR($D54="ESV observed compliance", $D54 = $A$7),$D$7, $D$6)), SUMPRODUCT(EHK_volumes!$Q54:$U54,EHK_volumes!$Q$13:$U$13)+EHK_volumes!$O54,0)</f>
        <v>0</v>
      </c>
      <c r="M54" s="234">
        <f>IF(M$11=$D$6, EHK_volumes!$M54,0)</f>
        <v>0</v>
      </c>
      <c r="N54" s="233">
        <f>IF(N$11=$D$6, EHK_volumes!$J54*EHK_volumes!$K54,0)</f>
        <v>0</v>
      </c>
      <c r="O54" s="233">
        <f>IF(O$11=IF($D54=$A$5, $D$5, IF(OR($D54="ESV observed compliance", $D54 = $A$7),$D$7, $D$6)), SUMPRODUCT(EHK_volumes!$Q54:$U54,EHK_volumes!$Q$13:$U$13)+EHK_volumes!$O54,0)</f>
        <v>0</v>
      </c>
      <c r="P54" s="234">
        <f>IF(P$11=$D$6, EHK_volumes!$M54,0)</f>
        <v>0</v>
      </c>
      <c r="Q54" s="233">
        <f>IF(Q$11=$D$6, EHK_volumes!$J54*EHK_volumes!$K54,0)</f>
        <v>0</v>
      </c>
      <c r="R54" s="233">
        <f>IF(R$11=IF($D54=$A$5, $D$5, IF(OR($D54="ESV observed compliance", $D54 = $A$7),$D$7, $D$6)), SUMPRODUCT(EHK_volumes!$Q54:$U54,EHK_volumes!$Q$13:$U$13)+EHK_volumes!$O54,0)</f>
        <v>0</v>
      </c>
      <c r="S54" s="234">
        <f>IF(S$11=$D$6, EHK_volumes!$M54,0)</f>
        <v>0</v>
      </c>
      <c r="T54" s="233">
        <f>IF(T$11=$D$6, EHK_volumes!$J54*EHK_volumes!$K54,0)</f>
        <v>0</v>
      </c>
      <c r="U54" s="233">
        <f>IF(U$11=IF($D54=$A$5, $D$5, IF(OR($D54="ESV observed compliance", $D54 = $A$7),$D$7, $D$6)), SUMPRODUCT(EHK_volumes!$Q54:$U54,EHK_volumes!$Q$13:$U$13)+EHK_volumes!$O54,0)</f>
        <v>0</v>
      </c>
      <c r="V54" s="234">
        <f>IF(V$11=$D$6, EHK_volumes!$M54,0)</f>
        <v>0</v>
      </c>
      <c r="W54" s="233">
        <f>IF(W$11=$D$6, EHK_volumes!$J54*EHK_volumes!$K54,0)</f>
        <v>0</v>
      </c>
      <c r="X54" s="233">
        <f ca="1">IF(X$11=IF($D54=$A$5, $D$5, IF(OR($D54="ESV observed compliance", $D54 = $A$7),$D$7, $D$6)), SUMPRODUCT(EHK_volumes!$Q54:$U54,EHK_volumes!$Q$13:$U$13)+EHK_volumes!$O54,0)</f>
        <v>0</v>
      </c>
      <c r="Y54" s="234">
        <f>IF(Y$11=$D$6, EHK_volumes!$M54,0)</f>
        <v>0</v>
      </c>
      <c r="Z54" s="233">
        <f>IF(Z$11=$D$6, EHK_volumes!$J54*EHK_volumes!$K54,0)</f>
        <v>0</v>
      </c>
      <c r="AA54" s="233">
        <f>IF(AA$11=IF($D54=$A$5, $D$5, IF(OR($D54="ESV observed compliance", $D54 = $A$7),$D$7, $D$6)), SUMPRODUCT(EHK_volumes!$Q54:$U54,EHK_volumes!$Q$13:$U$13)+EHK_volumes!$O54,0)</f>
        <v>0</v>
      </c>
      <c r="AB54" s="234">
        <f>IF(AB$11=$D$6, EHK_volumes!$M54,0)</f>
        <v>0</v>
      </c>
      <c r="AC54" s="124"/>
      <c r="AD54" s="235">
        <f t="shared" si="16"/>
        <v>0</v>
      </c>
      <c r="AE54" s="235">
        <f t="shared" si="16"/>
        <v>0</v>
      </c>
      <c r="AF54" s="235">
        <f t="shared" si="16"/>
        <v>0</v>
      </c>
      <c r="AG54" s="235">
        <f t="shared" si="16"/>
        <v>0</v>
      </c>
      <c r="AH54" s="235">
        <f t="shared" si="16"/>
        <v>0</v>
      </c>
      <c r="AI54" s="235">
        <f t="shared" ca="1" si="16"/>
        <v>0</v>
      </c>
      <c r="AJ54" s="235">
        <f t="shared" si="16"/>
        <v>0</v>
      </c>
      <c r="AK54" s="124"/>
      <c r="AL54" s="235">
        <f t="shared" ca="1" si="19"/>
        <v>0</v>
      </c>
      <c r="AN54" s="235">
        <f t="shared" si="18"/>
        <v>0</v>
      </c>
      <c r="AO54" s="235">
        <f t="shared" si="18"/>
        <v>0</v>
      </c>
      <c r="AP54" s="235">
        <f t="shared" si="18"/>
        <v>0</v>
      </c>
      <c r="AQ54" s="235">
        <f t="shared" si="18"/>
        <v>0</v>
      </c>
      <c r="AR54" s="235">
        <f t="shared" si="18"/>
        <v>0</v>
      </c>
      <c r="AS54" s="235">
        <f t="shared" si="18"/>
        <v>0</v>
      </c>
      <c r="AT54" s="235">
        <f t="shared" si="18"/>
        <v>0</v>
      </c>
      <c r="AU54" s="235">
        <f t="shared" si="18"/>
        <v>0</v>
      </c>
      <c r="AV54" s="235">
        <f t="shared" si="18"/>
        <v>0</v>
      </c>
      <c r="AW54" s="235">
        <f t="shared" si="18"/>
        <v>0</v>
      </c>
      <c r="AX54" s="235">
        <f t="shared" ca="1" si="18"/>
        <v>0</v>
      </c>
      <c r="AY54" s="235">
        <f t="shared" ca="1" si="18"/>
        <v>0</v>
      </c>
      <c r="AZ54" s="235">
        <f t="shared" si="18"/>
        <v>0</v>
      </c>
      <c r="BA54" s="235">
        <f t="shared" si="18"/>
        <v>0</v>
      </c>
      <c r="BB54" s="235">
        <f t="shared" si="18"/>
        <v>0</v>
      </c>
      <c r="BC54" s="235">
        <f t="shared" si="18"/>
        <v>0</v>
      </c>
    </row>
    <row r="55" spans="4:57" s="217" customFormat="1">
      <c r="D55" s="224" t="str">
        <f>EHK_volumes!D55</f>
        <v>22kV circuit breaker (outdoor)</v>
      </c>
      <c r="F55" s="12"/>
      <c r="G55" s="98"/>
      <c r="H55" s="236">
        <f>IF(H$11=$D$6, EHK_volumes!$J55*EHK_volumes!$K55,0)</f>
        <v>0</v>
      </c>
      <c r="I55" s="233">
        <f>IF(I$11=IF($D55=$A$5, $D$5, IF(OR($D55="ESV observed compliance", $D55 = $A$7),$D$7, $D$6)), SUMPRODUCT(EHK_volumes!$Q55:$U55,EHK_volumes!$Q$13:$U$13)+EHK_volumes!$O55,0)</f>
        <v>0</v>
      </c>
      <c r="J55" s="234">
        <f>IF(J$11=$D$6, EHK_volumes!$M55,0)</f>
        <v>0</v>
      </c>
      <c r="K55" s="233">
        <f>IF(K$11=$D$6, EHK_volumes!$J55*EHK_volumes!$K55,0)</f>
        <v>0</v>
      </c>
      <c r="L55" s="233">
        <f>IF(L$11=IF($D55=$A$5, $D$5, IF(OR($D55="ESV observed compliance", $D55 = $A$7),$D$7, $D$6)), SUMPRODUCT(EHK_volumes!$Q55:$U55,EHK_volumes!$Q$13:$U$13)+EHK_volumes!$O55,0)</f>
        <v>0</v>
      </c>
      <c r="M55" s="234">
        <f>IF(M$11=$D$6, EHK_volumes!$M55,0)</f>
        <v>0</v>
      </c>
      <c r="N55" s="233">
        <f>IF(N$11=$D$6, EHK_volumes!$J55*EHK_volumes!$K55,0)</f>
        <v>0</v>
      </c>
      <c r="O55" s="233">
        <f>IF(O$11=IF($D55=$A$5, $D$5, IF(OR($D55="ESV observed compliance", $D55 = $A$7),$D$7, $D$6)), SUMPRODUCT(EHK_volumes!$Q55:$U55,EHK_volumes!$Q$13:$U$13)+EHK_volumes!$O55,0)</f>
        <v>0</v>
      </c>
      <c r="P55" s="234">
        <f>IF(P$11=$D$6, EHK_volumes!$M55,0)</f>
        <v>0</v>
      </c>
      <c r="Q55" s="233">
        <f>IF(Q$11=$D$6, EHK_volumes!$J55*EHK_volumes!$K55,0)</f>
        <v>0</v>
      </c>
      <c r="R55" s="233">
        <f>IF(R$11=IF($D55=$A$5, $D$5, IF(OR($D55="ESV observed compliance", $D55 = $A$7),$D$7, $D$6)), SUMPRODUCT(EHK_volumes!$Q55:$U55,EHK_volumes!$Q$13:$U$13)+EHK_volumes!$O55,0)</f>
        <v>0</v>
      </c>
      <c r="S55" s="234">
        <f>IF(S$11=$D$6, EHK_volumes!$M55,0)</f>
        <v>0</v>
      </c>
      <c r="T55" s="233">
        <f>IF(T$11=$D$6, EHK_volumes!$J55*EHK_volumes!$K55,0)</f>
        <v>0</v>
      </c>
      <c r="U55" s="233">
        <f>IF(U$11=IF($D55=$A$5, $D$5, IF(OR($D55="ESV observed compliance", $D55 = $A$7),$D$7, $D$6)), SUMPRODUCT(EHK_volumes!$Q55:$U55,EHK_volumes!$Q$13:$U$13)+EHK_volumes!$O55,0)</f>
        <v>0</v>
      </c>
      <c r="V55" s="234">
        <f>IF(V$11=$D$6, EHK_volumes!$M55,0)</f>
        <v>0</v>
      </c>
      <c r="W55" s="233">
        <f>IF(W$11=$D$6, EHK_volumes!$J55*EHK_volumes!$K55,0)</f>
        <v>305534.76086030889</v>
      </c>
      <c r="X55" s="233">
        <f ca="1">IF(X$11=IF($D55=$A$5, $D$5, IF(OR($D55="ESV observed compliance", $D55 = $A$7),$D$7, $D$6)), SUMPRODUCT(EHK_volumes!$Q55:$U55,EHK_volumes!$Q$13:$U$13)+EHK_volumes!$O55,0)</f>
        <v>296507.13762133423</v>
      </c>
      <c r="Y55" s="234">
        <f>IF(Y$11=$D$6, EHK_volumes!$M55,0)</f>
        <v>0</v>
      </c>
      <c r="Z55" s="233">
        <f>IF(Z$11=$D$6, EHK_volumes!$J55*EHK_volumes!$K55,0)</f>
        <v>0</v>
      </c>
      <c r="AA55" s="233">
        <f>IF(AA$11=IF($D55=$A$5, $D$5, IF(OR($D55="ESV observed compliance", $D55 = $A$7),$D$7, $D$6)), SUMPRODUCT(EHK_volumes!$Q55:$U55,EHK_volumes!$Q$13:$U$13)+EHK_volumes!$O55,0)</f>
        <v>0</v>
      </c>
      <c r="AB55" s="234">
        <f>IF(AB$11=$D$6, EHK_volumes!$M55,0)</f>
        <v>0</v>
      </c>
      <c r="AC55" s="124"/>
      <c r="AD55" s="235">
        <f t="shared" si="16"/>
        <v>0</v>
      </c>
      <c r="AE55" s="235">
        <f t="shared" si="16"/>
        <v>0</v>
      </c>
      <c r="AF55" s="235">
        <f t="shared" si="16"/>
        <v>0</v>
      </c>
      <c r="AG55" s="235">
        <f t="shared" si="16"/>
        <v>0</v>
      </c>
      <c r="AH55" s="235">
        <f t="shared" si="16"/>
        <v>0</v>
      </c>
      <c r="AI55" s="235">
        <f t="shared" ca="1" si="16"/>
        <v>602041.89848164306</v>
      </c>
      <c r="AJ55" s="235">
        <f t="shared" si="16"/>
        <v>0</v>
      </c>
      <c r="AK55" s="124"/>
      <c r="AL55" s="235">
        <f t="shared" ca="1" si="19"/>
        <v>602041.89848164306</v>
      </c>
      <c r="AN55" s="235">
        <f t="shared" si="18"/>
        <v>0</v>
      </c>
      <c r="AO55" s="235">
        <f t="shared" si="18"/>
        <v>0</v>
      </c>
      <c r="AP55" s="235">
        <f t="shared" si="18"/>
        <v>0</v>
      </c>
      <c r="AQ55" s="235">
        <f t="shared" si="18"/>
        <v>0</v>
      </c>
      <c r="AR55" s="235">
        <f t="shared" si="18"/>
        <v>0</v>
      </c>
      <c r="AS55" s="235">
        <f t="shared" si="18"/>
        <v>0</v>
      </c>
      <c r="AT55" s="235">
        <f t="shared" si="18"/>
        <v>0</v>
      </c>
      <c r="AU55" s="235">
        <f t="shared" si="18"/>
        <v>0</v>
      </c>
      <c r="AV55" s="235">
        <f t="shared" si="18"/>
        <v>0</v>
      </c>
      <c r="AW55" s="235">
        <f t="shared" si="18"/>
        <v>0</v>
      </c>
      <c r="AX55" s="235">
        <f t="shared" ca="1" si="18"/>
        <v>301020.94924082153</v>
      </c>
      <c r="AY55" s="235">
        <f t="shared" ca="1" si="18"/>
        <v>301020.94924082153</v>
      </c>
      <c r="AZ55" s="235">
        <f t="shared" si="18"/>
        <v>0</v>
      </c>
      <c r="BA55" s="235">
        <f t="shared" si="18"/>
        <v>0</v>
      </c>
      <c r="BB55" s="235">
        <f t="shared" si="18"/>
        <v>0</v>
      </c>
      <c r="BC55" s="235">
        <f t="shared" si="18"/>
        <v>0</v>
      </c>
    </row>
    <row r="56" spans="4:57" s="217" customFormat="1">
      <c r="D56" s="224" t="str">
        <f>EHK_volumes!D56</f>
        <v>Voltage transformer</v>
      </c>
      <c r="F56" s="12"/>
      <c r="G56" s="98"/>
      <c r="H56" s="236">
        <f>IF(H$11=$D$6, EHK_volumes!$J56*EHK_volumes!$K56,0)</f>
        <v>0</v>
      </c>
      <c r="I56" s="233">
        <f>IF(I$11=IF($D56=$A$5, $D$5, IF(OR($D56="ESV observed compliance", $D56 = $A$7),$D$7, $D$6)), SUMPRODUCT(EHK_volumes!$Q56:$U56,EHK_volumes!$Q$13:$U$13)+EHK_volumes!$O56,0)</f>
        <v>0</v>
      </c>
      <c r="J56" s="234">
        <f>IF(J$11=$D$6, EHK_volumes!$M56,0)</f>
        <v>0</v>
      </c>
      <c r="K56" s="233">
        <f>IF(K$11=$D$6, EHK_volumes!$J56*EHK_volumes!$K56,0)</f>
        <v>0</v>
      </c>
      <c r="L56" s="233">
        <f>IF(L$11=IF($D56=$A$5, $D$5, IF(OR($D56="ESV observed compliance", $D56 = $A$7),$D$7, $D$6)), SUMPRODUCT(EHK_volumes!$Q56:$U56,EHK_volumes!$Q$13:$U$13)+EHK_volumes!$O56,0)</f>
        <v>0</v>
      </c>
      <c r="M56" s="234">
        <f>IF(M$11=$D$6, EHK_volumes!$M56,0)</f>
        <v>0</v>
      </c>
      <c r="N56" s="233">
        <f>IF(N$11=$D$6, EHK_volumes!$J56*EHK_volumes!$K56,0)</f>
        <v>0</v>
      </c>
      <c r="O56" s="233">
        <f>IF(O$11=IF($D56=$A$5, $D$5, IF(OR($D56="ESV observed compliance", $D56 = $A$7),$D$7, $D$6)), SUMPRODUCT(EHK_volumes!$Q56:$U56,EHK_volumes!$Q$13:$U$13)+EHK_volumes!$O56,0)</f>
        <v>0</v>
      </c>
      <c r="P56" s="234">
        <f>IF(P$11=$D$6, EHK_volumes!$M56,0)</f>
        <v>0</v>
      </c>
      <c r="Q56" s="233">
        <f>IF(Q$11=$D$6, EHK_volumes!$J56*EHK_volumes!$K56,0)</f>
        <v>0</v>
      </c>
      <c r="R56" s="233">
        <f>IF(R$11=IF($D56=$A$5, $D$5, IF(OR($D56="ESV observed compliance", $D56 = $A$7),$D$7, $D$6)), SUMPRODUCT(EHK_volumes!$Q56:$U56,EHK_volumes!$Q$13:$U$13)+EHK_volumes!$O56,0)</f>
        <v>0</v>
      </c>
      <c r="S56" s="234">
        <f>IF(S$11=$D$6, EHK_volumes!$M56,0)</f>
        <v>0</v>
      </c>
      <c r="T56" s="233">
        <f>IF(T$11=$D$6, EHK_volumes!$J56*EHK_volumes!$K56,0)</f>
        <v>0</v>
      </c>
      <c r="U56" s="233">
        <f>IF(U$11=IF($D56=$A$5, $D$5, IF(OR($D56="ESV observed compliance", $D56 = $A$7),$D$7, $D$6)), SUMPRODUCT(EHK_volumes!$Q56:$U56,EHK_volumes!$Q$13:$U$13)+EHK_volumes!$O56,0)</f>
        <v>0</v>
      </c>
      <c r="V56" s="234">
        <f>IF(V$11=$D$6, EHK_volumes!$M56,0)</f>
        <v>0</v>
      </c>
      <c r="W56" s="233">
        <f>IF(W$11=$D$6, EHK_volumes!$J56*EHK_volumes!$K56,0)</f>
        <v>18391.663836808584</v>
      </c>
      <c r="X56" s="233">
        <f ca="1">IF(X$11=IF($D56=$A$5, $D$5, IF(OR($D56="ESV observed compliance", $D56 = $A$7),$D$7, $D$6)), SUMPRODUCT(EHK_volumes!$Q56:$U56,EHK_volumes!$Q$13:$U$13)+EHK_volumes!$O56,0)</f>
        <v>0</v>
      </c>
      <c r="Y56" s="234">
        <f>IF(Y$11=$D$6, EHK_volumes!$M56,0)</f>
        <v>0</v>
      </c>
      <c r="Z56" s="233">
        <f>IF(Z$11=$D$6, EHK_volumes!$J56*EHK_volumes!$K56,0)</f>
        <v>0</v>
      </c>
      <c r="AA56" s="233">
        <f>IF(AA$11=IF($D56=$A$5, $D$5, IF(OR($D56="ESV observed compliance", $D56 = $A$7),$D$7, $D$6)), SUMPRODUCT(EHK_volumes!$Q56:$U56,EHK_volumes!$Q$13:$U$13)+EHK_volumes!$O56,0)</f>
        <v>0</v>
      </c>
      <c r="AB56" s="234">
        <f>IF(AB$11=$D$6, EHK_volumes!$M56,0)</f>
        <v>0</v>
      </c>
      <c r="AC56" s="124"/>
      <c r="AD56" s="235">
        <f t="shared" si="16"/>
        <v>0</v>
      </c>
      <c r="AE56" s="235">
        <f t="shared" si="16"/>
        <v>0</v>
      </c>
      <c r="AF56" s="235">
        <f t="shared" si="16"/>
        <v>0</v>
      </c>
      <c r="AG56" s="235">
        <f t="shared" si="16"/>
        <v>0</v>
      </c>
      <c r="AH56" s="235">
        <f t="shared" si="16"/>
        <v>0</v>
      </c>
      <c r="AI56" s="235">
        <f t="shared" ca="1" si="16"/>
        <v>18391.663836808584</v>
      </c>
      <c r="AJ56" s="235">
        <f t="shared" si="16"/>
        <v>0</v>
      </c>
      <c r="AK56" s="124"/>
      <c r="AL56" s="235">
        <f t="shared" ca="1" si="19"/>
        <v>18391.663836808584</v>
      </c>
      <c r="AN56" s="235">
        <f t="shared" si="18"/>
        <v>0</v>
      </c>
      <c r="AO56" s="235">
        <f t="shared" si="18"/>
        <v>0</v>
      </c>
      <c r="AP56" s="235">
        <f t="shared" si="18"/>
        <v>0</v>
      </c>
      <c r="AQ56" s="235">
        <f t="shared" si="18"/>
        <v>0</v>
      </c>
      <c r="AR56" s="235">
        <f t="shared" si="18"/>
        <v>0</v>
      </c>
      <c r="AS56" s="235">
        <f t="shared" si="18"/>
        <v>0</v>
      </c>
      <c r="AT56" s="235">
        <f t="shared" si="18"/>
        <v>0</v>
      </c>
      <c r="AU56" s="235">
        <f t="shared" si="18"/>
        <v>0</v>
      </c>
      <c r="AV56" s="235">
        <f t="shared" si="18"/>
        <v>0</v>
      </c>
      <c r="AW56" s="235">
        <f t="shared" si="18"/>
        <v>0</v>
      </c>
      <c r="AX56" s="235">
        <f t="shared" ca="1" si="18"/>
        <v>9195.8319184042921</v>
      </c>
      <c r="AY56" s="235">
        <f t="shared" ca="1" si="18"/>
        <v>9195.8319184042921</v>
      </c>
      <c r="AZ56" s="235">
        <f t="shared" si="18"/>
        <v>0</v>
      </c>
      <c r="BA56" s="235">
        <f t="shared" si="18"/>
        <v>0</v>
      </c>
      <c r="BB56" s="235">
        <f t="shared" si="18"/>
        <v>0</v>
      </c>
      <c r="BC56" s="235">
        <f t="shared" si="18"/>
        <v>0</v>
      </c>
    </row>
    <row r="57" spans="4:57" s="217" customFormat="1">
      <c r="D57" s="224" t="str">
        <f>EHK_volumes!D57</f>
        <v>Current transformer (post type)</v>
      </c>
      <c r="F57" s="12"/>
      <c r="G57" s="98"/>
      <c r="H57" s="236">
        <f>IF(H$11=$D$6, EHK_volumes!$J57*EHK_volumes!$K57,0)</f>
        <v>0</v>
      </c>
      <c r="I57" s="233">
        <f>IF(I$11=IF($D57=$A$5, $D$5, IF(OR($D57="ESV observed compliance", $D57 = $A$7),$D$7, $D$6)), SUMPRODUCT(EHK_volumes!$Q57:$U57,EHK_volumes!$Q$13:$U$13)+EHK_volumes!$O57,0)</f>
        <v>0</v>
      </c>
      <c r="J57" s="234">
        <f>IF(J$11=$D$6, EHK_volumes!$M57,0)</f>
        <v>0</v>
      </c>
      <c r="K57" s="233">
        <f>IF(K$11=$D$6, EHK_volumes!$J57*EHK_volumes!$K57,0)</f>
        <v>0</v>
      </c>
      <c r="L57" s="233">
        <f>IF(L$11=IF($D57=$A$5, $D$5, IF(OR($D57="ESV observed compliance", $D57 = $A$7),$D$7, $D$6)), SUMPRODUCT(EHK_volumes!$Q57:$U57,EHK_volumes!$Q$13:$U$13)+EHK_volumes!$O57,0)</f>
        <v>0</v>
      </c>
      <c r="M57" s="234">
        <f>IF(M$11=$D$6, EHK_volumes!$M57,0)</f>
        <v>0</v>
      </c>
      <c r="N57" s="233">
        <f>IF(N$11=$D$6, EHK_volumes!$J57*EHK_volumes!$K57,0)</f>
        <v>0</v>
      </c>
      <c r="O57" s="233">
        <f>IF(O$11=IF($D57=$A$5, $D$5, IF(OR($D57="ESV observed compliance", $D57 = $A$7),$D$7, $D$6)), SUMPRODUCT(EHK_volumes!$Q57:$U57,EHK_volumes!$Q$13:$U$13)+EHK_volumes!$O57,0)</f>
        <v>0</v>
      </c>
      <c r="P57" s="234">
        <f>IF(P$11=$D$6, EHK_volumes!$M57,0)</f>
        <v>0</v>
      </c>
      <c r="Q57" s="233">
        <f>IF(Q$11=$D$6, EHK_volumes!$J57*EHK_volumes!$K57,0)</f>
        <v>0</v>
      </c>
      <c r="R57" s="233">
        <f>IF(R$11=IF($D57=$A$5, $D$5, IF(OR($D57="ESV observed compliance", $D57 = $A$7),$D$7, $D$6)), SUMPRODUCT(EHK_volumes!$Q57:$U57,EHK_volumes!$Q$13:$U$13)+EHK_volumes!$O57,0)</f>
        <v>0</v>
      </c>
      <c r="S57" s="234">
        <f>IF(S$11=$D$6, EHK_volumes!$M57,0)</f>
        <v>0</v>
      </c>
      <c r="T57" s="233">
        <f>IF(T$11=$D$6, EHK_volumes!$J57*EHK_volumes!$K57,0)</f>
        <v>0</v>
      </c>
      <c r="U57" s="233">
        <f>IF(U$11=IF($D57=$A$5, $D$5, IF(OR($D57="ESV observed compliance", $D57 = $A$7),$D$7, $D$6)), SUMPRODUCT(EHK_volumes!$Q57:$U57,EHK_volumes!$Q$13:$U$13)+EHK_volumes!$O57,0)</f>
        <v>0</v>
      </c>
      <c r="V57" s="234">
        <f>IF(V$11=$D$6, EHK_volumes!$M57,0)</f>
        <v>0</v>
      </c>
      <c r="W57" s="233">
        <f>IF(W$11=$D$6, EHK_volumes!$J57*EHK_volumes!$K57,0)</f>
        <v>0</v>
      </c>
      <c r="X57" s="233">
        <f ca="1">IF(X$11=IF($D57=$A$5, $D$5, IF(OR($D57="ESV observed compliance", $D57 = $A$7),$D$7, $D$6)), SUMPRODUCT(EHK_volumes!$Q57:$U57,EHK_volumes!$Q$13:$U$13)+EHK_volumes!$O57,0)</f>
        <v>0</v>
      </c>
      <c r="Y57" s="234">
        <f>IF(Y$11=$D$6, EHK_volumes!$M57,0)</f>
        <v>0</v>
      </c>
      <c r="Z57" s="233">
        <f>IF(Z$11=$D$6, EHK_volumes!$J57*EHK_volumes!$K57,0)</f>
        <v>0</v>
      </c>
      <c r="AA57" s="233">
        <f>IF(AA$11=IF($D57=$A$5, $D$5, IF(OR($D57="ESV observed compliance", $D57 = $A$7),$D$7, $D$6)), SUMPRODUCT(EHK_volumes!$Q57:$U57,EHK_volumes!$Q$13:$U$13)+EHK_volumes!$O57,0)</f>
        <v>0</v>
      </c>
      <c r="AB57" s="234">
        <f>IF(AB$11=$D$6, EHK_volumes!$M57,0)</f>
        <v>0</v>
      </c>
      <c r="AC57" s="124"/>
      <c r="AD57" s="235">
        <f t="shared" si="16"/>
        <v>0</v>
      </c>
      <c r="AE57" s="235">
        <f t="shared" si="16"/>
        <v>0</v>
      </c>
      <c r="AF57" s="235">
        <f t="shared" si="16"/>
        <v>0</v>
      </c>
      <c r="AG57" s="235">
        <f t="shared" si="16"/>
        <v>0</v>
      </c>
      <c r="AH57" s="235">
        <f t="shared" si="16"/>
        <v>0</v>
      </c>
      <c r="AI57" s="235">
        <f t="shared" ca="1" si="16"/>
        <v>0</v>
      </c>
      <c r="AJ57" s="235">
        <f t="shared" si="16"/>
        <v>0</v>
      </c>
      <c r="AK57" s="124"/>
      <c r="AL57" s="235">
        <f t="shared" ca="1" si="19"/>
        <v>0</v>
      </c>
      <c r="AN57" s="235">
        <f t="shared" si="18"/>
        <v>0</v>
      </c>
      <c r="AO57" s="235">
        <f t="shared" si="18"/>
        <v>0</v>
      </c>
      <c r="AP57" s="235">
        <f t="shared" si="18"/>
        <v>0</v>
      </c>
      <c r="AQ57" s="235">
        <f t="shared" si="18"/>
        <v>0</v>
      </c>
      <c r="AR57" s="235">
        <f t="shared" si="18"/>
        <v>0</v>
      </c>
      <c r="AS57" s="235">
        <f t="shared" si="18"/>
        <v>0</v>
      </c>
      <c r="AT57" s="235">
        <f t="shared" si="18"/>
        <v>0</v>
      </c>
      <c r="AU57" s="235">
        <f t="shared" si="18"/>
        <v>0</v>
      </c>
      <c r="AV57" s="235">
        <f t="shared" si="18"/>
        <v>0</v>
      </c>
      <c r="AW57" s="235">
        <f t="shared" si="18"/>
        <v>0</v>
      </c>
      <c r="AX57" s="235">
        <f t="shared" ca="1" si="18"/>
        <v>0</v>
      </c>
      <c r="AY57" s="235">
        <f t="shared" ca="1" si="18"/>
        <v>0</v>
      </c>
      <c r="AZ57" s="235">
        <f t="shared" si="18"/>
        <v>0</v>
      </c>
      <c r="BA57" s="235">
        <f t="shared" si="18"/>
        <v>0</v>
      </c>
      <c r="BB57" s="235">
        <f t="shared" si="18"/>
        <v>0</v>
      </c>
      <c r="BC57" s="235">
        <f t="shared" si="18"/>
        <v>0</v>
      </c>
    </row>
    <row r="58" spans="4:57" s="217" customFormat="1">
      <c r="D58" s="224" t="str">
        <f>EHK_volumes!D58</f>
        <v>Current transformer (core balance type)</v>
      </c>
      <c r="F58" s="12"/>
      <c r="G58" s="98"/>
      <c r="H58" s="236">
        <f>IF(H$11=$D$6, EHK_volumes!$J58*EHK_volumes!$K58,0)</f>
        <v>0</v>
      </c>
      <c r="I58" s="233">
        <f>IF(I$11=IF($D58=$A$5, $D$5, IF(OR($D58="ESV observed compliance", $D58 = $A$7),$D$7, $D$6)), SUMPRODUCT(EHK_volumes!$Q58:$U58,EHK_volumes!$Q$13:$U$13)+EHK_volumes!$O58,0)</f>
        <v>0</v>
      </c>
      <c r="J58" s="234">
        <f>IF(J$11=$D$6, EHK_volumes!$M58,0)</f>
        <v>0</v>
      </c>
      <c r="K58" s="233">
        <f>IF(K$11=$D$6, EHK_volumes!$J58*EHK_volumes!$K58,0)</f>
        <v>0</v>
      </c>
      <c r="L58" s="233">
        <f>IF(L$11=IF($D58=$A$5, $D$5, IF(OR($D58="ESV observed compliance", $D58 = $A$7),$D$7, $D$6)), SUMPRODUCT(EHK_volumes!$Q58:$U58,EHK_volumes!$Q$13:$U$13)+EHK_volumes!$O58,0)</f>
        <v>0</v>
      </c>
      <c r="M58" s="234">
        <f>IF(M$11=$D$6, EHK_volumes!$M58,0)</f>
        <v>0</v>
      </c>
      <c r="N58" s="233">
        <f>IF(N$11=$D$6, EHK_volumes!$J58*EHK_volumes!$K58,0)</f>
        <v>0</v>
      </c>
      <c r="O58" s="233">
        <f>IF(O$11=IF($D58=$A$5, $D$5, IF(OR($D58="ESV observed compliance", $D58 = $A$7),$D$7, $D$6)), SUMPRODUCT(EHK_volumes!$Q58:$U58,EHK_volumes!$Q$13:$U$13)+EHK_volumes!$O58,0)</f>
        <v>0</v>
      </c>
      <c r="P58" s="234">
        <f>IF(P$11=$D$6, EHK_volumes!$M58,0)</f>
        <v>0</v>
      </c>
      <c r="Q58" s="233">
        <f>IF(Q$11=$D$6, EHK_volumes!$J58*EHK_volumes!$K58,0)</f>
        <v>0</v>
      </c>
      <c r="R58" s="233">
        <f>IF(R$11=IF($D58=$A$5, $D$5, IF(OR($D58="ESV observed compliance", $D58 = $A$7),$D$7, $D$6)), SUMPRODUCT(EHK_volumes!$Q58:$U58,EHK_volumes!$Q$13:$U$13)+EHK_volumes!$O58,0)</f>
        <v>0</v>
      </c>
      <c r="S58" s="234">
        <f>IF(S$11=$D$6, EHK_volumes!$M58,0)</f>
        <v>0</v>
      </c>
      <c r="T58" s="233">
        <f>IF(T$11=$D$6, EHK_volumes!$J58*EHK_volumes!$K58,0)</f>
        <v>0</v>
      </c>
      <c r="U58" s="233">
        <f>IF(U$11=IF($D58=$A$5, $D$5, IF(OR($D58="ESV observed compliance", $D58 = $A$7),$D$7, $D$6)), SUMPRODUCT(EHK_volumes!$Q58:$U58,EHK_volumes!$Q$13:$U$13)+EHK_volumes!$O58,0)</f>
        <v>0</v>
      </c>
      <c r="V58" s="234">
        <f>IF(V$11=$D$6, EHK_volumes!$M58,0)</f>
        <v>0</v>
      </c>
      <c r="W58" s="233">
        <f>IF(W$11=$D$6, EHK_volumes!$J58*EHK_volumes!$K58,0)</f>
        <v>10406.210892404697</v>
      </c>
      <c r="X58" s="233">
        <f ca="1">IF(X$11=IF($D58=$A$5, $D$5, IF(OR($D58="ESV observed compliance", $D58 = $A$7),$D$7, $D$6)), SUMPRODUCT(EHK_volumes!$Q58:$U58,EHK_volumes!$Q$13:$U$13)+EHK_volumes!$O58,0)</f>
        <v>0</v>
      </c>
      <c r="Y58" s="234">
        <f>IF(Y$11=$D$6, EHK_volumes!$M58,0)</f>
        <v>0</v>
      </c>
      <c r="Z58" s="233">
        <f>IF(Z$11=$D$6, EHK_volumes!$J58*EHK_volumes!$K58,0)</f>
        <v>0</v>
      </c>
      <c r="AA58" s="233">
        <f>IF(AA$11=IF($D58=$A$5, $D$5, IF(OR($D58="ESV observed compliance", $D58 = $A$7),$D$7, $D$6)), SUMPRODUCT(EHK_volumes!$Q58:$U58,EHK_volumes!$Q$13:$U$13)+EHK_volumes!$O58,0)</f>
        <v>0</v>
      </c>
      <c r="AB58" s="234">
        <f>IF(AB$11=$D$6, EHK_volumes!$M58,0)</f>
        <v>0</v>
      </c>
      <c r="AC58" s="124"/>
      <c r="AD58" s="235">
        <f t="shared" si="16"/>
        <v>0</v>
      </c>
      <c r="AE58" s="235">
        <f t="shared" si="16"/>
        <v>0</v>
      </c>
      <c r="AF58" s="235">
        <f t="shared" si="16"/>
        <v>0</v>
      </c>
      <c r="AG58" s="235">
        <f t="shared" si="16"/>
        <v>0</v>
      </c>
      <c r="AH58" s="235">
        <f t="shared" si="16"/>
        <v>0</v>
      </c>
      <c r="AI58" s="235">
        <f t="shared" ca="1" si="16"/>
        <v>10406.210892404697</v>
      </c>
      <c r="AJ58" s="235">
        <f t="shared" si="16"/>
        <v>0</v>
      </c>
      <c r="AK58" s="124"/>
      <c r="AL58" s="235">
        <f t="shared" ca="1" si="19"/>
        <v>10406.210892404697</v>
      </c>
      <c r="AN58" s="235">
        <f t="shared" si="18"/>
        <v>0</v>
      </c>
      <c r="AO58" s="235">
        <f t="shared" si="18"/>
        <v>0</v>
      </c>
      <c r="AP58" s="235">
        <f t="shared" si="18"/>
        <v>0</v>
      </c>
      <c r="AQ58" s="235">
        <f t="shared" si="18"/>
        <v>0</v>
      </c>
      <c r="AR58" s="235">
        <f t="shared" si="18"/>
        <v>0</v>
      </c>
      <c r="AS58" s="235">
        <f t="shared" si="18"/>
        <v>0</v>
      </c>
      <c r="AT58" s="235">
        <f t="shared" si="18"/>
        <v>0</v>
      </c>
      <c r="AU58" s="235">
        <f t="shared" si="18"/>
        <v>0</v>
      </c>
      <c r="AV58" s="235">
        <f t="shared" si="18"/>
        <v>0</v>
      </c>
      <c r="AW58" s="235">
        <f t="shared" si="18"/>
        <v>0</v>
      </c>
      <c r="AX58" s="235">
        <f t="shared" ca="1" si="18"/>
        <v>5203.1054462023485</v>
      </c>
      <c r="AY58" s="235">
        <f t="shared" ca="1" si="18"/>
        <v>5203.1054462023485</v>
      </c>
      <c r="AZ58" s="235">
        <f t="shared" si="18"/>
        <v>0</v>
      </c>
      <c r="BA58" s="235">
        <f t="shared" si="18"/>
        <v>0</v>
      </c>
      <c r="BB58" s="235">
        <f t="shared" si="18"/>
        <v>0</v>
      </c>
      <c r="BC58" s="235">
        <f t="shared" ref="BC58" si="20">SUMIF($AD$11:$AJ$11,BC$11, $AD58:$AJ58)*BC$8</f>
        <v>0</v>
      </c>
    </row>
    <row r="59" spans="4:57" s="217" customFormat="1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1">SUMIF($AD$11:$AJ$11,AN$11, $AD59:$AJ59)*AN$8</f>
        <v>0</v>
      </c>
      <c r="AO59" s="235">
        <f t="shared" si="21"/>
        <v>0</v>
      </c>
      <c r="AP59" s="235">
        <f t="shared" si="21"/>
        <v>0</v>
      </c>
      <c r="AQ59" s="235">
        <f t="shared" si="21"/>
        <v>0</v>
      </c>
      <c r="AR59" s="235">
        <f t="shared" si="21"/>
        <v>0</v>
      </c>
      <c r="AS59" s="235">
        <f t="shared" si="21"/>
        <v>0</v>
      </c>
      <c r="AT59" s="235">
        <f t="shared" si="21"/>
        <v>0</v>
      </c>
      <c r="AU59" s="235">
        <f t="shared" si="21"/>
        <v>0</v>
      </c>
      <c r="AV59" s="235">
        <f t="shared" si="21"/>
        <v>0</v>
      </c>
      <c r="AW59" s="235">
        <f t="shared" si="21"/>
        <v>0</v>
      </c>
      <c r="AX59" s="235">
        <f t="shared" si="21"/>
        <v>0</v>
      </c>
      <c r="AY59" s="235">
        <f t="shared" si="21"/>
        <v>0</v>
      </c>
      <c r="AZ59" s="235">
        <f t="shared" si="21"/>
        <v>0</v>
      </c>
      <c r="BA59" s="235">
        <f t="shared" si="21"/>
        <v>0</v>
      </c>
      <c r="BB59" s="235">
        <f t="shared" si="21"/>
        <v>0</v>
      </c>
      <c r="BC59" s="235">
        <f t="shared" si="21"/>
        <v>0</v>
      </c>
    </row>
    <row r="60" spans="4:57">
      <c r="D60" s="224" t="str">
        <f>EHK_volumes!D60</f>
        <v>Other primary materials</v>
      </c>
      <c r="F60" s="12"/>
      <c r="G60" s="98"/>
      <c r="H60" s="236">
        <f>IF(H$11=$D$6, EHK_volumes!$J60*EHK_volumes!$K60,0)</f>
        <v>0</v>
      </c>
      <c r="I60" s="233">
        <f>IF(I$11=IF($D60=$A$5, $D$5, IF(OR($D60="ESV observed compliance", $D60 = $A$7),$D$7, $D$6)), SUMPRODUCT(EHK_volumes!$Q60:$U60,EHK_volumes!$Q$13:$U$13)+EHK_volumes!$O60,0)</f>
        <v>0</v>
      </c>
      <c r="J60" s="234">
        <f>IF(J$11=$D$6, EHK_volumes!$M60,0)</f>
        <v>0</v>
      </c>
      <c r="K60" s="233">
        <f>IF(K$11=$D$6, EHK_volumes!$J60*EHK_volumes!$K60,0)</f>
        <v>0</v>
      </c>
      <c r="L60" s="233">
        <f>IF(L$11=IF($D60=$A$5, $D$5, IF(OR($D60="ESV observed compliance", $D60 = $A$7),$D$7, $D$6)), SUMPRODUCT(EHK_volumes!$Q60:$U60,EHK_volumes!$Q$13:$U$13)+EHK_volumes!$O60,0)</f>
        <v>0</v>
      </c>
      <c r="M60" s="234">
        <f>IF(M$11=$D$6, EHK_volumes!$M60,0)</f>
        <v>0</v>
      </c>
      <c r="N60" s="233">
        <f>IF(N$11=$D$6, EHK_volumes!$J60*EHK_volumes!$K60,0)</f>
        <v>0</v>
      </c>
      <c r="O60" s="233">
        <f>IF(O$11=IF($D60=$A$5, $D$5, IF(OR($D60="ESV observed compliance", $D60 = $A$7),$D$7, $D$6)), SUMPRODUCT(EHK_volumes!$Q60:$U60,EHK_volumes!$Q$13:$U$13)+EHK_volumes!$O60,0)</f>
        <v>0</v>
      </c>
      <c r="P60" s="234">
        <f>IF(P$11=$D$6, EHK_volumes!$M60,0)</f>
        <v>0</v>
      </c>
      <c r="Q60" s="233">
        <f>IF(Q$11=$D$6, EHK_volumes!$J60*EHK_volumes!$K60,0)</f>
        <v>0</v>
      </c>
      <c r="R60" s="233">
        <f>IF(R$11=IF($D60=$A$5, $D$5, IF(OR($D60="ESV observed compliance", $D60 = $A$7),$D$7, $D$6)), SUMPRODUCT(EHK_volumes!$Q60:$U60,EHK_volumes!$Q$13:$U$13)+EHK_volumes!$O60,0)</f>
        <v>0</v>
      </c>
      <c r="S60" s="234">
        <f>IF(S$11=$D$6, EHK_volumes!$M60,0)</f>
        <v>0</v>
      </c>
      <c r="T60" s="233">
        <f>IF(T$11=$D$6, EHK_volumes!$J60*EHK_volumes!$K60,0)</f>
        <v>0</v>
      </c>
      <c r="U60" s="233">
        <f>IF(U$11=IF($D60=$A$5, $D$5, IF(OR($D60="ESV observed compliance", $D60 = $A$7),$D$7, $D$6)), SUMPRODUCT(EHK_volumes!$Q60:$U60,EHK_volumes!$Q$13:$U$13)+EHK_volumes!$O60,0)</f>
        <v>0</v>
      </c>
      <c r="V60" s="234">
        <f>IF(V$11=$D$6, EHK_volumes!$M60,0)</f>
        <v>0</v>
      </c>
      <c r="W60" s="233">
        <f>IF(W$11=$D$6, EHK_volumes!$J60*EHK_volumes!$K60,0)</f>
        <v>0</v>
      </c>
      <c r="X60" s="233">
        <f ca="1">IF(X$11=IF($D60=$A$5, $D$5, IF(OR($D60="ESV observed compliance", $D60 = $A$7),$D$7, $D$6)), SUMPRODUCT(EHK_volumes!$Q60:$U60,EHK_volumes!$Q$13:$U$13)+EHK_volumes!$O60,0)</f>
        <v>0</v>
      </c>
      <c r="Y60" s="234">
        <f>IF(Y$11=$D$6, EHK_volumes!$M60,0)</f>
        <v>0</v>
      </c>
      <c r="Z60" s="233">
        <f>IF(Z$11=$D$6, EHK_volumes!$J60*EHK_volumes!$K60,0)</f>
        <v>0</v>
      </c>
      <c r="AA60" s="233">
        <f>IF(AA$11=IF($D60=$A$5, $D$5, IF(OR($D60="ESV observed compliance", $D60 = $A$7),$D$7, $D$6)), SUMPRODUCT(EHK_volumes!$Q60:$U60,EHK_volumes!$Q$13:$U$13)+EHK_volumes!$O60,0)</f>
        <v>0</v>
      </c>
      <c r="AB60" s="234">
        <f>IF(AB$11=$D$6, EHK_volumes!$M60,0)</f>
        <v>0</v>
      </c>
      <c r="AC60" s="124"/>
      <c r="AD60" s="235">
        <f t="shared" ref="AD60:AJ64" si="22">SUMIF($H$11:$AB$11,AD$11, $H60:$AB60)</f>
        <v>0</v>
      </c>
      <c r="AE60" s="235">
        <f t="shared" si="22"/>
        <v>0</v>
      </c>
      <c r="AF60" s="235">
        <f t="shared" si="22"/>
        <v>0</v>
      </c>
      <c r="AG60" s="235">
        <f t="shared" si="22"/>
        <v>0</v>
      </c>
      <c r="AH60" s="235">
        <f t="shared" si="22"/>
        <v>0</v>
      </c>
      <c r="AI60" s="235">
        <f t="shared" ca="1" si="22"/>
        <v>0</v>
      </c>
      <c r="AJ60" s="235">
        <f t="shared" si="22"/>
        <v>0</v>
      </c>
      <c r="AK60" s="124"/>
      <c r="AL60" s="235">
        <f t="shared" ref="AL60:AL64" ca="1" si="23">SUM(AD60:AJ60)</f>
        <v>0</v>
      </c>
      <c r="AN60" s="235">
        <f t="shared" si="21"/>
        <v>0</v>
      </c>
      <c r="AO60" s="235">
        <f t="shared" si="21"/>
        <v>0</v>
      </c>
      <c r="AP60" s="235">
        <f t="shared" si="21"/>
        <v>0</v>
      </c>
      <c r="AQ60" s="235">
        <f t="shared" si="21"/>
        <v>0</v>
      </c>
      <c r="AR60" s="235">
        <f t="shared" si="21"/>
        <v>0</v>
      </c>
      <c r="AS60" s="235">
        <f t="shared" si="21"/>
        <v>0</v>
      </c>
      <c r="AT60" s="235">
        <f t="shared" si="21"/>
        <v>0</v>
      </c>
      <c r="AU60" s="235">
        <f t="shared" si="21"/>
        <v>0</v>
      </c>
      <c r="AV60" s="235">
        <f t="shared" si="21"/>
        <v>0</v>
      </c>
      <c r="AW60" s="235">
        <f t="shared" si="21"/>
        <v>0</v>
      </c>
      <c r="AX60" s="235">
        <f t="shared" ca="1" si="21"/>
        <v>0</v>
      </c>
      <c r="AY60" s="235">
        <f t="shared" ca="1" si="21"/>
        <v>0</v>
      </c>
      <c r="AZ60" s="235">
        <f t="shared" si="21"/>
        <v>0</v>
      </c>
      <c r="BA60" s="235">
        <f t="shared" si="21"/>
        <v>0</v>
      </c>
      <c r="BB60" s="235">
        <f t="shared" si="21"/>
        <v>0</v>
      </c>
      <c r="BC60" s="235">
        <f t="shared" si="21"/>
        <v>0</v>
      </c>
      <c r="BD60" s="217"/>
      <c r="BE60" s="217"/>
    </row>
    <row r="61" spans="4:57">
      <c r="D61" s="224" t="str">
        <f>EHK_volumes!D61</f>
        <v>SCADA / Protection &amp; Control/ Comms</v>
      </c>
      <c r="F61" s="12"/>
      <c r="G61" s="98"/>
      <c r="H61" s="236">
        <f>IF(H$11=$D$6, EHK_volumes!$J61*EHK_volumes!$K61,0)</f>
        <v>0</v>
      </c>
      <c r="I61" s="233">
        <f>IF(I$11=IF($D61=$A$5, $D$5, IF(OR($D61="ESV observed compliance", $D61 = $A$7),$D$7, $D$6)), SUMPRODUCT(EHK_volumes!$Q61:$U61,EHK_volumes!$Q$13:$U$13)+EHK_volumes!$O61,0)</f>
        <v>0</v>
      </c>
      <c r="J61" s="234">
        <f>IF(J$11=$D$6, EHK_volumes!$M61,0)</f>
        <v>0</v>
      </c>
      <c r="K61" s="233">
        <f>IF(K$11=$D$6, EHK_volumes!$J61*EHK_volumes!$K61,0)</f>
        <v>0</v>
      </c>
      <c r="L61" s="233">
        <f>IF(L$11=IF($D61=$A$5, $D$5, IF(OR($D61="ESV observed compliance", $D61 = $A$7),$D$7, $D$6)), SUMPRODUCT(EHK_volumes!$Q61:$U61,EHK_volumes!$Q$13:$U$13)+EHK_volumes!$O61,0)</f>
        <v>0</v>
      </c>
      <c r="M61" s="234">
        <f>IF(M$11=$D$6, EHK_volumes!$M61,0)</f>
        <v>0</v>
      </c>
      <c r="N61" s="233">
        <f>IF(N$11=$D$6, EHK_volumes!$J61*EHK_volumes!$K61,0)</f>
        <v>0</v>
      </c>
      <c r="O61" s="233">
        <f>IF(O$11=IF($D61=$A$5, $D$5, IF(OR($D61="ESV observed compliance", $D61 = $A$7),$D$7, $D$6)), SUMPRODUCT(EHK_volumes!$Q61:$U61,EHK_volumes!$Q$13:$U$13)+EHK_volumes!$O61,0)</f>
        <v>0</v>
      </c>
      <c r="P61" s="234">
        <f>IF(P$11=$D$6, EHK_volumes!$M61,0)</f>
        <v>0</v>
      </c>
      <c r="Q61" s="233">
        <f>IF(Q$11=$D$6, EHK_volumes!$J61*EHK_volumes!$K61,0)</f>
        <v>0</v>
      </c>
      <c r="R61" s="233">
        <f>IF(R$11=IF($D61=$A$5, $D$5, IF(OR($D61="ESV observed compliance", $D61 = $A$7),$D$7, $D$6)), SUMPRODUCT(EHK_volumes!$Q61:$U61,EHK_volumes!$Q$13:$U$13)+EHK_volumes!$O61,0)</f>
        <v>0</v>
      </c>
      <c r="S61" s="234">
        <f>IF(S$11=$D$6, EHK_volumes!$M61,0)</f>
        <v>0</v>
      </c>
      <c r="T61" s="233">
        <f>IF(T$11=$D$6, EHK_volumes!$J61*EHK_volumes!$K61,0)</f>
        <v>0</v>
      </c>
      <c r="U61" s="233">
        <f>IF(U$11=IF($D61=$A$5, $D$5, IF(OR($D61="ESV observed compliance", $D61 = $A$7),$D$7, $D$6)), SUMPRODUCT(EHK_volumes!$Q61:$U61,EHK_volumes!$Q$13:$U$13)+EHK_volumes!$O61,0)</f>
        <v>0</v>
      </c>
      <c r="V61" s="234">
        <f>IF(V$11=$D$6, EHK_volumes!$M61,0)</f>
        <v>0</v>
      </c>
      <c r="W61" s="233">
        <f>IF(W$11=$D$6, EHK_volumes!$J61*EHK_volumes!$K61,0)</f>
        <v>615060</v>
      </c>
      <c r="X61" s="233">
        <f ca="1">IF(X$11=IF($D61=$A$5, $D$5, IF(OR($D61="ESV observed compliance", $D61 = $A$7),$D$7, $D$6)), SUMPRODUCT(EHK_volumes!$Q61:$U61,EHK_volumes!$Q$13:$U$13)+EHK_volumes!$O61,0)</f>
        <v>0</v>
      </c>
      <c r="Y61" s="234">
        <f>IF(Y$11=$D$6, EHK_volumes!$M61,0)</f>
        <v>0</v>
      </c>
      <c r="Z61" s="233">
        <f>IF(Z$11=$D$6, EHK_volumes!$J61*EHK_volumes!$K61,0)</f>
        <v>0</v>
      </c>
      <c r="AA61" s="233">
        <f>IF(AA$11=IF($D61=$A$5, $D$5, IF(OR($D61="ESV observed compliance", $D61 = $A$7),$D$7, $D$6)), SUMPRODUCT(EHK_volumes!$Q61:$U61,EHK_volumes!$Q$13:$U$13)+EHK_volumes!$O61,0)</f>
        <v>0</v>
      </c>
      <c r="AB61" s="234">
        <f>IF(AB$11=$D$6, EHK_volumes!$M61,0)</f>
        <v>0</v>
      </c>
      <c r="AC61" s="124"/>
      <c r="AD61" s="235">
        <f t="shared" si="22"/>
        <v>0</v>
      </c>
      <c r="AE61" s="235">
        <f t="shared" si="22"/>
        <v>0</v>
      </c>
      <c r="AF61" s="235">
        <f t="shared" si="22"/>
        <v>0</v>
      </c>
      <c r="AG61" s="235">
        <f t="shared" si="22"/>
        <v>0</v>
      </c>
      <c r="AH61" s="235">
        <f t="shared" si="22"/>
        <v>0</v>
      </c>
      <c r="AI61" s="235">
        <f t="shared" ca="1" si="22"/>
        <v>615060</v>
      </c>
      <c r="AJ61" s="235">
        <f t="shared" si="22"/>
        <v>0</v>
      </c>
      <c r="AK61" s="124"/>
      <c r="AL61" s="235">
        <f t="shared" ca="1" si="23"/>
        <v>615060</v>
      </c>
      <c r="AN61" s="235">
        <f t="shared" si="21"/>
        <v>0</v>
      </c>
      <c r="AO61" s="235">
        <f t="shared" si="21"/>
        <v>0</v>
      </c>
      <c r="AP61" s="235">
        <f t="shared" si="21"/>
        <v>0</v>
      </c>
      <c r="AQ61" s="235">
        <f t="shared" si="21"/>
        <v>0</v>
      </c>
      <c r="AR61" s="235">
        <f t="shared" si="21"/>
        <v>0</v>
      </c>
      <c r="AS61" s="235">
        <f t="shared" si="21"/>
        <v>0</v>
      </c>
      <c r="AT61" s="235">
        <f t="shared" si="21"/>
        <v>0</v>
      </c>
      <c r="AU61" s="235">
        <f t="shared" si="21"/>
        <v>0</v>
      </c>
      <c r="AV61" s="235">
        <f t="shared" si="21"/>
        <v>0</v>
      </c>
      <c r="AW61" s="235">
        <f t="shared" si="21"/>
        <v>0</v>
      </c>
      <c r="AX61" s="235">
        <f t="shared" ca="1" si="21"/>
        <v>307530</v>
      </c>
      <c r="AY61" s="235">
        <f t="shared" ca="1" si="21"/>
        <v>307530</v>
      </c>
      <c r="AZ61" s="235">
        <f t="shared" si="21"/>
        <v>0</v>
      </c>
      <c r="BA61" s="235">
        <f t="shared" si="21"/>
        <v>0</v>
      </c>
      <c r="BB61" s="235">
        <f t="shared" si="21"/>
        <v>0</v>
      </c>
      <c r="BC61" s="235">
        <f t="shared" si="21"/>
        <v>0</v>
      </c>
      <c r="BD61" s="217"/>
      <c r="BE61" s="217"/>
    </row>
    <row r="62" spans="4:57">
      <c r="D62" s="224" t="str">
        <f>EHK_volumes!D62</f>
        <v>Commissioning</v>
      </c>
      <c r="G62" s="98"/>
      <c r="H62" s="236">
        <f>IF(H$11=$D$6, EHK_volumes!$J62*EHK_volumes!$K62,0)</f>
        <v>0</v>
      </c>
      <c r="I62" s="233">
        <f>IF(I$11=IF($D62=$A$5, $D$5, IF(OR($D62="ESV observed compliance", $D62 = $A$7),$D$7, $D$6)), SUMPRODUCT(EHK_volumes!$Q62:$U62,EHK_volumes!$Q$13:$U$13)+EHK_volumes!$O62,0)</f>
        <v>0</v>
      </c>
      <c r="J62" s="234">
        <f>IF(J$11=$D$6, EHK_volumes!$M62,0)</f>
        <v>0</v>
      </c>
      <c r="K62" s="233">
        <f>IF(K$11=$D$6, EHK_volumes!$J62*EHK_volumes!$K62,0)</f>
        <v>0</v>
      </c>
      <c r="L62" s="233">
        <f>IF(L$11=IF($D62=$A$5, $D$5, IF(OR($D62="ESV observed compliance", $D62 = $A$7),$D$7, $D$6)), SUMPRODUCT(EHK_volumes!$Q62:$U62,EHK_volumes!$Q$13:$U$13)+EHK_volumes!$O62,0)</f>
        <v>0</v>
      </c>
      <c r="M62" s="234">
        <f>IF(M$11=$D$6, EHK_volumes!$M62,0)</f>
        <v>0</v>
      </c>
      <c r="N62" s="233">
        <f>IF(N$11=$D$6, EHK_volumes!$J62*EHK_volumes!$K62,0)</f>
        <v>0</v>
      </c>
      <c r="O62" s="233">
        <f>IF(O$11=IF($D62=$A$5, $D$5, IF(OR($D62="ESV observed compliance", $D62 = $A$7),$D$7, $D$6)), SUMPRODUCT(EHK_volumes!$Q62:$U62,EHK_volumes!$Q$13:$U$13)+EHK_volumes!$O62,0)</f>
        <v>0</v>
      </c>
      <c r="P62" s="234">
        <f>IF(P$11=$D$6, EHK_volumes!$M62,0)</f>
        <v>0</v>
      </c>
      <c r="Q62" s="233">
        <f>IF(Q$11=$D$6, EHK_volumes!$J62*EHK_volumes!$K62,0)</f>
        <v>0</v>
      </c>
      <c r="R62" s="233">
        <f>IF(R$11=IF($D62=$A$5, $D$5, IF(OR($D62="ESV observed compliance", $D62 = $A$7),$D$7, $D$6)), SUMPRODUCT(EHK_volumes!$Q62:$U62,EHK_volumes!$Q$13:$U$13)+EHK_volumes!$O62,0)</f>
        <v>0</v>
      </c>
      <c r="S62" s="234">
        <f>IF(S$11=$D$6, EHK_volumes!$M62,0)</f>
        <v>0</v>
      </c>
      <c r="T62" s="233">
        <f>IF(T$11=$D$6, EHK_volumes!$J62*EHK_volumes!$K62,0)</f>
        <v>0</v>
      </c>
      <c r="U62" s="233">
        <f>IF(U$11=IF($D62=$A$5, $D$5, IF(OR($D62="ESV observed compliance", $D62 = $A$7),$D$7, $D$6)), SUMPRODUCT(EHK_volumes!$Q62:$U62,EHK_volumes!$Q$13:$U$13)+EHK_volumes!$O62,0)</f>
        <v>0</v>
      </c>
      <c r="V62" s="234">
        <f>IF(V$11=$D$6, EHK_volumes!$M62,0)</f>
        <v>0</v>
      </c>
      <c r="W62" s="233">
        <f>IF(W$11=$D$6, EHK_volumes!$J62*EHK_volumes!$K62,0)</f>
        <v>0</v>
      </c>
      <c r="X62" s="233">
        <f ca="1">IF(X$11=IF($D62=$A$5, $D$5, IF(OR($D62="ESV observed compliance", $D62 = $A$7),$D$7, $D$6)), SUMPRODUCT(EHK_volumes!$Q62:$U62,EHK_volumes!$Q$13:$U$13)+EHK_volumes!$O62,0)</f>
        <v>0</v>
      </c>
      <c r="Y62" s="234">
        <f>IF(Y$11=$D$6, EHK_volumes!$M62,0)</f>
        <v>0</v>
      </c>
      <c r="Z62" s="233">
        <f>IF(Z$11=$D$6, EHK_volumes!$J62*EHK_volumes!$K62,0)</f>
        <v>0</v>
      </c>
      <c r="AA62" s="233">
        <f>IF(AA$11=IF($D62=$A$5, $D$5, IF(OR($D62="ESV observed compliance", $D62 = $A$7),$D$7, $D$6)), SUMPRODUCT(EHK_volumes!$Q62:$U62,EHK_volumes!$Q$13:$U$13)+EHK_volumes!$O62,0)</f>
        <v>0</v>
      </c>
      <c r="AB62" s="234">
        <f>IF(AB$11=$D$6, EHK_volumes!$M62,0)</f>
        <v>0</v>
      </c>
      <c r="AC62" s="124"/>
      <c r="AD62" s="235">
        <f t="shared" si="22"/>
        <v>0</v>
      </c>
      <c r="AE62" s="235">
        <f t="shared" si="22"/>
        <v>0</v>
      </c>
      <c r="AF62" s="235">
        <f t="shared" si="22"/>
        <v>0</v>
      </c>
      <c r="AG62" s="235">
        <f t="shared" si="22"/>
        <v>0</v>
      </c>
      <c r="AH62" s="235">
        <f t="shared" si="22"/>
        <v>0</v>
      </c>
      <c r="AI62" s="235">
        <f t="shared" ca="1" si="22"/>
        <v>0</v>
      </c>
      <c r="AJ62" s="235">
        <f t="shared" si="22"/>
        <v>0</v>
      </c>
      <c r="AK62" s="124"/>
      <c r="AL62" s="235">
        <f t="shared" ca="1" si="23"/>
        <v>0</v>
      </c>
      <c r="AN62" s="235">
        <f t="shared" si="21"/>
        <v>0</v>
      </c>
      <c r="AO62" s="235">
        <f t="shared" si="21"/>
        <v>0</v>
      </c>
      <c r="AP62" s="235">
        <f t="shared" si="21"/>
        <v>0</v>
      </c>
      <c r="AQ62" s="235">
        <f t="shared" si="21"/>
        <v>0</v>
      </c>
      <c r="AR62" s="235">
        <f t="shared" si="21"/>
        <v>0</v>
      </c>
      <c r="AS62" s="235">
        <f t="shared" si="21"/>
        <v>0</v>
      </c>
      <c r="AT62" s="235">
        <f t="shared" si="21"/>
        <v>0</v>
      </c>
      <c r="AU62" s="235">
        <f t="shared" si="21"/>
        <v>0</v>
      </c>
      <c r="AV62" s="235">
        <f t="shared" si="21"/>
        <v>0</v>
      </c>
      <c r="AW62" s="235">
        <f t="shared" si="21"/>
        <v>0</v>
      </c>
      <c r="AX62" s="235">
        <f t="shared" ca="1" si="21"/>
        <v>0</v>
      </c>
      <c r="AY62" s="235">
        <f t="shared" ca="1" si="21"/>
        <v>0</v>
      </c>
      <c r="AZ62" s="235">
        <f t="shared" si="21"/>
        <v>0</v>
      </c>
      <c r="BA62" s="235">
        <f t="shared" si="21"/>
        <v>0</v>
      </c>
      <c r="BB62" s="235">
        <f t="shared" si="21"/>
        <v>0</v>
      </c>
      <c r="BC62" s="235">
        <f t="shared" si="21"/>
        <v>0</v>
      </c>
      <c r="BD62" s="217"/>
      <c r="BE62" s="217"/>
    </row>
    <row r="63" spans="4:57" s="217" customFormat="1">
      <c r="D63" s="224" t="str">
        <f>EHK_volumes!D63</f>
        <v>ESV observed compliance</v>
      </c>
      <c r="G63" s="98"/>
      <c r="H63" s="236">
        <f>IF(H$11=$D$6, EHK_volumes!$J63*EHK_volumes!$K63,0)</f>
        <v>0</v>
      </c>
      <c r="I63" s="233">
        <f>IF(I$11=IF($D63=$A$5, $D$5, IF(OR($D63="ESV observed compliance", $D63 = $A$7),$D$7, $D$6)), SUMPRODUCT(EHK_volumes!$Q63:$U63,EHK_volumes!$Q$13:$U$13)+EHK_volumes!$O63,0)</f>
        <v>0</v>
      </c>
      <c r="J63" s="234">
        <f>IF(J$11=$D$6, EHK_volumes!$M63,0)</f>
        <v>0</v>
      </c>
      <c r="K63" s="233">
        <f>IF(K$11=$D$6, EHK_volumes!$J63*EHK_volumes!$K63,0)</f>
        <v>0</v>
      </c>
      <c r="L63" s="233">
        <f>IF(L$11=IF($D63=$A$5, $D$5, IF(OR($D63="ESV observed compliance", $D63 = $A$7),$D$7, $D$6)), SUMPRODUCT(EHK_volumes!$Q63:$U63,EHK_volumes!$Q$13:$U$13)+EHK_volumes!$O63,0)</f>
        <v>0</v>
      </c>
      <c r="M63" s="234">
        <f>IF(M$11=$D$6, EHK_volumes!$M63,0)</f>
        <v>0</v>
      </c>
      <c r="N63" s="233">
        <f>IF(N$11=$D$6, EHK_volumes!$J63*EHK_volumes!$K63,0)</f>
        <v>0</v>
      </c>
      <c r="O63" s="233">
        <f>IF(O$11=IF($D63=$A$5, $D$5, IF(OR($D63="ESV observed compliance", $D63 = $A$7),$D$7, $D$6)), SUMPRODUCT(EHK_volumes!$Q63:$U63,EHK_volumes!$Q$13:$U$13)+EHK_volumes!$O63,0)</f>
        <v>0</v>
      </c>
      <c r="P63" s="234">
        <f>IF(P$11=$D$6, EHK_volumes!$M63,0)</f>
        <v>0</v>
      </c>
      <c r="Q63" s="233">
        <f>IF(Q$11=$D$6, EHK_volumes!$J63*EHK_volumes!$K63,0)</f>
        <v>0</v>
      </c>
      <c r="R63" s="233">
        <f>IF(R$11=IF($D63=$A$5, $D$5, IF(OR($D63="ESV observed compliance", $D63 = $A$7),$D$7, $D$6)), SUMPRODUCT(EHK_volumes!$Q63:$U63,EHK_volumes!$Q$13:$U$13)+EHK_volumes!$O63,0)</f>
        <v>0</v>
      </c>
      <c r="S63" s="234">
        <f>IF(S$11=$D$6, EHK_volumes!$M63,0)</f>
        <v>0</v>
      </c>
      <c r="T63" s="233">
        <f>IF(T$11=$D$6, EHK_volumes!$J63*EHK_volumes!$K63,0)</f>
        <v>0</v>
      </c>
      <c r="U63" s="233">
        <f>IF(U$11=IF($D63=$A$5, $D$5, IF(OR($D63="ESV observed compliance", $D63 = $A$7),$D$7, $D$6)), SUMPRODUCT(EHK_volumes!$Q63:$U63,EHK_volumes!$Q$13:$U$13)+EHK_volumes!$O63,0)</f>
        <v>0</v>
      </c>
      <c r="V63" s="234">
        <f>IF(V$11=$D$6, EHK_volumes!$M63,0)</f>
        <v>0</v>
      </c>
      <c r="W63" s="233">
        <f>IF(W$11=$D$6, EHK_volumes!$J63*EHK_volumes!$K63,0)</f>
        <v>0</v>
      </c>
      <c r="X63" s="233">
        <f ca="1">IF(X$11=IF($D63=$A$5, $D$5, IF(OR($D63="ESV observed compliance", $D63 = $A$7),$D$7, $D$6)), SUMPRODUCT(EHK_volumes!$Q63:$U63,EHK_volumes!$Q$13:$U$13)+EHK_volumes!$O63,0)</f>
        <v>0</v>
      </c>
      <c r="Y63" s="234">
        <f>IF(Y$11=$D$6, EHK_volumes!$M63,0)</f>
        <v>0</v>
      </c>
      <c r="Z63" s="233">
        <f>IF(Z$11=$D$6, EHK_volumes!$J63*EHK_volumes!$K63,0)</f>
        <v>0</v>
      </c>
      <c r="AA63" s="233">
        <f>IF(AA$11=IF($D63=$A$5, $D$5, IF(OR($D63="ESV observed compliance", $D63 = $A$7),$D$7, $D$6)), SUMPRODUCT(EHK_volumes!$Q63:$U63,EHK_volumes!$Q$13:$U$13)+EHK_volumes!$O63,0)</f>
        <v>0</v>
      </c>
      <c r="AB63" s="234">
        <f>IF(AB$11=$D$6, EHK_volumes!$M63,0)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si="22"/>
        <v>0</v>
      </c>
      <c r="AH63" s="235">
        <f t="shared" si="22"/>
        <v>0</v>
      </c>
      <c r="AI63" s="235">
        <f t="shared" ca="1" si="22"/>
        <v>0</v>
      </c>
      <c r="AJ63" s="235">
        <f t="shared" si="22"/>
        <v>0</v>
      </c>
      <c r="AK63" s="124"/>
      <c r="AL63" s="235">
        <f t="shared" ref="AL63" ca="1" si="24">SUM(AD63:AJ63)</f>
        <v>0</v>
      </c>
      <c r="AN63" s="235">
        <f t="shared" si="21"/>
        <v>0</v>
      </c>
      <c r="AO63" s="235">
        <f t="shared" si="21"/>
        <v>0</v>
      </c>
      <c r="AP63" s="235">
        <f t="shared" si="21"/>
        <v>0</v>
      </c>
      <c r="AQ63" s="235">
        <f t="shared" si="21"/>
        <v>0</v>
      </c>
      <c r="AR63" s="235">
        <f t="shared" si="21"/>
        <v>0</v>
      </c>
      <c r="AS63" s="235">
        <f t="shared" si="21"/>
        <v>0</v>
      </c>
      <c r="AT63" s="235">
        <f t="shared" si="21"/>
        <v>0</v>
      </c>
      <c r="AU63" s="235">
        <f t="shared" si="21"/>
        <v>0</v>
      </c>
      <c r="AV63" s="235">
        <f t="shared" si="21"/>
        <v>0</v>
      </c>
      <c r="AW63" s="235">
        <f t="shared" si="21"/>
        <v>0</v>
      </c>
      <c r="AX63" s="235">
        <f t="shared" ca="1" si="21"/>
        <v>0</v>
      </c>
      <c r="AY63" s="235">
        <f t="shared" ca="1" si="21"/>
        <v>0</v>
      </c>
      <c r="AZ63" s="235">
        <f t="shared" si="21"/>
        <v>0</v>
      </c>
      <c r="BA63" s="235">
        <f t="shared" si="21"/>
        <v>0</v>
      </c>
      <c r="BB63" s="235">
        <f t="shared" si="21"/>
        <v>0</v>
      </c>
      <c r="BC63" s="235">
        <f t="shared" si="21"/>
        <v>0</v>
      </c>
    </row>
    <row r="64" spans="4:57">
      <c r="D64" s="224" t="str">
        <f>EHK_volumes!D64</f>
        <v>Construction delivery &amp; site control</v>
      </c>
      <c r="G64" s="98"/>
      <c r="H64" s="236">
        <f>IF(H$11=$D$6, EHK_volumes!$J64*EHK_volumes!$K64,0)</f>
        <v>0</v>
      </c>
      <c r="I64" s="233">
        <f>IF(I$11=IF($D64=$A$5, $D$5, IF(OR($D64="ESV observed compliance", $D64 = $A$7),$D$7, $D$6)), SUMPRODUCT(EHK_volumes!$Q64:$U64,EHK_volumes!$Q$13:$U$13)+EHK_volumes!$O64,0)</f>
        <v>0</v>
      </c>
      <c r="J64" s="234">
        <f>IF(J$11=$D$6, EHK_volumes!$M64,0)</f>
        <v>0</v>
      </c>
      <c r="K64" s="233">
        <f>IF(K$11=$D$6, EHK_volumes!$J64*EHK_volumes!$K64,0)</f>
        <v>0</v>
      </c>
      <c r="L64" s="233">
        <f>IF(L$11=IF($D64=$A$5, $D$5, IF(OR($D64="ESV observed compliance", $D64 = $A$7),$D$7, $D$6)), SUMPRODUCT(EHK_volumes!$Q64:$U64,EHK_volumes!$Q$13:$U$13)+EHK_volumes!$O64,0)</f>
        <v>0</v>
      </c>
      <c r="M64" s="234">
        <f>IF(M$11=$D$6, EHK_volumes!$M64,0)</f>
        <v>0</v>
      </c>
      <c r="N64" s="233">
        <f>IF(N$11=$D$6, EHK_volumes!$J64*EHK_volumes!$K64,0)</f>
        <v>0</v>
      </c>
      <c r="O64" s="233">
        <f>IF(O$11=IF($D64=$A$5, $D$5, IF(OR($D64="ESV observed compliance", $D64 = $A$7),$D$7, $D$6)), SUMPRODUCT(EHK_volumes!$Q64:$U64,EHK_volumes!$Q$13:$U$13)+EHK_volumes!$O64,0)</f>
        <v>0</v>
      </c>
      <c r="P64" s="234">
        <f>IF(P$11=$D$6, EHK_volumes!$M64,0)</f>
        <v>0</v>
      </c>
      <c r="Q64" s="233">
        <f>IF(Q$11=$D$6, EHK_volumes!$J64*EHK_volumes!$K64,0)</f>
        <v>0</v>
      </c>
      <c r="R64" s="233">
        <f>IF(R$11=IF($D64=$A$5, $D$5, IF(OR($D64="ESV observed compliance", $D64 = $A$7),$D$7, $D$6)), SUMPRODUCT(EHK_volumes!$Q64:$U64,EHK_volumes!$Q$13:$U$13)+EHK_volumes!$O64,0)</f>
        <v>0</v>
      </c>
      <c r="S64" s="234">
        <f>IF(S$11=$D$6, EHK_volumes!$M64,0)</f>
        <v>0</v>
      </c>
      <c r="T64" s="233">
        <f>IF(T$11=$D$6, EHK_volumes!$J64*EHK_volumes!$K64,0)</f>
        <v>0</v>
      </c>
      <c r="U64" s="233">
        <f>IF(U$11=IF($D64=$A$5, $D$5, IF(OR($D64="ESV observed compliance", $D64 = $A$7),$D$7, $D$6)), SUMPRODUCT(EHK_volumes!$Q64:$U64,EHK_volumes!$Q$13:$U$13)+EHK_volumes!$O64,0)</f>
        <v>0</v>
      </c>
      <c r="V64" s="234">
        <f>IF(V$11=$D$6, EHK_volumes!$M64,0)</f>
        <v>0</v>
      </c>
      <c r="W64" s="233">
        <f>IF(W$11=$D$6, EHK_volumes!$J64*EHK_volumes!$K64,0)</f>
        <v>0</v>
      </c>
      <c r="X64" s="233">
        <f ca="1">IF(X$11=IF($D64=$A$5, $D$5, IF(OR($D64="ESV observed compliance", $D64 = $A$7),$D$7, $D$6)), SUMPRODUCT(EHK_volumes!$Q64:$U64,EHK_volumes!$Q$13:$U$13)+EHK_volumes!$O64,0)</f>
        <v>0</v>
      </c>
      <c r="Y64" s="234">
        <f>IF(Y$11=$D$6, EHK_volumes!$M64,0)</f>
        <v>0</v>
      </c>
      <c r="Z64" s="233">
        <f>IF(Z$11=$D$6, EHK_volumes!$J64*EHK_volumes!$K64,0)</f>
        <v>0</v>
      </c>
      <c r="AA64" s="233">
        <f>IF(AA$11=IF($D64=$A$5, $D$5, IF(OR($D64="ESV observed compliance", $D64 = $A$7),$D$7, $D$6)), SUMPRODUCT(EHK_volumes!$Q64:$U64,EHK_volumes!$Q$13:$U$13)+EHK_volumes!$O64,0)</f>
        <v>0</v>
      </c>
      <c r="AB64" s="234">
        <f>IF(AB$11=$D$6, EHK_volumes!$M64,0)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si="22"/>
        <v>0</v>
      </c>
      <c r="AH64" s="235">
        <f t="shared" si="22"/>
        <v>0</v>
      </c>
      <c r="AI64" s="235">
        <f t="shared" ca="1" si="22"/>
        <v>0</v>
      </c>
      <c r="AJ64" s="235">
        <f t="shared" si="22"/>
        <v>0</v>
      </c>
      <c r="AK64" s="124"/>
      <c r="AL64" s="235">
        <f t="shared" ca="1" si="23"/>
        <v>0</v>
      </c>
      <c r="AN64" s="235">
        <f t="shared" si="21"/>
        <v>0</v>
      </c>
      <c r="AO64" s="235">
        <f t="shared" si="21"/>
        <v>0</v>
      </c>
      <c r="AP64" s="235">
        <f t="shared" si="21"/>
        <v>0</v>
      </c>
      <c r="AQ64" s="235">
        <f t="shared" si="21"/>
        <v>0</v>
      </c>
      <c r="AR64" s="235">
        <f t="shared" si="21"/>
        <v>0</v>
      </c>
      <c r="AS64" s="235">
        <f t="shared" si="21"/>
        <v>0</v>
      </c>
      <c r="AT64" s="235">
        <f t="shared" si="21"/>
        <v>0</v>
      </c>
      <c r="AU64" s="235">
        <f t="shared" si="21"/>
        <v>0</v>
      </c>
      <c r="AV64" s="235">
        <f t="shared" si="21"/>
        <v>0</v>
      </c>
      <c r="AW64" s="235">
        <f t="shared" si="21"/>
        <v>0</v>
      </c>
      <c r="AX64" s="235">
        <f t="shared" ca="1" si="21"/>
        <v>0</v>
      </c>
      <c r="AY64" s="235">
        <f t="shared" ca="1" si="21"/>
        <v>0</v>
      </c>
      <c r="AZ64" s="235">
        <f t="shared" si="21"/>
        <v>0</v>
      </c>
      <c r="BA64" s="235">
        <f t="shared" si="21"/>
        <v>0</v>
      </c>
      <c r="BB64" s="235">
        <f t="shared" si="21"/>
        <v>0</v>
      </c>
      <c r="BC64" s="235">
        <f t="shared" si="21"/>
        <v>0</v>
      </c>
      <c r="BD64" s="217"/>
      <c r="BE64" s="217"/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C65" s="217"/>
      <c r="AD65" s="104"/>
      <c r="AE65" s="104"/>
      <c r="AF65" s="104"/>
      <c r="AG65" s="104"/>
      <c r="AH65" s="104"/>
      <c r="AI65" s="104"/>
      <c r="AJ65" s="104"/>
      <c r="AK65" s="217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217"/>
      <c r="BE65" s="217"/>
    </row>
    <row r="66" spans="1:16373" s="8" customFormat="1" ht="15.75">
      <c r="A66" s="6"/>
      <c r="B66" s="9" t="s">
        <v>15</v>
      </c>
      <c r="C66" s="10"/>
      <c r="D66"/>
      <c r="E66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</row>
    <row r="67" spans="1:16373">
      <c r="B67" s="18"/>
      <c r="D67" s="224" t="str">
        <f>EHK_volumes!D67</f>
        <v>Traffic control</v>
      </c>
      <c r="F67" s="12"/>
      <c r="G67" s="98"/>
      <c r="H67" s="236">
        <f>IF(H$11=$D$6, EHK_volumes!$J67*EHK_volumes!$K67,0)</f>
        <v>0</v>
      </c>
      <c r="I67" s="233">
        <f>IF(I$11=IF($D67=$A$5, $D$5, IF(OR($D67="ESV observed compliance", $D67 = $A$7),$D$7, $D$6)), SUMPRODUCT(EHK_volumes!$Q67:$U67,EHK_volumes!$Q$13:$U$13)+EHK_volumes!$O67,0)</f>
        <v>0</v>
      </c>
      <c r="J67" s="234">
        <f>IF(J$11=$D$6, EHK_volumes!$M67,0)</f>
        <v>0</v>
      </c>
      <c r="K67" s="233">
        <f>IF(K$11=$D$6, EHK_volumes!$J67*EHK_volumes!$K67,0)</f>
        <v>0</v>
      </c>
      <c r="L67" s="233">
        <f>IF(L$11=IF($D67=$A$5, $D$5, IF(OR($D67="ESV observed compliance", $D67 = $A$7),$D$7, $D$6)), SUMPRODUCT(EHK_volumes!$Q67:$U67,EHK_volumes!$Q$13:$U$13)+EHK_volumes!$O67,0)</f>
        <v>0</v>
      </c>
      <c r="M67" s="234">
        <f>IF(M$11=$D$6, EHK_volumes!$M67,0)</f>
        <v>0</v>
      </c>
      <c r="N67" s="233">
        <f>IF(N$11=$D$6, EHK_volumes!$J67*EHK_volumes!$K67,0)</f>
        <v>0</v>
      </c>
      <c r="O67" s="233">
        <f>IF(O$11=IF($D67=$A$5, $D$5, IF(OR($D67="ESV observed compliance", $D67 = $A$7),$D$7, $D$6)), SUMPRODUCT(EHK_volumes!$Q67:$U67,EHK_volumes!$Q$13:$U$13)+EHK_volumes!$O67,0)</f>
        <v>0</v>
      </c>
      <c r="P67" s="234">
        <f>IF(P$11=$D$6, EHK_volumes!$M67,0)</f>
        <v>0</v>
      </c>
      <c r="Q67" s="233">
        <f>IF(Q$11=$D$6, EHK_volumes!$J67*EHK_volumes!$K67,0)</f>
        <v>0</v>
      </c>
      <c r="R67" s="233">
        <f>IF(R$11=IF($D67=$A$5, $D$5, IF(OR($D67="ESV observed compliance", $D67 = $A$7),$D$7, $D$6)), SUMPRODUCT(EHK_volumes!$Q67:$U67,EHK_volumes!$Q$13:$U$13)+EHK_volumes!$O67,0)</f>
        <v>0</v>
      </c>
      <c r="S67" s="234">
        <f>IF(S$11=$D$6, EHK_volumes!$M67,0)</f>
        <v>0</v>
      </c>
      <c r="T67" s="233">
        <f>IF(T$11=$D$6, EHK_volumes!$J67*EHK_volumes!$K67,0)</f>
        <v>0</v>
      </c>
      <c r="U67" s="233">
        <f>IF(U$11=IF($D67=$A$5, $D$5, IF(OR($D67="ESV observed compliance", $D67 = $A$7),$D$7, $D$6)), SUMPRODUCT(EHK_volumes!$Q67:$U67,EHK_volumes!$Q$13:$U$13)+EHK_volumes!$O67,0)</f>
        <v>0</v>
      </c>
      <c r="V67" s="234">
        <f>IF(V$11=$D$6, EHK_volumes!$M67,0)</f>
        <v>0</v>
      </c>
      <c r="W67" s="233">
        <f>IF(W$11=$D$6, EHK_volumes!$J67*EHK_volumes!$K67,0)</f>
        <v>0</v>
      </c>
      <c r="X67" s="233">
        <f ca="1">IF(X$11=IF($D67=$A$5, $D$5, IF(OR($D67="ESV observed compliance", $D67 = $A$7),$D$7, $D$6)), SUMPRODUCT(EHK_volumes!$Q67:$U67,EHK_volumes!$Q$13:$U$13)+EHK_volumes!$O67,0)</f>
        <v>0</v>
      </c>
      <c r="Y67" s="234">
        <f>IF(Y$11=$D$6, EHK_volumes!$M67,0)</f>
        <v>0</v>
      </c>
      <c r="Z67" s="233">
        <f>IF(Z$11=$D$6, EHK_volumes!$J67*EHK_volumes!$K67,0)</f>
        <v>0</v>
      </c>
      <c r="AA67" s="233">
        <f>IF(AA$11=IF($D67=$A$5, $D$5, IF(OR($D67="ESV observed compliance", $D67 = $A$7),$D$7, $D$6)), SUMPRODUCT(EHK_volumes!$Q67:$U67,EHK_volumes!$Q$13:$U$13)+EHK_volumes!$O67,0)</f>
        <v>0</v>
      </c>
      <c r="AB67" s="234">
        <f>IF(AB$11=$D$6, EHK_volumes!$M67,0)</f>
        <v>0</v>
      </c>
      <c r="AC67" s="124"/>
      <c r="AD67" s="235">
        <f t="shared" ref="AD67:AJ67" si="25">SUMIF($H$11:$AB$11,AD$11, $H67:$AB67)</f>
        <v>0</v>
      </c>
      <c r="AE67" s="235">
        <f t="shared" si="25"/>
        <v>0</v>
      </c>
      <c r="AF67" s="235">
        <f t="shared" si="25"/>
        <v>0</v>
      </c>
      <c r="AG67" s="235">
        <f t="shared" si="25"/>
        <v>0</v>
      </c>
      <c r="AH67" s="235">
        <f t="shared" si="25"/>
        <v>0</v>
      </c>
      <c r="AI67" s="235">
        <f t="shared" ca="1" si="25"/>
        <v>0</v>
      </c>
      <c r="AJ67" s="235">
        <f t="shared" si="25"/>
        <v>0</v>
      </c>
      <c r="AK67" s="124"/>
      <c r="AL67" s="235">
        <f t="shared" ref="AL67" ca="1" si="26">SUM(AD67:AJ67)</f>
        <v>0</v>
      </c>
      <c r="AN67" s="235">
        <f t="shared" ref="AN67:BC71" si="27">SUMIF($AD$11:$AJ$11,AN$11, $AD67:$AJ67)*AN$8</f>
        <v>0</v>
      </c>
      <c r="AO67" s="235">
        <f t="shared" si="27"/>
        <v>0</v>
      </c>
      <c r="AP67" s="235">
        <f t="shared" si="27"/>
        <v>0</v>
      </c>
      <c r="AQ67" s="235">
        <f t="shared" si="27"/>
        <v>0</v>
      </c>
      <c r="AR67" s="235">
        <f t="shared" si="27"/>
        <v>0</v>
      </c>
      <c r="AS67" s="235">
        <f t="shared" si="27"/>
        <v>0</v>
      </c>
      <c r="AT67" s="235">
        <f t="shared" si="27"/>
        <v>0</v>
      </c>
      <c r="AU67" s="235">
        <f t="shared" si="27"/>
        <v>0</v>
      </c>
      <c r="AV67" s="235">
        <f t="shared" si="27"/>
        <v>0</v>
      </c>
      <c r="AW67" s="235">
        <f t="shared" si="27"/>
        <v>0</v>
      </c>
      <c r="AX67" s="235">
        <f t="shared" ca="1" si="27"/>
        <v>0</v>
      </c>
      <c r="AY67" s="235">
        <f t="shared" ca="1" si="27"/>
        <v>0</v>
      </c>
      <c r="AZ67" s="235">
        <f t="shared" si="27"/>
        <v>0</v>
      </c>
      <c r="BA67" s="235">
        <f t="shared" si="27"/>
        <v>0</v>
      </c>
      <c r="BB67" s="235">
        <f t="shared" si="27"/>
        <v>0</v>
      </c>
      <c r="BC67" s="235">
        <f t="shared" si="27"/>
        <v>0</v>
      </c>
      <c r="BD67" s="217"/>
      <c r="BE67" s="217"/>
    </row>
    <row r="68" spans="1:16373">
      <c r="B68" s="18"/>
      <c r="D68" s="224" t="str">
        <f>EHK_volumes!D68</f>
        <v>Line survey</v>
      </c>
      <c r="F68" s="12"/>
      <c r="G68" s="98"/>
      <c r="H68" s="236">
        <f>IF(H$11=$D$6, EHK_volumes!$J68*EHK_volumes!$K68,0)</f>
        <v>0</v>
      </c>
      <c r="I68" s="233">
        <f>IF(I$11=IF($D68=$A$5, $D$5, IF(OR($D68="ESV observed compliance", $D68 = $A$7),$D$7, $D$6)), SUMPRODUCT(EHK_volumes!$Q68:$U68,EHK_volumes!$Q$13:$U$13)+EHK_volumes!$O68,0)</f>
        <v>0</v>
      </c>
      <c r="J68" s="234">
        <f>IF(J$11=$D$6, EHK_volumes!$M68,0)</f>
        <v>0</v>
      </c>
      <c r="K68" s="233">
        <f>IF(K$11=$D$6, EHK_volumes!$J68*EHK_volumes!$K68,0)</f>
        <v>0</v>
      </c>
      <c r="L68" s="233">
        <f>IF(L$11=IF($D68=$A$5, $D$5, IF(OR($D68="ESV observed compliance", $D68 = $A$7),$D$7, $D$6)), SUMPRODUCT(EHK_volumes!$Q68:$U68,EHK_volumes!$Q$13:$U$13)+EHK_volumes!$O68,0)</f>
        <v>0</v>
      </c>
      <c r="M68" s="234">
        <f>IF(M$11=$D$6, EHK_volumes!$M68,0)</f>
        <v>0</v>
      </c>
      <c r="N68" s="233">
        <f>IF(N$11=$D$6, EHK_volumes!$J68*EHK_volumes!$K68,0)</f>
        <v>0</v>
      </c>
      <c r="O68" s="233">
        <f>IF(O$11=IF($D68=$A$5, $D$5, IF(OR($D68="ESV observed compliance", $D68 = $A$7),$D$7, $D$6)), SUMPRODUCT(EHK_volumes!$Q68:$U68,EHK_volumes!$Q$13:$U$13)+EHK_volumes!$O68,0)</f>
        <v>0</v>
      </c>
      <c r="P68" s="234">
        <f>IF(P$11=$D$6, EHK_volumes!$M68,0)</f>
        <v>0</v>
      </c>
      <c r="Q68" s="233">
        <f>IF(Q$11=$D$6, EHK_volumes!$J68*EHK_volumes!$K68,0)</f>
        <v>0</v>
      </c>
      <c r="R68" s="233">
        <f>IF(R$11=IF($D68=$A$5, $D$5, IF(OR($D68="ESV observed compliance", $D68 = $A$7),$D$7, $D$6)), SUMPRODUCT(EHK_volumes!$Q68:$U68,EHK_volumes!$Q$13:$U$13)+EHK_volumes!$O68,0)</f>
        <v>0</v>
      </c>
      <c r="S68" s="234">
        <f>IF(S$11=$D$6, EHK_volumes!$M68,0)</f>
        <v>0</v>
      </c>
      <c r="T68" s="233">
        <f>IF(T$11=$D$6, EHK_volumes!$J68*EHK_volumes!$K68,0)</f>
        <v>0</v>
      </c>
      <c r="U68" s="233">
        <f>IF(U$11=IF($D68=$A$5, $D$5, IF(OR($D68="ESV observed compliance", $D68 = $A$7),$D$7, $D$6)), SUMPRODUCT(EHK_volumes!$Q68:$U68,EHK_volumes!$Q$13:$U$13)+EHK_volumes!$O68,0)</f>
        <v>0</v>
      </c>
      <c r="V68" s="234">
        <f>IF(V$11=$D$6, EHK_volumes!$M68,0)</f>
        <v>0</v>
      </c>
      <c r="W68" s="233">
        <f>IF(W$11=$D$6, EHK_volumes!$J68*EHK_volumes!$K68,0)</f>
        <v>0</v>
      </c>
      <c r="X68" s="233">
        <f ca="1">IF(X$11=IF($D68=$A$5, $D$5, IF(OR($D68="ESV observed compliance", $D68 = $A$7),$D$7, $D$6)), SUMPRODUCT(EHK_volumes!$Q68:$U68,EHK_volumes!$Q$13:$U$13)+EHK_volumes!$O68,0)</f>
        <v>0</v>
      </c>
      <c r="Y68" s="234">
        <f>IF(Y$11=$D$6, EHK_volumes!$M68,0)</f>
        <v>16320</v>
      </c>
      <c r="Z68" s="233">
        <f>IF(Z$11=$D$6, EHK_volumes!$J68*EHK_volumes!$K68,0)</f>
        <v>0</v>
      </c>
      <c r="AA68" s="233">
        <f>IF(AA$11=IF($D68=$A$5, $D$5, IF(OR($D68="ESV observed compliance", $D68 = $A$7),$D$7, $D$6)), SUMPRODUCT(EHK_volumes!$Q68:$U68,EHK_volumes!$Q$13:$U$13)+EHK_volumes!$O68,0)</f>
        <v>0</v>
      </c>
      <c r="AB68" s="234">
        <f>IF(AB$11=$D$6, EHK_volumes!$M68,0)</f>
        <v>0</v>
      </c>
      <c r="AC68" s="124"/>
      <c r="AD68" s="235">
        <f t="shared" ref="AD68:AJ71" si="28">SUMIF($H$11:$AB$11,AD$11, $H68:$AB68)</f>
        <v>0</v>
      </c>
      <c r="AE68" s="235">
        <f t="shared" si="28"/>
        <v>0</v>
      </c>
      <c r="AF68" s="235">
        <f t="shared" si="28"/>
        <v>0</v>
      </c>
      <c r="AG68" s="235">
        <f t="shared" si="28"/>
        <v>0</v>
      </c>
      <c r="AH68" s="235">
        <f t="shared" si="28"/>
        <v>0</v>
      </c>
      <c r="AI68" s="235">
        <f t="shared" ca="1" si="28"/>
        <v>16320</v>
      </c>
      <c r="AJ68" s="235">
        <f t="shared" si="28"/>
        <v>0</v>
      </c>
      <c r="AK68" s="124"/>
      <c r="AL68" s="235">
        <f t="shared" ref="AL68:AL71" ca="1" si="29">SUM(AD68:AJ68)</f>
        <v>16320</v>
      </c>
      <c r="AN68" s="235">
        <f t="shared" si="27"/>
        <v>0</v>
      </c>
      <c r="AO68" s="235">
        <f t="shared" si="27"/>
        <v>0</v>
      </c>
      <c r="AP68" s="235">
        <f t="shared" si="27"/>
        <v>0</v>
      </c>
      <c r="AQ68" s="235">
        <f t="shared" si="27"/>
        <v>0</v>
      </c>
      <c r="AR68" s="235">
        <f t="shared" si="27"/>
        <v>0</v>
      </c>
      <c r="AS68" s="235">
        <f t="shared" si="27"/>
        <v>0</v>
      </c>
      <c r="AT68" s="235">
        <f t="shared" si="27"/>
        <v>0</v>
      </c>
      <c r="AU68" s="235">
        <f t="shared" si="27"/>
        <v>0</v>
      </c>
      <c r="AV68" s="235">
        <f t="shared" si="27"/>
        <v>0</v>
      </c>
      <c r="AW68" s="235">
        <f t="shared" si="27"/>
        <v>0</v>
      </c>
      <c r="AX68" s="235">
        <f t="shared" ca="1" si="27"/>
        <v>8160</v>
      </c>
      <c r="AY68" s="235">
        <f t="shared" ca="1" si="27"/>
        <v>8160</v>
      </c>
      <c r="AZ68" s="235">
        <f t="shared" si="27"/>
        <v>0</v>
      </c>
      <c r="BA68" s="235">
        <f t="shared" si="27"/>
        <v>0</v>
      </c>
      <c r="BB68" s="235">
        <f t="shared" si="27"/>
        <v>0</v>
      </c>
      <c r="BC68" s="235">
        <f t="shared" si="27"/>
        <v>0</v>
      </c>
      <c r="BD68" s="217"/>
      <c r="BE68" s="217"/>
    </row>
    <row r="69" spans="1:16373">
      <c r="B69" s="18"/>
      <c r="D69" s="224" t="str">
        <f>EHK_volumes!D69</f>
        <v>Civil works</v>
      </c>
      <c r="F69" s="12"/>
      <c r="G69" s="98"/>
      <c r="H69" s="236">
        <f>IF(H$11=$D$6, EHK_volumes!$J69*EHK_volumes!$K69,0)</f>
        <v>0</v>
      </c>
      <c r="I69" s="233">
        <f>IF(I$11=IF($D69=$A$5, $D$5, IF(OR($D69="ESV observed compliance", $D69 = $A$7),$D$7, $D$6)), SUMPRODUCT(EHK_volumes!$Q69:$U69,EHK_volumes!$Q$13:$U$13)+EHK_volumes!$O69,0)</f>
        <v>0</v>
      </c>
      <c r="J69" s="234">
        <f>IF(J$11=$D$6, EHK_volumes!$M69,0)</f>
        <v>0</v>
      </c>
      <c r="K69" s="233">
        <f>IF(K$11=$D$6, EHK_volumes!$J69*EHK_volumes!$K69,0)</f>
        <v>0</v>
      </c>
      <c r="L69" s="233">
        <f>IF(L$11=IF($D69=$A$5, $D$5, IF(OR($D69="ESV observed compliance", $D69 = $A$7),$D$7, $D$6)), SUMPRODUCT(EHK_volumes!$Q69:$U69,EHK_volumes!$Q$13:$U$13)+EHK_volumes!$O69,0)</f>
        <v>0</v>
      </c>
      <c r="M69" s="234">
        <f>IF(M$11=$D$6, EHK_volumes!$M69,0)</f>
        <v>0</v>
      </c>
      <c r="N69" s="233">
        <f>IF(N$11=$D$6, EHK_volumes!$J69*EHK_volumes!$K69,0)</f>
        <v>0</v>
      </c>
      <c r="O69" s="233">
        <f>IF(O$11=IF($D69=$A$5, $D$5, IF(OR($D69="ESV observed compliance", $D69 = $A$7),$D$7, $D$6)), SUMPRODUCT(EHK_volumes!$Q69:$U69,EHK_volumes!$Q$13:$U$13)+EHK_volumes!$O69,0)</f>
        <v>0</v>
      </c>
      <c r="P69" s="234">
        <f>IF(P$11=$D$6, EHK_volumes!$M69,0)</f>
        <v>0</v>
      </c>
      <c r="Q69" s="233">
        <f>IF(Q$11=$D$6, EHK_volumes!$J69*EHK_volumes!$K69,0)</f>
        <v>0</v>
      </c>
      <c r="R69" s="233">
        <f>IF(R$11=IF($D69=$A$5, $D$5, IF(OR($D69="ESV observed compliance", $D69 = $A$7),$D$7, $D$6)), SUMPRODUCT(EHK_volumes!$Q69:$U69,EHK_volumes!$Q$13:$U$13)+EHK_volumes!$O69,0)</f>
        <v>0</v>
      </c>
      <c r="S69" s="234">
        <f>IF(S$11=$D$6, EHK_volumes!$M69,0)</f>
        <v>0</v>
      </c>
      <c r="T69" s="233">
        <f>IF(T$11=$D$6, EHK_volumes!$J69*EHK_volumes!$K69,0)</f>
        <v>0</v>
      </c>
      <c r="U69" s="233">
        <f>IF(U$11=IF($D69=$A$5, $D$5, IF(OR($D69="ESV observed compliance", $D69 = $A$7),$D$7, $D$6)), SUMPRODUCT(EHK_volumes!$Q69:$U69,EHK_volumes!$Q$13:$U$13)+EHK_volumes!$O69,0)</f>
        <v>0</v>
      </c>
      <c r="V69" s="234">
        <f>IF(V$11=$D$6, EHK_volumes!$M69,0)</f>
        <v>0</v>
      </c>
      <c r="W69" s="233">
        <f>IF(W$11=$D$6, EHK_volumes!$J69*EHK_volumes!$K69,0)</f>
        <v>0</v>
      </c>
      <c r="X69" s="233">
        <f ca="1">IF(X$11=IF($D69=$A$5, $D$5, IF(OR($D69="ESV observed compliance", $D69 = $A$7),$D$7, $D$6)), SUMPRODUCT(EHK_volumes!$Q69:$U69,EHK_volumes!$Q$13:$U$13)+EHK_volumes!$O69,0)</f>
        <v>0</v>
      </c>
      <c r="Y69" s="234">
        <f>IF(Y$11=$D$6, EHK_volumes!$M69,0)</f>
        <v>0</v>
      </c>
      <c r="Z69" s="233">
        <f>IF(Z$11=$D$6, EHK_volumes!$J69*EHK_volumes!$K69,0)</f>
        <v>0</v>
      </c>
      <c r="AA69" s="233">
        <f>IF(AA$11=IF($D69=$A$5, $D$5, IF(OR($D69="ESV observed compliance", $D69 = $A$7),$D$7, $D$6)), SUMPRODUCT(EHK_volumes!$Q69:$U69,EHK_volumes!$Q$13:$U$13)+EHK_volumes!$O69,0)</f>
        <v>0</v>
      </c>
      <c r="AB69" s="234">
        <f>IF(AB$11=$D$6, EHK_volumes!$M69,0)</f>
        <v>0</v>
      </c>
      <c r="AC69" s="124"/>
      <c r="AD69" s="235">
        <f t="shared" si="28"/>
        <v>0</v>
      </c>
      <c r="AE69" s="235">
        <f t="shared" si="28"/>
        <v>0</v>
      </c>
      <c r="AF69" s="235">
        <f t="shared" si="28"/>
        <v>0</v>
      </c>
      <c r="AG69" s="235">
        <f t="shared" si="28"/>
        <v>0</v>
      </c>
      <c r="AH69" s="235">
        <f t="shared" si="28"/>
        <v>0</v>
      </c>
      <c r="AI69" s="235">
        <f t="shared" ca="1" si="28"/>
        <v>0</v>
      </c>
      <c r="AJ69" s="235">
        <f t="shared" si="28"/>
        <v>0</v>
      </c>
      <c r="AK69" s="124"/>
      <c r="AL69" s="235">
        <f t="shared" ca="1" si="29"/>
        <v>0</v>
      </c>
      <c r="AN69" s="235">
        <f t="shared" si="27"/>
        <v>0</v>
      </c>
      <c r="AO69" s="235">
        <f t="shared" si="27"/>
        <v>0</v>
      </c>
      <c r="AP69" s="235">
        <f t="shared" si="27"/>
        <v>0</v>
      </c>
      <c r="AQ69" s="235">
        <f t="shared" si="27"/>
        <v>0</v>
      </c>
      <c r="AR69" s="235">
        <f t="shared" si="27"/>
        <v>0</v>
      </c>
      <c r="AS69" s="235">
        <f t="shared" si="27"/>
        <v>0</v>
      </c>
      <c r="AT69" s="235">
        <f t="shared" si="27"/>
        <v>0</v>
      </c>
      <c r="AU69" s="235">
        <f t="shared" si="27"/>
        <v>0</v>
      </c>
      <c r="AV69" s="235">
        <f t="shared" si="27"/>
        <v>0</v>
      </c>
      <c r="AW69" s="235">
        <f t="shared" si="27"/>
        <v>0</v>
      </c>
      <c r="AX69" s="235">
        <f t="shared" ca="1" si="27"/>
        <v>0</v>
      </c>
      <c r="AY69" s="235">
        <f t="shared" ca="1" si="27"/>
        <v>0</v>
      </c>
      <c r="AZ69" s="235">
        <f t="shared" si="27"/>
        <v>0</v>
      </c>
      <c r="BA69" s="235">
        <f t="shared" si="27"/>
        <v>0</v>
      </c>
      <c r="BB69" s="235">
        <f t="shared" si="27"/>
        <v>0</v>
      </c>
      <c r="BC69" s="235">
        <f t="shared" si="27"/>
        <v>0</v>
      </c>
      <c r="BD69" s="217"/>
      <c r="BE69" s="217"/>
    </row>
    <row r="70" spans="1:16373">
      <c r="B70" s="18"/>
      <c r="D70" s="224" t="str">
        <f>EHK_volumes!D70</f>
        <v>Mob/Demob</v>
      </c>
      <c r="E70" s="217"/>
      <c r="F70" s="12"/>
      <c r="G70" s="98"/>
      <c r="H70" s="236">
        <f>IF(H$11=$D$6, EHK_volumes!$J70*EHK_volumes!$K70,0)</f>
        <v>0</v>
      </c>
      <c r="I70" s="233">
        <f>IF(I$11=IF($D70=$A$5, $D$5, IF(OR($D70="ESV observed compliance", $D70 = $A$7),$D$7, $D$6)), SUMPRODUCT(EHK_volumes!$Q70:$U70,EHK_volumes!$Q$13:$U$13)+EHK_volumes!$O70,0)</f>
        <v>0</v>
      </c>
      <c r="J70" s="234">
        <f>IF(J$11=$D$6, EHK_volumes!$M70,0)</f>
        <v>0</v>
      </c>
      <c r="K70" s="233">
        <f>IF(K$11=$D$6, EHK_volumes!$J70*EHK_volumes!$K70,0)</f>
        <v>0</v>
      </c>
      <c r="L70" s="233">
        <f>IF(L$11=IF($D70=$A$5, $D$5, IF(OR($D70="ESV observed compliance", $D70 = $A$7),$D$7, $D$6)), SUMPRODUCT(EHK_volumes!$Q70:$U70,EHK_volumes!$Q$13:$U$13)+EHK_volumes!$O70,0)</f>
        <v>0</v>
      </c>
      <c r="M70" s="234">
        <f>IF(M$11=$D$6, EHK_volumes!$M70,0)</f>
        <v>0</v>
      </c>
      <c r="N70" s="233">
        <f>IF(N$11=$D$6, EHK_volumes!$J70*EHK_volumes!$K70,0)</f>
        <v>0</v>
      </c>
      <c r="O70" s="233">
        <f>IF(O$11=IF($D70=$A$5, $D$5, IF(OR($D70="ESV observed compliance", $D70 = $A$7),$D$7, $D$6)), SUMPRODUCT(EHK_volumes!$Q70:$U70,EHK_volumes!$Q$13:$U$13)+EHK_volumes!$O70,0)</f>
        <v>0</v>
      </c>
      <c r="P70" s="234">
        <f>IF(P$11=$D$6, EHK_volumes!$M70,0)</f>
        <v>0</v>
      </c>
      <c r="Q70" s="233">
        <f>IF(Q$11=$D$6, EHK_volumes!$J70*EHK_volumes!$K70,0)</f>
        <v>0</v>
      </c>
      <c r="R70" s="233">
        <f>IF(R$11=IF($D70=$A$5, $D$5, IF(OR($D70="ESV observed compliance", $D70 = $A$7),$D$7, $D$6)), SUMPRODUCT(EHK_volumes!$Q70:$U70,EHK_volumes!$Q$13:$U$13)+EHK_volumes!$O70,0)</f>
        <v>0</v>
      </c>
      <c r="S70" s="234">
        <f>IF(S$11=$D$6, EHK_volumes!$M70,0)</f>
        <v>0</v>
      </c>
      <c r="T70" s="233">
        <f>IF(T$11=$D$6, EHK_volumes!$J70*EHK_volumes!$K70,0)</f>
        <v>0</v>
      </c>
      <c r="U70" s="233">
        <f>IF(U$11=IF($D70=$A$5, $D$5, IF(OR($D70="ESV observed compliance", $D70 = $A$7),$D$7, $D$6)), SUMPRODUCT(EHK_volumes!$Q70:$U70,EHK_volumes!$Q$13:$U$13)+EHK_volumes!$O70,0)</f>
        <v>0</v>
      </c>
      <c r="V70" s="234">
        <f>IF(V$11=$D$6, EHK_volumes!$M70,0)</f>
        <v>0</v>
      </c>
      <c r="W70" s="233">
        <f>IF(W$11=$D$6, EHK_volumes!$J70*EHK_volumes!$K70,0)</f>
        <v>0</v>
      </c>
      <c r="X70" s="233">
        <f ca="1">IF(X$11=IF($D70=$A$5, $D$5, IF(OR($D70="ESV observed compliance", $D70 = $A$7),$D$7, $D$6)), SUMPRODUCT(EHK_volumes!$Q70:$U70,EHK_volumes!$Q$13:$U$13)+EHK_volumes!$O70,0)</f>
        <v>0</v>
      </c>
      <c r="Y70" s="234">
        <f>IF(Y$11=$D$6, EHK_volumes!$M70,0)</f>
        <v>40800</v>
      </c>
      <c r="Z70" s="233">
        <f>IF(Z$11=$D$6, EHK_volumes!$J70*EHK_volumes!$K70,0)</f>
        <v>0</v>
      </c>
      <c r="AA70" s="233">
        <f>IF(AA$11=IF($D70=$A$5, $D$5, IF(OR($D70="ESV observed compliance", $D70 = $A$7),$D$7, $D$6)), SUMPRODUCT(EHK_volumes!$Q70:$U70,EHK_volumes!$Q$13:$U$13)+EHK_volumes!$O70,0)</f>
        <v>0</v>
      </c>
      <c r="AB70" s="234">
        <f>IF(AB$11=$D$6, EHK_volumes!$M70,0)</f>
        <v>0</v>
      </c>
      <c r="AC70" s="124"/>
      <c r="AD70" s="235">
        <f t="shared" si="28"/>
        <v>0</v>
      </c>
      <c r="AE70" s="235">
        <f t="shared" si="28"/>
        <v>0</v>
      </c>
      <c r="AF70" s="235">
        <f t="shared" si="28"/>
        <v>0</v>
      </c>
      <c r="AG70" s="235">
        <f t="shared" si="28"/>
        <v>0</v>
      </c>
      <c r="AH70" s="235">
        <f t="shared" si="28"/>
        <v>0</v>
      </c>
      <c r="AI70" s="235">
        <f t="shared" ca="1" si="28"/>
        <v>40800</v>
      </c>
      <c r="AJ70" s="235">
        <f t="shared" si="28"/>
        <v>0</v>
      </c>
      <c r="AK70" s="124"/>
      <c r="AL70" s="235">
        <f t="shared" ca="1" si="29"/>
        <v>40800</v>
      </c>
      <c r="AN70" s="235">
        <f t="shared" si="27"/>
        <v>0</v>
      </c>
      <c r="AO70" s="235">
        <f t="shared" si="27"/>
        <v>0</v>
      </c>
      <c r="AP70" s="235">
        <f t="shared" si="27"/>
        <v>0</v>
      </c>
      <c r="AQ70" s="235">
        <f t="shared" si="27"/>
        <v>0</v>
      </c>
      <c r="AR70" s="235">
        <f t="shared" si="27"/>
        <v>0</v>
      </c>
      <c r="AS70" s="235">
        <f t="shared" si="27"/>
        <v>0</v>
      </c>
      <c r="AT70" s="235">
        <f t="shared" si="27"/>
        <v>0</v>
      </c>
      <c r="AU70" s="235">
        <f t="shared" si="27"/>
        <v>0</v>
      </c>
      <c r="AV70" s="235">
        <f t="shared" si="27"/>
        <v>0</v>
      </c>
      <c r="AW70" s="235">
        <f t="shared" si="27"/>
        <v>0</v>
      </c>
      <c r="AX70" s="235">
        <f t="shared" ca="1" si="27"/>
        <v>20400</v>
      </c>
      <c r="AY70" s="235">
        <f t="shared" ca="1" si="27"/>
        <v>20400</v>
      </c>
      <c r="AZ70" s="235">
        <f t="shared" si="27"/>
        <v>0</v>
      </c>
      <c r="BA70" s="235">
        <f t="shared" si="27"/>
        <v>0</v>
      </c>
      <c r="BB70" s="235">
        <f t="shared" si="27"/>
        <v>0</v>
      </c>
      <c r="BC70" s="235">
        <f t="shared" si="27"/>
        <v>0</v>
      </c>
      <c r="BD70" s="217"/>
      <c r="BE70" s="217"/>
    </row>
    <row r="71" spans="1:16373">
      <c r="D71" s="224" t="str">
        <f>EHK_volumes!D71</f>
        <v>Other</v>
      </c>
      <c r="F71" s="12"/>
      <c r="G71" s="98"/>
      <c r="H71" s="236">
        <f>IF(H$11=$D$6, EHK_volumes!$J71*EHK_volumes!$K71,0)</f>
        <v>0</v>
      </c>
      <c r="I71" s="233">
        <f>IF(I$11=IF($D71=$A$5, $D$5, IF(OR($D71="ESV observed compliance", $D71 = $A$7),$D$7, $D$6)), SUMPRODUCT(EHK_volumes!$Q71:$U71,EHK_volumes!$Q$13:$U$13)+EHK_volumes!$O71,0)</f>
        <v>0</v>
      </c>
      <c r="J71" s="234">
        <f>IF(J$11=$D$6, EHK_volumes!$M71,0)</f>
        <v>0</v>
      </c>
      <c r="K71" s="233">
        <f>IF(K$11=$D$6, EHK_volumes!$J71*EHK_volumes!$K71,0)</f>
        <v>0</v>
      </c>
      <c r="L71" s="233">
        <f>IF(L$11=IF($D71=$A$5, $D$5, IF(OR($D71="ESV observed compliance", $D71 = $A$7),$D$7, $D$6)), SUMPRODUCT(EHK_volumes!$Q71:$U71,EHK_volumes!$Q$13:$U$13)+EHK_volumes!$O71,0)</f>
        <v>0</v>
      </c>
      <c r="M71" s="234">
        <f>IF(M$11=$D$6, EHK_volumes!$M71,0)</f>
        <v>0</v>
      </c>
      <c r="N71" s="233">
        <f>IF(N$11=$D$6, EHK_volumes!$J71*EHK_volumes!$K71,0)</f>
        <v>0</v>
      </c>
      <c r="O71" s="233">
        <f>IF(O$11=IF($D71=$A$5, $D$5, IF(OR($D71="ESV observed compliance", $D71 = $A$7),$D$7, $D$6)), SUMPRODUCT(EHK_volumes!$Q71:$U71,EHK_volumes!$Q$13:$U$13)+EHK_volumes!$O71,0)</f>
        <v>0</v>
      </c>
      <c r="P71" s="234">
        <f>IF(P$11=$D$6, EHK_volumes!$M71,0)</f>
        <v>0</v>
      </c>
      <c r="Q71" s="233">
        <f>IF(Q$11=$D$6, EHK_volumes!$J71*EHK_volumes!$K71,0)</f>
        <v>0</v>
      </c>
      <c r="R71" s="233">
        <f>IF(R$11=IF($D71=$A$5, $D$5, IF(OR($D71="ESV observed compliance", $D71 = $A$7),$D$7, $D$6)), SUMPRODUCT(EHK_volumes!$Q71:$U71,EHK_volumes!$Q$13:$U$13)+EHK_volumes!$O71,0)</f>
        <v>0</v>
      </c>
      <c r="S71" s="234">
        <f>IF(S$11=$D$6, EHK_volumes!$M71,0)</f>
        <v>0</v>
      </c>
      <c r="T71" s="233">
        <f>IF(T$11=$D$6, EHK_volumes!$J71*EHK_volumes!$K71,0)</f>
        <v>0</v>
      </c>
      <c r="U71" s="233">
        <f>IF(U$11=IF($D71=$A$5, $D$5, IF(OR($D71="ESV observed compliance", $D71 = $A$7),$D$7, $D$6)), SUMPRODUCT(EHK_volumes!$Q71:$U71,EHK_volumes!$Q$13:$U$13)+EHK_volumes!$O71,0)</f>
        <v>0</v>
      </c>
      <c r="V71" s="234">
        <f>IF(V$11=$D$6, EHK_volumes!$M71,0)</f>
        <v>0</v>
      </c>
      <c r="W71" s="233">
        <f>IF(W$11=$D$6, EHK_volumes!$J71*EHK_volumes!$K71,0)</f>
        <v>0</v>
      </c>
      <c r="X71" s="233">
        <f ca="1">IF(X$11=IF($D71=$A$5, $D$5, IF(OR($D71="ESV observed compliance", $D71 = $A$7),$D$7, $D$6)), SUMPRODUCT(EHK_volumes!$Q71:$U71,EHK_volumes!$Q$13:$U$13)+EHK_volumes!$O71,0)</f>
        <v>0</v>
      </c>
      <c r="Y71" s="234">
        <f>IF(Y$11=$D$6, EHK_volumes!$M71,0)</f>
        <v>0</v>
      </c>
      <c r="Z71" s="233">
        <f>IF(Z$11=$D$6, EHK_volumes!$J71*EHK_volumes!$K71,0)</f>
        <v>0</v>
      </c>
      <c r="AA71" s="233">
        <f>IF(AA$11=IF($D71=$A$5, $D$5, IF(OR($D71="ESV observed compliance", $D71 = $A$7),$D$7, $D$6)), SUMPRODUCT(EHK_volumes!$Q71:$U71,EHK_volumes!$Q$13:$U$13)+EHK_volumes!$O71,0)</f>
        <v>0</v>
      </c>
      <c r="AB71" s="234">
        <f>IF(AB$11=$D$6, EHK_volumes!$M71,0)</f>
        <v>0</v>
      </c>
      <c r="AC71" s="124"/>
      <c r="AD71" s="235">
        <f t="shared" si="28"/>
        <v>0</v>
      </c>
      <c r="AE71" s="235">
        <f t="shared" si="28"/>
        <v>0</v>
      </c>
      <c r="AF71" s="235">
        <f t="shared" si="28"/>
        <v>0</v>
      </c>
      <c r="AG71" s="235">
        <f t="shared" si="28"/>
        <v>0</v>
      </c>
      <c r="AH71" s="235">
        <f t="shared" si="28"/>
        <v>0</v>
      </c>
      <c r="AI71" s="235">
        <f t="shared" ca="1" si="28"/>
        <v>0</v>
      </c>
      <c r="AJ71" s="235">
        <f t="shared" si="28"/>
        <v>0</v>
      </c>
      <c r="AK71" s="124"/>
      <c r="AL71" s="235">
        <f t="shared" ca="1" si="29"/>
        <v>0</v>
      </c>
      <c r="AN71" s="235">
        <f t="shared" si="27"/>
        <v>0</v>
      </c>
      <c r="AO71" s="235">
        <f t="shared" si="27"/>
        <v>0</v>
      </c>
      <c r="AP71" s="235">
        <f t="shared" si="27"/>
        <v>0</v>
      </c>
      <c r="AQ71" s="235">
        <f t="shared" si="27"/>
        <v>0</v>
      </c>
      <c r="AR71" s="235">
        <f t="shared" si="27"/>
        <v>0</v>
      </c>
      <c r="AS71" s="235">
        <f t="shared" si="27"/>
        <v>0</v>
      </c>
      <c r="AT71" s="235">
        <f t="shared" si="27"/>
        <v>0</v>
      </c>
      <c r="AU71" s="235">
        <f t="shared" si="27"/>
        <v>0</v>
      </c>
      <c r="AV71" s="235">
        <f t="shared" si="27"/>
        <v>0</v>
      </c>
      <c r="AW71" s="235">
        <f t="shared" si="27"/>
        <v>0</v>
      </c>
      <c r="AX71" s="235">
        <f t="shared" ca="1" si="27"/>
        <v>0</v>
      </c>
      <c r="AY71" s="235">
        <f t="shared" ca="1" si="27"/>
        <v>0</v>
      </c>
      <c r="AZ71" s="235">
        <f t="shared" si="27"/>
        <v>0</v>
      </c>
      <c r="BA71" s="235">
        <f t="shared" si="27"/>
        <v>0</v>
      </c>
      <c r="BB71" s="235">
        <f t="shared" si="27"/>
        <v>0</v>
      </c>
      <c r="BC71" s="235">
        <f t="shared" si="27"/>
        <v>0</v>
      </c>
      <c r="BD71" s="217"/>
      <c r="BE71" s="217"/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C72" s="217"/>
      <c r="AD72" s="106"/>
      <c r="AE72" s="106"/>
      <c r="AF72" s="106"/>
      <c r="AG72" s="106"/>
      <c r="AH72" s="106"/>
      <c r="AI72" s="106"/>
      <c r="AJ72" s="106"/>
      <c r="AK72" s="217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217"/>
      <c r="BE72" s="217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30">SUM(H15:H71)</f>
        <v>0</v>
      </c>
      <c r="I73" s="216">
        <f t="shared" si="30"/>
        <v>0</v>
      </c>
      <c r="J73" s="101">
        <f t="shared" si="30"/>
        <v>0</v>
      </c>
      <c r="K73" s="216">
        <f t="shared" si="30"/>
        <v>0</v>
      </c>
      <c r="L73" s="216">
        <f t="shared" si="30"/>
        <v>0</v>
      </c>
      <c r="M73" s="101">
        <f t="shared" si="30"/>
        <v>0</v>
      </c>
      <c r="N73" s="216">
        <f t="shared" si="30"/>
        <v>0</v>
      </c>
      <c r="O73" s="216">
        <f t="shared" si="30"/>
        <v>0</v>
      </c>
      <c r="P73" s="101">
        <f t="shared" si="30"/>
        <v>0</v>
      </c>
      <c r="Q73" s="216">
        <f t="shared" si="30"/>
        <v>0</v>
      </c>
      <c r="R73" s="216">
        <f t="shared" si="30"/>
        <v>0</v>
      </c>
      <c r="S73" s="101">
        <f t="shared" si="30"/>
        <v>0</v>
      </c>
      <c r="T73" s="216">
        <f t="shared" si="30"/>
        <v>0</v>
      </c>
      <c r="U73" s="216">
        <f t="shared" si="30"/>
        <v>0</v>
      </c>
      <c r="V73" s="101">
        <f t="shared" si="30"/>
        <v>0</v>
      </c>
      <c r="W73" s="216">
        <f t="shared" si="30"/>
        <v>4145474.9010774675</v>
      </c>
      <c r="X73" s="216">
        <f t="shared" ca="1" si="30"/>
        <v>2957017.8631289424</v>
      </c>
      <c r="Y73" s="101">
        <f t="shared" si="30"/>
        <v>318240</v>
      </c>
      <c r="Z73" s="216">
        <f t="shared" si="30"/>
        <v>0</v>
      </c>
      <c r="AA73" s="216">
        <f t="shared" si="30"/>
        <v>0</v>
      </c>
      <c r="AB73" s="101">
        <f t="shared" si="30"/>
        <v>0</v>
      </c>
      <c r="AC73" s="217"/>
      <c r="AD73" s="108">
        <f t="shared" ref="AD73:AJ73" si="31">SUM(AD15:AD72)</f>
        <v>0</v>
      </c>
      <c r="AE73" s="108">
        <f t="shared" si="31"/>
        <v>0</v>
      </c>
      <c r="AF73" s="108">
        <f t="shared" si="31"/>
        <v>0</v>
      </c>
      <c r="AG73" s="108">
        <f t="shared" si="31"/>
        <v>0</v>
      </c>
      <c r="AH73" s="108">
        <f t="shared" si="31"/>
        <v>0</v>
      </c>
      <c r="AI73" s="108">
        <f t="shared" ca="1" si="31"/>
        <v>7420732.7642064095</v>
      </c>
      <c r="AJ73" s="108">
        <f t="shared" si="31"/>
        <v>0</v>
      </c>
      <c r="AK73" s="217"/>
      <c r="AL73" s="108">
        <f ca="1">SUM(AL15:AL72)</f>
        <v>7420732.7642064095</v>
      </c>
      <c r="AN73" s="108">
        <f t="shared" ref="AN73:AS73" si="32">SUM(AN15:AN71)</f>
        <v>0</v>
      </c>
      <c r="AO73" s="108">
        <f t="shared" si="32"/>
        <v>0</v>
      </c>
      <c r="AP73" s="108">
        <f t="shared" si="32"/>
        <v>0</v>
      </c>
      <c r="AQ73" s="108">
        <f t="shared" si="32"/>
        <v>0</v>
      </c>
      <c r="AR73" s="108">
        <f t="shared" si="32"/>
        <v>0</v>
      </c>
      <c r="AS73" s="314">
        <f t="shared" si="32"/>
        <v>0</v>
      </c>
      <c r="AT73" s="108">
        <f>SUM(AT15:AT71)</f>
        <v>0</v>
      </c>
      <c r="AU73" s="108">
        <f>SUM(AU15:AU71)</f>
        <v>0</v>
      </c>
      <c r="AV73" s="314">
        <f t="shared" ref="AV73:BC73" si="33">SUM(AV15:AV71)</f>
        <v>0</v>
      </c>
      <c r="AW73" s="314">
        <f t="shared" si="33"/>
        <v>0</v>
      </c>
      <c r="AX73" s="314">
        <f t="shared" ca="1" si="33"/>
        <v>3710366.3821032047</v>
      </c>
      <c r="AY73" s="314">
        <f t="shared" ca="1" si="33"/>
        <v>3710366.3821032047</v>
      </c>
      <c r="AZ73" s="314">
        <f t="shared" si="33"/>
        <v>0</v>
      </c>
      <c r="BA73" s="314">
        <f t="shared" si="33"/>
        <v>0</v>
      </c>
      <c r="BB73" s="314">
        <f t="shared" si="33"/>
        <v>0</v>
      </c>
      <c r="BC73" s="314">
        <f t="shared" si="33"/>
        <v>0</v>
      </c>
      <c r="BD73" s="217"/>
      <c r="BE73" s="315" t="b">
        <f ca="1">ROUND(SUM(AN73:BC73)-AL73, 5)=0</f>
        <v>1</v>
      </c>
    </row>
    <row r="74" spans="1:16373" ht="13.5" thickTop="1">
      <c r="N74"/>
      <c r="O74"/>
      <c r="P74"/>
      <c r="Q74"/>
      <c r="R74"/>
      <c r="S74"/>
      <c r="T74"/>
      <c r="U74"/>
      <c r="V74"/>
      <c r="AF74"/>
      <c r="AG74"/>
      <c r="AH74"/>
      <c r="AI74"/>
      <c r="AJ74"/>
      <c r="BD74" s="217"/>
      <c r="BE74" s="217"/>
    </row>
    <row r="75" spans="1:16373">
      <c r="N75"/>
      <c r="O75"/>
      <c r="P75"/>
      <c r="Q75"/>
      <c r="R75"/>
      <c r="S75"/>
      <c r="T75"/>
      <c r="U75"/>
      <c r="V75"/>
      <c r="AF75"/>
      <c r="AG75"/>
      <c r="AH75"/>
      <c r="AI75"/>
      <c r="AJ75"/>
    </row>
    <row r="76" spans="1:16373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" customForma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" customForma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" customForma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" customFormat="1">
      <c r="A80"/>
      <c r="B80"/>
      <c r="C80"/>
      <c r="D80"/>
      <c r="E80"/>
      <c r="F80" s="20"/>
      <c r="L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F80" s="218"/>
      <c r="AG80" s="218"/>
      <c r="AH80" s="218"/>
      <c r="AI80" s="218"/>
      <c r="AJ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</row>
    <row r="81" spans="1:55" s="2" customFormat="1">
      <c r="A81"/>
      <c r="B81"/>
      <c r="C81"/>
      <c r="D81"/>
      <c r="E81"/>
      <c r="F81" s="20"/>
      <c r="L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F81" s="218"/>
      <c r="AG81" s="218"/>
      <c r="AH81" s="218"/>
      <c r="AI81" s="218"/>
      <c r="AJ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</row>
    <row r="82" spans="1:55" s="2" customFormat="1">
      <c r="A82"/>
      <c r="B82"/>
      <c r="C82"/>
      <c r="D82"/>
      <c r="E82"/>
      <c r="F82" s="20"/>
      <c r="L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F82" s="218"/>
      <c r="AG82" s="218"/>
      <c r="AH82" s="218"/>
      <c r="AI82" s="218"/>
      <c r="AJ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</row>
    <row r="83" spans="1:55" s="2" customFormat="1">
      <c r="A83"/>
      <c r="B83"/>
      <c r="C83"/>
      <c r="D83"/>
      <c r="E83"/>
      <c r="F83" s="20"/>
      <c r="L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F83" s="218"/>
      <c r="AG83" s="218"/>
      <c r="AH83" s="218"/>
      <c r="AI83" s="218"/>
      <c r="AJ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</row>
    <row r="84" spans="1:55" s="2" customFormat="1">
      <c r="A84"/>
      <c r="B84"/>
      <c r="C84"/>
      <c r="D84"/>
      <c r="E84"/>
      <c r="F84" s="20"/>
      <c r="L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F84" s="218"/>
      <c r="AG84" s="218"/>
      <c r="AH84" s="218"/>
      <c r="AI84" s="218"/>
      <c r="AJ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</row>
    <row r="85" spans="1:55" s="2" customFormat="1">
      <c r="A85"/>
      <c r="B85"/>
      <c r="C85"/>
      <c r="D85"/>
      <c r="E85"/>
      <c r="F85" s="20"/>
      <c r="L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F85" s="218"/>
      <c r="AG85" s="218"/>
      <c r="AH85" s="218"/>
      <c r="AI85" s="218"/>
      <c r="AJ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</row>
    <row r="86" spans="1:55" s="2" customFormat="1">
      <c r="A86"/>
      <c r="B86"/>
      <c r="C86"/>
      <c r="D86"/>
      <c r="E86"/>
      <c r="F86" s="20"/>
      <c r="L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F86" s="218"/>
      <c r="AG86" s="218"/>
      <c r="AH86" s="218"/>
      <c r="AI86" s="218"/>
      <c r="AJ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</row>
    <row r="87" spans="1:55" s="2" customFormat="1">
      <c r="A87"/>
      <c r="B87"/>
      <c r="C87"/>
      <c r="D87"/>
      <c r="E87"/>
      <c r="F87" s="20"/>
      <c r="L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F87" s="218"/>
      <c r="AG87" s="218"/>
      <c r="AH87" s="218"/>
      <c r="AI87" s="218"/>
      <c r="AJ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</row>
    <row r="88" spans="1:55" s="2" customFormat="1">
      <c r="A88"/>
      <c r="B88"/>
      <c r="C88"/>
      <c r="D88"/>
      <c r="E88"/>
      <c r="F88" s="20"/>
      <c r="L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F88" s="218"/>
      <c r="AG88" s="218"/>
      <c r="AH88" s="218"/>
      <c r="AI88" s="218"/>
      <c r="AJ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</row>
    <row r="89" spans="1:55" s="2" customFormat="1">
      <c r="A89"/>
      <c r="B89"/>
      <c r="C89"/>
      <c r="D89"/>
      <c r="E89"/>
      <c r="F89" s="20"/>
      <c r="L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F89" s="218"/>
      <c r="AG89" s="218"/>
      <c r="AH89" s="218"/>
      <c r="AI89" s="218"/>
      <c r="AJ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</row>
    <row r="90" spans="1:55" s="2" customFormat="1">
      <c r="A90"/>
      <c r="B90"/>
      <c r="C90"/>
      <c r="D90"/>
      <c r="E90"/>
      <c r="F90" s="20"/>
      <c r="L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F90" s="218"/>
      <c r="AG90" s="218"/>
      <c r="AH90" s="218"/>
      <c r="AI90" s="218"/>
      <c r="AJ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</row>
    <row r="91" spans="1:55" s="2" customFormat="1">
      <c r="A91"/>
      <c r="B91"/>
      <c r="C91"/>
      <c r="D91"/>
      <c r="E91"/>
      <c r="F91" s="20"/>
      <c r="L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F91" s="218"/>
      <c r="AG91" s="218"/>
      <c r="AH91" s="218"/>
      <c r="AI91" s="218"/>
      <c r="AJ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</row>
    <row r="92" spans="1:55" s="2" customFormat="1">
      <c r="A92"/>
      <c r="B92"/>
      <c r="C92"/>
      <c r="D92"/>
      <c r="E92"/>
      <c r="F92" s="20"/>
      <c r="L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F92" s="218"/>
      <c r="AG92" s="218"/>
      <c r="AH92" s="218"/>
      <c r="AI92" s="218"/>
      <c r="AJ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</row>
    <row r="93" spans="1:55" s="2" customFormat="1">
      <c r="A93"/>
      <c r="B93"/>
      <c r="C93"/>
      <c r="D93"/>
      <c r="E93"/>
      <c r="F93" s="20"/>
      <c r="L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F93" s="218"/>
      <c r="AG93" s="218"/>
      <c r="AH93" s="218"/>
      <c r="AI93" s="218"/>
      <c r="AJ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</row>
    <row r="94" spans="1:55" s="2" customFormat="1">
      <c r="A94"/>
      <c r="B94"/>
      <c r="C94"/>
      <c r="D94"/>
      <c r="E94"/>
      <c r="F94" s="20"/>
      <c r="L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F94" s="218"/>
      <c r="AG94" s="218"/>
      <c r="AH94" s="218"/>
      <c r="AI94" s="218"/>
      <c r="AJ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</row>
    <row r="95" spans="1:55" s="2" customFormat="1">
      <c r="A95"/>
      <c r="B95"/>
      <c r="C95"/>
      <c r="D95"/>
      <c r="E95"/>
      <c r="F95" s="20"/>
      <c r="L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F95" s="218"/>
      <c r="AG95" s="218"/>
      <c r="AH95" s="218"/>
      <c r="AI95" s="218"/>
      <c r="AJ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</row>
    <row r="96" spans="1:55" s="2" customFormat="1">
      <c r="A96"/>
      <c r="B96"/>
      <c r="C96"/>
      <c r="D96"/>
      <c r="E96"/>
      <c r="F96" s="20"/>
      <c r="L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F96" s="218"/>
      <c r="AG96" s="218"/>
      <c r="AH96" s="218"/>
      <c r="AI96" s="218"/>
      <c r="AJ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</row>
    <row r="97" spans="1:55" s="2" customFormat="1">
      <c r="A97"/>
      <c r="B97"/>
      <c r="C97"/>
      <c r="D97"/>
      <c r="E97"/>
      <c r="F97" s="20"/>
      <c r="L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F97" s="218"/>
      <c r="AG97" s="218"/>
      <c r="AH97" s="218"/>
      <c r="AI97" s="218"/>
      <c r="AJ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</row>
    <row r="98" spans="1:55" s="2" customFormat="1">
      <c r="A98"/>
      <c r="B98"/>
      <c r="C98"/>
      <c r="D98"/>
      <c r="E98"/>
      <c r="F98" s="20"/>
      <c r="L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F98" s="218"/>
      <c r="AG98" s="218"/>
      <c r="AH98" s="218"/>
      <c r="AI98" s="218"/>
      <c r="AJ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</row>
    <row r="99" spans="1:55" s="2" customFormat="1">
      <c r="A99"/>
      <c r="B99"/>
      <c r="C99"/>
      <c r="D99"/>
      <c r="E99"/>
      <c r="F99" s="20"/>
      <c r="L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F99" s="218"/>
      <c r="AG99" s="218"/>
      <c r="AH99" s="218"/>
      <c r="AI99" s="218"/>
      <c r="AJ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</row>
    <row r="100" spans="1:55" s="2" customFormat="1">
      <c r="A100"/>
      <c r="B100"/>
      <c r="C100"/>
      <c r="D100"/>
      <c r="E100"/>
      <c r="F100" s="20"/>
      <c r="L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F100" s="218"/>
      <c r="AG100" s="218"/>
      <c r="AH100" s="218"/>
      <c r="AI100" s="218"/>
      <c r="AJ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</row>
    <row r="101" spans="1:55" s="2" customFormat="1">
      <c r="A101"/>
      <c r="B101"/>
      <c r="C101"/>
      <c r="D101"/>
      <c r="E101"/>
      <c r="F101" s="20"/>
      <c r="L101" s="21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F101" s="218"/>
      <c r="AG101" s="218"/>
      <c r="AH101" s="218"/>
      <c r="AI101" s="218"/>
      <c r="AJ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</row>
    <row r="102" spans="1:55" s="2" customFormat="1">
      <c r="A102"/>
      <c r="B102"/>
      <c r="C102"/>
      <c r="D102"/>
      <c r="E102"/>
      <c r="F102" s="20"/>
      <c r="L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F102" s="218"/>
      <c r="AG102" s="218"/>
      <c r="AH102" s="218"/>
      <c r="AI102" s="218"/>
      <c r="AJ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</row>
    <row r="103" spans="1:55" s="2" customFormat="1">
      <c r="A103"/>
      <c r="B103"/>
      <c r="C103"/>
      <c r="D103"/>
      <c r="E103"/>
      <c r="F103" s="20"/>
      <c r="L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F103" s="218"/>
      <c r="AG103" s="218"/>
      <c r="AH103" s="218"/>
      <c r="AI103" s="218"/>
      <c r="AJ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</row>
    <row r="104" spans="1:55" s="2" customFormat="1">
      <c r="A104"/>
      <c r="B104"/>
      <c r="C104"/>
      <c r="D104"/>
      <c r="E104"/>
      <c r="F104" s="20"/>
      <c r="L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F104" s="218"/>
      <c r="AG104" s="218"/>
      <c r="AH104" s="218"/>
      <c r="AI104" s="218"/>
      <c r="AJ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</row>
    <row r="105" spans="1:55" s="2" customFormat="1">
      <c r="A105"/>
      <c r="B105"/>
      <c r="C105"/>
      <c r="D105"/>
      <c r="E105"/>
      <c r="F105" s="20"/>
      <c r="L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F105" s="218"/>
      <c r="AG105" s="218"/>
      <c r="AH105" s="218"/>
      <c r="AI105" s="218"/>
      <c r="AJ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</row>
    <row r="106" spans="1:55" s="2" customFormat="1">
      <c r="A106"/>
      <c r="B106"/>
      <c r="C106"/>
      <c r="D106"/>
      <c r="E106"/>
      <c r="F106" s="20"/>
      <c r="L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F106" s="218"/>
      <c r="AG106" s="218"/>
      <c r="AH106" s="218"/>
      <c r="AI106" s="218"/>
      <c r="AJ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</row>
    <row r="107" spans="1:55" s="2" customFormat="1">
      <c r="A107"/>
      <c r="B107"/>
      <c r="C107"/>
      <c r="D107"/>
      <c r="E107"/>
      <c r="F107" s="20"/>
      <c r="L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F107" s="218"/>
      <c r="AG107" s="218"/>
      <c r="AH107" s="218"/>
      <c r="AI107" s="218"/>
      <c r="AJ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</row>
    <row r="108" spans="1:55" s="2" customFormat="1">
      <c r="A108"/>
      <c r="B108"/>
      <c r="C108"/>
      <c r="D108"/>
      <c r="E108"/>
      <c r="F108" s="20"/>
      <c r="L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F108" s="218"/>
      <c r="AG108" s="218"/>
      <c r="AH108" s="218"/>
      <c r="AI108" s="218"/>
      <c r="AJ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</row>
    <row r="109" spans="1:55" s="2" customFormat="1">
      <c r="A109"/>
      <c r="B109"/>
      <c r="C109"/>
      <c r="D109"/>
      <c r="E109"/>
      <c r="F109" s="20"/>
      <c r="L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F109" s="218"/>
      <c r="AG109" s="218"/>
      <c r="AH109" s="218"/>
      <c r="AI109" s="218"/>
      <c r="AJ109" s="218"/>
      <c r="AN109" s="218"/>
      <c r="AO109" s="218"/>
      <c r="AP109" s="218"/>
      <c r="AQ109" s="218"/>
      <c r="AR109" s="218"/>
      <c r="AS109" s="218"/>
      <c r="AT109" s="218"/>
      <c r="AU109" s="218"/>
      <c r="AV109" s="218"/>
      <c r="AW109" s="218"/>
      <c r="AX109" s="218"/>
      <c r="AY109" s="218"/>
      <c r="AZ109" s="218"/>
      <c r="BA109" s="218"/>
      <c r="BB109" s="218"/>
      <c r="BC109" s="218"/>
    </row>
    <row r="110" spans="1:55" s="2" customFormat="1">
      <c r="A110"/>
      <c r="B110"/>
      <c r="C110"/>
      <c r="D110"/>
      <c r="E110"/>
      <c r="F110" s="20"/>
      <c r="L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F110" s="218"/>
      <c r="AG110" s="218"/>
      <c r="AH110" s="218"/>
      <c r="AI110" s="218"/>
      <c r="AJ110" s="218"/>
      <c r="AN110" s="218"/>
      <c r="AO110" s="218"/>
      <c r="AP110" s="218"/>
      <c r="AQ110" s="218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218"/>
      <c r="BB110" s="218"/>
      <c r="BC110" s="218"/>
    </row>
    <row r="111" spans="1:55" s="2" customFormat="1">
      <c r="A111"/>
      <c r="B111"/>
      <c r="C111"/>
      <c r="D111"/>
      <c r="E111"/>
      <c r="F111" s="20"/>
      <c r="L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F111" s="218"/>
      <c r="AG111" s="218"/>
      <c r="AH111" s="218"/>
      <c r="AI111" s="218"/>
      <c r="AJ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  <c r="AW111" s="218"/>
      <c r="AX111" s="218"/>
      <c r="AY111" s="218"/>
      <c r="AZ111" s="218"/>
      <c r="BA111" s="218"/>
      <c r="BB111" s="218"/>
      <c r="BC111" s="218"/>
    </row>
    <row r="112" spans="1:55" s="2" customFormat="1">
      <c r="A112"/>
      <c r="B112"/>
      <c r="C112"/>
      <c r="D112"/>
      <c r="E112"/>
      <c r="F112" s="20"/>
      <c r="L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F112" s="218"/>
      <c r="AG112" s="218"/>
      <c r="AH112" s="218"/>
      <c r="AI112" s="218"/>
      <c r="AJ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218"/>
      <c r="BB112" s="218"/>
      <c r="BC112" s="218"/>
    </row>
    <row r="113" spans="1:55" s="2" customFormat="1">
      <c r="A113"/>
      <c r="B113"/>
      <c r="C113"/>
      <c r="D113"/>
      <c r="E113"/>
      <c r="F113" s="20"/>
      <c r="L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F113" s="218"/>
      <c r="AG113" s="218"/>
      <c r="AH113" s="218"/>
      <c r="AI113" s="218"/>
      <c r="AJ113" s="218"/>
      <c r="AN113" s="218"/>
      <c r="AO113" s="218"/>
      <c r="AP113" s="218"/>
      <c r="AQ113" s="218"/>
      <c r="AR113" s="218"/>
      <c r="AS113" s="218"/>
      <c r="AT113" s="218"/>
      <c r="AU113" s="218"/>
      <c r="AV113" s="218"/>
      <c r="AW113" s="218"/>
      <c r="AX113" s="218"/>
      <c r="AY113" s="218"/>
      <c r="AZ113" s="218"/>
      <c r="BA113" s="218"/>
      <c r="BB113" s="218"/>
      <c r="BC113" s="218"/>
    </row>
    <row r="114" spans="1:55" s="2" customFormat="1">
      <c r="A114"/>
      <c r="B114"/>
      <c r="C114"/>
      <c r="D114"/>
      <c r="E114"/>
      <c r="F114" s="20"/>
      <c r="L114" s="21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F114" s="218"/>
      <c r="AG114" s="218"/>
      <c r="AH114" s="218"/>
      <c r="AI114" s="218"/>
      <c r="AJ114" s="218"/>
      <c r="AN114" s="218"/>
      <c r="AO114" s="218"/>
      <c r="AP114" s="218"/>
      <c r="AQ114" s="218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</row>
    <row r="115" spans="1:55" s="2" customFormat="1">
      <c r="A115"/>
      <c r="B115"/>
      <c r="C115"/>
      <c r="D115"/>
      <c r="E115"/>
      <c r="F115" s="20"/>
      <c r="L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F115" s="218"/>
      <c r="AG115" s="218"/>
      <c r="AH115" s="218"/>
      <c r="AI115" s="218"/>
      <c r="AJ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</row>
    <row r="116" spans="1:55" s="2" customFormat="1">
      <c r="A116"/>
      <c r="B116"/>
      <c r="C116"/>
      <c r="D116"/>
      <c r="E116"/>
      <c r="F116" s="20"/>
      <c r="L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F116" s="218"/>
      <c r="AG116" s="218"/>
      <c r="AH116" s="218"/>
      <c r="AI116" s="218"/>
      <c r="AJ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</row>
    <row r="117" spans="1:55" s="2" customFormat="1">
      <c r="A117"/>
      <c r="B117"/>
      <c r="C117"/>
      <c r="D117"/>
      <c r="E117"/>
      <c r="F117" s="20"/>
      <c r="L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F117" s="218"/>
      <c r="AG117" s="218"/>
      <c r="AH117" s="218"/>
      <c r="AI117" s="218"/>
      <c r="AJ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</row>
    <row r="118" spans="1:55" s="2" customFormat="1">
      <c r="A118"/>
      <c r="B118"/>
      <c r="C118"/>
      <c r="D118"/>
      <c r="E118"/>
      <c r="F118" s="20"/>
      <c r="L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F118" s="218"/>
      <c r="AG118" s="218"/>
      <c r="AH118" s="218"/>
      <c r="AI118" s="218"/>
      <c r="AJ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</row>
    <row r="119" spans="1:55" s="2" customFormat="1">
      <c r="A119"/>
      <c r="B119"/>
      <c r="C119"/>
      <c r="D119"/>
      <c r="E119"/>
      <c r="F119" s="20"/>
      <c r="L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F119" s="218"/>
      <c r="AG119" s="218"/>
      <c r="AH119" s="218"/>
      <c r="AI119" s="218"/>
      <c r="AJ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</row>
    <row r="120" spans="1:55" s="2" customFormat="1">
      <c r="A120"/>
      <c r="B120"/>
      <c r="C120"/>
      <c r="D120"/>
      <c r="E120"/>
      <c r="F120" s="20"/>
      <c r="L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F120" s="218"/>
      <c r="AG120" s="218"/>
      <c r="AH120" s="218"/>
      <c r="AI120" s="218"/>
      <c r="AJ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</row>
    <row r="121" spans="1:55" s="2" customFormat="1">
      <c r="A121"/>
      <c r="B121"/>
      <c r="C121"/>
      <c r="D121"/>
      <c r="E121"/>
      <c r="F121" s="20"/>
      <c r="L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F121" s="218"/>
      <c r="AG121" s="218"/>
      <c r="AH121" s="218"/>
      <c r="AI121" s="218"/>
      <c r="AJ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</row>
    <row r="122" spans="1:55" s="2" customFormat="1">
      <c r="A122"/>
      <c r="B122"/>
      <c r="C122"/>
      <c r="D122"/>
      <c r="E122"/>
      <c r="F122" s="20"/>
      <c r="L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F122" s="218"/>
      <c r="AG122" s="218"/>
      <c r="AH122" s="218"/>
      <c r="AI122" s="218"/>
      <c r="AJ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</row>
    <row r="123" spans="1:55" s="2" customFormat="1">
      <c r="A123"/>
      <c r="B123"/>
      <c r="C123"/>
      <c r="D123"/>
      <c r="E123"/>
      <c r="F123" s="20"/>
      <c r="L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F123" s="218"/>
      <c r="AG123" s="218"/>
      <c r="AH123" s="218"/>
      <c r="AI123" s="218"/>
      <c r="AJ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</row>
    <row r="124" spans="1:55" s="2" customFormat="1">
      <c r="A124"/>
      <c r="B124"/>
      <c r="C124"/>
      <c r="D124"/>
      <c r="E124"/>
      <c r="F124" s="20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F124" s="218"/>
      <c r="AG124" s="218"/>
      <c r="AH124" s="218"/>
      <c r="AI124" s="218"/>
      <c r="AJ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</row>
    <row r="125" spans="1:55" s="2" customFormat="1">
      <c r="A125"/>
      <c r="B125"/>
      <c r="C125"/>
      <c r="D125"/>
      <c r="E125"/>
      <c r="F125" s="20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F125" s="218"/>
      <c r="AG125" s="218"/>
      <c r="AH125" s="218"/>
      <c r="AI125" s="218"/>
      <c r="AJ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</row>
    <row r="126" spans="1:55" s="2" customFormat="1">
      <c r="A126"/>
      <c r="B126"/>
      <c r="C126"/>
      <c r="D126"/>
      <c r="E126"/>
      <c r="F126" s="20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F126" s="218"/>
      <c r="AG126" s="218"/>
      <c r="AH126" s="218"/>
      <c r="AI126" s="218"/>
      <c r="AJ126" s="218"/>
      <c r="AN126" s="218"/>
      <c r="AO126" s="218"/>
      <c r="AP126" s="218"/>
      <c r="AQ126" s="218"/>
      <c r="AR126" s="218"/>
      <c r="AS126" s="218"/>
      <c r="AT126" s="218"/>
      <c r="AU126" s="218"/>
      <c r="AV126" s="218"/>
      <c r="AW126" s="218"/>
      <c r="AX126" s="218"/>
      <c r="AY126" s="218"/>
      <c r="AZ126" s="218"/>
      <c r="BA126" s="218"/>
      <c r="BB126" s="218"/>
      <c r="BC126" s="218"/>
    </row>
    <row r="127" spans="1:55" s="2" customFormat="1">
      <c r="A127"/>
      <c r="B127"/>
      <c r="C127"/>
      <c r="D127"/>
      <c r="E127"/>
      <c r="F127" s="20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F127" s="218"/>
      <c r="AG127" s="218"/>
      <c r="AH127" s="218"/>
      <c r="AI127" s="218"/>
      <c r="AJ127" s="218"/>
      <c r="AN127" s="218"/>
      <c r="AO127" s="218"/>
      <c r="AP127" s="218"/>
      <c r="AQ127" s="218"/>
      <c r="AR127" s="218"/>
      <c r="AS127" s="218"/>
      <c r="AT127" s="218"/>
      <c r="AU127" s="218"/>
      <c r="AV127" s="218"/>
      <c r="AW127" s="218"/>
      <c r="AX127" s="218"/>
      <c r="AY127" s="218"/>
      <c r="AZ127" s="218"/>
      <c r="BA127" s="218"/>
      <c r="BB127" s="218"/>
      <c r="BC127" s="218"/>
    </row>
    <row r="128" spans="1:55" s="2" customFormat="1">
      <c r="A128"/>
      <c r="B128"/>
      <c r="C128"/>
      <c r="D128"/>
      <c r="E128"/>
      <c r="F128" s="20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F128" s="218"/>
      <c r="AG128" s="218"/>
      <c r="AH128" s="218"/>
      <c r="AI128" s="218"/>
      <c r="AJ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</row>
    <row r="129" spans="1:55" s="2" customFormat="1">
      <c r="A129"/>
      <c r="B129"/>
      <c r="C129"/>
      <c r="D129"/>
      <c r="E129"/>
      <c r="F129" s="20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F129" s="218"/>
      <c r="AG129" s="218"/>
      <c r="AH129" s="218"/>
      <c r="AI129" s="218"/>
      <c r="AJ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</row>
    <row r="130" spans="1:55" s="2" customFormat="1">
      <c r="A130"/>
      <c r="B130"/>
      <c r="C130"/>
      <c r="D130"/>
      <c r="E130"/>
      <c r="F130" s="20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F130" s="218"/>
      <c r="AG130" s="218"/>
      <c r="AH130" s="218"/>
      <c r="AI130" s="218"/>
      <c r="AJ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</row>
    <row r="131" spans="1:55" s="2" customFormat="1">
      <c r="A131"/>
      <c r="B131"/>
      <c r="C131"/>
      <c r="D131"/>
      <c r="E131"/>
      <c r="F131" s="20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F131" s="218"/>
      <c r="AG131" s="218"/>
      <c r="AH131" s="218"/>
      <c r="AI131" s="218"/>
      <c r="AJ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</row>
    <row r="132" spans="1:55" s="2" customFormat="1">
      <c r="A132"/>
      <c r="B132"/>
      <c r="C132"/>
      <c r="D132"/>
      <c r="E132"/>
      <c r="F132" s="20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F132" s="218"/>
      <c r="AG132" s="218"/>
      <c r="AH132" s="218"/>
      <c r="AI132" s="218"/>
      <c r="AJ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</row>
    <row r="133" spans="1:55" s="2" customFormat="1">
      <c r="A133"/>
      <c r="B133"/>
      <c r="C133"/>
      <c r="D133"/>
      <c r="E133"/>
      <c r="F133" s="20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F133" s="218"/>
      <c r="AG133" s="218"/>
      <c r="AH133" s="218"/>
      <c r="AI133" s="218"/>
      <c r="AJ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</row>
    <row r="134" spans="1:55" s="2" customFormat="1">
      <c r="A134"/>
      <c r="B134"/>
      <c r="C134"/>
      <c r="D134"/>
      <c r="E134"/>
      <c r="F134" s="20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F134" s="218"/>
      <c r="AG134" s="218"/>
      <c r="AH134" s="218"/>
      <c r="AI134" s="218"/>
      <c r="AJ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</row>
    <row r="135" spans="1:55" s="2" customFormat="1">
      <c r="A135"/>
      <c r="B135"/>
      <c r="C135"/>
      <c r="D135"/>
      <c r="E135"/>
      <c r="F135" s="20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F135" s="218"/>
      <c r="AG135" s="218"/>
      <c r="AH135" s="218"/>
      <c r="AI135" s="218"/>
      <c r="AJ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</row>
    <row r="136" spans="1:55" s="2" customFormat="1">
      <c r="A136"/>
      <c r="B136"/>
      <c r="C136"/>
      <c r="D136"/>
      <c r="E136"/>
      <c r="F136" s="20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F136" s="218"/>
      <c r="AG136" s="218"/>
      <c r="AH136" s="218"/>
      <c r="AI136" s="218"/>
      <c r="AJ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</row>
    <row r="137" spans="1:55" s="2" customFormat="1">
      <c r="A137"/>
      <c r="B137"/>
      <c r="C137"/>
      <c r="D137"/>
      <c r="E137"/>
      <c r="F137" s="20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F137" s="218"/>
      <c r="AG137" s="218"/>
      <c r="AH137" s="218"/>
      <c r="AI137" s="218"/>
      <c r="AJ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</row>
    <row r="138" spans="1:55" s="2" customFormat="1">
      <c r="A138"/>
      <c r="B138"/>
      <c r="C138"/>
      <c r="D138"/>
      <c r="E138"/>
      <c r="F138" s="20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F138" s="218"/>
      <c r="AG138" s="218"/>
      <c r="AH138" s="218"/>
      <c r="AI138" s="218"/>
      <c r="AJ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</row>
    <row r="139" spans="1:55" s="2" customFormat="1">
      <c r="A139"/>
      <c r="B139"/>
      <c r="C139"/>
      <c r="D139"/>
      <c r="E139"/>
      <c r="F139" s="20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F139" s="218"/>
      <c r="AG139" s="218"/>
      <c r="AH139" s="218"/>
      <c r="AI139" s="218"/>
      <c r="AJ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</row>
    <row r="140" spans="1:55" s="2" customFormat="1">
      <c r="A140"/>
      <c r="B140"/>
      <c r="C140"/>
      <c r="D140"/>
      <c r="E140"/>
      <c r="F140" s="20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F140" s="218"/>
      <c r="AG140" s="218"/>
      <c r="AH140" s="218"/>
      <c r="AI140" s="218"/>
      <c r="AJ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</row>
    <row r="141" spans="1:55" s="2" customFormat="1">
      <c r="A141"/>
      <c r="B141"/>
      <c r="C141"/>
      <c r="D141"/>
      <c r="E141"/>
      <c r="F141" s="20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F141" s="218"/>
      <c r="AG141" s="218"/>
      <c r="AH141" s="218"/>
      <c r="AI141" s="218"/>
      <c r="AJ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</row>
    <row r="142" spans="1:55" s="2" customFormat="1">
      <c r="A142"/>
      <c r="B142"/>
      <c r="C142"/>
      <c r="D142"/>
      <c r="E142"/>
      <c r="F142" s="20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F142" s="218"/>
      <c r="AG142" s="218"/>
      <c r="AH142" s="218"/>
      <c r="AI142" s="218"/>
      <c r="AJ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</row>
    <row r="143" spans="1:55">
      <c r="W143" s="217"/>
      <c r="X143" s="217"/>
      <c r="Y143" s="217"/>
      <c r="Z143" s="217"/>
      <c r="AA143" s="217"/>
      <c r="AB143" s="217"/>
    </row>
    <row r="144" spans="1:55">
      <c r="W144" s="217"/>
      <c r="X144" s="217"/>
      <c r="Y144" s="217"/>
      <c r="Z144" s="217"/>
      <c r="AA144" s="217"/>
      <c r="AB144" s="217"/>
    </row>
    <row r="145" spans="23:28">
      <c r="W145" s="217"/>
      <c r="X145" s="217"/>
      <c r="Y145" s="217"/>
      <c r="Z145" s="217"/>
      <c r="AA145" s="217"/>
      <c r="AB145" s="217"/>
    </row>
    <row r="146" spans="23:28">
      <c r="W146" s="217"/>
      <c r="X146" s="217"/>
      <c r="Y146" s="217"/>
      <c r="Z146" s="217"/>
      <c r="AA146" s="217"/>
      <c r="AB146" s="217"/>
    </row>
    <row r="147" spans="23:28">
      <c r="W147" s="217"/>
      <c r="X147" s="217"/>
      <c r="Y147" s="217"/>
      <c r="Z147" s="217"/>
      <c r="AA147" s="217"/>
      <c r="AB147" s="217"/>
    </row>
    <row r="148" spans="23:28">
      <c r="W148" s="217"/>
      <c r="X148" s="217"/>
      <c r="Y148" s="217"/>
      <c r="Z148" s="217"/>
      <c r="AA148" s="217"/>
      <c r="AB148" s="217"/>
    </row>
    <row r="149" spans="23:28">
      <c r="W149" s="217"/>
      <c r="X149" s="217"/>
      <c r="Y149" s="217"/>
      <c r="Z149" s="217"/>
      <c r="AA149" s="217"/>
      <c r="AB149" s="217"/>
    </row>
    <row r="150" spans="23:28">
      <c r="W150" s="217"/>
      <c r="X150" s="217"/>
      <c r="Y150" s="217"/>
      <c r="Z150" s="217"/>
      <c r="AA150" s="217"/>
      <c r="AB150" s="217"/>
    </row>
    <row r="151" spans="23:28">
      <c r="W151" s="217"/>
      <c r="X151" s="217"/>
      <c r="Y151" s="217"/>
      <c r="Z151" s="217"/>
      <c r="AA151" s="217"/>
      <c r="AB151" s="217"/>
    </row>
    <row r="152" spans="23:28">
      <c r="W152" s="217"/>
      <c r="X152" s="217"/>
      <c r="Y152" s="217"/>
      <c r="Z152" s="217"/>
      <c r="AA152" s="217"/>
      <c r="AB152" s="217"/>
    </row>
    <row r="153" spans="23:28">
      <c r="W153" s="217"/>
      <c r="X153" s="217"/>
      <c r="Y153" s="217"/>
      <c r="Z153" s="217"/>
      <c r="AA153" s="217"/>
      <c r="AB153" s="217"/>
    </row>
    <row r="154" spans="23:28">
      <c r="W154" s="217"/>
      <c r="X154" s="217"/>
      <c r="Y154" s="217"/>
      <c r="Z154" s="217"/>
      <c r="AA154" s="217"/>
      <c r="AB154" s="217"/>
    </row>
    <row r="155" spans="23:28">
      <c r="W155" s="217"/>
      <c r="X155" s="217"/>
      <c r="Y155" s="217"/>
      <c r="Z155" s="217"/>
      <c r="AA155" s="217"/>
      <c r="AB155" s="217"/>
    </row>
    <row r="156" spans="23:28">
      <c r="W156" s="217"/>
      <c r="X156" s="217"/>
      <c r="Y156" s="217"/>
      <c r="Z156" s="217"/>
      <c r="AA156" s="217"/>
      <c r="AB156" s="217"/>
    </row>
    <row r="157" spans="23:28">
      <c r="W157" s="217"/>
      <c r="X157" s="217"/>
      <c r="Y157" s="217"/>
      <c r="Z157" s="217"/>
      <c r="AA157" s="217"/>
      <c r="AB157" s="217"/>
    </row>
    <row r="158" spans="23:28">
      <c r="W158" s="217"/>
      <c r="X158" s="217"/>
      <c r="Y158" s="217"/>
      <c r="Z158" s="217"/>
      <c r="AA158" s="217"/>
      <c r="AB158" s="217"/>
    </row>
    <row r="159" spans="23:28">
      <c r="W159" s="217"/>
      <c r="X159" s="217"/>
      <c r="Y159" s="217"/>
      <c r="Z159" s="217"/>
      <c r="AA159" s="217"/>
      <c r="AB159" s="217"/>
    </row>
    <row r="160" spans="23:28">
      <c r="W160" s="217"/>
      <c r="X160" s="217"/>
      <c r="Y160" s="217"/>
      <c r="Z160" s="217"/>
      <c r="AA160" s="217"/>
      <c r="AB160" s="217"/>
    </row>
    <row r="161" spans="23:28">
      <c r="W161" s="217"/>
      <c r="X161" s="217"/>
      <c r="Y161" s="217"/>
      <c r="Z161" s="217"/>
      <c r="AA161" s="217"/>
      <c r="AB161" s="217"/>
    </row>
    <row r="162" spans="23:28">
      <c r="W162" s="217"/>
      <c r="X162" s="217"/>
      <c r="Y162" s="217"/>
      <c r="Z162" s="217"/>
      <c r="AA162" s="217"/>
      <c r="AB162" s="217"/>
    </row>
    <row r="163" spans="23:28">
      <c r="W163" s="217"/>
      <c r="X163" s="217"/>
      <c r="Y163" s="217"/>
      <c r="Z163" s="217"/>
      <c r="AA163" s="217"/>
      <c r="AB163" s="217"/>
    </row>
    <row r="164" spans="23:28">
      <c r="W164" s="217"/>
      <c r="X164" s="217"/>
      <c r="Y164" s="217"/>
      <c r="Z164" s="217"/>
      <c r="AA164" s="217"/>
      <c r="AB164" s="217"/>
    </row>
    <row r="165" spans="23:28">
      <c r="W165" s="217"/>
      <c r="X165" s="217"/>
      <c r="Y165" s="217"/>
      <c r="Z165" s="217"/>
      <c r="AA165" s="217"/>
      <c r="AB165" s="217"/>
    </row>
    <row r="166" spans="23:28">
      <c r="W166" s="217"/>
      <c r="X166" s="217"/>
      <c r="Y166" s="217"/>
      <c r="Z166" s="217"/>
      <c r="AA166" s="217"/>
      <c r="AB166" s="217"/>
    </row>
    <row r="167" spans="23:28">
      <c r="W167" s="217"/>
      <c r="X167" s="217"/>
      <c r="Y167" s="217"/>
      <c r="Z167" s="217"/>
      <c r="AA167" s="217"/>
      <c r="AB167" s="217"/>
    </row>
    <row r="168" spans="23:28">
      <c r="W168" s="217"/>
      <c r="X168" s="217"/>
      <c r="Y168" s="217"/>
      <c r="Z168" s="217"/>
      <c r="AA168" s="217"/>
      <c r="AB168" s="217"/>
    </row>
    <row r="169" spans="23:28">
      <c r="W169" s="217"/>
      <c r="X169" s="217"/>
      <c r="Y169" s="217"/>
      <c r="Z169" s="217"/>
      <c r="AA169" s="217"/>
      <c r="AB169" s="217"/>
    </row>
    <row r="170" spans="23:28">
      <c r="W170" s="217"/>
      <c r="X170" s="217"/>
      <c r="Y170" s="217"/>
      <c r="Z170" s="217"/>
      <c r="AA170" s="217"/>
      <c r="AB170" s="217"/>
    </row>
    <row r="171" spans="23:28">
      <c r="W171" s="217"/>
      <c r="X171" s="217"/>
      <c r="Y171" s="217"/>
      <c r="Z171" s="217"/>
      <c r="AA171" s="217"/>
      <c r="AB171" s="217"/>
    </row>
  </sheetData>
  <conditionalFormatting sqref="H2">
    <cfRule type="containsText" dxfId="8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pageSetUpPr fitToPage="1"/>
  </sheetPr>
  <dimension ref="A1:XES171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17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17" customWidth="1"/>
    <col min="37" max="37" width="3.5703125" customWidth="1"/>
    <col min="38" max="38" width="11.5703125" customWidth="1"/>
    <col min="40" max="40" width="12" style="217" bestFit="1" customWidth="1"/>
    <col min="41" max="55" width="11.5703125" style="217" customWidth="1"/>
  </cols>
  <sheetData>
    <row r="1" spans="1:57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7" ht="17.25" customHeight="1">
      <c r="A2" s="170" t="s">
        <v>35</v>
      </c>
      <c r="B2" s="169"/>
      <c r="C2" s="169"/>
      <c r="D2" s="170" t="s">
        <v>150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5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7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7" ht="15">
      <c r="A4" s="30"/>
      <c r="B4" s="4"/>
      <c r="C4" s="4"/>
      <c r="D4" s="4"/>
      <c r="F4" s="14"/>
    </row>
    <row r="5" spans="1:57" ht="15">
      <c r="A5" s="5" t="s">
        <v>120</v>
      </c>
      <c r="B5" s="4"/>
      <c r="C5" s="4"/>
      <c r="D5" s="31">
        <f>INDEX(Project_inputs!$J$99:$M$105, MATCH($D$2, Project_inputs!$C$99:$C$105, 0), MATCH($A5, Project_inputs!$J$98:$M$98,0))</f>
        <v>2023</v>
      </c>
    </row>
    <row r="6" spans="1:57" ht="15">
      <c r="A6" s="5" t="s">
        <v>30</v>
      </c>
      <c r="B6" s="4"/>
      <c r="C6" s="4"/>
      <c r="D6" s="31">
        <f>INDEX(Project_inputs!$J$99:$M$105, MATCH($D$2, Project_inputs!$C$99:$C$105, 0), MATCH($A6, Project_inputs!$J$98:$M$98,0))</f>
        <v>2023</v>
      </c>
    </row>
    <row r="7" spans="1:57" ht="15">
      <c r="A7" s="219" t="s">
        <v>18</v>
      </c>
      <c r="B7" s="4"/>
      <c r="C7" s="4"/>
      <c r="D7" s="31">
        <f>INDEX(Project_inputs!$J$99:$M$105, MATCH($D$2, Project_inputs!$C$99:$C$105, 0), MATCH($A7, Project_inputs!$J$98:$M$98,0))</f>
        <v>2023</v>
      </c>
    </row>
    <row r="8" spans="1:57" s="217" customFormat="1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7" s="217" customFormat="1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7" s="217" customFormat="1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7" s="217" customFormat="1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7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7" s="6" customFormat="1" ht="15.75"/>
    <row r="14" spans="1:57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7">
      <c r="D15" s="11" t="s">
        <v>120</v>
      </c>
      <c r="F15" s="12"/>
      <c r="G15" s="98"/>
      <c r="H15" s="233">
        <f>IF(H$11=$D$6, GSB_volumes!$J15*GSB_volumes!$K15,0)</f>
        <v>0</v>
      </c>
      <c r="I15" s="233">
        <f>IF(I$11=IF($D15=$A$5, $D$5, IF(OR($D15="ESV observed compliance", $D15 = $A$7),$D$7, $D$6)), SUMPRODUCT(GSB_volumes!$Q15:$U15,GSB_volumes!$Q$13:$U$13)+GSB_volumes!$O15,0)</f>
        <v>0</v>
      </c>
      <c r="J15" s="234">
        <f>IF(J$11=$D$6, GSB_volumes!$M15,0)</f>
        <v>0</v>
      </c>
      <c r="K15" s="233">
        <f>IF(K$11=$D$6, GSB_volumes!$J15*GSB_volumes!$K15,0)</f>
        <v>0</v>
      </c>
      <c r="L15" s="233">
        <f>IF(L$11=IF($D15=$A$5, $D$5, IF(OR($D15="ESV observed compliance", $D15 = $A$7),$D$7, $D$6)), SUMPRODUCT(GSB_volumes!$Q15:$U15,GSB_volumes!$Q$13:$U$13)+GSB_volumes!$O15,0)</f>
        <v>0</v>
      </c>
      <c r="M15" s="234">
        <f>IF(M$11=$D$6, GSB_volumes!$M15,0)</f>
        <v>0</v>
      </c>
      <c r="N15" s="233">
        <f>IF(N$11=$D$6, GSB_volumes!$J15*GSB_volumes!$K15,0)</f>
        <v>0</v>
      </c>
      <c r="O15" s="233">
        <f>IF(O$11=IF($D15=$A$5, $D$5, IF(OR($D15="ESV observed compliance", $D15 = $A$7),$D$7, $D$6)), SUMPRODUCT(GSB_volumes!$Q15:$U15,GSB_volumes!$Q$13:$U$13)+GSB_volumes!$O15,0)</f>
        <v>0</v>
      </c>
      <c r="P15" s="234">
        <f>IF(P$11=$D$6, GSB_volumes!$M15,0)</f>
        <v>0</v>
      </c>
      <c r="Q15" s="233">
        <f>IF(Q$11=$D$6, GSB_volumes!$J15*GSB_volumes!$K15,0)</f>
        <v>0</v>
      </c>
      <c r="R15" s="233">
        <f>IF(R$11=IF($D15=$A$5, $D$5, IF(OR($D15="ESV observed compliance", $D15 = $A$7),$D$7, $D$6)), SUMPRODUCT(GSB_volumes!$Q15:$U15,GSB_volumes!$Q$13:$U$13)+GSB_volumes!$O15,0)</f>
        <v>0</v>
      </c>
      <c r="S15" s="234">
        <f>IF(S$11=$D$6, GSB_volumes!$M15,0)</f>
        <v>0</v>
      </c>
      <c r="T15" s="233">
        <f>IF(T$11=$D$6, GSB_volumes!$J15*GSB_volumes!$K15,0)</f>
        <v>0</v>
      </c>
      <c r="U15" s="233">
        <f ca="1">IF(U$11=IF($D15=$A$5, $D$5, IF(OR($D15="ESV observed compliance", $D15 = $A$7),$D$7, $D$6)), SUMPRODUCT(GSB_volumes!$Q15:$U15,GSB_volumes!$Q$13:$U$13)+GSB_volumes!$O15,0)</f>
        <v>262671.71509885736</v>
      </c>
      <c r="V15" s="234">
        <f>IF(V$11=$D$6, GSB_volumes!$M15,0)</f>
        <v>0</v>
      </c>
      <c r="W15" s="233">
        <f>IF(W$11=$D$6, GSB_volumes!$J15*GSB_volumes!$K15,0)</f>
        <v>0</v>
      </c>
      <c r="X15" s="233">
        <f>IF(X$11=IF($D15=$A$5, $D$5, IF(OR($D15="ESV observed compliance", $D15 = $A$7),$D$7, $D$6)), SUMPRODUCT(GSB_volumes!$Q15:$U15,GSB_volumes!$Q$13:$U$13)+GSB_volumes!$O15,0)</f>
        <v>0</v>
      </c>
      <c r="Y15" s="234">
        <f>IF(Y$11=$D$6, GSB_volumes!$M15,0)</f>
        <v>0</v>
      </c>
      <c r="Z15" s="233">
        <f>IF(Z$11=$D$6, GSB_volumes!$J15*GSB_volumes!$K15,0)</f>
        <v>0</v>
      </c>
      <c r="AA15" s="233">
        <f>IF(AA$11=IF($D15=$A$5, $D$5, IF(OR($D15="ESV observed compliance", $D15 = $A$7),$D$7, $D$6)), SUMPRODUCT(GSB_volumes!$Q15:$U15,GSB_volumes!$Q$13:$U$13)+GSB_volumes!$O15,0)</f>
        <v>0</v>
      </c>
      <c r="AB15" s="234">
        <f>IF(AB$11=$D$6, GSB_volumes!$M15,0)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si="4"/>
        <v>0</v>
      </c>
      <c r="AH15" s="235">
        <f t="shared" ca="1" si="4"/>
        <v>262671.71509885736</v>
      </c>
      <c r="AI15" s="235">
        <f t="shared" si="4"/>
        <v>0</v>
      </c>
      <c r="AJ15" s="235">
        <f t="shared" si="4"/>
        <v>0</v>
      </c>
      <c r="AK15" s="124"/>
      <c r="AL15" s="235">
        <f ca="1">SUM(AD15:AJ15)</f>
        <v>262671.71509885736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si="5"/>
        <v>0</v>
      </c>
      <c r="AU15" s="235">
        <f t="shared" si="5"/>
        <v>0</v>
      </c>
      <c r="AV15" s="235">
        <f t="shared" ca="1" si="5"/>
        <v>131335.85754942868</v>
      </c>
      <c r="AW15" s="235">
        <f t="shared" ca="1" si="5"/>
        <v>131335.85754942868</v>
      </c>
      <c r="AX15" s="235">
        <f t="shared" si="5"/>
        <v>0</v>
      </c>
      <c r="AY15" s="235">
        <f t="shared" si="5"/>
        <v>0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  <c r="BD15" s="217"/>
      <c r="BE15" s="217"/>
    </row>
    <row r="16" spans="1:57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217"/>
      <c r="BE16" s="217"/>
    </row>
    <row r="17" spans="2:57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C17" s="217"/>
      <c r="AD17" s="105"/>
      <c r="AE17" s="105"/>
      <c r="AF17" s="105"/>
      <c r="AG17" s="105"/>
      <c r="AH17" s="105"/>
      <c r="AI17" s="105"/>
      <c r="AJ17" s="105"/>
      <c r="AK17" s="217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217"/>
      <c r="BE17" s="217"/>
    </row>
    <row r="18" spans="2:57">
      <c r="D18" s="17" t="s">
        <v>86</v>
      </c>
      <c r="F18" s="12"/>
      <c r="G18" s="98"/>
      <c r="H18" s="236">
        <f>IF(H$11=$D$6, GSB_volumes!$J18*GSB_volumes!$K18,0)</f>
        <v>0</v>
      </c>
      <c r="I18" s="233">
        <f>IF(I$11=IF($D18=$A$5, $D$5, IF(OR($D18="ESV observed compliance", $D18 = $A$7),$D$7, $D$6)), SUMPRODUCT(GSB_volumes!$Q18:$U18,GSB_volumes!$Q$13:$U$13)+GSB_volumes!$O18,0)</f>
        <v>0</v>
      </c>
      <c r="J18" s="234">
        <f>IF(J$11=$D$6, GSB_volumes!$M18,0)</f>
        <v>0</v>
      </c>
      <c r="K18" s="233">
        <f>IF(K$11=$D$6, GSB_volumes!$J18*GSB_volumes!$K18,0)</f>
        <v>0</v>
      </c>
      <c r="L18" s="233">
        <f>IF(L$11=IF($D18=$A$5, $D$5, IF(OR($D18="ESV observed compliance", $D18 = $A$7),$D$7, $D$6)), SUMPRODUCT(GSB_volumes!$Q18:$U18,GSB_volumes!$Q$13:$U$13)+GSB_volumes!$O18,0)</f>
        <v>0</v>
      </c>
      <c r="M18" s="234">
        <f>IF(M$11=$D$6, GSB_volumes!$M18,0)</f>
        <v>0</v>
      </c>
      <c r="N18" s="233">
        <f>IF(N$11=$D$6, GSB_volumes!$J18*GSB_volumes!$K18,0)</f>
        <v>0</v>
      </c>
      <c r="O18" s="233">
        <f>IF(O$11=IF($D18=$A$5, $D$5, IF(OR($D18="ESV observed compliance", $D18 = $A$7),$D$7, $D$6)), SUMPRODUCT(GSB_volumes!$Q18:$U18,GSB_volumes!$Q$13:$U$13)+GSB_volumes!$O18,0)</f>
        <v>0</v>
      </c>
      <c r="P18" s="234">
        <f>IF(P$11=$D$6, GSB_volumes!$M18,0)</f>
        <v>0</v>
      </c>
      <c r="Q18" s="233">
        <f>IF(Q$11=$D$6, GSB_volumes!$J18*GSB_volumes!$K18,0)</f>
        <v>0</v>
      </c>
      <c r="R18" s="233">
        <f>IF(R$11=IF($D18=$A$5, $D$5, IF(OR($D18="ESV observed compliance", $D18 = $A$7),$D$7, $D$6)), SUMPRODUCT(GSB_volumes!$Q18:$U18,GSB_volumes!$Q$13:$U$13)+GSB_volumes!$O18,0)</f>
        <v>0</v>
      </c>
      <c r="S18" s="234">
        <f>IF(S$11=$D$6, GSB_volumes!$M18,0)</f>
        <v>0</v>
      </c>
      <c r="T18" s="233">
        <f>IF(T$11=$D$6, GSB_volumes!$J18*GSB_volumes!$K18,0)</f>
        <v>0</v>
      </c>
      <c r="U18" s="233">
        <f ca="1">IF(U$11=IF($D18=$A$5, $D$5, IF(OR($D18="ESV observed compliance", $D18 = $A$7),$D$7, $D$6)), SUMPRODUCT(GSB_volumes!$Q18:$U18,GSB_volumes!$Q$13:$U$13)+GSB_volumes!$O18,0)</f>
        <v>0</v>
      </c>
      <c r="V18" s="234">
        <f>IF(V$11=$D$6, GSB_volumes!$M18,0)</f>
        <v>0</v>
      </c>
      <c r="W18" s="233">
        <f>IF(W$11=$D$6, GSB_volumes!$J18*GSB_volumes!$K18,0)</f>
        <v>0</v>
      </c>
      <c r="X18" s="233">
        <f>IF(X$11=IF($D18=$A$5, $D$5, IF(OR($D18="ESV observed compliance", $D18 = $A$7),$D$7, $D$6)), SUMPRODUCT(GSB_volumes!$Q18:$U18,GSB_volumes!$Q$13:$U$13)+GSB_volumes!$O18,0)</f>
        <v>0</v>
      </c>
      <c r="Y18" s="234">
        <f>IF(Y$11=$D$6, GSB_volumes!$M18,0)</f>
        <v>0</v>
      </c>
      <c r="Z18" s="233">
        <f>IF(Z$11=$D$6, GSB_volumes!$J18*GSB_volumes!$K18,0)</f>
        <v>0</v>
      </c>
      <c r="AA18" s="233">
        <f>IF(AA$11=IF($D18=$A$5, $D$5, IF(OR($D18="ESV observed compliance", $D18 = $A$7),$D$7, $D$6)), SUMPRODUCT(GSB_volumes!$Q18:$U18,GSB_volumes!$Q$13:$U$13)+GSB_volumes!$O18,0)</f>
        <v>0</v>
      </c>
      <c r="AB18" s="234">
        <f>IF(AB$11=$D$6, GSB_volumes!$M18,0)</f>
        <v>0</v>
      </c>
      <c r="AC18" s="124"/>
      <c r="AD18" s="235">
        <f t="shared" ref="AD18:AD23" si="6">SUMIF($H$11:$AB$11,AD$11, $H18:$AB18)</f>
        <v>0</v>
      </c>
      <c r="AE18" s="235">
        <f t="shared" ref="AE18:AJ38" si="7">SUMIF($H$11:$AB$11,AE$11, $H18:$AB18)</f>
        <v>0</v>
      </c>
      <c r="AF18" s="235">
        <f t="shared" si="7"/>
        <v>0</v>
      </c>
      <c r="AG18" s="235">
        <f t="shared" si="7"/>
        <v>0</v>
      </c>
      <c r="AH18" s="235">
        <f t="shared" ca="1" si="7"/>
        <v>0</v>
      </c>
      <c r="AI18" s="235">
        <f t="shared" si="7"/>
        <v>0</v>
      </c>
      <c r="AJ18" s="235">
        <f t="shared" si="7"/>
        <v>0</v>
      </c>
      <c r="AK18" s="124"/>
      <c r="AL18" s="235">
        <f t="shared" ref="AL18" ca="1" si="8">SUM(AD18:AJ18)</f>
        <v>0</v>
      </c>
      <c r="AN18" s="235">
        <f t="shared" ref="AN18:BC33" si="9">SUMIF($AD$11:$AJ$11,AN$11, $AD18:$AJ18)*AN$8</f>
        <v>0</v>
      </c>
      <c r="AO18" s="235">
        <f t="shared" si="9"/>
        <v>0</v>
      </c>
      <c r="AP18" s="235">
        <f t="shared" si="9"/>
        <v>0</v>
      </c>
      <c r="AQ18" s="235">
        <f t="shared" si="9"/>
        <v>0</v>
      </c>
      <c r="AR18" s="235">
        <f t="shared" si="9"/>
        <v>0</v>
      </c>
      <c r="AS18" s="235">
        <f t="shared" si="9"/>
        <v>0</v>
      </c>
      <c r="AT18" s="235">
        <f t="shared" si="9"/>
        <v>0</v>
      </c>
      <c r="AU18" s="235">
        <f t="shared" si="9"/>
        <v>0</v>
      </c>
      <c r="AV18" s="235">
        <f t="shared" ca="1" si="9"/>
        <v>0</v>
      </c>
      <c r="AW18" s="235">
        <f t="shared" ca="1" si="9"/>
        <v>0</v>
      </c>
      <c r="AX18" s="235">
        <f t="shared" si="9"/>
        <v>0</v>
      </c>
      <c r="AY18" s="235">
        <f t="shared" si="9"/>
        <v>0</v>
      </c>
      <c r="AZ18" s="235">
        <f t="shared" si="9"/>
        <v>0</v>
      </c>
      <c r="BA18" s="235">
        <f t="shared" si="9"/>
        <v>0</v>
      </c>
      <c r="BB18" s="235">
        <f t="shared" si="9"/>
        <v>0</v>
      </c>
      <c r="BC18" s="235">
        <f t="shared" si="9"/>
        <v>0</v>
      </c>
      <c r="BD18" s="217"/>
      <c r="BE18" s="217"/>
    </row>
    <row r="19" spans="2:57">
      <c r="D19" s="17" t="s">
        <v>87</v>
      </c>
      <c r="F19" s="12"/>
      <c r="G19" s="102"/>
      <c r="H19" s="236">
        <f>IF(H$11=$D$6, GSB_volumes!$J19*GSB_volumes!$K19,0)</f>
        <v>0</v>
      </c>
      <c r="I19" s="233">
        <f>IF(I$11=IF($D19=$A$5, $D$5, IF(OR($D19="ESV observed compliance", $D19 = $A$7),$D$7, $D$6)), SUMPRODUCT(GSB_volumes!$Q19:$U19,GSB_volumes!$Q$13:$U$13)+GSB_volumes!$O19,0)</f>
        <v>0</v>
      </c>
      <c r="J19" s="234">
        <f>IF(J$11=$D$6, GSB_volumes!$M19,0)</f>
        <v>0</v>
      </c>
      <c r="K19" s="233">
        <f>IF(K$11=$D$6, GSB_volumes!$J19*GSB_volumes!$K19,0)</f>
        <v>0</v>
      </c>
      <c r="L19" s="233">
        <f>IF(L$11=IF($D19=$A$5, $D$5, IF(OR($D19="ESV observed compliance", $D19 = $A$7),$D$7, $D$6)), SUMPRODUCT(GSB_volumes!$Q19:$U19,GSB_volumes!$Q$13:$U$13)+GSB_volumes!$O19,0)</f>
        <v>0</v>
      </c>
      <c r="M19" s="234">
        <f>IF(M$11=$D$6, GSB_volumes!$M19,0)</f>
        <v>0</v>
      </c>
      <c r="N19" s="233">
        <f>IF(N$11=$D$6, GSB_volumes!$J19*GSB_volumes!$K19,0)</f>
        <v>0</v>
      </c>
      <c r="O19" s="233">
        <f>IF(O$11=IF($D19=$A$5, $D$5, IF(OR($D19="ESV observed compliance", $D19 = $A$7),$D$7, $D$6)), SUMPRODUCT(GSB_volumes!$Q19:$U19,GSB_volumes!$Q$13:$U$13)+GSB_volumes!$O19,0)</f>
        <v>0</v>
      </c>
      <c r="P19" s="234">
        <f>IF(P$11=$D$6, GSB_volumes!$M19,0)</f>
        <v>0</v>
      </c>
      <c r="Q19" s="233">
        <f>IF(Q$11=$D$6, GSB_volumes!$J19*GSB_volumes!$K19,0)</f>
        <v>0</v>
      </c>
      <c r="R19" s="233">
        <f>IF(R$11=IF($D19=$A$5, $D$5, IF(OR($D19="ESV observed compliance", $D19 = $A$7),$D$7, $D$6)), SUMPRODUCT(GSB_volumes!$Q19:$U19,GSB_volumes!$Q$13:$U$13)+GSB_volumes!$O19,0)</f>
        <v>0</v>
      </c>
      <c r="S19" s="234">
        <f>IF(S$11=$D$6, GSB_volumes!$M19,0)</f>
        <v>0</v>
      </c>
      <c r="T19" s="233">
        <f>IF(T$11=$D$6, GSB_volumes!$J19*GSB_volumes!$K19,0)</f>
        <v>0</v>
      </c>
      <c r="U19" s="233">
        <f ca="1">IF(U$11=IF($D19=$A$5, $D$5, IF(OR($D19="ESV observed compliance", $D19 = $A$7),$D$7, $D$6)), SUMPRODUCT(GSB_volumes!$Q19:$U19,GSB_volumes!$Q$13:$U$13)+GSB_volumes!$O19,0)</f>
        <v>0</v>
      </c>
      <c r="V19" s="234">
        <f>IF(V$11=$D$6, GSB_volumes!$M19,0)</f>
        <v>0</v>
      </c>
      <c r="W19" s="233">
        <f>IF(W$11=$D$6, GSB_volumes!$J19*GSB_volumes!$K19,0)</f>
        <v>0</v>
      </c>
      <c r="X19" s="233">
        <f>IF(X$11=IF($D19=$A$5, $D$5, IF(OR($D19="ESV observed compliance", $D19 = $A$7),$D$7, $D$6)), SUMPRODUCT(GSB_volumes!$Q19:$U19,GSB_volumes!$Q$13:$U$13)+GSB_volumes!$O19,0)</f>
        <v>0</v>
      </c>
      <c r="Y19" s="234">
        <f>IF(Y$11=$D$6, GSB_volumes!$M19,0)</f>
        <v>0</v>
      </c>
      <c r="Z19" s="233">
        <f>IF(Z$11=$D$6, GSB_volumes!$J19*GSB_volumes!$K19,0)</f>
        <v>0</v>
      </c>
      <c r="AA19" s="233">
        <f>IF(AA$11=IF($D19=$A$5, $D$5, IF(OR($D19="ESV observed compliance", $D19 = $A$7),$D$7, $D$6)), SUMPRODUCT(GSB_volumes!$Q19:$U19,GSB_volumes!$Q$13:$U$13)+GSB_volumes!$O19,0)</f>
        <v>0</v>
      </c>
      <c r="AB19" s="234">
        <f>IF(AB$11=$D$6, GSB_volumes!$M19,0)</f>
        <v>0</v>
      </c>
      <c r="AC19" s="124"/>
      <c r="AD19" s="235">
        <f t="shared" si="6"/>
        <v>0</v>
      </c>
      <c r="AE19" s="235">
        <f t="shared" si="7"/>
        <v>0</v>
      </c>
      <c r="AF19" s="235">
        <f t="shared" si="7"/>
        <v>0</v>
      </c>
      <c r="AG19" s="235">
        <f t="shared" si="7"/>
        <v>0</v>
      </c>
      <c r="AH19" s="235">
        <f t="shared" ca="1" si="7"/>
        <v>0</v>
      </c>
      <c r="AI19" s="235">
        <f t="shared" si="7"/>
        <v>0</v>
      </c>
      <c r="AJ19" s="235">
        <f t="shared" si="7"/>
        <v>0</v>
      </c>
      <c r="AK19" s="124"/>
      <c r="AL19" s="235">
        <f t="shared" ref="AL19:AL23" ca="1" si="10">SUM(AD19:AJ19)</f>
        <v>0</v>
      </c>
      <c r="AN19" s="235">
        <f t="shared" si="9"/>
        <v>0</v>
      </c>
      <c r="AO19" s="235">
        <f t="shared" si="9"/>
        <v>0</v>
      </c>
      <c r="AP19" s="235">
        <f t="shared" si="9"/>
        <v>0</v>
      </c>
      <c r="AQ19" s="235">
        <f t="shared" si="9"/>
        <v>0</v>
      </c>
      <c r="AR19" s="235">
        <f t="shared" si="9"/>
        <v>0</v>
      </c>
      <c r="AS19" s="235">
        <f t="shared" si="9"/>
        <v>0</v>
      </c>
      <c r="AT19" s="235">
        <f t="shared" si="9"/>
        <v>0</v>
      </c>
      <c r="AU19" s="235">
        <f t="shared" si="9"/>
        <v>0</v>
      </c>
      <c r="AV19" s="235">
        <f t="shared" ca="1" si="9"/>
        <v>0</v>
      </c>
      <c r="AW19" s="235">
        <f t="shared" ca="1" si="9"/>
        <v>0</v>
      </c>
      <c r="AX19" s="235">
        <f t="shared" si="9"/>
        <v>0</v>
      </c>
      <c r="AY19" s="235">
        <f t="shared" si="9"/>
        <v>0</v>
      </c>
      <c r="AZ19" s="235">
        <f t="shared" si="9"/>
        <v>0</v>
      </c>
      <c r="BA19" s="235">
        <f t="shared" si="9"/>
        <v>0</v>
      </c>
      <c r="BB19" s="235">
        <f t="shared" si="9"/>
        <v>0</v>
      </c>
      <c r="BC19" s="235">
        <f t="shared" si="9"/>
        <v>0</v>
      </c>
      <c r="BD19" s="217"/>
      <c r="BE19" s="217"/>
    </row>
    <row r="20" spans="2:57">
      <c r="D20" t="s">
        <v>68</v>
      </c>
      <c r="F20" s="12"/>
      <c r="G20" s="98"/>
      <c r="H20" s="236">
        <f>IF(H$11=$D$6, GSB_volumes!$J20*GSB_volumes!$K20,0)</f>
        <v>0</v>
      </c>
      <c r="I20" s="233">
        <f>IF(I$11=IF($D20=$A$5, $D$5, IF(OR($D20="ESV observed compliance", $D20 = $A$7),$D$7, $D$6)), SUMPRODUCT(GSB_volumes!$Q20:$U20,GSB_volumes!$Q$13:$U$13)+GSB_volumes!$O20,0)</f>
        <v>0</v>
      </c>
      <c r="J20" s="234">
        <f>IF(J$11=$D$6, GSB_volumes!$M20,0)</f>
        <v>0</v>
      </c>
      <c r="K20" s="233">
        <f>IF(K$11=$D$6, GSB_volumes!$J20*GSB_volumes!$K20,0)</f>
        <v>0</v>
      </c>
      <c r="L20" s="233">
        <f>IF(L$11=IF($D20=$A$5, $D$5, IF(OR($D20="ESV observed compliance", $D20 = $A$7),$D$7, $D$6)), SUMPRODUCT(GSB_volumes!$Q20:$U20,GSB_volumes!$Q$13:$U$13)+GSB_volumes!$O20,0)</f>
        <v>0</v>
      </c>
      <c r="M20" s="234">
        <f>IF(M$11=$D$6, GSB_volumes!$M20,0)</f>
        <v>0</v>
      </c>
      <c r="N20" s="233">
        <f>IF(N$11=$D$6, GSB_volumes!$J20*GSB_volumes!$K20,0)</f>
        <v>0</v>
      </c>
      <c r="O20" s="233">
        <f>IF(O$11=IF($D20=$A$5, $D$5, IF(OR($D20="ESV observed compliance", $D20 = $A$7),$D$7, $D$6)), SUMPRODUCT(GSB_volumes!$Q20:$U20,GSB_volumes!$Q$13:$U$13)+GSB_volumes!$O20,0)</f>
        <v>0</v>
      </c>
      <c r="P20" s="234">
        <f>IF(P$11=$D$6, GSB_volumes!$M20,0)</f>
        <v>0</v>
      </c>
      <c r="Q20" s="233">
        <f>IF(Q$11=$D$6, GSB_volumes!$J20*GSB_volumes!$K20,0)</f>
        <v>0</v>
      </c>
      <c r="R20" s="233">
        <f>IF(R$11=IF($D20=$A$5, $D$5, IF(OR($D20="ESV observed compliance", $D20 = $A$7),$D$7, $D$6)), SUMPRODUCT(GSB_volumes!$Q20:$U20,GSB_volumes!$Q$13:$U$13)+GSB_volumes!$O20,0)</f>
        <v>0</v>
      </c>
      <c r="S20" s="234">
        <f>IF(S$11=$D$6, GSB_volumes!$M20,0)</f>
        <v>0</v>
      </c>
      <c r="T20" s="233">
        <f>IF(T$11=$D$6, GSB_volumes!$J20*GSB_volumes!$K20,0)</f>
        <v>0</v>
      </c>
      <c r="U20" s="233">
        <f ca="1">IF(U$11=IF($D20=$A$5, $D$5, IF(OR($D20="ESV observed compliance", $D20 = $A$7),$D$7, $D$6)), SUMPRODUCT(GSB_volumes!$Q20:$U20,GSB_volumes!$Q$13:$U$13)+GSB_volumes!$O20,0)</f>
        <v>0</v>
      </c>
      <c r="V20" s="234">
        <f>IF(V$11=$D$6, GSB_volumes!$M20,0)</f>
        <v>0</v>
      </c>
      <c r="W20" s="233">
        <f>IF(W$11=$D$6, GSB_volumes!$J20*GSB_volumes!$K20,0)</f>
        <v>0</v>
      </c>
      <c r="X20" s="233">
        <f>IF(X$11=IF($D20=$A$5, $D$5, IF(OR($D20="ESV observed compliance", $D20 = $A$7),$D$7, $D$6)), SUMPRODUCT(GSB_volumes!$Q20:$U20,GSB_volumes!$Q$13:$U$13)+GSB_volumes!$O20,0)</f>
        <v>0</v>
      </c>
      <c r="Y20" s="234">
        <f>IF(Y$11=$D$6, GSB_volumes!$M20,0)</f>
        <v>0</v>
      </c>
      <c r="Z20" s="233">
        <f>IF(Z$11=$D$6, GSB_volumes!$J20*GSB_volumes!$K20,0)</f>
        <v>0</v>
      </c>
      <c r="AA20" s="233">
        <f>IF(AA$11=IF($D20=$A$5, $D$5, IF(OR($D20="ESV observed compliance", $D20 = $A$7),$D$7, $D$6)), SUMPRODUCT(GSB_volumes!$Q20:$U20,GSB_volumes!$Q$13:$U$13)+GSB_volumes!$O20,0)</f>
        <v>0</v>
      </c>
      <c r="AB20" s="234">
        <f>IF(AB$11=$D$6, GSB_volumes!$M20,0)</f>
        <v>0</v>
      </c>
      <c r="AC20" s="124"/>
      <c r="AD20" s="235">
        <f t="shared" si="6"/>
        <v>0</v>
      </c>
      <c r="AE20" s="235">
        <f t="shared" si="7"/>
        <v>0</v>
      </c>
      <c r="AF20" s="235">
        <f t="shared" si="7"/>
        <v>0</v>
      </c>
      <c r="AG20" s="235">
        <f t="shared" si="7"/>
        <v>0</v>
      </c>
      <c r="AH20" s="235">
        <f t="shared" ca="1" si="7"/>
        <v>0</v>
      </c>
      <c r="AI20" s="235">
        <f t="shared" si="7"/>
        <v>0</v>
      </c>
      <c r="AJ20" s="235">
        <f t="shared" si="7"/>
        <v>0</v>
      </c>
      <c r="AK20" s="124"/>
      <c r="AL20" s="235">
        <f t="shared" ca="1" si="10"/>
        <v>0</v>
      </c>
      <c r="AN20" s="235">
        <f t="shared" si="9"/>
        <v>0</v>
      </c>
      <c r="AO20" s="235">
        <f t="shared" si="9"/>
        <v>0</v>
      </c>
      <c r="AP20" s="235">
        <f t="shared" si="9"/>
        <v>0</v>
      </c>
      <c r="AQ20" s="235">
        <f t="shared" si="9"/>
        <v>0</v>
      </c>
      <c r="AR20" s="235">
        <f t="shared" si="9"/>
        <v>0</v>
      </c>
      <c r="AS20" s="235">
        <f t="shared" si="9"/>
        <v>0</v>
      </c>
      <c r="AT20" s="235">
        <f t="shared" si="9"/>
        <v>0</v>
      </c>
      <c r="AU20" s="235">
        <f t="shared" si="9"/>
        <v>0</v>
      </c>
      <c r="AV20" s="235">
        <f t="shared" ca="1" si="9"/>
        <v>0</v>
      </c>
      <c r="AW20" s="235">
        <f t="shared" ca="1" si="9"/>
        <v>0</v>
      </c>
      <c r="AX20" s="235">
        <f t="shared" si="9"/>
        <v>0</v>
      </c>
      <c r="AY20" s="235">
        <f t="shared" si="9"/>
        <v>0</v>
      </c>
      <c r="AZ20" s="235">
        <f t="shared" si="9"/>
        <v>0</v>
      </c>
      <c r="BA20" s="235">
        <f t="shared" si="9"/>
        <v>0</v>
      </c>
      <c r="BB20" s="235">
        <f t="shared" si="9"/>
        <v>0</v>
      </c>
      <c r="BC20" s="235">
        <f t="shared" si="9"/>
        <v>0</v>
      </c>
      <c r="BD20" s="217"/>
      <c r="BE20" s="217"/>
    </row>
    <row r="21" spans="2:57">
      <c r="D21" s="17" t="s">
        <v>67</v>
      </c>
      <c r="F21" s="12"/>
      <c r="G21" s="98"/>
      <c r="H21" s="236">
        <f>IF(H$11=$D$6, GSB_volumes!$J21*GSB_volumes!$K21,0)</f>
        <v>0</v>
      </c>
      <c r="I21" s="233">
        <f>IF(I$11=IF($D21=$A$5, $D$5, IF(OR($D21="ESV observed compliance", $D21 = $A$7),$D$7, $D$6)), SUMPRODUCT(GSB_volumes!$Q21:$U21,GSB_volumes!$Q$13:$U$13)+GSB_volumes!$O21,0)</f>
        <v>0</v>
      </c>
      <c r="J21" s="234">
        <f>IF(J$11=$D$6, GSB_volumes!$M21,0)</f>
        <v>0</v>
      </c>
      <c r="K21" s="233">
        <f>IF(K$11=$D$6, GSB_volumes!$J21*GSB_volumes!$K21,0)</f>
        <v>0</v>
      </c>
      <c r="L21" s="233">
        <f>IF(L$11=IF($D21=$A$5, $D$5, IF(OR($D21="ESV observed compliance", $D21 = $A$7),$D$7, $D$6)), SUMPRODUCT(GSB_volumes!$Q21:$U21,GSB_volumes!$Q$13:$U$13)+GSB_volumes!$O21,0)</f>
        <v>0</v>
      </c>
      <c r="M21" s="234">
        <f>IF(M$11=$D$6, GSB_volumes!$M21,0)</f>
        <v>0</v>
      </c>
      <c r="N21" s="233">
        <f>IF(N$11=$D$6, GSB_volumes!$J21*GSB_volumes!$K21,0)</f>
        <v>0</v>
      </c>
      <c r="O21" s="233">
        <f>IF(O$11=IF($D21=$A$5, $D$5, IF(OR($D21="ESV observed compliance", $D21 = $A$7),$D$7, $D$6)), SUMPRODUCT(GSB_volumes!$Q21:$U21,GSB_volumes!$Q$13:$U$13)+GSB_volumes!$O21,0)</f>
        <v>0</v>
      </c>
      <c r="P21" s="234">
        <f>IF(P$11=$D$6, GSB_volumes!$M21,0)</f>
        <v>0</v>
      </c>
      <c r="Q21" s="233">
        <f>IF(Q$11=$D$6, GSB_volumes!$J21*GSB_volumes!$K21,0)</f>
        <v>0</v>
      </c>
      <c r="R21" s="233">
        <f>IF(R$11=IF($D21=$A$5, $D$5, IF(OR($D21="ESV observed compliance", $D21 = $A$7),$D$7, $D$6)), SUMPRODUCT(GSB_volumes!$Q21:$U21,GSB_volumes!$Q$13:$U$13)+GSB_volumes!$O21,0)</f>
        <v>0</v>
      </c>
      <c r="S21" s="234">
        <f>IF(S$11=$D$6, GSB_volumes!$M21,0)</f>
        <v>0</v>
      </c>
      <c r="T21" s="233">
        <f>IF(T$11=$D$6, GSB_volumes!$J21*GSB_volumes!$K21,0)</f>
        <v>0</v>
      </c>
      <c r="U21" s="233">
        <f ca="1">IF(U$11=IF($D21=$A$5, $D$5, IF(OR($D21="ESV observed compliance", $D21 = $A$7),$D$7, $D$6)), SUMPRODUCT(GSB_volumes!$Q21:$U21,GSB_volumes!$Q$13:$U$13)+GSB_volumes!$O21,0)</f>
        <v>0</v>
      </c>
      <c r="V21" s="234">
        <f>IF(V$11=$D$6, GSB_volumes!$M21,0)</f>
        <v>0</v>
      </c>
      <c r="W21" s="233">
        <f>IF(W$11=$D$6, GSB_volumes!$J21*GSB_volumes!$K21,0)</f>
        <v>0</v>
      </c>
      <c r="X21" s="233">
        <f>IF(X$11=IF($D21=$A$5, $D$5, IF(OR($D21="ESV observed compliance", $D21 = $A$7),$D$7, $D$6)), SUMPRODUCT(GSB_volumes!$Q21:$U21,GSB_volumes!$Q$13:$U$13)+GSB_volumes!$O21,0)</f>
        <v>0</v>
      </c>
      <c r="Y21" s="234">
        <f>IF(Y$11=$D$6, GSB_volumes!$M21,0)</f>
        <v>0</v>
      </c>
      <c r="Z21" s="233">
        <f>IF(Z$11=$D$6, GSB_volumes!$J21*GSB_volumes!$K21,0)</f>
        <v>0</v>
      </c>
      <c r="AA21" s="233">
        <f>IF(AA$11=IF($D21=$A$5, $D$5, IF(OR($D21="ESV observed compliance", $D21 = $A$7),$D$7, $D$6)), SUMPRODUCT(GSB_volumes!$Q21:$U21,GSB_volumes!$Q$13:$U$13)+GSB_volumes!$O21,0)</f>
        <v>0</v>
      </c>
      <c r="AB21" s="234">
        <f>IF(AB$11=$D$6, GSB_volumes!$M21,0)</f>
        <v>0</v>
      </c>
      <c r="AC21" s="124"/>
      <c r="AD21" s="235">
        <f t="shared" si="6"/>
        <v>0</v>
      </c>
      <c r="AE21" s="235">
        <f t="shared" si="7"/>
        <v>0</v>
      </c>
      <c r="AF21" s="235">
        <f t="shared" si="7"/>
        <v>0</v>
      </c>
      <c r="AG21" s="235">
        <f t="shared" si="7"/>
        <v>0</v>
      </c>
      <c r="AH21" s="235">
        <f t="shared" ca="1" si="7"/>
        <v>0</v>
      </c>
      <c r="AI21" s="235">
        <f t="shared" si="7"/>
        <v>0</v>
      </c>
      <c r="AJ21" s="235">
        <f t="shared" si="7"/>
        <v>0</v>
      </c>
      <c r="AK21" s="124"/>
      <c r="AL21" s="235">
        <f t="shared" ca="1" si="10"/>
        <v>0</v>
      </c>
      <c r="AN21" s="235">
        <f t="shared" si="9"/>
        <v>0</v>
      </c>
      <c r="AO21" s="235">
        <f t="shared" si="9"/>
        <v>0</v>
      </c>
      <c r="AP21" s="235">
        <f t="shared" si="9"/>
        <v>0</v>
      </c>
      <c r="AQ21" s="235">
        <f t="shared" si="9"/>
        <v>0</v>
      </c>
      <c r="AR21" s="235">
        <f t="shared" si="9"/>
        <v>0</v>
      </c>
      <c r="AS21" s="235">
        <f t="shared" si="9"/>
        <v>0</v>
      </c>
      <c r="AT21" s="235">
        <f t="shared" si="9"/>
        <v>0</v>
      </c>
      <c r="AU21" s="235">
        <f t="shared" si="9"/>
        <v>0</v>
      </c>
      <c r="AV21" s="235">
        <f t="shared" ca="1" si="9"/>
        <v>0</v>
      </c>
      <c r="AW21" s="235">
        <f t="shared" ca="1" si="9"/>
        <v>0</v>
      </c>
      <c r="AX21" s="235">
        <f t="shared" si="9"/>
        <v>0</v>
      </c>
      <c r="AY21" s="235">
        <f t="shared" si="9"/>
        <v>0</v>
      </c>
      <c r="AZ21" s="235">
        <f t="shared" si="9"/>
        <v>0</v>
      </c>
      <c r="BA21" s="235">
        <f t="shared" si="9"/>
        <v>0</v>
      </c>
      <c r="BB21" s="235">
        <f t="shared" si="9"/>
        <v>0</v>
      </c>
      <c r="BC21" s="235">
        <f t="shared" si="9"/>
        <v>0</v>
      </c>
      <c r="BD21" s="217"/>
      <c r="BE21" s="217"/>
    </row>
    <row r="22" spans="2:57">
      <c r="D22" t="s">
        <v>5</v>
      </c>
      <c r="F22" s="12"/>
      <c r="G22" s="98"/>
      <c r="H22" s="236">
        <f>IF(H$11=$D$6, GSB_volumes!$J22*GSB_volumes!$K22,0)</f>
        <v>0</v>
      </c>
      <c r="I22" s="233">
        <f>IF(I$11=IF($D22=$A$5, $D$5, IF(OR($D22="ESV observed compliance", $D22 = $A$7),$D$7, $D$6)), SUMPRODUCT(GSB_volumes!$Q22:$U22,GSB_volumes!$Q$13:$U$13)+GSB_volumes!$O22,0)</f>
        <v>0</v>
      </c>
      <c r="J22" s="234">
        <f>IF(J$11=$D$6, GSB_volumes!$M22,0)</f>
        <v>0</v>
      </c>
      <c r="K22" s="233">
        <f>IF(K$11=$D$6, GSB_volumes!$J22*GSB_volumes!$K22,0)</f>
        <v>0</v>
      </c>
      <c r="L22" s="233">
        <f>IF(L$11=IF($D22=$A$5, $D$5, IF(OR($D22="ESV observed compliance", $D22 = $A$7),$D$7, $D$6)), SUMPRODUCT(GSB_volumes!$Q22:$U22,GSB_volumes!$Q$13:$U$13)+GSB_volumes!$O22,0)</f>
        <v>0</v>
      </c>
      <c r="M22" s="234">
        <f>IF(M$11=$D$6, GSB_volumes!$M22,0)</f>
        <v>0</v>
      </c>
      <c r="N22" s="233">
        <f>IF(N$11=$D$6, GSB_volumes!$J22*GSB_volumes!$K22,0)</f>
        <v>0</v>
      </c>
      <c r="O22" s="233">
        <f>IF(O$11=IF($D22=$A$5, $D$5, IF(OR($D22="ESV observed compliance", $D22 = $A$7),$D$7, $D$6)), SUMPRODUCT(GSB_volumes!$Q22:$U22,GSB_volumes!$Q$13:$U$13)+GSB_volumes!$O22,0)</f>
        <v>0</v>
      </c>
      <c r="P22" s="234">
        <f>IF(P$11=$D$6, GSB_volumes!$M22,0)</f>
        <v>0</v>
      </c>
      <c r="Q22" s="233">
        <f>IF(Q$11=$D$6, GSB_volumes!$J22*GSB_volumes!$K22,0)</f>
        <v>0</v>
      </c>
      <c r="R22" s="233">
        <f>IF(R$11=IF($D22=$A$5, $D$5, IF(OR($D22="ESV observed compliance", $D22 = $A$7),$D$7, $D$6)), SUMPRODUCT(GSB_volumes!$Q22:$U22,GSB_volumes!$Q$13:$U$13)+GSB_volumes!$O22,0)</f>
        <v>0</v>
      </c>
      <c r="S22" s="234">
        <f>IF(S$11=$D$6, GSB_volumes!$M22,0)</f>
        <v>0</v>
      </c>
      <c r="T22" s="233">
        <f>IF(T$11=$D$6, GSB_volumes!$J22*GSB_volumes!$K22,0)</f>
        <v>0</v>
      </c>
      <c r="U22" s="233">
        <f ca="1">IF(U$11=IF($D22=$A$5, $D$5, IF(OR($D22="ESV observed compliance", $D22 = $A$7),$D$7, $D$6)), SUMPRODUCT(GSB_volumes!$Q22:$U22,GSB_volumes!$Q$13:$U$13)+GSB_volumes!$O22,0)</f>
        <v>0</v>
      </c>
      <c r="V22" s="234">
        <f>IF(V$11=$D$6, GSB_volumes!$M22,0)</f>
        <v>0</v>
      </c>
      <c r="W22" s="233">
        <f>IF(W$11=$D$6, GSB_volumes!$J22*GSB_volumes!$K22,0)</f>
        <v>0</v>
      </c>
      <c r="X22" s="233">
        <f>IF(X$11=IF($D22=$A$5, $D$5, IF(OR($D22="ESV observed compliance", $D22 = $A$7),$D$7, $D$6)), SUMPRODUCT(GSB_volumes!$Q22:$U22,GSB_volumes!$Q$13:$U$13)+GSB_volumes!$O22,0)</f>
        <v>0</v>
      </c>
      <c r="Y22" s="234">
        <f>IF(Y$11=$D$6, GSB_volumes!$M22,0)</f>
        <v>0</v>
      </c>
      <c r="Z22" s="233">
        <f>IF(Z$11=$D$6, GSB_volumes!$J22*GSB_volumes!$K22,0)</f>
        <v>0</v>
      </c>
      <c r="AA22" s="233">
        <f>IF(AA$11=IF($D22=$A$5, $D$5, IF(OR($D22="ESV observed compliance", $D22 = $A$7),$D$7, $D$6)), SUMPRODUCT(GSB_volumes!$Q22:$U22,GSB_volumes!$Q$13:$U$13)+GSB_volumes!$O22,0)</f>
        <v>0</v>
      </c>
      <c r="AB22" s="234">
        <f>IF(AB$11=$D$6, GSB_volumes!$M22,0)</f>
        <v>0</v>
      </c>
      <c r="AC22" s="124"/>
      <c r="AD22" s="235">
        <f t="shared" si="6"/>
        <v>0</v>
      </c>
      <c r="AE22" s="235">
        <f t="shared" si="7"/>
        <v>0</v>
      </c>
      <c r="AF22" s="235">
        <f t="shared" si="7"/>
        <v>0</v>
      </c>
      <c r="AG22" s="235">
        <f t="shared" si="7"/>
        <v>0</v>
      </c>
      <c r="AH22" s="235">
        <f t="shared" ca="1" si="7"/>
        <v>0</v>
      </c>
      <c r="AI22" s="235">
        <f t="shared" si="7"/>
        <v>0</v>
      </c>
      <c r="AJ22" s="235">
        <f t="shared" si="7"/>
        <v>0</v>
      </c>
      <c r="AK22" s="124"/>
      <c r="AL22" s="235">
        <f t="shared" ca="1" si="10"/>
        <v>0</v>
      </c>
      <c r="AN22" s="235">
        <f t="shared" si="9"/>
        <v>0</v>
      </c>
      <c r="AO22" s="235">
        <f t="shared" si="9"/>
        <v>0</v>
      </c>
      <c r="AP22" s="235">
        <f t="shared" si="9"/>
        <v>0</v>
      </c>
      <c r="AQ22" s="235">
        <f t="shared" si="9"/>
        <v>0</v>
      </c>
      <c r="AR22" s="235">
        <f t="shared" si="9"/>
        <v>0</v>
      </c>
      <c r="AS22" s="235">
        <f t="shared" si="9"/>
        <v>0</v>
      </c>
      <c r="AT22" s="235">
        <f t="shared" si="9"/>
        <v>0</v>
      </c>
      <c r="AU22" s="235">
        <f t="shared" si="9"/>
        <v>0</v>
      </c>
      <c r="AV22" s="235">
        <f t="shared" ca="1" si="9"/>
        <v>0</v>
      </c>
      <c r="AW22" s="235">
        <f t="shared" ca="1" si="9"/>
        <v>0</v>
      </c>
      <c r="AX22" s="235">
        <f t="shared" si="9"/>
        <v>0</v>
      </c>
      <c r="AY22" s="235">
        <f t="shared" si="9"/>
        <v>0</v>
      </c>
      <c r="AZ22" s="235">
        <f t="shared" si="9"/>
        <v>0</v>
      </c>
      <c r="BA22" s="235">
        <f t="shared" si="9"/>
        <v>0</v>
      </c>
      <c r="BB22" s="235">
        <f t="shared" si="9"/>
        <v>0</v>
      </c>
      <c r="BC22" s="235">
        <f t="shared" si="9"/>
        <v>0</v>
      </c>
      <c r="BD22" s="217"/>
      <c r="BE22" s="217"/>
    </row>
    <row r="23" spans="2:57">
      <c r="D23" t="s">
        <v>6</v>
      </c>
      <c r="F23" s="12"/>
      <c r="G23" s="98"/>
      <c r="H23" s="236">
        <f>IF(H$11=$D$6, GSB_volumes!$J23*GSB_volumes!$K23,0)</f>
        <v>0</v>
      </c>
      <c r="I23" s="233">
        <f>IF(I$11=IF($D23=$A$5, $D$5, IF(OR($D23="ESV observed compliance", $D23 = $A$7),$D$7, $D$6)), SUMPRODUCT(GSB_volumes!$Q23:$U23,GSB_volumes!$Q$13:$U$13)+GSB_volumes!$O23,0)</f>
        <v>0</v>
      </c>
      <c r="J23" s="234">
        <f>IF(J$11=$D$6, GSB_volumes!$M23,0)</f>
        <v>0</v>
      </c>
      <c r="K23" s="233">
        <f>IF(K$11=$D$6, GSB_volumes!$J23*GSB_volumes!$K23,0)</f>
        <v>0</v>
      </c>
      <c r="L23" s="233">
        <f>IF(L$11=IF($D23=$A$5, $D$5, IF(OR($D23="ESV observed compliance", $D23 = $A$7),$D$7, $D$6)), SUMPRODUCT(GSB_volumes!$Q23:$U23,GSB_volumes!$Q$13:$U$13)+GSB_volumes!$O23,0)</f>
        <v>0</v>
      </c>
      <c r="M23" s="234">
        <f>IF(M$11=$D$6, GSB_volumes!$M23,0)</f>
        <v>0</v>
      </c>
      <c r="N23" s="233">
        <f>IF(N$11=$D$6, GSB_volumes!$J23*GSB_volumes!$K23,0)</f>
        <v>0</v>
      </c>
      <c r="O23" s="233">
        <f>IF(O$11=IF($D23=$A$5, $D$5, IF(OR($D23="ESV observed compliance", $D23 = $A$7),$D$7, $D$6)), SUMPRODUCT(GSB_volumes!$Q23:$U23,GSB_volumes!$Q$13:$U$13)+GSB_volumes!$O23,0)</f>
        <v>0</v>
      </c>
      <c r="P23" s="234">
        <f>IF(P$11=$D$6, GSB_volumes!$M23,0)</f>
        <v>0</v>
      </c>
      <c r="Q23" s="233">
        <f>IF(Q$11=$D$6, GSB_volumes!$J23*GSB_volumes!$K23,0)</f>
        <v>0</v>
      </c>
      <c r="R23" s="233">
        <f>IF(R$11=IF($D23=$A$5, $D$5, IF(OR($D23="ESV observed compliance", $D23 = $A$7),$D$7, $D$6)), SUMPRODUCT(GSB_volumes!$Q23:$U23,GSB_volumes!$Q$13:$U$13)+GSB_volumes!$O23,0)</f>
        <v>0</v>
      </c>
      <c r="S23" s="234">
        <f>IF(S$11=$D$6, GSB_volumes!$M23,0)</f>
        <v>0</v>
      </c>
      <c r="T23" s="233">
        <f>IF(T$11=$D$6, GSB_volumes!$J23*GSB_volumes!$K23,0)</f>
        <v>0</v>
      </c>
      <c r="U23" s="233">
        <f ca="1">IF(U$11=IF($D23=$A$5, $D$5, IF(OR($D23="ESV observed compliance", $D23 = $A$7),$D$7, $D$6)), SUMPRODUCT(GSB_volumes!$Q23:$U23,GSB_volumes!$Q$13:$U$13)+GSB_volumes!$O23,0)</f>
        <v>0</v>
      </c>
      <c r="V23" s="234">
        <f>IF(V$11=$D$6, GSB_volumes!$M23,0)</f>
        <v>0</v>
      </c>
      <c r="W23" s="233">
        <f>IF(W$11=$D$6, GSB_volumes!$J23*GSB_volumes!$K23,0)</f>
        <v>0</v>
      </c>
      <c r="X23" s="233">
        <f>IF(X$11=IF($D23=$A$5, $D$5, IF(OR($D23="ESV observed compliance", $D23 = $A$7),$D$7, $D$6)), SUMPRODUCT(GSB_volumes!$Q23:$U23,GSB_volumes!$Q$13:$U$13)+GSB_volumes!$O23,0)</f>
        <v>0</v>
      </c>
      <c r="Y23" s="234">
        <f>IF(Y$11=$D$6, GSB_volumes!$M23,0)</f>
        <v>0</v>
      </c>
      <c r="Z23" s="233">
        <f>IF(Z$11=$D$6, GSB_volumes!$J23*GSB_volumes!$K23,0)</f>
        <v>0</v>
      </c>
      <c r="AA23" s="233">
        <f>IF(AA$11=IF($D23=$A$5, $D$5, IF(OR($D23="ESV observed compliance", $D23 = $A$7),$D$7, $D$6)), SUMPRODUCT(GSB_volumes!$Q23:$U23,GSB_volumes!$Q$13:$U$13)+GSB_volumes!$O23,0)</f>
        <v>0</v>
      </c>
      <c r="AB23" s="234">
        <f>IF(AB$11=$D$6, GSB_volumes!$M23,0)</f>
        <v>0</v>
      </c>
      <c r="AC23" s="124"/>
      <c r="AD23" s="235">
        <f t="shared" si="6"/>
        <v>0</v>
      </c>
      <c r="AE23" s="235">
        <f t="shared" si="7"/>
        <v>0</v>
      </c>
      <c r="AF23" s="235">
        <f t="shared" si="7"/>
        <v>0</v>
      </c>
      <c r="AG23" s="235">
        <f t="shared" si="7"/>
        <v>0</v>
      </c>
      <c r="AH23" s="235">
        <f t="shared" ca="1" si="7"/>
        <v>0</v>
      </c>
      <c r="AI23" s="235">
        <f t="shared" si="7"/>
        <v>0</v>
      </c>
      <c r="AJ23" s="235">
        <f t="shared" si="7"/>
        <v>0</v>
      </c>
      <c r="AK23" s="124"/>
      <c r="AL23" s="235">
        <f t="shared" ca="1" si="10"/>
        <v>0</v>
      </c>
      <c r="AN23" s="235">
        <f t="shared" si="9"/>
        <v>0</v>
      </c>
      <c r="AO23" s="235">
        <f t="shared" si="9"/>
        <v>0</v>
      </c>
      <c r="AP23" s="235">
        <f t="shared" si="9"/>
        <v>0</v>
      </c>
      <c r="AQ23" s="235">
        <f t="shared" si="9"/>
        <v>0</v>
      </c>
      <c r="AR23" s="235">
        <f t="shared" si="9"/>
        <v>0</v>
      </c>
      <c r="AS23" s="235">
        <f t="shared" si="9"/>
        <v>0</v>
      </c>
      <c r="AT23" s="235">
        <f t="shared" si="9"/>
        <v>0</v>
      </c>
      <c r="AU23" s="235">
        <f t="shared" si="9"/>
        <v>0</v>
      </c>
      <c r="AV23" s="235">
        <f t="shared" ca="1" si="9"/>
        <v>0</v>
      </c>
      <c r="AW23" s="235">
        <f t="shared" ca="1" si="9"/>
        <v>0</v>
      </c>
      <c r="AX23" s="235">
        <f t="shared" si="9"/>
        <v>0</v>
      </c>
      <c r="AY23" s="235">
        <f t="shared" si="9"/>
        <v>0</v>
      </c>
      <c r="AZ23" s="235">
        <f t="shared" si="9"/>
        <v>0</v>
      </c>
      <c r="BA23" s="235">
        <f t="shared" si="9"/>
        <v>0</v>
      </c>
      <c r="BB23" s="235">
        <f t="shared" si="9"/>
        <v>0</v>
      </c>
      <c r="BC23" s="235">
        <f t="shared" si="9"/>
        <v>0</v>
      </c>
      <c r="BD23" s="217"/>
      <c r="BE23" s="217"/>
    </row>
    <row r="24" spans="2:57">
      <c r="D24" t="s">
        <v>20</v>
      </c>
      <c r="F24" s="12"/>
      <c r="G24" s="98"/>
      <c r="H24" s="236">
        <f>IF(H$11=$D$6, GSB_volumes!$J24*GSB_volumes!$K24,0)</f>
        <v>0</v>
      </c>
      <c r="I24" s="233">
        <f>IF(I$11=IF($D24=$A$5, $D$5, IF(OR($D24="ESV observed compliance", $D24 = $A$7),$D$7, $D$6)), SUMPRODUCT(GSB_volumes!$Q24:$U24,GSB_volumes!$Q$13:$U$13)+GSB_volumes!$O24,0)</f>
        <v>0</v>
      </c>
      <c r="J24" s="234">
        <f>IF(J$11=$D$6, GSB_volumes!$M24,0)</f>
        <v>0</v>
      </c>
      <c r="K24" s="233">
        <f>IF(K$11=$D$6, GSB_volumes!$J24*GSB_volumes!$K24,0)</f>
        <v>0</v>
      </c>
      <c r="L24" s="233">
        <f>IF(L$11=IF($D24=$A$5, $D$5, IF(OR($D24="ESV observed compliance", $D24 = $A$7),$D$7, $D$6)), SUMPRODUCT(GSB_volumes!$Q24:$U24,GSB_volumes!$Q$13:$U$13)+GSB_volumes!$O24,0)</f>
        <v>0</v>
      </c>
      <c r="M24" s="234">
        <f>IF(M$11=$D$6, GSB_volumes!$M24,0)</f>
        <v>0</v>
      </c>
      <c r="N24" s="233">
        <f>IF(N$11=$D$6, GSB_volumes!$J24*GSB_volumes!$K24,0)</f>
        <v>0</v>
      </c>
      <c r="O24" s="233">
        <f>IF(O$11=IF($D24=$A$5, $D$5, IF(OR($D24="ESV observed compliance", $D24 = $A$7),$D$7, $D$6)), SUMPRODUCT(GSB_volumes!$Q24:$U24,GSB_volumes!$Q$13:$U$13)+GSB_volumes!$O24,0)</f>
        <v>0</v>
      </c>
      <c r="P24" s="234">
        <f>IF(P$11=$D$6, GSB_volumes!$M24,0)</f>
        <v>0</v>
      </c>
      <c r="Q24" s="233">
        <f>IF(Q$11=$D$6, GSB_volumes!$J24*GSB_volumes!$K24,0)</f>
        <v>0</v>
      </c>
      <c r="R24" s="233">
        <f>IF(R$11=IF($D24=$A$5, $D$5, IF(OR($D24="ESV observed compliance", $D24 = $A$7),$D$7, $D$6)), SUMPRODUCT(GSB_volumes!$Q24:$U24,GSB_volumes!$Q$13:$U$13)+GSB_volumes!$O24,0)</f>
        <v>0</v>
      </c>
      <c r="S24" s="234">
        <f>IF(S$11=$D$6, GSB_volumes!$M24,0)</f>
        <v>0</v>
      </c>
      <c r="T24" s="233">
        <f>IF(T$11=$D$6, GSB_volumes!$J24*GSB_volumes!$K24,0)</f>
        <v>0</v>
      </c>
      <c r="U24" s="233">
        <f ca="1">IF(U$11=IF($D24=$A$5, $D$5, IF(OR($D24="ESV observed compliance", $D24 = $A$7),$D$7, $D$6)), SUMPRODUCT(GSB_volumes!$Q24:$U24,GSB_volumes!$Q$13:$U$13)+GSB_volumes!$O24,0)</f>
        <v>0</v>
      </c>
      <c r="V24" s="234">
        <f>IF(V$11=$D$6, GSB_volumes!$M24,0)</f>
        <v>0</v>
      </c>
      <c r="W24" s="233">
        <f>IF(W$11=$D$6, GSB_volumes!$J24*GSB_volumes!$K24,0)</f>
        <v>0</v>
      </c>
      <c r="X24" s="233">
        <f>IF(X$11=IF($D24=$A$5, $D$5, IF(OR($D24="ESV observed compliance", $D24 = $A$7),$D$7, $D$6)), SUMPRODUCT(GSB_volumes!$Q24:$U24,GSB_volumes!$Q$13:$U$13)+GSB_volumes!$O24,0)</f>
        <v>0</v>
      </c>
      <c r="Y24" s="234">
        <f>IF(Y$11=$D$6, GSB_volumes!$M24,0)</f>
        <v>0</v>
      </c>
      <c r="Z24" s="233">
        <f>IF(Z$11=$D$6, GSB_volumes!$J24*GSB_volumes!$K24,0)</f>
        <v>0</v>
      </c>
      <c r="AA24" s="233">
        <f>IF(AA$11=IF($D24=$A$5, $D$5, IF(OR($D24="ESV observed compliance", $D24 = $A$7),$D$7, $D$6)), SUMPRODUCT(GSB_volumes!$Q24:$U24,GSB_volumes!$Q$13:$U$13)+GSB_volumes!$O24,0)</f>
        <v>0</v>
      </c>
      <c r="AB24" s="234">
        <f>IF(AB$11=$D$6, GSB_volumes!$M24,0)</f>
        <v>0</v>
      </c>
      <c r="AC24" s="124"/>
      <c r="AD24" s="235">
        <f t="shared" ref="AD24:AJ39" si="11">SUMIF($H$11:$AB$11,AD$11, $H24:$AB24)</f>
        <v>0</v>
      </c>
      <c r="AE24" s="235">
        <f t="shared" si="7"/>
        <v>0</v>
      </c>
      <c r="AF24" s="235">
        <f t="shared" si="7"/>
        <v>0</v>
      </c>
      <c r="AG24" s="235">
        <f t="shared" si="7"/>
        <v>0</v>
      </c>
      <c r="AH24" s="235">
        <f t="shared" ca="1" si="7"/>
        <v>0</v>
      </c>
      <c r="AI24" s="235">
        <f t="shared" si="7"/>
        <v>0</v>
      </c>
      <c r="AJ24" s="235">
        <f t="shared" si="7"/>
        <v>0</v>
      </c>
      <c r="AK24" s="124"/>
      <c r="AL24" s="235">
        <f t="shared" ref="AL24:AL34" ca="1" si="12">SUM(AD24:AJ24)</f>
        <v>0</v>
      </c>
      <c r="AN24" s="235">
        <f t="shared" si="9"/>
        <v>0</v>
      </c>
      <c r="AO24" s="235">
        <f t="shared" si="9"/>
        <v>0</v>
      </c>
      <c r="AP24" s="235">
        <f t="shared" si="9"/>
        <v>0</v>
      </c>
      <c r="AQ24" s="235">
        <f t="shared" si="9"/>
        <v>0</v>
      </c>
      <c r="AR24" s="235">
        <f t="shared" si="9"/>
        <v>0</v>
      </c>
      <c r="AS24" s="235">
        <f t="shared" si="9"/>
        <v>0</v>
      </c>
      <c r="AT24" s="235">
        <f t="shared" si="9"/>
        <v>0</v>
      </c>
      <c r="AU24" s="235">
        <f t="shared" si="9"/>
        <v>0</v>
      </c>
      <c r="AV24" s="235">
        <f t="shared" ca="1" si="9"/>
        <v>0</v>
      </c>
      <c r="AW24" s="235">
        <f t="shared" ca="1" si="9"/>
        <v>0</v>
      </c>
      <c r="AX24" s="235">
        <f t="shared" si="9"/>
        <v>0</v>
      </c>
      <c r="AY24" s="235">
        <f t="shared" si="9"/>
        <v>0</v>
      </c>
      <c r="AZ24" s="235">
        <f t="shared" si="9"/>
        <v>0</v>
      </c>
      <c r="BA24" s="235">
        <f t="shared" si="9"/>
        <v>0</v>
      </c>
      <c r="BB24" s="235">
        <f t="shared" si="9"/>
        <v>0</v>
      </c>
      <c r="BC24" s="235">
        <f t="shared" si="9"/>
        <v>0</v>
      </c>
      <c r="BD24" s="217"/>
      <c r="BE24" s="217"/>
    </row>
    <row r="25" spans="2:57">
      <c r="D25" t="s">
        <v>78</v>
      </c>
      <c r="F25" s="12"/>
      <c r="G25" s="98"/>
      <c r="H25" s="236">
        <f>IF(H$11=$D$6, GSB_volumes!$J25*GSB_volumes!$K25,0)</f>
        <v>0</v>
      </c>
      <c r="I25" s="233">
        <f>IF(I$11=IF($D25=$A$5, $D$5, IF(OR($D25="ESV observed compliance", $D25 = $A$7),$D$7, $D$6)), SUMPRODUCT(GSB_volumes!$Q25:$U25,GSB_volumes!$Q$13:$U$13)+GSB_volumes!$O25,0)</f>
        <v>0</v>
      </c>
      <c r="J25" s="234">
        <f>IF(J$11=$D$6, GSB_volumes!$M25,0)</f>
        <v>0</v>
      </c>
      <c r="K25" s="233">
        <f>IF(K$11=$D$6, GSB_volumes!$J25*GSB_volumes!$K25,0)</f>
        <v>0</v>
      </c>
      <c r="L25" s="233">
        <f>IF(L$11=IF($D25=$A$5, $D$5, IF(OR($D25="ESV observed compliance", $D25 = $A$7),$D$7, $D$6)), SUMPRODUCT(GSB_volumes!$Q25:$U25,GSB_volumes!$Q$13:$U$13)+GSB_volumes!$O25,0)</f>
        <v>0</v>
      </c>
      <c r="M25" s="234">
        <f>IF(M$11=$D$6, GSB_volumes!$M25,0)</f>
        <v>0</v>
      </c>
      <c r="N25" s="233">
        <f>IF(N$11=$D$6, GSB_volumes!$J25*GSB_volumes!$K25,0)</f>
        <v>0</v>
      </c>
      <c r="O25" s="233">
        <f>IF(O$11=IF($D25=$A$5, $D$5, IF(OR($D25="ESV observed compliance", $D25 = $A$7),$D$7, $D$6)), SUMPRODUCT(GSB_volumes!$Q25:$U25,GSB_volumes!$Q$13:$U$13)+GSB_volumes!$O25,0)</f>
        <v>0</v>
      </c>
      <c r="P25" s="234">
        <f>IF(P$11=$D$6, GSB_volumes!$M25,0)</f>
        <v>0</v>
      </c>
      <c r="Q25" s="233">
        <f>IF(Q$11=$D$6, GSB_volumes!$J25*GSB_volumes!$K25,0)</f>
        <v>0</v>
      </c>
      <c r="R25" s="233">
        <f>IF(R$11=IF($D25=$A$5, $D$5, IF(OR($D25="ESV observed compliance", $D25 = $A$7),$D$7, $D$6)), SUMPRODUCT(GSB_volumes!$Q25:$U25,GSB_volumes!$Q$13:$U$13)+GSB_volumes!$O25,0)</f>
        <v>0</v>
      </c>
      <c r="S25" s="234">
        <f>IF(S$11=$D$6, GSB_volumes!$M25,0)</f>
        <v>0</v>
      </c>
      <c r="T25" s="233">
        <f>IF(T$11=$D$6, GSB_volumes!$J25*GSB_volumes!$K25,0)</f>
        <v>0</v>
      </c>
      <c r="U25" s="233">
        <f ca="1">IF(U$11=IF($D25=$A$5, $D$5, IF(OR($D25="ESV observed compliance", $D25 = $A$7),$D$7, $D$6)), SUMPRODUCT(GSB_volumes!$Q25:$U25,GSB_volumes!$Q$13:$U$13)+GSB_volumes!$O25,0)</f>
        <v>0</v>
      </c>
      <c r="V25" s="234">
        <f>IF(V$11=$D$6, GSB_volumes!$M25,0)</f>
        <v>0</v>
      </c>
      <c r="W25" s="233">
        <f>IF(W$11=$D$6, GSB_volumes!$J25*GSB_volumes!$K25,0)</f>
        <v>0</v>
      </c>
      <c r="X25" s="233">
        <f>IF(X$11=IF($D25=$A$5, $D$5, IF(OR($D25="ESV observed compliance", $D25 = $A$7),$D$7, $D$6)), SUMPRODUCT(GSB_volumes!$Q25:$U25,GSB_volumes!$Q$13:$U$13)+GSB_volumes!$O25,0)</f>
        <v>0</v>
      </c>
      <c r="Y25" s="234">
        <f>IF(Y$11=$D$6, GSB_volumes!$M25,0)</f>
        <v>0</v>
      </c>
      <c r="Z25" s="233">
        <f>IF(Z$11=$D$6, GSB_volumes!$J25*GSB_volumes!$K25,0)</f>
        <v>0</v>
      </c>
      <c r="AA25" s="233">
        <f>IF(AA$11=IF($D25=$A$5, $D$5, IF(OR($D25="ESV observed compliance", $D25 = $A$7),$D$7, $D$6)), SUMPRODUCT(GSB_volumes!$Q25:$U25,GSB_volumes!$Q$13:$U$13)+GSB_volumes!$O25,0)</f>
        <v>0</v>
      </c>
      <c r="AB25" s="234">
        <f>IF(AB$11=$D$6, GSB_volumes!$M25,0)</f>
        <v>0</v>
      </c>
      <c r="AC25" s="124"/>
      <c r="AD25" s="235">
        <f t="shared" si="11"/>
        <v>0</v>
      </c>
      <c r="AE25" s="235">
        <f t="shared" si="7"/>
        <v>0</v>
      </c>
      <c r="AF25" s="235">
        <f t="shared" si="7"/>
        <v>0</v>
      </c>
      <c r="AG25" s="235">
        <f t="shared" si="7"/>
        <v>0</v>
      </c>
      <c r="AH25" s="235">
        <f t="shared" ca="1" si="7"/>
        <v>0</v>
      </c>
      <c r="AI25" s="235">
        <f t="shared" si="7"/>
        <v>0</v>
      </c>
      <c r="AJ25" s="235">
        <f t="shared" si="7"/>
        <v>0</v>
      </c>
      <c r="AK25" s="124"/>
      <c r="AL25" s="235">
        <f t="shared" ca="1" si="12"/>
        <v>0</v>
      </c>
      <c r="AN25" s="235">
        <f t="shared" si="9"/>
        <v>0</v>
      </c>
      <c r="AO25" s="235">
        <f t="shared" si="9"/>
        <v>0</v>
      </c>
      <c r="AP25" s="235">
        <f t="shared" si="9"/>
        <v>0</v>
      </c>
      <c r="AQ25" s="235">
        <f t="shared" si="9"/>
        <v>0</v>
      </c>
      <c r="AR25" s="235">
        <f t="shared" si="9"/>
        <v>0</v>
      </c>
      <c r="AS25" s="235">
        <f t="shared" si="9"/>
        <v>0</v>
      </c>
      <c r="AT25" s="235">
        <f t="shared" si="9"/>
        <v>0</v>
      </c>
      <c r="AU25" s="235">
        <f t="shared" si="9"/>
        <v>0</v>
      </c>
      <c r="AV25" s="235">
        <f t="shared" ca="1" si="9"/>
        <v>0</v>
      </c>
      <c r="AW25" s="235">
        <f t="shared" ca="1" si="9"/>
        <v>0</v>
      </c>
      <c r="AX25" s="235">
        <f t="shared" si="9"/>
        <v>0</v>
      </c>
      <c r="AY25" s="235">
        <f t="shared" si="9"/>
        <v>0</v>
      </c>
      <c r="AZ25" s="235">
        <f t="shared" si="9"/>
        <v>0</v>
      </c>
      <c r="BA25" s="235">
        <f t="shared" si="9"/>
        <v>0</v>
      </c>
      <c r="BB25" s="235">
        <f t="shared" si="9"/>
        <v>0</v>
      </c>
      <c r="BC25" s="235">
        <f t="shared" si="9"/>
        <v>0</v>
      </c>
      <c r="BD25" s="217"/>
      <c r="BE25" s="217"/>
    </row>
    <row r="26" spans="2:57">
      <c r="D26" t="s">
        <v>79</v>
      </c>
      <c r="F26" s="12"/>
      <c r="G26" s="98"/>
      <c r="H26" s="236">
        <f>IF(H$11=$D$6, GSB_volumes!$J26*GSB_volumes!$K26,0)</f>
        <v>0</v>
      </c>
      <c r="I26" s="233">
        <f>IF(I$11=IF($D26=$A$5, $D$5, IF(OR($D26="ESV observed compliance", $D26 = $A$7),$D$7, $D$6)), SUMPRODUCT(GSB_volumes!$Q26:$U26,GSB_volumes!$Q$13:$U$13)+GSB_volumes!$O26,0)</f>
        <v>0</v>
      </c>
      <c r="J26" s="234">
        <f>IF(J$11=$D$6, GSB_volumes!$M26,0)</f>
        <v>0</v>
      </c>
      <c r="K26" s="233">
        <f>IF(K$11=$D$6, GSB_volumes!$J26*GSB_volumes!$K26,0)</f>
        <v>0</v>
      </c>
      <c r="L26" s="233">
        <f>IF(L$11=IF($D26=$A$5, $D$5, IF(OR($D26="ESV observed compliance", $D26 = $A$7),$D$7, $D$6)), SUMPRODUCT(GSB_volumes!$Q26:$U26,GSB_volumes!$Q$13:$U$13)+GSB_volumes!$O26,0)</f>
        <v>0</v>
      </c>
      <c r="M26" s="234">
        <f>IF(M$11=$D$6, GSB_volumes!$M26,0)</f>
        <v>0</v>
      </c>
      <c r="N26" s="233">
        <f>IF(N$11=$D$6, GSB_volumes!$J26*GSB_volumes!$K26,0)</f>
        <v>0</v>
      </c>
      <c r="O26" s="233">
        <f>IF(O$11=IF($D26=$A$5, $D$5, IF(OR($D26="ESV observed compliance", $D26 = $A$7),$D$7, $D$6)), SUMPRODUCT(GSB_volumes!$Q26:$U26,GSB_volumes!$Q$13:$U$13)+GSB_volumes!$O26,0)</f>
        <v>0</v>
      </c>
      <c r="P26" s="234">
        <f>IF(P$11=$D$6, GSB_volumes!$M26,0)</f>
        <v>0</v>
      </c>
      <c r="Q26" s="233">
        <f>IF(Q$11=$D$6, GSB_volumes!$J26*GSB_volumes!$K26,0)</f>
        <v>0</v>
      </c>
      <c r="R26" s="233">
        <f>IF(R$11=IF($D26=$A$5, $D$5, IF(OR($D26="ESV observed compliance", $D26 = $A$7),$D$7, $D$6)), SUMPRODUCT(GSB_volumes!$Q26:$U26,GSB_volumes!$Q$13:$U$13)+GSB_volumes!$O26,0)</f>
        <v>0</v>
      </c>
      <c r="S26" s="234">
        <f>IF(S$11=$D$6, GSB_volumes!$M26,0)</f>
        <v>0</v>
      </c>
      <c r="T26" s="233">
        <f>IF(T$11=$D$6, GSB_volumes!$J26*GSB_volumes!$K26,0)</f>
        <v>0</v>
      </c>
      <c r="U26" s="233">
        <f ca="1">IF(U$11=IF($D26=$A$5, $D$5, IF(OR($D26="ESV observed compliance", $D26 = $A$7),$D$7, $D$6)), SUMPRODUCT(GSB_volumes!$Q26:$U26,GSB_volumes!$Q$13:$U$13)+GSB_volumes!$O26,0)</f>
        <v>0</v>
      </c>
      <c r="V26" s="234">
        <f>IF(V$11=$D$6, GSB_volumes!$M26,0)</f>
        <v>0</v>
      </c>
      <c r="W26" s="233">
        <f>IF(W$11=$D$6, GSB_volumes!$J26*GSB_volumes!$K26,0)</f>
        <v>0</v>
      </c>
      <c r="X26" s="233">
        <f>IF(X$11=IF($D26=$A$5, $D$5, IF(OR($D26="ESV observed compliance", $D26 = $A$7),$D$7, $D$6)), SUMPRODUCT(GSB_volumes!$Q26:$U26,GSB_volumes!$Q$13:$U$13)+GSB_volumes!$O26,0)</f>
        <v>0</v>
      </c>
      <c r="Y26" s="234">
        <f>IF(Y$11=$D$6, GSB_volumes!$M26,0)</f>
        <v>0</v>
      </c>
      <c r="Z26" s="233">
        <f>IF(Z$11=$D$6, GSB_volumes!$J26*GSB_volumes!$K26,0)</f>
        <v>0</v>
      </c>
      <c r="AA26" s="233">
        <f>IF(AA$11=IF($D26=$A$5, $D$5, IF(OR($D26="ESV observed compliance", $D26 = $A$7),$D$7, $D$6)), SUMPRODUCT(GSB_volumes!$Q26:$U26,GSB_volumes!$Q$13:$U$13)+GSB_volumes!$O26,0)</f>
        <v>0</v>
      </c>
      <c r="AB26" s="234">
        <f>IF(AB$11=$D$6, GSB_volumes!$M26,0)</f>
        <v>0</v>
      </c>
      <c r="AC26" s="124"/>
      <c r="AD26" s="235">
        <f t="shared" si="11"/>
        <v>0</v>
      </c>
      <c r="AE26" s="235">
        <f t="shared" si="7"/>
        <v>0</v>
      </c>
      <c r="AF26" s="235">
        <f t="shared" si="7"/>
        <v>0</v>
      </c>
      <c r="AG26" s="235">
        <f t="shared" si="7"/>
        <v>0</v>
      </c>
      <c r="AH26" s="235">
        <f t="shared" ca="1" si="7"/>
        <v>0</v>
      </c>
      <c r="AI26" s="235">
        <f t="shared" si="7"/>
        <v>0</v>
      </c>
      <c r="AJ26" s="235">
        <f t="shared" si="7"/>
        <v>0</v>
      </c>
      <c r="AK26" s="124"/>
      <c r="AL26" s="235">
        <f t="shared" ca="1" si="12"/>
        <v>0</v>
      </c>
      <c r="AN26" s="235">
        <f t="shared" si="9"/>
        <v>0</v>
      </c>
      <c r="AO26" s="235">
        <f t="shared" si="9"/>
        <v>0</v>
      </c>
      <c r="AP26" s="235">
        <f t="shared" si="9"/>
        <v>0</v>
      </c>
      <c r="AQ26" s="235">
        <f t="shared" si="9"/>
        <v>0</v>
      </c>
      <c r="AR26" s="235">
        <f t="shared" si="9"/>
        <v>0</v>
      </c>
      <c r="AS26" s="235">
        <f t="shared" si="9"/>
        <v>0</v>
      </c>
      <c r="AT26" s="235">
        <f t="shared" si="9"/>
        <v>0</v>
      </c>
      <c r="AU26" s="235">
        <f t="shared" si="9"/>
        <v>0</v>
      </c>
      <c r="AV26" s="235">
        <f t="shared" ca="1" si="9"/>
        <v>0</v>
      </c>
      <c r="AW26" s="235">
        <f t="shared" ca="1" si="9"/>
        <v>0</v>
      </c>
      <c r="AX26" s="235">
        <f t="shared" si="9"/>
        <v>0</v>
      </c>
      <c r="AY26" s="235">
        <f t="shared" si="9"/>
        <v>0</v>
      </c>
      <c r="AZ26" s="235">
        <f t="shared" si="9"/>
        <v>0</v>
      </c>
      <c r="BA26" s="235">
        <f t="shared" si="9"/>
        <v>0</v>
      </c>
      <c r="BB26" s="235">
        <f t="shared" si="9"/>
        <v>0</v>
      </c>
      <c r="BC26" s="235">
        <f t="shared" si="9"/>
        <v>0</v>
      </c>
      <c r="BD26" s="217"/>
      <c r="BE26" s="217"/>
    </row>
    <row r="27" spans="2:57">
      <c r="D27" t="s">
        <v>80</v>
      </c>
      <c r="F27" s="12"/>
      <c r="G27" s="98"/>
      <c r="H27" s="236">
        <f>IF(H$11=$D$6, GSB_volumes!$J27*GSB_volumes!$K27,0)</f>
        <v>0</v>
      </c>
      <c r="I27" s="233">
        <f>IF(I$11=IF($D27=$A$5, $D$5, IF(OR($D27="ESV observed compliance", $D27 = $A$7),$D$7, $D$6)), SUMPRODUCT(GSB_volumes!$Q27:$U27,GSB_volumes!$Q$13:$U$13)+GSB_volumes!$O27,0)</f>
        <v>0</v>
      </c>
      <c r="J27" s="234">
        <f>IF(J$11=$D$6, GSB_volumes!$M27,0)</f>
        <v>0</v>
      </c>
      <c r="K27" s="233">
        <f>IF(K$11=$D$6, GSB_volumes!$J27*GSB_volumes!$K27,0)</f>
        <v>0</v>
      </c>
      <c r="L27" s="233">
        <f>IF(L$11=IF($D27=$A$5, $D$5, IF(OR($D27="ESV observed compliance", $D27 = $A$7),$D$7, $D$6)), SUMPRODUCT(GSB_volumes!$Q27:$U27,GSB_volumes!$Q$13:$U$13)+GSB_volumes!$O27,0)</f>
        <v>0</v>
      </c>
      <c r="M27" s="234">
        <f>IF(M$11=$D$6, GSB_volumes!$M27,0)</f>
        <v>0</v>
      </c>
      <c r="N27" s="233">
        <f>IF(N$11=$D$6, GSB_volumes!$J27*GSB_volumes!$K27,0)</f>
        <v>0</v>
      </c>
      <c r="O27" s="233">
        <f>IF(O$11=IF($D27=$A$5, $D$5, IF(OR($D27="ESV observed compliance", $D27 = $A$7),$D$7, $D$6)), SUMPRODUCT(GSB_volumes!$Q27:$U27,GSB_volumes!$Q$13:$U$13)+GSB_volumes!$O27,0)</f>
        <v>0</v>
      </c>
      <c r="P27" s="234">
        <f>IF(P$11=$D$6, GSB_volumes!$M27,0)</f>
        <v>0</v>
      </c>
      <c r="Q27" s="233">
        <f>IF(Q$11=$D$6, GSB_volumes!$J27*GSB_volumes!$K27,0)</f>
        <v>0</v>
      </c>
      <c r="R27" s="233">
        <f>IF(R$11=IF($D27=$A$5, $D$5, IF(OR($D27="ESV observed compliance", $D27 = $A$7),$D$7, $D$6)), SUMPRODUCT(GSB_volumes!$Q27:$U27,GSB_volumes!$Q$13:$U$13)+GSB_volumes!$O27,0)</f>
        <v>0</v>
      </c>
      <c r="S27" s="234">
        <f>IF(S$11=$D$6, GSB_volumes!$M27,0)</f>
        <v>0</v>
      </c>
      <c r="T27" s="233">
        <f>IF(T$11=$D$6, GSB_volumes!$J27*GSB_volumes!$K27,0)</f>
        <v>0</v>
      </c>
      <c r="U27" s="233">
        <f ca="1">IF(U$11=IF($D27=$A$5, $D$5, IF(OR($D27="ESV observed compliance", $D27 = $A$7),$D$7, $D$6)), SUMPRODUCT(GSB_volumes!$Q27:$U27,GSB_volumes!$Q$13:$U$13)+GSB_volumes!$O27,0)</f>
        <v>0</v>
      </c>
      <c r="V27" s="234">
        <f>IF(V$11=$D$6, GSB_volumes!$M27,0)</f>
        <v>0</v>
      </c>
      <c r="W27" s="233">
        <f>IF(W$11=$D$6, GSB_volumes!$J27*GSB_volumes!$K27,0)</f>
        <v>0</v>
      </c>
      <c r="X27" s="233">
        <f>IF(X$11=IF($D27=$A$5, $D$5, IF(OR($D27="ESV observed compliance", $D27 = $A$7),$D$7, $D$6)), SUMPRODUCT(GSB_volumes!$Q27:$U27,GSB_volumes!$Q$13:$U$13)+GSB_volumes!$O27,0)</f>
        <v>0</v>
      </c>
      <c r="Y27" s="234">
        <f>IF(Y$11=$D$6, GSB_volumes!$M27,0)</f>
        <v>0</v>
      </c>
      <c r="Z27" s="233">
        <f>IF(Z$11=$D$6, GSB_volumes!$J27*GSB_volumes!$K27,0)</f>
        <v>0</v>
      </c>
      <c r="AA27" s="233">
        <f>IF(AA$11=IF($D27=$A$5, $D$5, IF(OR($D27="ESV observed compliance", $D27 = $A$7),$D$7, $D$6)), SUMPRODUCT(GSB_volumes!$Q27:$U27,GSB_volumes!$Q$13:$U$13)+GSB_volumes!$O27,0)</f>
        <v>0</v>
      </c>
      <c r="AB27" s="234">
        <f>IF(AB$11=$D$6, GSB_volumes!$M27,0)</f>
        <v>0</v>
      </c>
      <c r="AC27" s="124"/>
      <c r="AD27" s="235">
        <f t="shared" si="11"/>
        <v>0</v>
      </c>
      <c r="AE27" s="235">
        <f t="shared" si="7"/>
        <v>0</v>
      </c>
      <c r="AF27" s="235">
        <f t="shared" si="7"/>
        <v>0</v>
      </c>
      <c r="AG27" s="235">
        <f t="shared" si="7"/>
        <v>0</v>
      </c>
      <c r="AH27" s="235">
        <f t="shared" ca="1" si="7"/>
        <v>0</v>
      </c>
      <c r="AI27" s="235">
        <f t="shared" si="7"/>
        <v>0</v>
      </c>
      <c r="AJ27" s="235">
        <f t="shared" si="7"/>
        <v>0</v>
      </c>
      <c r="AK27" s="124"/>
      <c r="AL27" s="235">
        <f t="shared" ca="1" si="12"/>
        <v>0</v>
      </c>
      <c r="AN27" s="235">
        <f t="shared" si="9"/>
        <v>0</v>
      </c>
      <c r="AO27" s="235">
        <f t="shared" si="9"/>
        <v>0</v>
      </c>
      <c r="AP27" s="235">
        <f t="shared" si="9"/>
        <v>0</v>
      </c>
      <c r="AQ27" s="235">
        <f t="shared" si="9"/>
        <v>0</v>
      </c>
      <c r="AR27" s="235">
        <f t="shared" si="9"/>
        <v>0</v>
      </c>
      <c r="AS27" s="235">
        <f t="shared" si="9"/>
        <v>0</v>
      </c>
      <c r="AT27" s="235">
        <f t="shared" si="9"/>
        <v>0</v>
      </c>
      <c r="AU27" s="235">
        <f t="shared" si="9"/>
        <v>0</v>
      </c>
      <c r="AV27" s="235">
        <f t="shared" ca="1" si="9"/>
        <v>0</v>
      </c>
      <c r="AW27" s="235">
        <f t="shared" ca="1" si="9"/>
        <v>0</v>
      </c>
      <c r="AX27" s="235">
        <f t="shared" si="9"/>
        <v>0</v>
      </c>
      <c r="AY27" s="235">
        <f t="shared" si="9"/>
        <v>0</v>
      </c>
      <c r="AZ27" s="235">
        <f t="shared" si="9"/>
        <v>0</v>
      </c>
      <c r="BA27" s="235">
        <f t="shared" si="9"/>
        <v>0</v>
      </c>
      <c r="BB27" s="235">
        <f t="shared" si="9"/>
        <v>0</v>
      </c>
      <c r="BC27" s="235">
        <f t="shared" si="9"/>
        <v>0</v>
      </c>
      <c r="BD27" s="217"/>
      <c r="BE27" s="217"/>
    </row>
    <row r="28" spans="2:57">
      <c r="D28" t="s">
        <v>93</v>
      </c>
      <c r="F28" s="12"/>
      <c r="G28" s="98"/>
      <c r="H28" s="236">
        <f>IF(H$11=$D$6, GSB_volumes!$J28*GSB_volumes!$K28,0)</f>
        <v>0</v>
      </c>
      <c r="I28" s="233">
        <f>IF(I$11=IF($D28=$A$5, $D$5, IF(OR($D28="ESV observed compliance", $D28 = $A$7),$D$7, $D$6)), SUMPRODUCT(GSB_volumes!$Q28:$U28,GSB_volumes!$Q$13:$U$13)+GSB_volumes!$O28,0)</f>
        <v>0</v>
      </c>
      <c r="J28" s="234">
        <f>IF(J$11=$D$6, GSB_volumes!$M28,0)</f>
        <v>0</v>
      </c>
      <c r="K28" s="233">
        <f>IF(K$11=$D$6, GSB_volumes!$J28*GSB_volumes!$K28,0)</f>
        <v>0</v>
      </c>
      <c r="L28" s="233">
        <f>IF(L$11=IF($D28=$A$5, $D$5, IF(OR($D28="ESV observed compliance", $D28 = $A$7),$D$7, $D$6)), SUMPRODUCT(GSB_volumes!$Q28:$U28,GSB_volumes!$Q$13:$U$13)+GSB_volumes!$O28,0)</f>
        <v>0</v>
      </c>
      <c r="M28" s="234">
        <f>IF(M$11=$D$6, GSB_volumes!$M28,0)</f>
        <v>0</v>
      </c>
      <c r="N28" s="233">
        <f>IF(N$11=$D$6, GSB_volumes!$J28*GSB_volumes!$K28,0)</f>
        <v>0</v>
      </c>
      <c r="O28" s="233">
        <f>IF(O$11=IF($D28=$A$5, $D$5, IF(OR($D28="ESV observed compliance", $D28 = $A$7),$D$7, $D$6)), SUMPRODUCT(GSB_volumes!$Q28:$U28,GSB_volumes!$Q$13:$U$13)+GSB_volumes!$O28,0)</f>
        <v>0</v>
      </c>
      <c r="P28" s="234">
        <f>IF(P$11=$D$6, GSB_volumes!$M28,0)</f>
        <v>0</v>
      </c>
      <c r="Q28" s="233">
        <f>IF(Q$11=$D$6, GSB_volumes!$J28*GSB_volumes!$K28,0)</f>
        <v>0</v>
      </c>
      <c r="R28" s="233">
        <f>IF(R$11=IF($D28=$A$5, $D$5, IF(OR($D28="ESV observed compliance", $D28 = $A$7),$D$7, $D$6)), SUMPRODUCT(GSB_volumes!$Q28:$U28,GSB_volumes!$Q$13:$U$13)+GSB_volumes!$O28,0)</f>
        <v>0</v>
      </c>
      <c r="S28" s="234">
        <f>IF(S$11=$D$6, GSB_volumes!$M28,0)</f>
        <v>0</v>
      </c>
      <c r="T28" s="233">
        <f>IF(T$11=$D$6, GSB_volumes!$J28*GSB_volumes!$K28,0)</f>
        <v>0</v>
      </c>
      <c r="U28" s="233">
        <f ca="1">IF(U$11=IF($D28=$A$5, $D$5, IF(OR($D28="ESV observed compliance", $D28 = $A$7),$D$7, $D$6)), SUMPRODUCT(GSB_volumes!$Q28:$U28,GSB_volumes!$Q$13:$U$13)+GSB_volumes!$O28,0)</f>
        <v>0</v>
      </c>
      <c r="V28" s="234">
        <f>IF(V$11=$D$6, GSB_volumes!$M28,0)</f>
        <v>0</v>
      </c>
      <c r="W28" s="233">
        <f>IF(W$11=$D$6, GSB_volumes!$J28*GSB_volumes!$K28,0)</f>
        <v>0</v>
      </c>
      <c r="X28" s="233">
        <f>IF(X$11=IF($D28=$A$5, $D$5, IF(OR($D28="ESV observed compliance", $D28 = $A$7),$D$7, $D$6)), SUMPRODUCT(GSB_volumes!$Q28:$U28,GSB_volumes!$Q$13:$U$13)+GSB_volumes!$O28,0)</f>
        <v>0</v>
      </c>
      <c r="Y28" s="234">
        <f>IF(Y$11=$D$6, GSB_volumes!$M28,0)</f>
        <v>0</v>
      </c>
      <c r="Z28" s="233">
        <f>IF(Z$11=$D$6, GSB_volumes!$J28*GSB_volumes!$K28,0)</f>
        <v>0</v>
      </c>
      <c r="AA28" s="233">
        <f>IF(AA$11=IF($D28=$A$5, $D$5, IF(OR($D28="ESV observed compliance", $D28 = $A$7),$D$7, $D$6)), SUMPRODUCT(GSB_volumes!$Q28:$U28,GSB_volumes!$Q$13:$U$13)+GSB_volumes!$O28,0)</f>
        <v>0</v>
      </c>
      <c r="AB28" s="234">
        <f>IF(AB$11=$D$6, GSB_volumes!$M28,0)</f>
        <v>0</v>
      </c>
      <c r="AC28" s="124"/>
      <c r="AD28" s="235">
        <f t="shared" si="11"/>
        <v>0</v>
      </c>
      <c r="AE28" s="235">
        <f t="shared" si="7"/>
        <v>0</v>
      </c>
      <c r="AF28" s="235">
        <f t="shared" si="7"/>
        <v>0</v>
      </c>
      <c r="AG28" s="235">
        <f t="shared" si="7"/>
        <v>0</v>
      </c>
      <c r="AH28" s="235">
        <f t="shared" ca="1" si="7"/>
        <v>0</v>
      </c>
      <c r="AI28" s="235">
        <f t="shared" si="7"/>
        <v>0</v>
      </c>
      <c r="AJ28" s="235">
        <f t="shared" si="7"/>
        <v>0</v>
      </c>
      <c r="AK28" s="124"/>
      <c r="AL28" s="235">
        <f t="shared" ca="1" si="12"/>
        <v>0</v>
      </c>
      <c r="AN28" s="235">
        <f t="shared" si="9"/>
        <v>0</v>
      </c>
      <c r="AO28" s="235">
        <f t="shared" si="9"/>
        <v>0</v>
      </c>
      <c r="AP28" s="235">
        <f t="shared" si="9"/>
        <v>0</v>
      </c>
      <c r="AQ28" s="235">
        <f t="shared" si="9"/>
        <v>0</v>
      </c>
      <c r="AR28" s="235">
        <f t="shared" si="9"/>
        <v>0</v>
      </c>
      <c r="AS28" s="235">
        <f t="shared" si="9"/>
        <v>0</v>
      </c>
      <c r="AT28" s="235">
        <f t="shared" si="9"/>
        <v>0</v>
      </c>
      <c r="AU28" s="235">
        <f t="shared" si="9"/>
        <v>0</v>
      </c>
      <c r="AV28" s="235">
        <f t="shared" ca="1" si="9"/>
        <v>0</v>
      </c>
      <c r="AW28" s="235">
        <f t="shared" ca="1" si="9"/>
        <v>0</v>
      </c>
      <c r="AX28" s="235">
        <f t="shared" si="9"/>
        <v>0</v>
      </c>
      <c r="AY28" s="235">
        <f t="shared" si="9"/>
        <v>0</v>
      </c>
      <c r="AZ28" s="235">
        <f t="shared" si="9"/>
        <v>0</v>
      </c>
      <c r="BA28" s="235">
        <f t="shared" si="9"/>
        <v>0</v>
      </c>
      <c r="BB28" s="235">
        <f t="shared" si="9"/>
        <v>0</v>
      </c>
      <c r="BC28" s="235">
        <f t="shared" si="9"/>
        <v>0</v>
      </c>
      <c r="BD28" s="217"/>
      <c r="BE28" s="217"/>
    </row>
    <row r="29" spans="2:57">
      <c r="D29" t="s">
        <v>103</v>
      </c>
      <c r="F29" s="12"/>
      <c r="G29" s="98"/>
      <c r="H29" s="236">
        <f>IF(H$11=$D$6, GSB_volumes!$J29*GSB_volumes!$K29,0)</f>
        <v>0</v>
      </c>
      <c r="I29" s="233">
        <f>IF(I$11=IF($D29=$A$5, $D$5, IF(OR($D29="ESV observed compliance", $D29 = $A$7),$D$7, $D$6)), SUMPRODUCT(GSB_volumes!$Q29:$U29,GSB_volumes!$Q$13:$U$13)+GSB_volumes!$O29,0)</f>
        <v>0</v>
      </c>
      <c r="J29" s="234">
        <f>IF(J$11=$D$6, GSB_volumes!$M29,0)</f>
        <v>0</v>
      </c>
      <c r="K29" s="233">
        <f>IF(K$11=$D$6, GSB_volumes!$J29*GSB_volumes!$K29,0)</f>
        <v>0</v>
      </c>
      <c r="L29" s="233">
        <f>IF(L$11=IF($D29=$A$5, $D$5, IF(OR($D29="ESV observed compliance", $D29 = $A$7),$D$7, $D$6)), SUMPRODUCT(GSB_volumes!$Q29:$U29,GSB_volumes!$Q$13:$U$13)+GSB_volumes!$O29,0)</f>
        <v>0</v>
      </c>
      <c r="M29" s="234">
        <f>IF(M$11=$D$6, GSB_volumes!$M29,0)</f>
        <v>0</v>
      </c>
      <c r="N29" s="233">
        <f>IF(N$11=$D$6, GSB_volumes!$J29*GSB_volumes!$K29,0)</f>
        <v>0</v>
      </c>
      <c r="O29" s="233">
        <f>IF(O$11=IF($D29=$A$5, $D$5, IF(OR($D29="ESV observed compliance", $D29 = $A$7),$D$7, $D$6)), SUMPRODUCT(GSB_volumes!$Q29:$U29,GSB_volumes!$Q$13:$U$13)+GSB_volumes!$O29,0)</f>
        <v>0</v>
      </c>
      <c r="P29" s="234">
        <f>IF(P$11=$D$6, GSB_volumes!$M29,0)</f>
        <v>0</v>
      </c>
      <c r="Q29" s="233">
        <f>IF(Q$11=$D$6, GSB_volumes!$J29*GSB_volumes!$K29,0)</f>
        <v>0</v>
      </c>
      <c r="R29" s="233">
        <f>IF(R$11=IF($D29=$A$5, $D$5, IF(OR($D29="ESV observed compliance", $D29 = $A$7),$D$7, $D$6)), SUMPRODUCT(GSB_volumes!$Q29:$U29,GSB_volumes!$Q$13:$U$13)+GSB_volumes!$O29,0)</f>
        <v>0</v>
      </c>
      <c r="S29" s="234">
        <f>IF(S$11=$D$6, GSB_volumes!$M29,0)</f>
        <v>0</v>
      </c>
      <c r="T29" s="233">
        <f>IF(T$11=$D$6, GSB_volumes!$J29*GSB_volumes!$K29,0)</f>
        <v>0</v>
      </c>
      <c r="U29" s="233">
        <f ca="1">IF(U$11=IF($D29=$A$5, $D$5, IF(OR($D29="ESV observed compliance", $D29 = $A$7),$D$7, $D$6)), SUMPRODUCT(GSB_volumes!$Q29:$U29,GSB_volumes!$Q$13:$U$13)+GSB_volumes!$O29,0)</f>
        <v>0</v>
      </c>
      <c r="V29" s="234">
        <f>IF(V$11=$D$6, GSB_volumes!$M29,0)</f>
        <v>0</v>
      </c>
      <c r="W29" s="233">
        <f>IF(W$11=$D$6, GSB_volumes!$J29*GSB_volumes!$K29,0)</f>
        <v>0</v>
      </c>
      <c r="X29" s="233">
        <f>IF(X$11=IF($D29=$A$5, $D$5, IF(OR($D29="ESV observed compliance", $D29 = $A$7),$D$7, $D$6)), SUMPRODUCT(GSB_volumes!$Q29:$U29,GSB_volumes!$Q$13:$U$13)+GSB_volumes!$O29,0)</f>
        <v>0</v>
      </c>
      <c r="Y29" s="234">
        <f>IF(Y$11=$D$6, GSB_volumes!$M29,0)</f>
        <v>0</v>
      </c>
      <c r="Z29" s="233">
        <f>IF(Z$11=$D$6, GSB_volumes!$J29*GSB_volumes!$K29,0)</f>
        <v>0</v>
      </c>
      <c r="AA29" s="233">
        <f>IF(AA$11=IF($D29=$A$5, $D$5, IF(OR($D29="ESV observed compliance", $D29 = $A$7),$D$7, $D$6)), SUMPRODUCT(GSB_volumes!$Q29:$U29,GSB_volumes!$Q$13:$U$13)+GSB_volumes!$O29,0)</f>
        <v>0</v>
      </c>
      <c r="AB29" s="234">
        <f>IF(AB$11=$D$6, GSB_volumes!$M29,0)</f>
        <v>0</v>
      </c>
      <c r="AC29" s="124"/>
      <c r="AD29" s="235">
        <f t="shared" si="11"/>
        <v>0</v>
      </c>
      <c r="AE29" s="235">
        <f t="shared" si="7"/>
        <v>0</v>
      </c>
      <c r="AF29" s="235">
        <f t="shared" si="7"/>
        <v>0</v>
      </c>
      <c r="AG29" s="235">
        <f t="shared" si="7"/>
        <v>0</v>
      </c>
      <c r="AH29" s="235">
        <f t="shared" ca="1" si="7"/>
        <v>0</v>
      </c>
      <c r="AI29" s="235">
        <f t="shared" si="7"/>
        <v>0</v>
      </c>
      <c r="AJ29" s="235">
        <f t="shared" si="7"/>
        <v>0</v>
      </c>
      <c r="AK29" s="124"/>
      <c r="AL29" s="235">
        <f t="shared" ca="1" si="12"/>
        <v>0</v>
      </c>
      <c r="AN29" s="235">
        <f t="shared" si="9"/>
        <v>0</v>
      </c>
      <c r="AO29" s="235">
        <f t="shared" si="9"/>
        <v>0</v>
      </c>
      <c r="AP29" s="235">
        <f t="shared" si="9"/>
        <v>0</v>
      </c>
      <c r="AQ29" s="235">
        <f t="shared" si="9"/>
        <v>0</v>
      </c>
      <c r="AR29" s="235">
        <f t="shared" si="9"/>
        <v>0</v>
      </c>
      <c r="AS29" s="235">
        <f t="shared" si="9"/>
        <v>0</v>
      </c>
      <c r="AT29" s="235">
        <f t="shared" si="9"/>
        <v>0</v>
      </c>
      <c r="AU29" s="235">
        <f t="shared" si="9"/>
        <v>0</v>
      </c>
      <c r="AV29" s="235">
        <f t="shared" ca="1" si="9"/>
        <v>0</v>
      </c>
      <c r="AW29" s="235">
        <f t="shared" ca="1" si="9"/>
        <v>0</v>
      </c>
      <c r="AX29" s="235">
        <f t="shared" si="9"/>
        <v>0</v>
      </c>
      <c r="AY29" s="235">
        <f t="shared" si="9"/>
        <v>0</v>
      </c>
      <c r="AZ29" s="235">
        <f t="shared" si="9"/>
        <v>0</v>
      </c>
      <c r="BA29" s="235">
        <f t="shared" si="9"/>
        <v>0</v>
      </c>
      <c r="BB29" s="235">
        <f t="shared" si="9"/>
        <v>0</v>
      </c>
      <c r="BC29" s="235">
        <f t="shared" si="9"/>
        <v>0</v>
      </c>
      <c r="BD29" s="217"/>
      <c r="BE29" s="217"/>
    </row>
    <row r="30" spans="2:57" s="217" customFormat="1">
      <c r="D30" s="217" t="s">
        <v>114</v>
      </c>
      <c r="F30" s="12"/>
      <c r="G30" s="98"/>
      <c r="H30" s="236">
        <f>IF(H$11=$D$6, GSB_volumes!$J30*GSB_volumes!$K30,0)</f>
        <v>0</v>
      </c>
      <c r="I30" s="233">
        <f>IF(I$11=IF($D30=$A$5, $D$5, IF(OR($D30="ESV observed compliance", $D30 = $A$7),$D$7, $D$6)), SUMPRODUCT(GSB_volumes!$Q30:$U30,GSB_volumes!$Q$13:$U$13)+GSB_volumes!$O30,0)</f>
        <v>0</v>
      </c>
      <c r="J30" s="234">
        <f>IF(J$11=$D$6, GSB_volumes!$M30,0)</f>
        <v>0</v>
      </c>
      <c r="K30" s="233">
        <f>IF(K$11=$D$6, GSB_volumes!$J30*GSB_volumes!$K30,0)</f>
        <v>0</v>
      </c>
      <c r="L30" s="233">
        <f>IF(L$11=IF($D30=$A$5, $D$5, IF(OR($D30="ESV observed compliance", $D30 = $A$7),$D$7, $D$6)), SUMPRODUCT(GSB_volumes!$Q30:$U30,GSB_volumes!$Q$13:$U$13)+GSB_volumes!$O30,0)</f>
        <v>0</v>
      </c>
      <c r="M30" s="234">
        <f>IF(M$11=$D$6, GSB_volumes!$M30,0)</f>
        <v>0</v>
      </c>
      <c r="N30" s="233">
        <f>IF(N$11=$D$6, GSB_volumes!$J30*GSB_volumes!$K30,0)</f>
        <v>0</v>
      </c>
      <c r="O30" s="233">
        <f>IF(O$11=IF($D30=$A$5, $D$5, IF(OR($D30="ESV observed compliance", $D30 = $A$7),$D$7, $D$6)), SUMPRODUCT(GSB_volumes!$Q30:$U30,GSB_volumes!$Q$13:$U$13)+GSB_volumes!$O30,0)</f>
        <v>0</v>
      </c>
      <c r="P30" s="234">
        <f>IF(P$11=$D$6, GSB_volumes!$M30,0)</f>
        <v>0</v>
      </c>
      <c r="Q30" s="233">
        <f>IF(Q$11=$D$6, GSB_volumes!$J30*GSB_volumes!$K30,0)</f>
        <v>0</v>
      </c>
      <c r="R30" s="233">
        <f>IF(R$11=IF($D30=$A$5, $D$5, IF(OR($D30="ESV observed compliance", $D30 = $A$7),$D$7, $D$6)), SUMPRODUCT(GSB_volumes!$Q30:$U30,GSB_volumes!$Q$13:$U$13)+GSB_volumes!$O30,0)</f>
        <v>0</v>
      </c>
      <c r="S30" s="234">
        <f>IF(S$11=$D$6, GSB_volumes!$M30,0)</f>
        <v>0</v>
      </c>
      <c r="T30" s="233">
        <f>IF(T$11=$D$6, GSB_volumes!$J30*GSB_volumes!$K30,0)</f>
        <v>0</v>
      </c>
      <c r="U30" s="233">
        <f ca="1">IF(U$11=IF($D30=$A$5, $D$5, IF(OR($D30="ESV observed compliance", $D30 = $A$7),$D$7, $D$6)), SUMPRODUCT(GSB_volumes!$Q30:$U30,GSB_volumes!$Q$13:$U$13)+GSB_volumes!$O30,0)</f>
        <v>0</v>
      </c>
      <c r="V30" s="234">
        <f>IF(V$11=$D$6, GSB_volumes!$M30,0)</f>
        <v>0</v>
      </c>
      <c r="W30" s="233">
        <f>IF(W$11=$D$6, GSB_volumes!$J30*GSB_volumes!$K30,0)</f>
        <v>0</v>
      </c>
      <c r="X30" s="233">
        <f>IF(X$11=IF($D30=$A$5, $D$5, IF(OR($D30="ESV observed compliance", $D30 = $A$7),$D$7, $D$6)), SUMPRODUCT(GSB_volumes!$Q30:$U30,GSB_volumes!$Q$13:$U$13)+GSB_volumes!$O30,0)</f>
        <v>0</v>
      </c>
      <c r="Y30" s="234">
        <f>IF(Y$11=$D$6, GSB_volumes!$M30,0)</f>
        <v>0</v>
      </c>
      <c r="Z30" s="233">
        <f>IF(Z$11=$D$6, GSB_volumes!$J30*GSB_volumes!$K30,0)</f>
        <v>0</v>
      </c>
      <c r="AA30" s="233">
        <f>IF(AA$11=IF($D30=$A$5, $D$5, IF(OR($D30="ESV observed compliance", $D30 = $A$7),$D$7, $D$6)), SUMPRODUCT(GSB_volumes!$Q30:$U30,GSB_volumes!$Q$13:$U$13)+GSB_volumes!$O30,0)</f>
        <v>0</v>
      </c>
      <c r="AB30" s="234">
        <f>IF(AB$11=$D$6, GSB_volumes!$M30,0)</f>
        <v>0</v>
      </c>
      <c r="AC30" s="124"/>
      <c r="AD30" s="235">
        <f t="shared" ref="AD30:AJ30" si="13">SUMIF($H$11:$AB$11,AD$11, $H30:$AB30)</f>
        <v>0</v>
      </c>
      <c r="AE30" s="235">
        <f t="shared" si="13"/>
        <v>0</v>
      </c>
      <c r="AF30" s="235">
        <f t="shared" si="13"/>
        <v>0</v>
      </c>
      <c r="AG30" s="235">
        <f t="shared" si="13"/>
        <v>0</v>
      </c>
      <c r="AH30" s="235">
        <f t="shared" ca="1" si="13"/>
        <v>0</v>
      </c>
      <c r="AI30" s="235">
        <f t="shared" si="13"/>
        <v>0</v>
      </c>
      <c r="AJ30" s="235">
        <f t="shared" si="13"/>
        <v>0</v>
      </c>
      <c r="AK30" s="124"/>
      <c r="AL30" s="235">
        <f ca="1">SUM(AD30:AJ30)</f>
        <v>0</v>
      </c>
      <c r="AN30" s="235">
        <f t="shared" si="9"/>
        <v>0</v>
      </c>
      <c r="AO30" s="235">
        <f t="shared" si="9"/>
        <v>0</v>
      </c>
      <c r="AP30" s="235">
        <f t="shared" si="9"/>
        <v>0</v>
      </c>
      <c r="AQ30" s="235">
        <f t="shared" si="9"/>
        <v>0</v>
      </c>
      <c r="AR30" s="235">
        <f t="shared" si="9"/>
        <v>0</v>
      </c>
      <c r="AS30" s="235">
        <f t="shared" si="9"/>
        <v>0</v>
      </c>
      <c r="AT30" s="235">
        <f t="shared" si="9"/>
        <v>0</v>
      </c>
      <c r="AU30" s="235">
        <f t="shared" si="9"/>
        <v>0</v>
      </c>
      <c r="AV30" s="235">
        <f t="shared" ca="1" si="9"/>
        <v>0</v>
      </c>
      <c r="AW30" s="235">
        <f t="shared" ca="1" si="9"/>
        <v>0</v>
      </c>
      <c r="AX30" s="235">
        <f t="shared" si="9"/>
        <v>0</v>
      </c>
      <c r="AY30" s="235">
        <f t="shared" si="9"/>
        <v>0</v>
      </c>
      <c r="AZ30" s="235">
        <f t="shared" si="9"/>
        <v>0</v>
      </c>
      <c r="BA30" s="235">
        <f t="shared" si="9"/>
        <v>0</v>
      </c>
      <c r="BB30" s="235">
        <f t="shared" si="9"/>
        <v>0</v>
      </c>
      <c r="BC30" s="235">
        <f t="shared" si="9"/>
        <v>0</v>
      </c>
    </row>
    <row r="31" spans="2:57">
      <c r="D31" s="219" t="s">
        <v>126</v>
      </c>
      <c r="F31" s="12"/>
      <c r="G31" s="98"/>
      <c r="H31" s="236">
        <f>IF(H$11=$D$6, GSB_volumes!$J31*GSB_volumes!$K31,0)</f>
        <v>0</v>
      </c>
      <c r="I31" s="233">
        <f>IF(I$11=IF($D31=$A$5, $D$5, IF(OR($D31="ESV observed compliance", $D31 = $A$7),$D$7, $D$6)), SUMPRODUCT(GSB_volumes!$Q31:$U31,GSB_volumes!$Q$13:$U$13)+GSB_volumes!$O31,0)</f>
        <v>0</v>
      </c>
      <c r="J31" s="234">
        <f>IF(J$11=$D$6, GSB_volumes!$M31,0)</f>
        <v>0</v>
      </c>
      <c r="K31" s="233">
        <f>IF(K$11=$D$6, GSB_volumes!$J31*GSB_volumes!$K31,0)</f>
        <v>0</v>
      </c>
      <c r="L31" s="233">
        <f>IF(L$11=IF($D31=$A$5, $D$5, IF(OR($D31="ESV observed compliance", $D31 = $A$7),$D$7, $D$6)), SUMPRODUCT(GSB_volumes!$Q31:$U31,GSB_volumes!$Q$13:$U$13)+GSB_volumes!$O31,0)</f>
        <v>0</v>
      </c>
      <c r="M31" s="234">
        <f>IF(M$11=$D$6, GSB_volumes!$M31,0)</f>
        <v>0</v>
      </c>
      <c r="N31" s="233">
        <f>IF(N$11=$D$6, GSB_volumes!$J31*GSB_volumes!$K31,0)</f>
        <v>0</v>
      </c>
      <c r="O31" s="233">
        <f>IF(O$11=IF($D31=$A$5, $D$5, IF(OR($D31="ESV observed compliance", $D31 = $A$7),$D$7, $D$6)), SUMPRODUCT(GSB_volumes!$Q31:$U31,GSB_volumes!$Q$13:$U$13)+GSB_volumes!$O31,0)</f>
        <v>0</v>
      </c>
      <c r="P31" s="234">
        <f>IF(P$11=$D$6, GSB_volumes!$M31,0)</f>
        <v>0</v>
      </c>
      <c r="Q31" s="233">
        <f>IF(Q$11=$D$6, GSB_volumes!$J31*GSB_volumes!$K31,0)</f>
        <v>0</v>
      </c>
      <c r="R31" s="233">
        <f>IF(R$11=IF($D31=$A$5, $D$5, IF(OR($D31="ESV observed compliance", $D31 = $A$7),$D$7, $D$6)), SUMPRODUCT(GSB_volumes!$Q31:$U31,GSB_volumes!$Q$13:$U$13)+GSB_volumes!$O31,0)</f>
        <v>0</v>
      </c>
      <c r="S31" s="234">
        <f>IF(S$11=$D$6, GSB_volumes!$M31,0)</f>
        <v>0</v>
      </c>
      <c r="T31" s="233">
        <f>IF(T$11=$D$6, GSB_volumes!$J31*GSB_volumes!$K31,0)</f>
        <v>0</v>
      </c>
      <c r="U31" s="233">
        <f ca="1">IF(U$11=IF($D31=$A$5, $D$5, IF(OR($D31="ESV observed compliance", $D31 = $A$7),$D$7, $D$6)), SUMPRODUCT(GSB_volumes!$Q31:$U31,GSB_volumes!$Q$13:$U$13)+GSB_volumes!$O31,0)</f>
        <v>0</v>
      </c>
      <c r="V31" s="234">
        <f>IF(V$11=$D$6, GSB_volumes!$M31,0)</f>
        <v>0</v>
      </c>
      <c r="W31" s="233">
        <f>IF(W$11=$D$6, GSB_volumes!$J31*GSB_volumes!$K31,0)</f>
        <v>0</v>
      </c>
      <c r="X31" s="233">
        <f>IF(X$11=IF($D31=$A$5, $D$5, IF(OR($D31="ESV observed compliance", $D31 = $A$7),$D$7, $D$6)), SUMPRODUCT(GSB_volumes!$Q31:$U31,GSB_volumes!$Q$13:$U$13)+GSB_volumes!$O31,0)</f>
        <v>0</v>
      </c>
      <c r="Y31" s="234">
        <f>IF(Y$11=$D$6, GSB_volumes!$M31,0)</f>
        <v>0</v>
      </c>
      <c r="Z31" s="233">
        <f>IF(Z$11=$D$6, GSB_volumes!$J31*GSB_volumes!$K31,0)</f>
        <v>0</v>
      </c>
      <c r="AA31" s="233">
        <f>IF(AA$11=IF($D31=$A$5, $D$5, IF(OR($D31="ESV observed compliance", $D31 = $A$7),$D$7, $D$6)), SUMPRODUCT(GSB_volumes!$Q31:$U31,GSB_volumes!$Q$13:$U$13)+GSB_volumes!$O31,0)</f>
        <v>0</v>
      </c>
      <c r="AB31" s="234">
        <f>IF(AB$11=$D$6, GSB_volumes!$M31,0)</f>
        <v>0</v>
      </c>
      <c r="AC31" s="124"/>
      <c r="AD31" s="235">
        <f t="shared" si="11"/>
        <v>0</v>
      </c>
      <c r="AE31" s="235">
        <f t="shared" si="7"/>
        <v>0</v>
      </c>
      <c r="AF31" s="235">
        <f t="shared" si="7"/>
        <v>0</v>
      </c>
      <c r="AG31" s="235">
        <f t="shared" si="7"/>
        <v>0</v>
      </c>
      <c r="AH31" s="235">
        <f t="shared" ca="1" si="7"/>
        <v>0</v>
      </c>
      <c r="AI31" s="235">
        <f t="shared" si="7"/>
        <v>0</v>
      </c>
      <c r="AJ31" s="235">
        <f t="shared" si="7"/>
        <v>0</v>
      </c>
      <c r="AK31" s="124"/>
      <c r="AL31" s="235">
        <f t="shared" ca="1" si="12"/>
        <v>0</v>
      </c>
      <c r="AN31" s="235">
        <f t="shared" si="9"/>
        <v>0</v>
      </c>
      <c r="AO31" s="235">
        <f t="shared" si="9"/>
        <v>0</v>
      </c>
      <c r="AP31" s="235">
        <f t="shared" si="9"/>
        <v>0</v>
      </c>
      <c r="AQ31" s="235">
        <f t="shared" si="9"/>
        <v>0</v>
      </c>
      <c r="AR31" s="235">
        <f t="shared" si="9"/>
        <v>0</v>
      </c>
      <c r="AS31" s="235">
        <f t="shared" si="9"/>
        <v>0</v>
      </c>
      <c r="AT31" s="235">
        <f t="shared" si="9"/>
        <v>0</v>
      </c>
      <c r="AU31" s="235">
        <f t="shared" si="9"/>
        <v>0</v>
      </c>
      <c r="AV31" s="235">
        <f t="shared" ca="1" si="9"/>
        <v>0</v>
      </c>
      <c r="AW31" s="235">
        <f t="shared" ca="1" si="9"/>
        <v>0</v>
      </c>
      <c r="AX31" s="235">
        <f t="shared" si="9"/>
        <v>0</v>
      </c>
      <c r="AY31" s="235">
        <f t="shared" si="9"/>
        <v>0</v>
      </c>
      <c r="AZ31" s="235">
        <f t="shared" si="9"/>
        <v>0</v>
      </c>
      <c r="BA31" s="235">
        <f t="shared" si="9"/>
        <v>0</v>
      </c>
      <c r="BB31" s="235">
        <f t="shared" si="9"/>
        <v>0</v>
      </c>
      <c r="BC31" s="235">
        <f t="shared" si="9"/>
        <v>0</v>
      </c>
      <c r="BD31" s="217"/>
      <c r="BE31" s="217"/>
    </row>
    <row r="32" spans="2:57">
      <c r="D32" s="219" t="s">
        <v>127</v>
      </c>
      <c r="F32" s="12"/>
      <c r="G32" s="98"/>
      <c r="H32" s="236">
        <f>IF(H$11=$D$6, GSB_volumes!$J32*GSB_volumes!$K32,0)</f>
        <v>0</v>
      </c>
      <c r="I32" s="233">
        <f>IF(I$11=IF($D32=$A$5, $D$5, IF(OR($D32="ESV observed compliance", $D32 = $A$7),$D$7, $D$6)), SUMPRODUCT(GSB_volumes!$Q32:$U32,GSB_volumes!$Q$13:$U$13)+GSB_volumes!$O32,0)</f>
        <v>0</v>
      </c>
      <c r="J32" s="234">
        <f>IF(J$11=$D$6, GSB_volumes!$M32,0)</f>
        <v>0</v>
      </c>
      <c r="K32" s="233">
        <f>IF(K$11=$D$6, GSB_volumes!$J32*GSB_volumes!$K32,0)</f>
        <v>0</v>
      </c>
      <c r="L32" s="233">
        <f>IF(L$11=IF($D32=$A$5, $D$5, IF(OR($D32="ESV observed compliance", $D32 = $A$7),$D$7, $D$6)), SUMPRODUCT(GSB_volumes!$Q32:$U32,GSB_volumes!$Q$13:$U$13)+GSB_volumes!$O32,0)</f>
        <v>0</v>
      </c>
      <c r="M32" s="234">
        <f>IF(M$11=$D$6, GSB_volumes!$M32,0)</f>
        <v>0</v>
      </c>
      <c r="N32" s="233">
        <f>IF(N$11=$D$6, GSB_volumes!$J32*GSB_volumes!$K32,0)</f>
        <v>0</v>
      </c>
      <c r="O32" s="233">
        <f>IF(O$11=IF($D32=$A$5, $D$5, IF(OR($D32="ESV observed compliance", $D32 = $A$7),$D$7, $D$6)), SUMPRODUCT(GSB_volumes!$Q32:$U32,GSB_volumes!$Q$13:$U$13)+GSB_volumes!$O32,0)</f>
        <v>0</v>
      </c>
      <c r="P32" s="234">
        <f>IF(P$11=$D$6, GSB_volumes!$M32,0)</f>
        <v>0</v>
      </c>
      <c r="Q32" s="233">
        <f>IF(Q$11=$D$6, GSB_volumes!$J32*GSB_volumes!$K32,0)</f>
        <v>0</v>
      </c>
      <c r="R32" s="233">
        <f>IF(R$11=IF($D32=$A$5, $D$5, IF(OR($D32="ESV observed compliance", $D32 = $A$7),$D$7, $D$6)), SUMPRODUCT(GSB_volumes!$Q32:$U32,GSB_volumes!$Q$13:$U$13)+GSB_volumes!$O32,0)</f>
        <v>0</v>
      </c>
      <c r="S32" s="234">
        <f>IF(S$11=$D$6, GSB_volumes!$M32,0)</f>
        <v>0</v>
      </c>
      <c r="T32" s="233">
        <f>IF(T$11=$D$6, GSB_volumes!$J32*GSB_volumes!$K32,0)</f>
        <v>0</v>
      </c>
      <c r="U32" s="233">
        <f ca="1">IF(U$11=IF($D32=$A$5, $D$5, IF(OR($D32="ESV observed compliance", $D32 = $A$7),$D$7, $D$6)), SUMPRODUCT(GSB_volumes!$Q32:$U32,GSB_volumes!$Q$13:$U$13)+GSB_volumes!$O32,0)</f>
        <v>0</v>
      </c>
      <c r="V32" s="234">
        <f>IF(V$11=$D$6, GSB_volumes!$M32,0)</f>
        <v>0</v>
      </c>
      <c r="W32" s="233">
        <f>IF(W$11=$D$6, GSB_volumes!$J32*GSB_volumes!$K32,0)</f>
        <v>0</v>
      </c>
      <c r="X32" s="233">
        <f>IF(X$11=IF($D32=$A$5, $D$5, IF(OR($D32="ESV observed compliance", $D32 = $A$7),$D$7, $D$6)), SUMPRODUCT(GSB_volumes!$Q32:$U32,GSB_volumes!$Q$13:$U$13)+GSB_volumes!$O32,0)</f>
        <v>0</v>
      </c>
      <c r="Y32" s="234">
        <f>IF(Y$11=$D$6, GSB_volumes!$M32,0)</f>
        <v>0</v>
      </c>
      <c r="Z32" s="233">
        <f>IF(Z$11=$D$6, GSB_volumes!$J32*GSB_volumes!$K32,0)</f>
        <v>0</v>
      </c>
      <c r="AA32" s="233">
        <f>IF(AA$11=IF($D32=$A$5, $D$5, IF(OR($D32="ESV observed compliance", $D32 = $A$7),$D$7, $D$6)), SUMPRODUCT(GSB_volumes!$Q32:$U32,GSB_volumes!$Q$13:$U$13)+GSB_volumes!$O32,0)</f>
        <v>0</v>
      </c>
      <c r="AB32" s="234">
        <f>IF(AB$11=$D$6, GSB_volumes!$M32,0)</f>
        <v>0</v>
      </c>
      <c r="AC32" s="124"/>
      <c r="AD32" s="235">
        <f t="shared" si="11"/>
        <v>0</v>
      </c>
      <c r="AE32" s="235">
        <f t="shared" si="7"/>
        <v>0</v>
      </c>
      <c r="AF32" s="235">
        <f t="shared" si="7"/>
        <v>0</v>
      </c>
      <c r="AG32" s="235">
        <f t="shared" si="7"/>
        <v>0</v>
      </c>
      <c r="AH32" s="235">
        <f t="shared" ca="1" si="7"/>
        <v>0</v>
      </c>
      <c r="AI32" s="235">
        <f t="shared" si="7"/>
        <v>0</v>
      </c>
      <c r="AJ32" s="235">
        <f t="shared" si="7"/>
        <v>0</v>
      </c>
      <c r="AK32" s="124"/>
      <c r="AL32" s="235">
        <f t="shared" ca="1" si="12"/>
        <v>0</v>
      </c>
      <c r="AN32" s="235">
        <f t="shared" si="9"/>
        <v>0</v>
      </c>
      <c r="AO32" s="235">
        <f t="shared" si="9"/>
        <v>0</v>
      </c>
      <c r="AP32" s="235">
        <f t="shared" si="9"/>
        <v>0</v>
      </c>
      <c r="AQ32" s="235">
        <f t="shared" si="9"/>
        <v>0</v>
      </c>
      <c r="AR32" s="235">
        <f t="shared" si="9"/>
        <v>0</v>
      </c>
      <c r="AS32" s="235">
        <f t="shared" si="9"/>
        <v>0</v>
      </c>
      <c r="AT32" s="235">
        <f t="shared" si="9"/>
        <v>0</v>
      </c>
      <c r="AU32" s="235">
        <f t="shared" si="9"/>
        <v>0</v>
      </c>
      <c r="AV32" s="235">
        <f t="shared" ca="1" si="9"/>
        <v>0</v>
      </c>
      <c r="AW32" s="235">
        <f t="shared" ca="1" si="9"/>
        <v>0</v>
      </c>
      <c r="AX32" s="235">
        <f t="shared" si="9"/>
        <v>0</v>
      </c>
      <c r="AY32" s="235">
        <f t="shared" si="9"/>
        <v>0</v>
      </c>
      <c r="AZ32" s="235">
        <f t="shared" si="9"/>
        <v>0</v>
      </c>
      <c r="BA32" s="235">
        <f t="shared" si="9"/>
        <v>0</v>
      </c>
      <c r="BB32" s="235">
        <f t="shared" si="9"/>
        <v>0</v>
      </c>
      <c r="BC32" s="235">
        <f t="shared" si="9"/>
        <v>0</v>
      </c>
      <c r="BD32" s="217"/>
      <c r="BE32" s="217"/>
    </row>
    <row r="33" spans="1:57" s="217" customFormat="1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9"/>
        <v>0</v>
      </c>
      <c r="AO33" s="235">
        <f t="shared" si="9"/>
        <v>0</v>
      </c>
      <c r="AP33" s="235">
        <f t="shared" si="9"/>
        <v>0</v>
      </c>
      <c r="AQ33" s="235">
        <f t="shared" si="9"/>
        <v>0</v>
      </c>
      <c r="AR33" s="235">
        <f t="shared" si="9"/>
        <v>0</v>
      </c>
      <c r="AS33" s="235">
        <f t="shared" si="9"/>
        <v>0</v>
      </c>
      <c r="AT33" s="235">
        <f t="shared" si="9"/>
        <v>0</v>
      </c>
      <c r="AU33" s="235">
        <f t="shared" si="9"/>
        <v>0</v>
      </c>
      <c r="AV33" s="235">
        <f t="shared" si="9"/>
        <v>0</v>
      </c>
      <c r="AW33" s="235">
        <f t="shared" si="9"/>
        <v>0</v>
      </c>
      <c r="AX33" s="235">
        <f t="shared" si="9"/>
        <v>0</v>
      </c>
      <c r="AY33" s="235">
        <f t="shared" si="9"/>
        <v>0</v>
      </c>
      <c r="AZ33" s="235">
        <f t="shared" si="9"/>
        <v>0</v>
      </c>
      <c r="BA33" s="235">
        <f t="shared" si="9"/>
        <v>0</v>
      </c>
      <c r="BB33" s="235">
        <f t="shared" si="9"/>
        <v>0</v>
      </c>
      <c r="BC33" s="235">
        <f t="shared" ref="BC33" si="14">SUMIF($AD$11:$AJ$11,BC$11, $AD33:$AJ33)*BC$8</f>
        <v>0</v>
      </c>
    </row>
    <row r="34" spans="1:57" s="217" customFormat="1">
      <c r="D34" s="217" t="str">
        <f>GSB_volumes!D34</f>
        <v>22kV feeder works</v>
      </c>
      <c r="F34" s="12"/>
      <c r="G34" s="98"/>
      <c r="H34" s="236">
        <f>IF(H$11=$D$6, GSB_volumes!$J34*GSB_volumes!$K34,0)</f>
        <v>0</v>
      </c>
      <c r="I34" s="233">
        <f>IF(I$11=IF($D34=$A$5, $D$5, IF(OR($D34="ESV observed compliance", $D34 = $A$7),$D$7, $D$6)), SUMPRODUCT(GSB_volumes!$Q34:$U34,GSB_volumes!$Q$13:$U$13)+GSB_volumes!$O34,0)</f>
        <v>0</v>
      </c>
      <c r="J34" s="234">
        <f>IF(J$11=$D$6, GSB_volumes!$M34,0)</f>
        <v>0</v>
      </c>
      <c r="K34" s="233">
        <f>IF(K$11=$D$6, GSB_volumes!$J34*GSB_volumes!$K34,0)</f>
        <v>0</v>
      </c>
      <c r="L34" s="233">
        <f>IF(L$11=IF($D34=$A$5, $D$5, IF(OR($D34="ESV observed compliance", $D34 = $A$7),$D$7, $D$6)), SUMPRODUCT(GSB_volumes!$Q34:$U34,GSB_volumes!$Q$13:$U$13)+GSB_volumes!$O34,0)</f>
        <v>0</v>
      </c>
      <c r="M34" s="234">
        <f>IF(M$11=$D$6, GSB_volumes!$M34,0)</f>
        <v>0</v>
      </c>
      <c r="N34" s="233">
        <f>IF(N$11=$D$6, GSB_volumes!$J34*GSB_volumes!$K34,0)</f>
        <v>0</v>
      </c>
      <c r="O34" s="233">
        <f>IF(O$11=IF($D34=$A$5, $D$5, IF(OR($D34="ESV observed compliance", $D34 = $A$7),$D$7, $D$6)), SUMPRODUCT(GSB_volumes!$Q34:$U34,GSB_volumes!$Q$13:$U$13)+GSB_volumes!$O34,0)</f>
        <v>0</v>
      </c>
      <c r="P34" s="234">
        <f>IF(P$11=$D$6, GSB_volumes!$M34,0)</f>
        <v>0</v>
      </c>
      <c r="Q34" s="233">
        <f>IF(Q$11=$D$6, GSB_volumes!$J34*GSB_volumes!$K34,0)</f>
        <v>0</v>
      </c>
      <c r="R34" s="233">
        <f>IF(R$11=IF($D34=$A$5, $D$5, IF(OR($D34="ESV observed compliance", $D34 = $A$7),$D$7, $D$6)), SUMPRODUCT(GSB_volumes!$Q34:$U34,GSB_volumes!$Q$13:$U$13)+GSB_volumes!$O34,0)</f>
        <v>0</v>
      </c>
      <c r="S34" s="234">
        <f>IF(S$11=$D$6, GSB_volumes!$M34,0)</f>
        <v>0</v>
      </c>
      <c r="T34" s="233">
        <f>IF(T$11=$D$6, GSB_volumes!$J34*GSB_volumes!$K34,0)</f>
        <v>612000</v>
      </c>
      <c r="U34" s="233">
        <f ca="1">IF(U$11=IF($D34=$A$5, $D$5, IF(OR($D34="ESV observed compliance", $D34 = $A$7),$D$7, $D$6)), SUMPRODUCT(GSB_volumes!$Q34:$U34,GSB_volumes!$Q$13:$U$13)+GSB_volumes!$O34,0)</f>
        <v>0</v>
      </c>
      <c r="V34" s="234">
        <f>IF(V$11=$D$6, GSB_volumes!$M34,0)</f>
        <v>0</v>
      </c>
      <c r="W34" s="233">
        <f>IF(W$11=$D$6, GSB_volumes!$J34*GSB_volumes!$K34,0)</f>
        <v>0</v>
      </c>
      <c r="X34" s="233">
        <f>IF(X$11=IF($D34=$A$5, $D$5, IF(OR($D34="ESV observed compliance", $D34 = $A$7),$D$7, $D$6)), SUMPRODUCT(GSB_volumes!$Q34:$U34,GSB_volumes!$Q$13:$U$13)+GSB_volumes!$O34,0)</f>
        <v>0</v>
      </c>
      <c r="Y34" s="234">
        <f>IF(Y$11=$D$6, GSB_volumes!$M34,0)</f>
        <v>0</v>
      </c>
      <c r="Z34" s="233">
        <f>IF(Z$11=$D$6, GSB_volumes!$J34*GSB_volumes!$K34,0)</f>
        <v>0</v>
      </c>
      <c r="AA34" s="233">
        <f>IF(AA$11=IF($D34=$A$5, $D$5, IF(OR($D34="ESV observed compliance", $D34 = $A$7),$D$7, $D$6)), SUMPRODUCT(GSB_volumes!$Q34:$U34,GSB_volumes!$Q$13:$U$13)+GSB_volumes!$O34,0)</f>
        <v>0</v>
      </c>
      <c r="AB34" s="234">
        <f>IF(AB$11=$D$6, GSB_volumes!$M34,0)</f>
        <v>0</v>
      </c>
      <c r="AC34" s="124"/>
      <c r="AD34" s="235">
        <f t="shared" si="11"/>
        <v>0</v>
      </c>
      <c r="AE34" s="235">
        <f t="shared" si="7"/>
        <v>0</v>
      </c>
      <c r="AF34" s="235">
        <f t="shared" si="7"/>
        <v>0</v>
      </c>
      <c r="AG34" s="235">
        <f t="shared" si="7"/>
        <v>0</v>
      </c>
      <c r="AH34" s="235">
        <f t="shared" ca="1" si="7"/>
        <v>612000</v>
      </c>
      <c r="AI34" s="235">
        <f t="shared" si="7"/>
        <v>0</v>
      </c>
      <c r="AJ34" s="235">
        <f t="shared" si="7"/>
        <v>0</v>
      </c>
      <c r="AK34" s="124"/>
      <c r="AL34" s="235">
        <f t="shared" ca="1" si="12"/>
        <v>612000</v>
      </c>
      <c r="AN34" s="235">
        <f t="shared" ref="AN34:BC39" si="15">SUMIF($AD$11:$AJ$11,AN$11, $AD34:$AJ34)*AN$8</f>
        <v>0</v>
      </c>
      <c r="AO34" s="235">
        <f t="shared" si="15"/>
        <v>0</v>
      </c>
      <c r="AP34" s="235">
        <f t="shared" si="15"/>
        <v>0</v>
      </c>
      <c r="AQ34" s="235">
        <f t="shared" si="15"/>
        <v>0</v>
      </c>
      <c r="AR34" s="235">
        <f t="shared" si="15"/>
        <v>0</v>
      </c>
      <c r="AS34" s="235">
        <f t="shared" si="15"/>
        <v>0</v>
      </c>
      <c r="AT34" s="235">
        <f t="shared" si="15"/>
        <v>0</v>
      </c>
      <c r="AU34" s="235">
        <f t="shared" si="15"/>
        <v>0</v>
      </c>
      <c r="AV34" s="235">
        <f t="shared" ca="1" si="15"/>
        <v>306000</v>
      </c>
      <c r="AW34" s="235">
        <f t="shared" ca="1" si="15"/>
        <v>306000</v>
      </c>
      <c r="AX34" s="235">
        <f t="shared" si="15"/>
        <v>0</v>
      </c>
      <c r="AY34" s="235">
        <f t="shared" si="15"/>
        <v>0</v>
      </c>
      <c r="AZ34" s="235">
        <f t="shared" si="15"/>
        <v>0</v>
      </c>
      <c r="BA34" s="235">
        <f t="shared" si="15"/>
        <v>0</v>
      </c>
      <c r="BB34" s="235">
        <f t="shared" si="15"/>
        <v>0</v>
      </c>
      <c r="BC34" s="235">
        <f t="shared" si="15"/>
        <v>0</v>
      </c>
    </row>
    <row r="35" spans="1:57" s="217" customFormat="1">
      <c r="D35" s="217" t="str">
        <f>GSB_volumes!D35</f>
        <v>66kV Line works (Overhead)</v>
      </c>
      <c r="F35" s="12"/>
      <c r="G35" s="98"/>
      <c r="H35" s="236">
        <f>IF(H$11=$D$6, GSB_volumes!$J35*GSB_volumes!$K35,0)</f>
        <v>0</v>
      </c>
      <c r="I35" s="233">
        <f>IF(I$11=IF($D35=$A$5, $D$5, IF(OR($D35="ESV observed compliance", $D35 = $A$7),$D$7, $D$6)), SUMPRODUCT(GSB_volumes!$Q35:$U35,GSB_volumes!$Q$13:$U$13)+GSB_volumes!$O35,0)</f>
        <v>0</v>
      </c>
      <c r="J35" s="234">
        <f>IF(J$11=$D$6, GSB_volumes!$M35,0)</f>
        <v>0</v>
      </c>
      <c r="K35" s="233">
        <f>IF(K$11=$D$6, GSB_volumes!$J35*GSB_volumes!$K35,0)</f>
        <v>0</v>
      </c>
      <c r="L35" s="233">
        <f>IF(L$11=IF($D35=$A$5, $D$5, IF(OR($D35="ESV observed compliance", $D35 = $A$7),$D$7, $D$6)), SUMPRODUCT(GSB_volumes!$Q35:$U35,GSB_volumes!$Q$13:$U$13)+GSB_volumes!$O35,0)</f>
        <v>0</v>
      </c>
      <c r="M35" s="234">
        <f>IF(M$11=$D$6, GSB_volumes!$M35,0)</f>
        <v>0</v>
      </c>
      <c r="N35" s="233">
        <f>IF(N$11=$D$6, GSB_volumes!$J35*GSB_volumes!$K35,0)</f>
        <v>0</v>
      </c>
      <c r="O35" s="233">
        <f>IF(O$11=IF($D35=$A$5, $D$5, IF(OR($D35="ESV observed compliance", $D35 = $A$7),$D$7, $D$6)), SUMPRODUCT(GSB_volumes!$Q35:$U35,GSB_volumes!$Q$13:$U$13)+GSB_volumes!$O35,0)</f>
        <v>0</v>
      </c>
      <c r="P35" s="234">
        <f>IF(P$11=$D$6, GSB_volumes!$M35,0)</f>
        <v>0</v>
      </c>
      <c r="Q35" s="233">
        <f>IF(Q$11=$D$6, GSB_volumes!$J35*GSB_volumes!$K35,0)</f>
        <v>0</v>
      </c>
      <c r="R35" s="233">
        <f>IF(R$11=IF($D35=$A$5, $D$5, IF(OR($D35="ESV observed compliance", $D35 = $A$7),$D$7, $D$6)), SUMPRODUCT(GSB_volumes!$Q35:$U35,GSB_volumes!$Q$13:$U$13)+GSB_volumes!$O35,0)</f>
        <v>0</v>
      </c>
      <c r="S35" s="234">
        <f>IF(S$11=$D$6, GSB_volumes!$M35,0)</f>
        <v>0</v>
      </c>
      <c r="T35" s="233">
        <f>IF(T$11=$D$6, GSB_volumes!$J35*GSB_volumes!$K35,0)</f>
        <v>0</v>
      </c>
      <c r="U35" s="233">
        <f ca="1">IF(U$11=IF($D35=$A$5, $D$5, IF(OR($D35="ESV observed compliance", $D35 = $A$7),$D$7, $D$6)), SUMPRODUCT(GSB_volumes!$Q35:$U35,GSB_volumes!$Q$13:$U$13)+GSB_volumes!$O35,0)</f>
        <v>0</v>
      </c>
      <c r="V35" s="234">
        <f>IF(V$11=$D$6, GSB_volumes!$M35,0)</f>
        <v>0</v>
      </c>
      <c r="W35" s="233">
        <f>IF(W$11=$D$6, GSB_volumes!$J35*GSB_volumes!$K35,0)</f>
        <v>0</v>
      </c>
      <c r="X35" s="233">
        <f>IF(X$11=IF($D35=$A$5, $D$5, IF(OR($D35="ESV observed compliance", $D35 = $A$7),$D$7, $D$6)), SUMPRODUCT(GSB_volumes!$Q35:$U35,GSB_volumes!$Q$13:$U$13)+GSB_volumes!$O35,0)</f>
        <v>0</v>
      </c>
      <c r="Y35" s="234">
        <f>IF(Y$11=$D$6, GSB_volumes!$M35,0)</f>
        <v>0</v>
      </c>
      <c r="Z35" s="233">
        <f>IF(Z$11=$D$6, GSB_volumes!$J35*GSB_volumes!$K35,0)</f>
        <v>0</v>
      </c>
      <c r="AA35" s="233">
        <f>IF(AA$11=IF($D35=$A$5, $D$5, IF(OR($D35="ESV observed compliance", $D35 = $A$7),$D$7, $D$6)), SUMPRODUCT(GSB_volumes!$Q35:$U35,GSB_volumes!$Q$13:$U$13)+GSB_volumes!$O35,0)</f>
        <v>0</v>
      </c>
      <c r="AB35" s="234">
        <f>IF(AB$11=$D$6, GSB_volumes!$M35,0)</f>
        <v>0</v>
      </c>
      <c r="AC35" s="124"/>
      <c r="AD35" s="235">
        <f t="shared" si="11"/>
        <v>0</v>
      </c>
      <c r="AE35" s="235">
        <f t="shared" si="7"/>
        <v>0</v>
      </c>
      <c r="AF35" s="235">
        <f t="shared" si="7"/>
        <v>0</v>
      </c>
      <c r="AG35" s="235">
        <f t="shared" si="7"/>
        <v>0</v>
      </c>
      <c r="AH35" s="235">
        <f t="shared" ca="1" si="7"/>
        <v>0</v>
      </c>
      <c r="AI35" s="235">
        <f t="shared" si="7"/>
        <v>0</v>
      </c>
      <c r="AJ35" s="235">
        <f t="shared" si="7"/>
        <v>0</v>
      </c>
      <c r="AK35" s="124"/>
      <c r="AL35" s="235">
        <f t="shared" ref="AL35:AL39" ca="1" si="16">SUM(AD35:AJ35)</f>
        <v>0</v>
      </c>
      <c r="AN35" s="235">
        <f t="shared" si="15"/>
        <v>0</v>
      </c>
      <c r="AO35" s="235">
        <f t="shared" si="15"/>
        <v>0</v>
      </c>
      <c r="AP35" s="235">
        <f t="shared" si="15"/>
        <v>0</v>
      </c>
      <c r="AQ35" s="235">
        <f t="shared" si="15"/>
        <v>0</v>
      </c>
      <c r="AR35" s="235">
        <f t="shared" si="15"/>
        <v>0</v>
      </c>
      <c r="AS35" s="235">
        <f t="shared" si="15"/>
        <v>0</v>
      </c>
      <c r="AT35" s="235">
        <f t="shared" si="15"/>
        <v>0</v>
      </c>
      <c r="AU35" s="235">
        <f t="shared" si="15"/>
        <v>0</v>
      </c>
      <c r="AV35" s="235">
        <f t="shared" ca="1" si="15"/>
        <v>0</v>
      </c>
      <c r="AW35" s="235">
        <f t="shared" ca="1" si="15"/>
        <v>0</v>
      </c>
      <c r="AX35" s="235">
        <f t="shared" si="15"/>
        <v>0</v>
      </c>
      <c r="AY35" s="235">
        <f t="shared" si="15"/>
        <v>0</v>
      </c>
      <c r="AZ35" s="235">
        <f t="shared" si="15"/>
        <v>0</v>
      </c>
      <c r="BA35" s="235">
        <f t="shared" si="15"/>
        <v>0</v>
      </c>
      <c r="BB35" s="235">
        <f t="shared" si="15"/>
        <v>0</v>
      </c>
      <c r="BC35" s="235">
        <f t="shared" si="15"/>
        <v>0</v>
      </c>
    </row>
    <row r="36" spans="1:57">
      <c r="D36" s="217" t="str">
        <f>GSB_volumes!D36</f>
        <v>3rd phase line extension</v>
      </c>
      <c r="F36" s="12"/>
      <c r="G36" s="98"/>
      <c r="H36" s="236">
        <f>IF(H$11=$D$6, GSB_volumes!$J36*GSB_volumes!$K36,0)</f>
        <v>0</v>
      </c>
      <c r="I36" s="233">
        <f>IF(I$11=IF($D36=$A$5, $D$5, IF(OR($D36="ESV observed compliance", $D36 = $A$7),$D$7, $D$6)), SUMPRODUCT(GSB_volumes!$Q36:$U36,GSB_volumes!$Q$13:$U$13)+GSB_volumes!$O36,0)</f>
        <v>0</v>
      </c>
      <c r="J36" s="234">
        <f>IF(J$11=$D$6, GSB_volumes!$M36,0)</f>
        <v>0</v>
      </c>
      <c r="K36" s="233">
        <f>IF(K$11=$D$6, GSB_volumes!$J36*GSB_volumes!$K36,0)</f>
        <v>0</v>
      </c>
      <c r="L36" s="233">
        <f>IF(L$11=IF($D36=$A$5, $D$5, IF(OR($D36="ESV observed compliance", $D36 = $A$7),$D$7, $D$6)), SUMPRODUCT(GSB_volumes!$Q36:$U36,GSB_volumes!$Q$13:$U$13)+GSB_volumes!$O36,0)</f>
        <v>0</v>
      </c>
      <c r="M36" s="234">
        <f>IF(M$11=$D$6, GSB_volumes!$M36,0)</f>
        <v>0</v>
      </c>
      <c r="N36" s="233">
        <f>IF(N$11=$D$6, GSB_volumes!$J36*GSB_volumes!$K36,0)</f>
        <v>0</v>
      </c>
      <c r="O36" s="233">
        <f>IF(O$11=IF($D36=$A$5, $D$5, IF(OR($D36="ESV observed compliance", $D36 = $A$7),$D$7, $D$6)), SUMPRODUCT(GSB_volumes!$Q36:$U36,GSB_volumes!$Q$13:$U$13)+GSB_volumes!$O36,0)</f>
        <v>0</v>
      </c>
      <c r="P36" s="234">
        <f>IF(P$11=$D$6, GSB_volumes!$M36,0)</f>
        <v>0</v>
      </c>
      <c r="Q36" s="233">
        <f>IF(Q$11=$D$6, GSB_volumes!$J36*GSB_volumes!$K36,0)</f>
        <v>0</v>
      </c>
      <c r="R36" s="233">
        <f>IF(R$11=IF($D36=$A$5, $D$5, IF(OR($D36="ESV observed compliance", $D36 = $A$7),$D$7, $D$6)), SUMPRODUCT(GSB_volumes!$Q36:$U36,GSB_volumes!$Q$13:$U$13)+GSB_volumes!$O36,0)</f>
        <v>0</v>
      </c>
      <c r="S36" s="234">
        <f>IF(S$11=$D$6, GSB_volumes!$M36,0)</f>
        <v>0</v>
      </c>
      <c r="T36" s="233">
        <f>IF(T$11=$D$6, GSB_volumes!$J36*GSB_volumes!$K36,0)</f>
        <v>0</v>
      </c>
      <c r="U36" s="233">
        <f ca="1">IF(U$11=IF($D36=$A$5, $D$5, IF(OR($D36="ESV observed compliance", $D36 = $A$7),$D$7, $D$6)), SUMPRODUCT(GSB_volumes!$Q36:$U36,GSB_volumes!$Q$13:$U$13)+GSB_volumes!$O36,0)</f>
        <v>0</v>
      </c>
      <c r="V36" s="234">
        <f>IF(V$11=$D$6, GSB_volumes!$M36,0)</f>
        <v>0</v>
      </c>
      <c r="W36" s="233">
        <f>IF(W$11=$D$6, GSB_volumes!$J36*GSB_volumes!$K36,0)</f>
        <v>0</v>
      </c>
      <c r="X36" s="233">
        <f>IF(X$11=IF($D36=$A$5, $D$5, IF(OR($D36="ESV observed compliance", $D36 = $A$7),$D$7, $D$6)), SUMPRODUCT(GSB_volumes!$Q36:$U36,GSB_volumes!$Q$13:$U$13)+GSB_volumes!$O36,0)</f>
        <v>0</v>
      </c>
      <c r="Y36" s="234">
        <f>IF(Y$11=$D$6, GSB_volumes!$M36,0)</f>
        <v>0</v>
      </c>
      <c r="Z36" s="233">
        <f>IF(Z$11=$D$6, GSB_volumes!$J36*GSB_volumes!$K36,0)</f>
        <v>0</v>
      </c>
      <c r="AA36" s="233">
        <f>IF(AA$11=IF($D36=$A$5, $D$5, IF(OR($D36="ESV observed compliance", $D36 = $A$7),$D$7, $D$6)), SUMPRODUCT(GSB_volumes!$Q36:$U36,GSB_volumes!$Q$13:$U$13)+GSB_volumes!$O36,0)</f>
        <v>0</v>
      </c>
      <c r="AB36" s="234">
        <f>IF(AB$11=$D$6, GSB_volumes!$M36,0)</f>
        <v>0</v>
      </c>
      <c r="AC36" s="124"/>
      <c r="AD36" s="235">
        <f t="shared" si="11"/>
        <v>0</v>
      </c>
      <c r="AE36" s="235">
        <f t="shared" si="7"/>
        <v>0</v>
      </c>
      <c r="AF36" s="235">
        <f t="shared" si="7"/>
        <v>0</v>
      </c>
      <c r="AG36" s="235">
        <f t="shared" si="7"/>
        <v>0</v>
      </c>
      <c r="AH36" s="235">
        <f t="shared" ca="1" si="7"/>
        <v>0</v>
      </c>
      <c r="AI36" s="235">
        <f t="shared" si="7"/>
        <v>0</v>
      </c>
      <c r="AJ36" s="235">
        <f t="shared" si="7"/>
        <v>0</v>
      </c>
      <c r="AK36" s="124"/>
      <c r="AL36" s="235">
        <f t="shared" ca="1" si="16"/>
        <v>0</v>
      </c>
      <c r="AN36" s="235">
        <f t="shared" si="15"/>
        <v>0</v>
      </c>
      <c r="AO36" s="235">
        <f t="shared" si="15"/>
        <v>0</v>
      </c>
      <c r="AP36" s="235">
        <f t="shared" si="15"/>
        <v>0</v>
      </c>
      <c r="AQ36" s="235">
        <f t="shared" si="15"/>
        <v>0</v>
      </c>
      <c r="AR36" s="235">
        <f t="shared" si="15"/>
        <v>0</v>
      </c>
      <c r="AS36" s="235">
        <f t="shared" si="15"/>
        <v>0</v>
      </c>
      <c r="AT36" s="235">
        <f t="shared" si="15"/>
        <v>0</v>
      </c>
      <c r="AU36" s="235">
        <f t="shared" si="15"/>
        <v>0</v>
      </c>
      <c r="AV36" s="235">
        <f t="shared" ca="1" si="15"/>
        <v>0</v>
      </c>
      <c r="AW36" s="235">
        <f t="shared" ca="1" si="15"/>
        <v>0</v>
      </c>
      <c r="AX36" s="235">
        <f t="shared" si="15"/>
        <v>0</v>
      </c>
      <c r="AY36" s="235">
        <f t="shared" si="15"/>
        <v>0</v>
      </c>
      <c r="AZ36" s="235">
        <f t="shared" si="15"/>
        <v>0</v>
      </c>
      <c r="BA36" s="235">
        <f t="shared" si="15"/>
        <v>0</v>
      </c>
      <c r="BB36" s="235">
        <f t="shared" si="15"/>
        <v>0</v>
      </c>
      <c r="BC36" s="235">
        <f t="shared" si="15"/>
        <v>0</v>
      </c>
      <c r="BD36" s="217"/>
      <c r="BE36" s="217"/>
    </row>
    <row r="37" spans="1:57">
      <c r="D37" s="217" t="str">
        <f>GSB_volumes!D37</f>
        <v>Asset resilience</v>
      </c>
      <c r="F37" s="12"/>
      <c r="G37" s="98"/>
      <c r="H37" s="236">
        <f>IF(H$11=$D$6, GSB_volumes!$J37*GSB_volumes!$K37,0)</f>
        <v>0</v>
      </c>
      <c r="I37" s="233">
        <f>IF(I$11=IF($D37=$A$5, $D$5, IF(OR($D37="ESV observed compliance", $D37 = $A$7),$D$7, $D$6)), SUMPRODUCT(GSB_volumes!$Q37:$U37,GSB_volumes!$Q$13:$U$13)+GSB_volumes!$O37,0)</f>
        <v>0</v>
      </c>
      <c r="J37" s="234">
        <f>IF(J$11=$D$6, GSB_volumes!$M37,0)</f>
        <v>0</v>
      </c>
      <c r="K37" s="233">
        <f>IF(K$11=$D$6, GSB_volumes!$J37*GSB_volumes!$K37,0)</f>
        <v>0</v>
      </c>
      <c r="L37" s="233">
        <f>IF(L$11=IF($D37=$A$5, $D$5, IF(OR($D37="ESV observed compliance", $D37 = $A$7),$D$7, $D$6)), SUMPRODUCT(GSB_volumes!$Q37:$U37,GSB_volumes!$Q$13:$U$13)+GSB_volumes!$O37,0)</f>
        <v>0</v>
      </c>
      <c r="M37" s="234">
        <f>IF(M$11=$D$6, GSB_volumes!$M37,0)</f>
        <v>0</v>
      </c>
      <c r="N37" s="233">
        <f>IF(N$11=$D$6, GSB_volumes!$J37*GSB_volumes!$K37,0)</f>
        <v>0</v>
      </c>
      <c r="O37" s="233">
        <f>IF(O$11=IF($D37=$A$5, $D$5, IF(OR($D37="ESV observed compliance", $D37 = $A$7),$D$7, $D$6)), SUMPRODUCT(GSB_volumes!$Q37:$U37,GSB_volumes!$Q$13:$U$13)+GSB_volumes!$O37,0)</f>
        <v>0</v>
      </c>
      <c r="P37" s="234">
        <f>IF(P$11=$D$6, GSB_volumes!$M37,0)</f>
        <v>0</v>
      </c>
      <c r="Q37" s="233">
        <f>IF(Q$11=$D$6, GSB_volumes!$J37*GSB_volumes!$K37,0)</f>
        <v>0</v>
      </c>
      <c r="R37" s="233">
        <f>IF(R$11=IF($D37=$A$5, $D$5, IF(OR($D37="ESV observed compliance", $D37 = $A$7),$D$7, $D$6)), SUMPRODUCT(GSB_volumes!$Q37:$U37,GSB_volumes!$Q$13:$U$13)+GSB_volumes!$O37,0)</f>
        <v>0</v>
      </c>
      <c r="S37" s="234">
        <f>IF(S$11=$D$6, GSB_volumes!$M37,0)</f>
        <v>0</v>
      </c>
      <c r="T37" s="233">
        <f>IF(T$11=$D$6, GSB_volumes!$J37*GSB_volumes!$K37,0)</f>
        <v>0</v>
      </c>
      <c r="U37" s="233">
        <f ca="1">IF(U$11=IF($D37=$A$5, $D$5, IF(OR($D37="ESV observed compliance", $D37 = $A$7),$D$7, $D$6)), SUMPRODUCT(GSB_volumes!$Q37:$U37,GSB_volumes!$Q$13:$U$13)+GSB_volumes!$O37,0)</f>
        <v>0</v>
      </c>
      <c r="V37" s="234">
        <f>IF(V$11=$D$6, GSB_volumes!$M37,0)</f>
        <v>0</v>
      </c>
      <c r="W37" s="233">
        <f>IF(W$11=$D$6, GSB_volumes!$J37*GSB_volumes!$K37,0)</f>
        <v>0</v>
      </c>
      <c r="X37" s="233">
        <f>IF(X$11=IF($D37=$A$5, $D$5, IF(OR($D37="ESV observed compliance", $D37 = $A$7),$D$7, $D$6)), SUMPRODUCT(GSB_volumes!$Q37:$U37,GSB_volumes!$Q$13:$U$13)+GSB_volumes!$O37,0)</f>
        <v>0</v>
      </c>
      <c r="Y37" s="234">
        <f>IF(Y$11=$D$6, GSB_volumes!$M37,0)</f>
        <v>0</v>
      </c>
      <c r="Z37" s="233">
        <f>IF(Z$11=$D$6, GSB_volumes!$J37*GSB_volumes!$K37,0)</f>
        <v>0</v>
      </c>
      <c r="AA37" s="233">
        <f>IF(AA$11=IF($D37=$A$5, $D$5, IF(OR($D37="ESV observed compliance", $D37 = $A$7),$D$7, $D$6)), SUMPRODUCT(GSB_volumes!$Q37:$U37,GSB_volumes!$Q$13:$U$13)+GSB_volumes!$O37,0)</f>
        <v>0</v>
      </c>
      <c r="AB37" s="234">
        <f>IF(AB$11=$D$6, GSB_volumes!$M37,0)</f>
        <v>0</v>
      </c>
      <c r="AC37" s="124"/>
      <c r="AD37" s="235">
        <f t="shared" si="11"/>
        <v>0</v>
      </c>
      <c r="AE37" s="235">
        <f t="shared" si="7"/>
        <v>0</v>
      </c>
      <c r="AF37" s="235">
        <f t="shared" si="7"/>
        <v>0</v>
      </c>
      <c r="AG37" s="235">
        <f t="shared" si="7"/>
        <v>0</v>
      </c>
      <c r="AH37" s="235">
        <f t="shared" ca="1" si="7"/>
        <v>0</v>
      </c>
      <c r="AI37" s="235">
        <f t="shared" si="7"/>
        <v>0</v>
      </c>
      <c r="AJ37" s="235">
        <f t="shared" si="7"/>
        <v>0</v>
      </c>
      <c r="AK37" s="124"/>
      <c r="AL37" s="235">
        <f t="shared" ca="1" si="16"/>
        <v>0</v>
      </c>
      <c r="AN37" s="235">
        <f t="shared" si="15"/>
        <v>0</v>
      </c>
      <c r="AO37" s="235">
        <f t="shared" si="15"/>
        <v>0</v>
      </c>
      <c r="AP37" s="235">
        <f t="shared" si="15"/>
        <v>0</v>
      </c>
      <c r="AQ37" s="235">
        <f t="shared" si="15"/>
        <v>0</v>
      </c>
      <c r="AR37" s="235">
        <f t="shared" si="15"/>
        <v>0</v>
      </c>
      <c r="AS37" s="235">
        <f t="shared" si="15"/>
        <v>0</v>
      </c>
      <c r="AT37" s="235">
        <f t="shared" si="15"/>
        <v>0</v>
      </c>
      <c r="AU37" s="235">
        <f t="shared" si="15"/>
        <v>0</v>
      </c>
      <c r="AV37" s="235">
        <f t="shared" ca="1" si="15"/>
        <v>0</v>
      </c>
      <c r="AW37" s="235">
        <f t="shared" ca="1" si="15"/>
        <v>0</v>
      </c>
      <c r="AX37" s="235">
        <f t="shared" si="15"/>
        <v>0</v>
      </c>
      <c r="AY37" s="235">
        <f t="shared" si="15"/>
        <v>0</v>
      </c>
      <c r="AZ37" s="235">
        <f t="shared" si="15"/>
        <v>0</v>
      </c>
      <c r="BA37" s="235">
        <f t="shared" si="15"/>
        <v>0</v>
      </c>
      <c r="BB37" s="235">
        <f t="shared" si="15"/>
        <v>0</v>
      </c>
      <c r="BC37" s="235">
        <f t="shared" si="15"/>
        <v>0</v>
      </c>
      <c r="BD37" s="217"/>
      <c r="BE37" s="217"/>
    </row>
    <row r="38" spans="1:57">
      <c r="D38" s="217" t="str">
        <f>GSB_volumes!D38</f>
        <v>Distribution Comms</v>
      </c>
      <c r="F38" s="12"/>
      <c r="G38" s="98"/>
      <c r="H38" s="236">
        <f>IF(H$11=$D$6, GSB_volumes!$J38*GSB_volumes!$K38,0)</f>
        <v>0</v>
      </c>
      <c r="I38" s="233">
        <f>IF(I$11=IF($D38=$A$5, $D$5, IF(OR($D38="ESV observed compliance", $D38 = $A$7),$D$7, $D$6)), SUMPRODUCT(GSB_volumes!$Q38:$U38,GSB_volumes!$Q$13:$U$13)+GSB_volumes!$O38,0)</f>
        <v>0</v>
      </c>
      <c r="J38" s="234">
        <f>IF(J$11=$D$6, GSB_volumes!$M38,0)</f>
        <v>0</v>
      </c>
      <c r="K38" s="233">
        <f>IF(K$11=$D$6, GSB_volumes!$J38*GSB_volumes!$K38,0)</f>
        <v>0</v>
      </c>
      <c r="L38" s="233">
        <f>IF(L$11=IF($D38=$A$5, $D$5, IF(OR($D38="ESV observed compliance", $D38 = $A$7),$D$7, $D$6)), SUMPRODUCT(GSB_volumes!$Q38:$U38,GSB_volumes!$Q$13:$U$13)+GSB_volumes!$O38,0)</f>
        <v>0</v>
      </c>
      <c r="M38" s="234">
        <f>IF(M$11=$D$6, GSB_volumes!$M38,0)</f>
        <v>0</v>
      </c>
      <c r="N38" s="233">
        <f>IF(N$11=$D$6, GSB_volumes!$J38*GSB_volumes!$K38,0)</f>
        <v>0</v>
      </c>
      <c r="O38" s="233">
        <f>IF(O$11=IF($D38=$A$5, $D$5, IF(OR($D38="ESV observed compliance", $D38 = $A$7),$D$7, $D$6)), SUMPRODUCT(GSB_volumes!$Q38:$U38,GSB_volumes!$Q$13:$U$13)+GSB_volumes!$O38,0)</f>
        <v>0</v>
      </c>
      <c r="P38" s="234">
        <f>IF(P$11=$D$6, GSB_volumes!$M38,0)</f>
        <v>0</v>
      </c>
      <c r="Q38" s="233">
        <f>IF(Q$11=$D$6, GSB_volumes!$J38*GSB_volumes!$K38,0)</f>
        <v>0</v>
      </c>
      <c r="R38" s="233">
        <f>IF(R$11=IF($D38=$A$5, $D$5, IF(OR($D38="ESV observed compliance", $D38 = $A$7),$D$7, $D$6)), SUMPRODUCT(GSB_volumes!$Q38:$U38,GSB_volumes!$Q$13:$U$13)+GSB_volumes!$O38,0)</f>
        <v>0</v>
      </c>
      <c r="S38" s="234">
        <f>IF(S$11=$D$6, GSB_volumes!$M38,0)</f>
        <v>0</v>
      </c>
      <c r="T38" s="233">
        <f>IF(T$11=$D$6, GSB_volumes!$J38*GSB_volumes!$K38,0)</f>
        <v>0</v>
      </c>
      <c r="U38" s="233">
        <f ca="1">IF(U$11=IF($D38=$A$5, $D$5, IF(OR($D38="ESV observed compliance", $D38 = $A$7),$D$7, $D$6)), SUMPRODUCT(GSB_volumes!$Q38:$U38,GSB_volumes!$Q$13:$U$13)+GSB_volumes!$O38,0)</f>
        <v>0</v>
      </c>
      <c r="V38" s="234">
        <f>IF(V$11=$D$6, GSB_volumes!$M38,0)</f>
        <v>0</v>
      </c>
      <c r="W38" s="233">
        <f>IF(W$11=$D$6, GSB_volumes!$J38*GSB_volumes!$K38,0)</f>
        <v>0</v>
      </c>
      <c r="X38" s="233">
        <f>IF(X$11=IF($D38=$A$5, $D$5, IF(OR($D38="ESV observed compliance", $D38 = $A$7),$D$7, $D$6)), SUMPRODUCT(GSB_volumes!$Q38:$U38,GSB_volumes!$Q$13:$U$13)+GSB_volumes!$O38,0)</f>
        <v>0</v>
      </c>
      <c r="Y38" s="234">
        <f>IF(Y$11=$D$6, GSB_volumes!$M38,0)</f>
        <v>0</v>
      </c>
      <c r="Z38" s="233">
        <f>IF(Z$11=$D$6, GSB_volumes!$J38*GSB_volumes!$K38,0)</f>
        <v>0</v>
      </c>
      <c r="AA38" s="233">
        <f>IF(AA$11=IF($D38=$A$5, $D$5, IF(OR($D38="ESV observed compliance", $D38 = $A$7),$D$7, $D$6)), SUMPRODUCT(GSB_volumes!$Q38:$U38,GSB_volumes!$Q$13:$U$13)+GSB_volumes!$O38,0)</f>
        <v>0</v>
      </c>
      <c r="AB38" s="234">
        <f>IF(AB$11=$D$6, GSB_volumes!$M38,0)</f>
        <v>0</v>
      </c>
      <c r="AC38" s="124"/>
      <c r="AD38" s="235">
        <f t="shared" si="11"/>
        <v>0</v>
      </c>
      <c r="AE38" s="235">
        <f t="shared" si="7"/>
        <v>0</v>
      </c>
      <c r="AF38" s="235">
        <f t="shared" si="7"/>
        <v>0</v>
      </c>
      <c r="AG38" s="235">
        <f t="shared" si="7"/>
        <v>0</v>
      </c>
      <c r="AH38" s="235">
        <f t="shared" ca="1" si="7"/>
        <v>0</v>
      </c>
      <c r="AI38" s="235">
        <f t="shared" si="7"/>
        <v>0</v>
      </c>
      <c r="AJ38" s="235">
        <f t="shared" si="7"/>
        <v>0</v>
      </c>
      <c r="AK38" s="124"/>
      <c r="AL38" s="235">
        <f t="shared" ca="1" si="16"/>
        <v>0</v>
      </c>
      <c r="AN38" s="235">
        <f t="shared" si="15"/>
        <v>0</v>
      </c>
      <c r="AO38" s="235">
        <f t="shared" si="15"/>
        <v>0</v>
      </c>
      <c r="AP38" s="235">
        <f t="shared" si="15"/>
        <v>0</v>
      </c>
      <c r="AQ38" s="235">
        <f t="shared" si="15"/>
        <v>0</v>
      </c>
      <c r="AR38" s="235">
        <f t="shared" si="15"/>
        <v>0</v>
      </c>
      <c r="AS38" s="235">
        <f t="shared" si="15"/>
        <v>0</v>
      </c>
      <c r="AT38" s="235">
        <f t="shared" si="15"/>
        <v>0</v>
      </c>
      <c r="AU38" s="235">
        <f t="shared" si="15"/>
        <v>0</v>
      </c>
      <c r="AV38" s="235">
        <f t="shared" ca="1" si="15"/>
        <v>0</v>
      </c>
      <c r="AW38" s="235">
        <f t="shared" ca="1" si="15"/>
        <v>0</v>
      </c>
      <c r="AX38" s="235">
        <f t="shared" si="15"/>
        <v>0</v>
      </c>
      <c r="AY38" s="235">
        <f t="shared" si="15"/>
        <v>0</v>
      </c>
      <c r="AZ38" s="235">
        <f t="shared" si="15"/>
        <v>0</v>
      </c>
      <c r="BA38" s="235">
        <f t="shared" si="15"/>
        <v>0</v>
      </c>
      <c r="BB38" s="235">
        <f t="shared" si="15"/>
        <v>0</v>
      </c>
      <c r="BC38" s="235">
        <f t="shared" si="15"/>
        <v>0</v>
      </c>
      <c r="BD38" s="217"/>
      <c r="BE38" s="217"/>
    </row>
    <row r="39" spans="1:57" s="217" customFormat="1">
      <c r="D39" s="217" t="str">
        <f>GSB_volumes!D39</f>
        <v>Other distribution materials</v>
      </c>
      <c r="F39" s="12"/>
      <c r="G39" s="98"/>
      <c r="H39" s="236">
        <f>IF(H$11=$D$6, GSB_volumes!$J39*GSB_volumes!$K39,0)</f>
        <v>0</v>
      </c>
      <c r="I39" s="233">
        <f>IF(I$11=IF($D39=$A$5, $D$5, IF(OR($D39="ESV observed compliance", $D39 = $A$7),$D$7, $D$6)), SUMPRODUCT(GSB_volumes!$Q39:$U39,GSB_volumes!$Q$13:$U$13)+GSB_volumes!$O39,0)</f>
        <v>0</v>
      </c>
      <c r="J39" s="234">
        <f>IF(J$11=$D$6, GSB_volumes!$M39,0)</f>
        <v>0</v>
      </c>
      <c r="K39" s="233">
        <f>IF(K$11=$D$6, GSB_volumes!$J39*GSB_volumes!$K39,0)</f>
        <v>0</v>
      </c>
      <c r="L39" s="233">
        <f>IF(L$11=IF($D39=$A$5, $D$5, IF(OR($D39="ESV observed compliance", $D39 = $A$7),$D$7, $D$6)), SUMPRODUCT(GSB_volumes!$Q39:$U39,GSB_volumes!$Q$13:$U$13)+GSB_volumes!$O39,0)</f>
        <v>0</v>
      </c>
      <c r="M39" s="234">
        <f>IF(M$11=$D$6, GSB_volumes!$M39,0)</f>
        <v>0</v>
      </c>
      <c r="N39" s="233">
        <f>IF(N$11=$D$6, GSB_volumes!$J39*GSB_volumes!$K39,0)</f>
        <v>0</v>
      </c>
      <c r="O39" s="233">
        <f>IF(O$11=IF($D39=$A$5, $D$5, IF(OR($D39="ESV observed compliance", $D39 = $A$7),$D$7, $D$6)), SUMPRODUCT(GSB_volumes!$Q39:$U39,GSB_volumes!$Q$13:$U$13)+GSB_volumes!$O39,0)</f>
        <v>0</v>
      </c>
      <c r="P39" s="234">
        <f>IF(P$11=$D$6, GSB_volumes!$M39,0)</f>
        <v>0</v>
      </c>
      <c r="Q39" s="233">
        <f>IF(Q$11=$D$6, GSB_volumes!$J39*GSB_volumes!$K39,0)</f>
        <v>0</v>
      </c>
      <c r="R39" s="233">
        <f>IF(R$11=IF($D39=$A$5, $D$5, IF(OR($D39="ESV observed compliance", $D39 = $A$7),$D$7, $D$6)), SUMPRODUCT(GSB_volumes!$Q39:$U39,GSB_volumes!$Q$13:$U$13)+GSB_volumes!$O39,0)</f>
        <v>0</v>
      </c>
      <c r="S39" s="234">
        <f>IF(S$11=$D$6, GSB_volumes!$M39,0)</f>
        <v>0</v>
      </c>
      <c r="T39" s="233">
        <f>IF(T$11=$D$6, GSB_volumes!$J39*GSB_volumes!$K39,0)</f>
        <v>0</v>
      </c>
      <c r="U39" s="233">
        <f ca="1">IF(U$11=IF($D39=$A$5, $D$5, IF(OR($D39="ESV observed compliance", $D39 = $A$7),$D$7, $D$6)), SUMPRODUCT(GSB_volumes!$Q39:$U39,GSB_volumes!$Q$13:$U$13)+GSB_volumes!$O39,0)</f>
        <v>0</v>
      </c>
      <c r="V39" s="234">
        <f>IF(V$11=$D$6, GSB_volumes!$M39,0)</f>
        <v>0</v>
      </c>
      <c r="W39" s="233">
        <f>IF(W$11=$D$6, GSB_volumes!$J39*GSB_volumes!$K39,0)</f>
        <v>0</v>
      </c>
      <c r="X39" s="233">
        <f>IF(X$11=IF($D39=$A$5, $D$5, IF(OR($D39="ESV observed compliance", $D39 = $A$7),$D$7, $D$6)), SUMPRODUCT(GSB_volumes!$Q39:$U39,GSB_volumes!$Q$13:$U$13)+GSB_volumes!$O39,0)</f>
        <v>0</v>
      </c>
      <c r="Y39" s="234">
        <f>IF(Y$11=$D$6, GSB_volumes!$M39,0)</f>
        <v>0</v>
      </c>
      <c r="Z39" s="233">
        <f>IF(Z$11=$D$6, GSB_volumes!$J39*GSB_volumes!$K39,0)</f>
        <v>0</v>
      </c>
      <c r="AA39" s="233">
        <f>IF(AA$11=IF($D39=$A$5, $D$5, IF(OR($D39="ESV observed compliance", $D39 = $A$7),$D$7, $D$6)), SUMPRODUCT(GSB_volumes!$Q39:$U39,GSB_volumes!$Q$13:$U$13)+GSB_volumes!$O39,0)</f>
        <v>0</v>
      </c>
      <c r="AB39" s="234">
        <f>IF(AB$11=$D$6, GSB_volumes!$M39,0)</f>
        <v>0</v>
      </c>
      <c r="AC39" s="124"/>
      <c r="AD39" s="235">
        <f t="shared" si="11"/>
        <v>0</v>
      </c>
      <c r="AE39" s="235">
        <f t="shared" si="11"/>
        <v>0</v>
      </c>
      <c r="AF39" s="235">
        <f t="shared" si="11"/>
        <v>0</v>
      </c>
      <c r="AG39" s="235">
        <f t="shared" si="11"/>
        <v>0</v>
      </c>
      <c r="AH39" s="235">
        <f t="shared" ca="1" si="11"/>
        <v>0</v>
      </c>
      <c r="AI39" s="235">
        <f t="shared" si="11"/>
        <v>0</v>
      </c>
      <c r="AJ39" s="235">
        <f t="shared" si="11"/>
        <v>0</v>
      </c>
      <c r="AK39" s="124"/>
      <c r="AL39" s="235">
        <f t="shared" ca="1" si="16"/>
        <v>0</v>
      </c>
      <c r="AN39" s="235">
        <f t="shared" si="15"/>
        <v>0</v>
      </c>
      <c r="AO39" s="235">
        <f t="shared" si="15"/>
        <v>0</v>
      </c>
      <c r="AP39" s="235">
        <f t="shared" si="15"/>
        <v>0</v>
      </c>
      <c r="AQ39" s="235">
        <f t="shared" si="15"/>
        <v>0</v>
      </c>
      <c r="AR39" s="235">
        <f t="shared" si="15"/>
        <v>0</v>
      </c>
      <c r="AS39" s="235">
        <f t="shared" si="15"/>
        <v>0</v>
      </c>
      <c r="AT39" s="235">
        <f t="shared" si="15"/>
        <v>0</v>
      </c>
      <c r="AU39" s="235">
        <f t="shared" si="15"/>
        <v>0</v>
      </c>
      <c r="AV39" s="235">
        <f t="shared" ca="1" si="15"/>
        <v>0</v>
      </c>
      <c r="AW39" s="235">
        <f t="shared" ca="1" si="15"/>
        <v>0</v>
      </c>
      <c r="AX39" s="235">
        <f t="shared" si="15"/>
        <v>0</v>
      </c>
      <c r="AY39" s="235">
        <f t="shared" si="15"/>
        <v>0</v>
      </c>
      <c r="AZ39" s="235">
        <f t="shared" si="15"/>
        <v>0</v>
      </c>
      <c r="BA39" s="235">
        <f t="shared" si="15"/>
        <v>0</v>
      </c>
      <c r="BB39" s="235">
        <f t="shared" si="15"/>
        <v>0</v>
      </c>
      <c r="BC39" s="235">
        <f t="shared" si="15"/>
        <v>0</v>
      </c>
    </row>
    <row r="40" spans="1:57">
      <c r="D40" s="217"/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C40" s="217"/>
      <c r="AD40" s="105"/>
      <c r="AE40" s="105"/>
      <c r="AF40" s="105"/>
      <c r="AG40" s="105"/>
      <c r="AH40" s="105"/>
      <c r="AI40" s="105"/>
      <c r="AJ40" s="105"/>
      <c r="AK40" s="217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217"/>
      <c r="BE40" s="217"/>
    </row>
    <row r="41" spans="1:57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C41" s="217"/>
      <c r="AD41" s="105"/>
      <c r="AE41" s="105"/>
      <c r="AF41" s="105"/>
      <c r="AG41" s="105"/>
      <c r="AH41" s="105"/>
      <c r="AI41" s="105"/>
      <c r="AJ41" s="105"/>
      <c r="AK41" s="217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217"/>
      <c r="BE41" s="217"/>
    </row>
    <row r="42" spans="1:57">
      <c r="C42" s="10" t="s">
        <v>8</v>
      </c>
      <c r="D42" s="217"/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C42" s="217"/>
      <c r="AD42" s="105"/>
      <c r="AE42" s="105"/>
      <c r="AF42" s="105"/>
      <c r="AG42" s="105"/>
      <c r="AH42" s="105"/>
      <c r="AI42" s="105"/>
      <c r="AJ42" s="105"/>
      <c r="AK42" s="217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217"/>
      <c r="BE42" s="217"/>
    </row>
    <row r="43" spans="1:57">
      <c r="D43" s="217" t="str">
        <f>GSB_volumes!D43</f>
        <v>GFN</v>
      </c>
      <c r="F43" s="12"/>
      <c r="G43" s="98"/>
      <c r="H43" s="236">
        <f>IF(H$11=$D$6, GSB_volumes!$J43*GSB_volumes!$K43,0)</f>
        <v>0</v>
      </c>
      <c r="I43" s="233">
        <f>IF(I$11=IF($D43=$A$5, $D$5, IF(OR($D43="ESV observed compliance", $D43 = $A$7),$D$7, $D$6)), SUMPRODUCT(GSB_volumes!$Q43:$U43,GSB_volumes!$Q$13:$U$13)+GSB_volumes!$O43,0)</f>
        <v>0</v>
      </c>
      <c r="J43" s="234">
        <f>IF(J$11=$D$6, GSB_volumes!$M43,0)</f>
        <v>0</v>
      </c>
      <c r="K43" s="233">
        <f>IF(K$11=$D$6, GSB_volumes!$J43*GSB_volumes!$K43,0)</f>
        <v>0</v>
      </c>
      <c r="L43" s="233">
        <f>IF(L$11=IF($D43=$A$5, $D$5, IF(OR($D43="ESV observed compliance", $D43 = $A$7),$D$7, $D$6)), SUMPRODUCT(GSB_volumes!$Q43:$U43,GSB_volumes!$Q$13:$U$13)+GSB_volumes!$O43,0)</f>
        <v>0</v>
      </c>
      <c r="M43" s="234">
        <f>IF(M$11=$D$6, GSB_volumes!$M43,0)</f>
        <v>0</v>
      </c>
      <c r="N43" s="233">
        <f>IF(N$11=$D$6, GSB_volumes!$J43*GSB_volumes!$K43,0)</f>
        <v>0</v>
      </c>
      <c r="O43" s="233">
        <f>IF(O$11=IF($D43=$A$5, $D$5, IF(OR($D43="ESV observed compliance", $D43 = $A$7),$D$7, $D$6)), SUMPRODUCT(GSB_volumes!$Q43:$U43,GSB_volumes!$Q$13:$U$13)+GSB_volumes!$O43,0)</f>
        <v>0</v>
      </c>
      <c r="P43" s="234">
        <f>IF(P$11=$D$6, GSB_volumes!$M43,0)</f>
        <v>0</v>
      </c>
      <c r="Q43" s="233">
        <f>IF(Q$11=$D$6, GSB_volumes!$J43*GSB_volumes!$K43,0)</f>
        <v>0</v>
      </c>
      <c r="R43" s="233">
        <f>IF(R$11=IF($D43=$A$5, $D$5, IF(OR($D43="ESV observed compliance", $D43 = $A$7),$D$7, $D$6)), SUMPRODUCT(GSB_volumes!$Q43:$U43,GSB_volumes!$Q$13:$U$13)+GSB_volumes!$O43,0)</f>
        <v>0</v>
      </c>
      <c r="S43" s="234">
        <f>IF(S$11=$D$6, GSB_volumes!$M43,0)</f>
        <v>0</v>
      </c>
      <c r="T43" s="233">
        <f>IF(T$11=$D$6, GSB_volumes!$J43*GSB_volumes!$K43,0)</f>
        <v>1290638.4353777387</v>
      </c>
      <c r="U43" s="233">
        <f ca="1">IF(U$11=IF($D43=$A$5, $D$5, IF(OR($D43="ESV observed compliance", $D43 = $A$7),$D$7, $D$6)), SUMPRODUCT(GSB_volumes!$Q43:$U43,GSB_volumes!$Q$13:$U$13)+GSB_volumes!$O43,0)</f>
        <v>503832.55716961395</v>
      </c>
      <c r="V43" s="234">
        <f>IF(V$11=$D$6, GSB_volumes!$M43,0)</f>
        <v>0</v>
      </c>
      <c r="W43" s="233">
        <f>IF(W$11=$D$6, GSB_volumes!$J43*GSB_volumes!$K43,0)</f>
        <v>0</v>
      </c>
      <c r="X43" s="233">
        <f>IF(X$11=IF($D43=$A$5, $D$5, IF(OR($D43="ESV observed compliance", $D43 = $A$7),$D$7, $D$6)), SUMPRODUCT(GSB_volumes!$Q43:$U43,GSB_volumes!$Q$13:$U$13)+GSB_volumes!$O43,0)</f>
        <v>0</v>
      </c>
      <c r="Y43" s="234">
        <f>IF(Y$11=$D$6, GSB_volumes!$M43,0)</f>
        <v>0</v>
      </c>
      <c r="Z43" s="233">
        <f>IF(Z$11=$D$6, GSB_volumes!$J43*GSB_volumes!$K43,0)</f>
        <v>0</v>
      </c>
      <c r="AA43" s="233">
        <f>IF(AA$11=IF($D43=$A$5, $D$5, IF(OR($D43="ESV observed compliance", $D43 = $A$7),$D$7, $D$6)), SUMPRODUCT(GSB_volumes!$Q43:$U43,GSB_volumes!$Q$13:$U$13)+GSB_volumes!$O43,0)</f>
        <v>0</v>
      </c>
      <c r="AB43" s="234">
        <f>IF(AB$11=$D$6, GSB_volumes!$M43,0)</f>
        <v>0</v>
      </c>
      <c r="AC43" s="124"/>
      <c r="AD43" s="235">
        <f>SUMIF($H$11:$AB$11,AD$11, $H43:$AB43)</f>
        <v>0</v>
      </c>
      <c r="AE43" s="235">
        <f t="shared" ref="AE43:AJ60" si="17">SUMIF($H$11:$AB$11,AE$11, $H43:$AB43)</f>
        <v>0</v>
      </c>
      <c r="AF43" s="235">
        <f t="shared" si="17"/>
        <v>0</v>
      </c>
      <c r="AG43" s="235">
        <f t="shared" si="17"/>
        <v>0</v>
      </c>
      <c r="AH43" s="235">
        <f t="shared" ca="1" si="17"/>
        <v>1794470.9925473526</v>
      </c>
      <c r="AI43" s="235">
        <f t="shared" si="17"/>
        <v>0</v>
      </c>
      <c r="AJ43" s="235">
        <f t="shared" si="17"/>
        <v>0</v>
      </c>
      <c r="AK43" s="124"/>
      <c r="AL43" s="235">
        <f t="shared" ref="AL43" ca="1" si="18">SUM(AD43:AJ43)</f>
        <v>1794470.9925473526</v>
      </c>
      <c r="AN43" s="235">
        <f t="shared" ref="AN43:BC58" si="19">SUMIF($AD$11:$AJ$11,AN$11, $AD43:$AJ43)*AN$8</f>
        <v>0</v>
      </c>
      <c r="AO43" s="235">
        <f t="shared" si="19"/>
        <v>0</v>
      </c>
      <c r="AP43" s="235">
        <f t="shared" si="19"/>
        <v>0</v>
      </c>
      <c r="AQ43" s="235">
        <f t="shared" si="19"/>
        <v>0</v>
      </c>
      <c r="AR43" s="235">
        <f t="shared" si="19"/>
        <v>0</v>
      </c>
      <c r="AS43" s="235">
        <f t="shared" si="19"/>
        <v>0</v>
      </c>
      <c r="AT43" s="235">
        <f t="shared" si="19"/>
        <v>0</v>
      </c>
      <c r="AU43" s="235">
        <f t="shared" si="19"/>
        <v>0</v>
      </c>
      <c r="AV43" s="235">
        <f t="shared" ca="1" si="19"/>
        <v>897235.49627367628</v>
      </c>
      <c r="AW43" s="235">
        <f t="shared" ca="1" si="19"/>
        <v>897235.49627367628</v>
      </c>
      <c r="AX43" s="235">
        <f t="shared" si="19"/>
        <v>0</v>
      </c>
      <c r="AY43" s="235">
        <f t="shared" si="19"/>
        <v>0</v>
      </c>
      <c r="AZ43" s="235">
        <f t="shared" si="19"/>
        <v>0</v>
      </c>
      <c r="BA43" s="235">
        <f t="shared" si="19"/>
        <v>0</v>
      </c>
      <c r="BB43" s="235">
        <f t="shared" si="19"/>
        <v>0</v>
      </c>
      <c r="BC43" s="235">
        <f t="shared" si="19"/>
        <v>0</v>
      </c>
      <c r="BD43" s="217"/>
      <c r="BE43" s="217"/>
    </row>
    <row r="44" spans="1:57">
      <c r="D44" s="217" t="str">
        <f>GSB_volumes!D44</f>
        <v>GFN enclosure</v>
      </c>
      <c r="F44" s="12"/>
      <c r="G44" s="98"/>
      <c r="H44" s="236">
        <f>IF(H$11=$D$6, GSB_volumes!$J44*GSB_volumes!$K44,0)</f>
        <v>0</v>
      </c>
      <c r="I44" s="233">
        <f>IF(I$11=IF($D44=$A$5, $D$5, IF(OR($D44="ESV observed compliance", $D44 = $A$7),$D$7, $D$6)), SUMPRODUCT(GSB_volumes!$Q44:$U44,GSB_volumes!$Q$13:$U$13)+GSB_volumes!$O44,0)</f>
        <v>0</v>
      </c>
      <c r="J44" s="234">
        <f>IF(J$11=$D$6, GSB_volumes!$M44,0)</f>
        <v>0</v>
      </c>
      <c r="K44" s="233">
        <f>IF(K$11=$D$6, GSB_volumes!$J44*GSB_volumes!$K44,0)</f>
        <v>0</v>
      </c>
      <c r="L44" s="233">
        <f>IF(L$11=IF($D44=$A$5, $D$5, IF(OR($D44="ESV observed compliance", $D44 = $A$7),$D$7, $D$6)), SUMPRODUCT(GSB_volumes!$Q44:$U44,GSB_volumes!$Q$13:$U$13)+GSB_volumes!$O44,0)</f>
        <v>0</v>
      </c>
      <c r="M44" s="234">
        <f>IF(M$11=$D$6, GSB_volumes!$M44,0)</f>
        <v>0</v>
      </c>
      <c r="N44" s="233">
        <f>IF(N$11=$D$6, GSB_volumes!$J44*GSB_volumes!$K44,0)</f>
        <v>0</v>
      </c>
      <c r="O44" s="233">
        <f>IF(O$11=IF($D44=$A$5, $D$5, IF(OR($D44="ESV observed compliance", $D44 = $A$7),$D$7, $D$6)), SUMPRODUCT(GSB_volumes!$Q44:$U44,GSB_volumes!$Q$13:$U$13)+GSB_volumes!$O44,0)</f>
        <v>0</v>
      </c>
      <c r="P44" s="234">
        <f>IF(P$11=$D$6, GSB_volumes!$M44,0)</f>
        <v>0</v>
      </c>
      <c r="Q44" s="233">
        <f>IF(Q$11=$D$6, GSB_volumes!$J44*GSB_volumes!$K44,0)</f>
        <v>0</v>
      </c>
      <c r="R44" s="233">
        <f>IF(R$11=IF($D44=$A$5, $D$5, IF(OR($D44="ESV observed compliance", $D44 = $A$7),$D$7, $D$6)), SUMPRODUCT(GSB_volumes!$Q44:$U44,GSB_volumes!$Q$13:$U$13)+GSB_volumes!$O44,0)</f>
        <v>0</v>
      </c>
      <c r="S44" s="234">
        <f>IF(S$11=$D$6, GSB_volumes!$M44,0)</f>
        <v>0</v>
      </c>
      <c r="T44" s="233">
        <f>IF(T$11=$D$6, GSB_volumes!$J44*GSB_volumes!$K44,0)</f>
        <v>0</v>
      </c>
      <c r="U44" s="233">
        <f ca="1">IF(U$11=IF($D44=$A$5, $D$5, IF(OR($D44="ESV observed compliance", $D44 = $A$7),$D$7, $D$6)), SUMPRODUCT(GSB_volumes!$Q44:$U44,GSB_volumes!$Q$13:$U$13)+GSB_volumes!$O44,0)</f>
        <v>0</v>
      </c>
      <c r="V44" s="234">
        <f>IF(V$11=$D$6, GSB_volumes!$M44,0)</f>
        <v>0</v>
      </c>
      <c r="W44" s="233">
        <f>IF(W$11=$D$6, GSB_volumes!$J44*GSB_volumes!$K44,0)</f>
        <v>0</v>
      </c>
      <c r="X44" s="233">
        <f>IF(X$11=IF($D44=$A$5, $D$5, IF(OR($D44="ESV observed compliance", $D44 = $A$7),$D$7, $D$6)), SUMPRODUCT(GSB_volumes!$Q44:$U44,GSB_volumes!$Q$13:$U$13)+GSB_volumes!$O44,0)</f>
        <v>0</v>
      </c>
      <c r="Y44" s="234">
        <f>IF(Y$11=$D$6, GSB_volumes!$M44,0)</f>
        <v>0</v>
      </c>
      <c r="Z44" s="233">
        <f>IF(Z$11=$D$6, GSB_volumes!$J44*GSB_volumes!$K44,0)</f>
        <v>0</v>
      </c>
      <c r="AA44" s="233">
        <f>IF(AA$11=IF($D44=$A$5, $D$5, IF(OR($D44="ESV observed compliance", $D44 = $A$7),$D$7, $D$6)), SUMPRODUCT(GSB_volumes!$Q44:$U44,GSB_volumes!$Q$13:$U$13)+GSB_volumes!$O44,0)</f>
        <v>0</v>
      </c>
      <c r="AB44" s="234">
        <f>IF(AB$11=$D$6, GSB_volumes!$M44,0)</f>
        <v>0</v>
      </c>
      <c r="AC44" s="124"/>
      <c r="AD44" s="235">
        <f t="shared" ref="AD44:AD58" si="20">SUMIF($H$11:$AB$11,AD$11, $H44:$AB44)</f>
        <v>0</v>
      </c>
      <c r="AE44" s="235">
        <f t="shared" si="17"/>
        <v>0</v>
      </c>
      <c r="AF44" s="235">
        <f t="shared" si="17"/>
        <v>0</v>
      </c>
      <c r="AG44" s="235">
        <f t="shared" si="17"/>
        <v>0</v>
      </c>
      <c r="AH44" s="235">
        <f t="shared" ca="1" si="17"/>
        <v>0</v>
      </c>
      <c r="AI44" s="235">
        <f t="shared" si="17"/>
        <v>0</v>
      </c>
      <c r="AJ44" s="235">
        <f t="shared" si="17"/>
        <v>0</v>
      </c>
      <c r="AK44" s="124"/>
      <c r="AL44" s="235">
        <f t="shared" ref="AL44:AL58" ca="1" si="21">SUM(AD44:AJ44)</f>
        <v>0</v>
      </c>
      <c r="AN44" s="235">
        <f t="shared" si="19"/>
        <v>0</v>
      </c>
      <c r="AO44" s="235">
        <f t="shared" si="19"/>
        <v>0</v>
      </c>
      <c r="AP44" s="235">
        <f t="shared" si="19"/>
        <v>0</v>
      </c>
      <c r="AQ44" s="235">
        <f t="shared" si="19"/>
        <v>0</v>
      </c>
      <c r="AR44" s="235">
        <f t="shared" si="19"/>
        <v>0</v>
      </c>
      <c r="AS44" s="235">
        <f t="shared" si="19"/>
        <v>0</v>
      </c>
      <c r="AT44" s="235">
        <f t="shared" si="19"/>
        <v>0</v>
      </c>
      <c r="AU44" s="235">
        <f t="shared" si="19"/>
        <v>0</v>
      </c>
      <c r="AV44" s="235">
        <f t="shared" ca="1" si="19"/>
        <v>0</v>
      </c>
      <c r="AW44" s="235">
        <f t="shared" ca="1" si="19"/>
        <v>0</v>
      </c>
      <c r="AX44" s="235">
        <f t="shared" si="19"/>
        <v>0</v>
      </c>
      <c r="AY44" s="235">
        <f t="shared" si="19"/>
        <v>0</v>
      </c>
      <c r="AZ44" s="235">
        <f t="shared" si="19"/>
        <v>0</v>
      </c>
      <c r="BA44" s="235">
        <f t="shared" si="19"/>
        <v>0</v>
      </c>
      <c r="BB44" s="235">
        <f t="shared" si="19"/>
        <v>0</v>
      </c>
      <c r="BC44" s="235">
        <f t="shared" si="19"/>
        <v>0</v>
      </c>
      <c r="BD44" s="217"/>
      <c r="BE44" s="217"/>
    </row>
    <row r="45" spans="1:57">
      <c r="D45" s="217" t="str">
        <f>GSB_volumes!D45</f>
        <v>Indoor switch room (incl GFN enclosure and switchboard)</v>
      </c>
      <c r="F45" s="12"/>
      <c r="G45" s="98"/>
      <c r="H45" s="236">
        <f>IF(H$11=$D$6, GSB_volumes!$J45*GSB_volumes!$K45,0)</f>
        <v>0</v>
      </c>
      <c r="I45" s="233">
        <f>IF(I$11=IF($D45=$A$5, $D$5, IF(OR($D45="ESV observed compliance", $D45 = $A$7),$D$7, $D$6)), SUMPRODUCT(GSB_volumes!$Q45:$U45,GSB_volumes!$Q$13:$U$13)+GSB_volumes!$O45,0)</f>
        <v>0</v>
      </c>
      <c r="J45" s="234">
        <f>IF(J$11=$D$6, GSB_volumes!$M45,0)</f>
        <v>0</v>
      </c>
      <c r="K45" s="233">
        <f>IF(K$11=$D$6, GSB_volumes!$J45*GSB_volumes!$K45,0)</f>
        <v>0</v>
      </c>
      <c r="L45" s="233">
        <f>IF(L$11=IF($D45=$A$5, $D$5, IF(OR($D45="ESV observed compliance", $D45 = $A$7),$D$7, $D$6)), SUMPRODUCT(GSB_volumes!$Q45:$U45,GSB_volumes!$Q$13:$U$13)+GSB_volumes!$O45,0)</f>
        <v>0</v>
      </c>
      <c r="M45" s="234">
        <f>IF(M$11=$D$6, GSB_volumes!$M45,0)</f>
        <v>0</v>
      </c>
      <c r="N45" s="233">
        <f>IF(N$11=$D$6, GSB_volumes!$J45*GSB_volumes!$K45,0)</f>
        <v>0</v>
      </c>
      <c r="O45" s="233">
        <f>IF(O$11=IF($D45=$A$5, $D$5, IF(OR($D45="ESV observed compliance", $D45 = $A$7),$D$7, $D$6)), SUMPRODUCT(GSB_volumes!$Q45:$U45,GSB_volumes!$Q$13:$U$13)+GSB_volumes!$O45,0)</f>
        <v>0</v>
      </c>
      <c r="P45" s="234">
        <f>IF(P$11=$D$6, GSB_volumes!$M45,0)</f>
        <v>0</v>
      </c>
      <c r="Q45" s="233">
        <f>IF(Q$11=$D$6, GSB_volumes!$J45*GSB_volumes!$K45,0)</f>
        <v>0</v>
      </c>
      <c r="R45" s="233">
        <f>IF(R$11=IF($D45=$A$5, $D$5, IF(OR($D45="ESV observed compliance", $D45 = $A$7),$D$7, $D$6)), SUMPRODUCT(GSB_volumes!$Q45:$U45,GSB_volumes!$Q$13:$U$13)+GSB_volumes!$O45,0)</f>
        <v>0</v>
      </c>
      <c r="S45" s="234">
        <f>IF(S$11=$D$6, GSB_volumes!$M45,0)</f>
        <v>0</v>
      </c>
      <c r="T45" s="233">
        <f>IF(T$11=$D$6, GSB_volumes!$J45*GSB_volumes!$K45,0)</f>
        <v>0</v>
      </c>
      <c r="U45" s="233">
        <f ca="1">IF(U$11=IF($D45=$A$5, $D$5, IF(OR($D45="ESV observed compliance", $D45 = $A$7),$D$7, $D$6)), SUMPRODUCT(GSB_volumes!$Q45:$U45,GSB_volumes!$Q$13:$U$13)+GSB_volumes!$O45,0)</f>
        <v>0</v>
      </c>
      <c r="V45" s="234">
        <f>IF(V$11=$D$6, GSB_volumes!$M45,0)</f>
        <v>0</v>
      </c>
      <c r="W45" s="233">
        <f>IF(W$11=$D$6, GSB_volumes!$J45*GSB_volumes!$K45,0)</f>
        <v>0</v>
      </c>
      <c r="X45" s="233">
        <f>IF(X$11=IF($D45=$A$5, $D$5, IF(OR($D45="ESV observed compliance", $D45 = $A$7),$D$7, $D$6)), SUMPRODUCT(GSB_volumes!$Q45:$U45,GSB_volumes!$Q$13:$U$13)+GSB_volumes!$O45,0)</f>
        <v>0</v>
      </c>
      <c r="Y45" s="234">
        <f>IF(Y$11=$D$6, GSB_volumes!$M45,0)</f>
        <v>0</v>
      </c>
      <c r="Z45" s="233">
        <f>IF(Z$11=$D$6, GSB_volumes!$J45*GSB_volumes!$K45,0)</f>
        <v>0</v>
      </c>
      <c r="AA45" s="233">
        <f>IF(AA$11=IF($D45=$A$5, $D$5, IF(OR($D45="ESV observed compliance", $D45 = $A$7),$D$7, $D$6)), SUMPRODUCT(GSB_volumes!$Q45:$U45,GSB_volumes!$Q$13:$U$13)+GSB_volumes!$O45,0)</f>
        <v>0</v>
      </c>
      <c r="AB45" s="234">
        <f>IF(AB$11=$D$6, GSB_volumes!$M45,0)</f>
        <v>0</v>
      </c>
      <c r="AC45" s="124"/>
      <c r="AD45" s="235">
        <f t="shared" si="20"/>
        <v>0</v>
      </c>
      <c r="AE45" s="235">
        <f t="shared" si="17"/>
        <v>0</v>
      </c>
      <c r="AF45" s="235">
        <f t="shared" si="17"/>
        <v>0</v>
      </c>
      <c r="AG45" s="235">
        <f t="shared" si="17"/>
        <v>0</v>
      </c>
      <c r="AH45" s="235">
        <f t="shared" ca="1" si="17"/>
        <v>0</v>
      </c>
      <c r="AI45" s="235">
        <f t="shared" si="17"/>
        <v>0</v>
      </c>
      <c r="AJ45" s="235">
        <f t="shared" si="17"/>
        <v>0</v>
      </c>
      <c r="AK45" s="124"/>
      <c r="AL45" s="235">
        <f t="shared" ca="1" si="21"/>
        <v>0</v>
      </c>
      <c r="AN45" s="235">
        <f t="shared" si="19"/>
        <v>0</v>
      </c>
      <c r="AO45" s="235">
        <f t="shared" si="19"/>
        <v>0</v>
      </c>
      <c r="AP45" s="235">
        <f t="shared" si="19"/>
        <v>0</v>
      </c>
      <c r="AQ45" s="235">
        <f t="shared" si="19"/>
        <v>0</v>
      </c>
      <c r="AR45" s="235">
        <f t="shared" si="19"/>
        <v>0</v>
      </c>
      <c r="AS45" s="235">
        <f t="shared" si="19"/>
        <v>0</v>
      </c>
      <c r="AT45" s="235">
        <f t="shared" si="19"/>
        <v>0</v>
      </c>
      <c r="AU45" s="235">
        <f t="shared" si="19"/>
        <v>0</v>
      </c>
      <c r="AV45" s="235">
        <f t="shared" ca="1" si="19"/>
        <v>0</v>
      </c>
      <c r="AW45" s="235">
        <f t="shared" ca="1" si="19"/>
        <v>0</v>
      </c>
      <c r="AX45" s="235">
        <f t="shared" si="19"/>
        <v>0</v>
      </c>
      <c r="AY45" s="235">
        <f t="shared" si="19"/>
        <v>0</v>
      </c>
      <c r="AZ45" s="235">
        <f t="shared" si="19"/>
        <v>0</v>
      </c>
      <c r="BA45" s="235">
        <f t="shared" si="19"/>
        <v>0</v>
      </c>
      <c r="BB45" s="235">
        <f t="shared" si="19"/>
        <v>0</v>
      </c>
      <c r="BC45" s="235">
        <f t="shared" si="19"/>
        <v>0</v>
      </c>
      <c r="BD45" s="217"/>
      <c r="BE45" s="217"/>
    </row>
    <row r="46" spans="1:57">
      <c r="D46" s="217" t="str">
        <f>GSB_volumes!D46</f>
        <v>RMU</v>
      </c>
      <c r="F46" s="12"/>
      <c r="G46" s="98"/>
      <c r="H46" s="236">
        <f>IF(H$11=$D$6, GSB_volumes!$J46*GSB_volumes!$K46,0)</f>
        <v>0</v>
      </c>
      <c r="I46" s="233">
        <f>IF(I$11=IF($D46=$A$5, $D$5, IF(OR($D46="ESV observed compliance", $D46 = $A$7),$D$7, $D$6)), SUMPRODUCT(GSB_volumes!$Q46:$U46,GSB_volumes!$Q$13:$U$13)+GSB_volumes!$O46,0)</f>
        <v>0</v>
      </c>
      <c r="J46" s="234">
        <f>IF(J$11=$D$6, GSB_volumes!$M46,0)</f>
        <v>0</v>
      </c>
      <c r="K46" s="233">
        <f>IF(K$11=$D$6, GSB_volumes!$J46*GSB_volumes!$K46,0)</f>
        <v>0</v>
      </c>
      <c r="L46" s="233">
        <f>IF(L$11=IF($D46=$A$5, $D$5, IF(OR($D46="ESV observed compliance", $D46 = $A$7),$D$7, $D$6)), SUMPRODUCT(GSB_volumes!$Q46:$U46,GSB_volumes!$Q$13:$U$13)+GSB_volumes!$O46,0)</f>
        <v>0</v>
      </c>
      <c r="M46" s="234">
        <f>IF(M$11=$D$6, GSB_volumes!$M46,0)</f>
        <v>0</v>
      </c>
      <c r="N46" s="233">
        <f>IF(N$11=$D$6, GSB_volumes!$J46*GSB_volumes!$K46,0)</f>
        <v>0</v>
      </c>
      <c r="O46" s="233">
        <f>IF(O$11=IF($D46=$A$5, $D$5, IF(OR($D46="ESV observed compliance", $D46 = $A$7),$D$7, $D$6)), SUMPRODUCT(GSB_volumes!$Q46:$U46,GSB_volumes!$Q$13:$U$13)+GSB_volumes!$O46,0)</f>
        <v>0</v>
      </c>
      <c r="P46" s="234">
        <f>IF(P$11=$D$6, GSB_volumes!$M46,0)</f>
        <v>0</v>
      </c>
      <c r="Q46" s="233">
        <f>IF(Q$11=$D$6, GSB_volumes!$J46*GSB_volumes!$K46,0)</f>
        <v>0</v>
      </c>
      <c r="R46" s="233">
        <f>IF(R$11=IF($D46=$A$5, $D$5, IF(OR($D46="ESV observed compliance", $D46 = $A$7),$D$7, $D$6)), SUMPRODUCT(GSB_volumes!$Q46:$U46,GSB_volumes!$Q$13:$U$13)+GSB_volumes!$O46,0)</f>
        <v>0</v>
      </c>
      <c r="S46" s="234">
        <f>IF(S$11=$D$6, GSB_volumes!$M46,0)</f>
        <v>0</v>
      </c>
      <c r="T46" s="233">
        <f>IF(T$11=$D$6, GSB_volumes!$J46*GSB_volumes!$K46,0)</f>
        <v>74373.925040705726</v>
      </c>
      <c r="U46" s="233">
        <f ca="1">IF(U$11=IF($D46=$A$5, $D$5, IF(OR($D46="ESV observed compliance", $D46 = $A$7),$D$7, $D$6)), SUMPRODUCT(GSB_volumes!$Q46:$U46,GSB_volumes!$Q$13:$U$13)+GSB_volumes!$O46,0)</f>
        <v>0</v>
      </c>
      <c r="V46" s="234">
        <f>IF(V$11=$D$6, GSB_volumes!$M46,0)</f>
        <v>0</v>
      </c>
      <c r="W46" s="233">
        <f>IF(W$11=$D$6, GSB_volumes!$J46*GSB_volumes!$K46,0)</f>
        <v>0</v>
      </c>
      <c r="X46" s="233">
        <f>IF(X$11=IF($D46=$A$5, $D$5, IF(OR($D46="ESV observed compliance", $D46 = $A$7),$D$7, $D$6)), SUMPRODUCT(GSB_volumes!$Q46:$U46,GSB_volumes!$Q$13:$U$13)+GSB_volumes!$O46,0)</f>
        <v>0</v>
      </c>
      <c r="Y46" s="234">
        <f>IF(Y$11=$D$6, GSB_volumes!$M46,0)</f>
        <v>0</v>
      </c>
      <c r="Z46" s="233">
        <f>IF(Z$11=$D$6, GSB_volumes!$J46*GSB_volumes!$K46,0)</f>
        <v>0</v>
      </c>
      <c r="AA46" s="233">
        <f>IF(AA$11=IF($D46=$A$5, $D$5, IF(OR($D46="ESV observed compliance", $D46 = $A$7),$D$7, $D$6)), SUMPRODUCT(GSB_volumes!$Q46:$U46,GSB_volumes!$Q$13:$U$13)+GSB_volumes!$O46,0)</f>
        <v>0</v>
      </c>
      <c r="AB46" s="234">
        <f>IF(AB$11=$D$6, GSB_volumes!$M46,0)</f>
        <v>0</v>
      </c>
      <c r="AC46" s="124"/>
      <c r="AD46" s="235">
        <f t="shared" si="20"/>
        <v>0</v>
      </c>
      <c r="AE46" s="235">
        <f t="shared" si="17"/>
        <v>0</v>
      </c>
      <c r="AF46" s="235">
        <f t="shared" si="17"/>
        <v>0</v>
      </c>
      <c r="AG46" s="235">
        <f t="shared" si="17"/>
        <v>0</v>
      </c>
      <c r="AH46" s="235">
        <f t="shared" ca="1" si="17"/>
        <v>74373.925040705726</v>
      </c>
      <c r="AI46" s="235">
        <f t="shared" si="17"/>
        <v>0</v>
      </c>
      <c r="AJ46" s="235">
        <f t="shared" si="17"/>
        <v>0</v>
      </c>
      <c r="AK46" s="124"/>
      <c r="AL46" s="235">
        <f t="shared" ca="1" si="21"/>
        <v>74373.925040705726</v>
      </c>
      <c r="AN46" s="235">
        <f t="shared" si="19"/>
        <v>0</v>
      </c>
      <c r="AO46" s="235">
        <f t="shared" si="19"/>
        <v>0</v>
      </c>
      <c r="AP46" s="235">
        <f t="shared" si="19"/>
        <v>0</v>
      </c>
      <c r="AQ46" s="235">
        <f t="shared" si="19"/>
        <v>0</v>
      </c>
      <c r="AR46" s="235">
        <f t="shared" si="19"/>
        <v>0</v>
      </c>
      <c r="AS46" s="235">
        <f t="shared" si="19"/>
        <v>0</v>
      </c>
      <c r="AT46" s="235">
        <f t="shared" si="19"/>
        <v>0</v>
      </c>
      <c r="AU46" s="235">
        <f t="shared" si="19"/>
        <v>0</v>
      </c>
      <c r="AV46" s="235">
        <f t="shared" ca="1" si="19"/>
        <v>37186.962520352863</v>
      </c>
      <c r="AW46" s="235">
        <f t="shared" ca="1" si="19"/>
        <v>37186.962520352863</v>
      </c>
      <c r="AX46" s="235">
        <f t="shared" si="19"/>
        <v>0</v>
      </c>
      <c r="AY46" s="235">
        <f t="shared" si="19"/>
        <v>0</v>
      </c>
      <c r="AZ46" s="235">
        <f t="shared" si="19"/>
        <v>0</v>
      </c>
      <c r="BA46" s="235">
        <f t="shared" si="19"/>
        <v>0</v>
      </c>
      <c r="BB46" s="235">
        <f t="shared" si="19"/>
        <v>0</v>
      </c>
      <c r="BC46" s="235">
        <f t="shared" si="19"/>
        <v>0</v>
      </c>
      <c r="BD46" s="217"/>
      <c r="BE46" s="217"/>
    </row>
    <row r="47" spans="1:57">
      <c r="D47" s="217" t="str">
        <f>GSB_volumes!D47</f>
        <v>66/22kV transformer</v>
      </c>
      <c r="F47" s="12"/>
      <c r="G47" s="98"/>
      <c r="H47" s="236">
        <f>IF(H$11=$D$6, GSB_volumes!$J47*GSB_volumes!$K47,0)</f>
        <v>0</v>
      </c>
      <c r="I47" s="233">
        <f>IF(I$11=IF($D47=$A$5, $D$5, IF(OR($D47="ESV observed compliance", $D47 = $A$7),$D$7, $D$6)), SUMPRODUCT(GSB_volumes!$Q47:$U47,GSB_volumes!$Q$13:$U$13)+GSB_volumes!$O47,0)</f>
        <v>0</v>
      </c>
      <c r="J47" s="234">
        <f>IF(J$11=$D$6, GSB_volumes!$M47,0)</f>
        <v>0</v>
      </c>
      <c r="K47" s="233">
        <f>IF(K$11=$D$6, GSB_volumes!$J47*GSB_volumes!$K47,0)</f>
        <v>0</v>
      </c>
      <c r="L47" s="233">
        <f>IF(L$11=IF($D47=$A$5, $D$5, IF(OR($D47="ESV observed compliance", $D47 = $A$7),$D$7, $D$6)), SUMPRODUCT(GSB_volumes!$Q47:$U47,GSB_volumes!$Q$13:$U$13)+GSB_volumes!$O47,0)</f>
        <v>0</v>
      </c>
      <c r="M47" s="234">
        <f>IF(M$11=$D$6, GSB_volumes!$M47,0)</f>
        <v>0</v>
      </c>
      <c r="N47" s="233">
        <f>IF(N$11=$D$6, GSB_volumes!$J47*GSB_volumes!$K47,0)</f>
        <v>0</v>
      </c>
      <c r="O47" s="233">
        <f>IF(O$11=IF($D47=$A$5, $D$5, IF(OR($D47="ESV observed compliance", $D47 = $A$7),$D$7, $D$6)), SUMPRODUCT(GSB_volumes!$Q47:$U47,GSB_volumes!$Q$13:$U$13)+GSB_volumes!$O47,0)</f>
        <v>0</v>
      </c>
      <c r="P47" s="234">
        <f>IF(P$11=$D$6, GSB_volumes!$M47,0)</f>
        <v>0</v>
      </c>
      <c r="Q47" s="233">
        <f>IF(Q$11=$D$6, GSB_volumes!$J47*GSB_volumes!$K47,0)</f>
        <v>0</v>
      </c>
      <c r="R47" s="233">
        <f>IF(R$11=IF($D47=$A$5, $D$5, IF(OR($D47="ESV observed compliance", $D47 = $A$7),$D$7, $D$6)), SUMPRODUCT(GSB_volumes!$Q47:$U47,GSB_volumes!$Q$13:$U$13)+GSB_volumes!$O47,0)</f>
        <v>0</v>
      </c>
      <c r="S47" s="234">
        <f>IF(S$11=$D$6, GSB_volumes!$M47,0)</f>
        <v>0</v>
      </c>
      <c r="T47" s="233">
        <f>IF(T$11=$D$6, GSB_volumes!$J47*GSB_volumes!$K47,0)</f>
        <v>0</v>
      </c>
      <c r="U47" s="233">
        <f ca="1">IF(U$11=IF($D47=$A$5, $D$5, IF(OR($D47="ESV observed compliance", $D47 = $A$7),$D$7, $D$6)), SUMPRODUCT(GSB_volumes!$Q47:$U47,GSB_volumes!$Q$13:$U$13)+GSB_volumes!$O47,0)</f>
        <v>0</v>
      </c>
      <c r="V47" s="234">
        <f>IF(V$11=$D$6, GSB_volumes!$M47,0)</f>
        <v>0</v>
      </c>
      <c r="W47" s="233">
        <f>IF(W$11=$D$6, GSB_volumes!$J47*GSB_volumes!$K47,0)</f>
        <v>0</v>
      </c>
      <c r="X47" s="233">
        <f>IF(X$11=IF($D47=$A$5, $D$5, IF(OR($D47="ESV observed compliance", $D47 = $A$7),$D$7, $D$6)), SUMPRODUCT(GSB_volumes!$Q47:$U47,GSB_volumes!$Q$13:$U$13)+GSB_volumes!$O47,0)</f>
        <v>0</v>
      </c>
      <c r="Y47" s="234">
        <f>IF(Y$11=$D$6, GSB_volumes!$M47,0)</f>
        <v>0</v>
      </c>
      <c r="Z47" s="233">
        <f>IF(Z$11=$D$6, GSB_volumes!$J47*GSB_volumes!$K47,0)</f>
        <v>0</v>
      </c>
      <c r="AA47" s="233">
        <f>IF(AA$11=IF($D47=$A$5, $D$5, IF(OR($D47="ESV observed compliance", $D47 = $A$7),$D$7, $D$6)), SUMPRODUCT(GSB_volumes!$Q47:$U47,GSB_volumes!$Q$13:$U$13)+GSB_volumes!$O47,0)</f>
        <v>0</v>
      </c>
      <c r="AB47" s="234">
        <f>IF(AB$11=$D$6, GSB_volumes!$M47,0)</f>
        <v>0</v>
      </c>
      <c r="AC47" s="124"/>
      <c r="AD47" s="235">
        <f t="shared" si="20"/>
        <v>0</v>
      </c>
      <c r="AE47" s="235">
        <f t="shared" si="17"/>
        <v>0</v>
      </c>
      <c r="AF47" s="235">
        <f t="shared" si="17"/>
        <v>0</v>
      </c>
      <c r="AG47" s="235">
        <f t="shared" si="17"/>
        <v>0</v>
      </c>
      <c r="AH47" s="235">
        <f t="shared" ca="1" si="17"/>
        <v>0</v>
      </c>
      <c r="AI47" s="235">
        <f t="shared" si="17"/>
        <v>0</v>
      </c>
      <c r="AJ47" s="235">
        <f t="shared" si="17"/>
        <v>0</v>
      </c>
      <c r="AK47" s="124"/>
      <c r="AL47" s="235">
        <f t="shared" ca="1" si="21"/>
        <v>0</v>
      </c>
      <c r="AN47" s="235">
        <f t="shared" si="19"/>
        <v>0</v>
      </c>
      <c r="AO47" s="235">
        <f t="shared" si="19"/>
        <v>0</v>
      </c>
      <c r="AP47" s="235">
        <f t="shared" si="19"/>
        <v>0</v>
      </c>
      <c r="AQ47" s="235">
        <f t="shared" si="19"/>
        <v>0</v>
      </c>
      <c r="AR47" s="235">
        <f t="shared" si="19"/>
        <v>0</v>
      </c>
      <c r="AS47" s="235">
        <f t="shared" si="19"/>
        <v>0</v>
      </c>
      <c r="AT47" s="235">
        <f t="shared" si="19"/>
        <v>0</v>
      </c>
      <c r="AU47" s="235">
        <f t="shared" si="19"/>
        <v>0</v>
      </c>
      <c r="AV47" s="235">
        <f t="shared" ca="1" si="19"/>
        <v>0</v>
      </c>
      <c r="AW47" s="235">
        <f t="shared" ca="1" si="19"/>
        <v>0</v>
      </c>
      <c r="AX47" s="235">
        <f t="shared" si="19"/>
        <v>0</v>
      </c>
      <c r="AY47" s="235">
        <f t="shared" si="19"/>
        <v>0</v>
      </c>
      <c r="AZ47" s="235">
        <f t="shared" si="19"/>
        <v>0</v>
      </c>
      <c r="BA47" s="235">
        <f t="shared" si="19"/>
        <v>0</v>
      </c>
      <c r="BB47" s="235">
        <f t="shared" si="19"/>
        <v>0</v>
      </c>
      <c r="BC47" s="235">
        <f t="shared" si="19"/>
        <v>0</v>
      </c>
      <c r="BD47" s="217"/>
      <c r="BE47" s="217"/>
    </row>
    <row r="48" spans="1:57">
      <c r="D48" s="217" t="str">
        <f>GSB_volumes!D48</f>
        <v>66kV circuit breaker</v>
      </c>
      <c r="F48" s="12"/>
      <c r="G48" s="98"/>
      <c r="H48" s="236">
        <f>IF(H$11=$D$6, GSB_volumes!$J48*GSB_volumes!$K48,0)</f>
        <v>0</v>
      </c>
      <c r="I48" s="233">
        <f>IF(I$11=IF($D48=$A$5, $D$5, IF(OR($D48="ESV observed compliance", $D48 = $A$7),$D$7, $D$6)), SUMPRODUCT(GSB_volumes!$Q48:$U48,GSB_volumes!$Q$13:$U$13)+GSB_volumes!$O48,0)</f>
        <v>0</v>
      </c>
      <c r="J48" s="234">
        <f>IF(J$11=$D$6, GSB_volumes!$M48,0)</f>
        <v>0</v>
      </c>
      <c r="K48" s="233">
        <f>IF(K$11=$D$6, GSB_volumes!$J48*GSB_volumes!$K48,0)</f>
        <v>0</v>
      </c>
      <c r="L48" s="233">
        <f>IF(L$11=IF($D48=$A$5, $D$5, IF(OR($D48="ESV observed compliance", $D48 = $A$7),$D$7, $D$6)), SUMPRODUCT(GSB_volumes!$Q48:$U48,GSB_volumes!$Q$13:$U$13)+GSB_volumes!$O48,0)</f>
        <v>0</v>
      </c>
      <c r="M48" s="234">
        <f>IF(M$11=$D$6, GSB_volumes!$M48,0)</f>
        <v>0</v>
      </c>
      <c r="N48" s="233">
        <f>IF(N$11=$D$6, GSB_volumes!$J48*GSB_volumes!$K48,0)</f>
        <v>0</v>
      </c>
      <c r="O48" s="233">
        <f>IF(O$11=IF($D48=$A$5, $D$5, IF(OR($D48="ESV observed compliance", $D48 = $A$7),$D$7, $D$6)), SUMPRODUCT(GSB_volumes!$Q48:$U48,GSB_volumes!$Q$13:$U$13)+GSB_volumes!$O48,0)</f>
        <v>0</v>
      </c>
      <c r="P48" s="234">
        <f>IF(P$11=$D$6, GSB_volumes!$M48,0)</f>
        <v>0</v>
      </c>
      <c r="Q48" s="233">
        <f>IF(Q$11=$D$6, GSB_volumes!$J48*GSB_volumes!$K48,0)</f>
        <v>0</v>
      </c>
      <c r="R48" s="233">
        <f>IF(R$11=IF($D48=$A$5, $D$5, IF(OR($D48="ESV observed compliance", $D48 = $A$7),$D$7, $D$6)), SUMPRODUCT(GSB_volumes!$Q48:$U48,GSB_volumes!$Q$13:$U$13)+GSB_volumes!$O48,0)</f>
        <v>0</v>
      </c>
      <c r="S48" s="234">
        <f>IF(S$11=$D$6, GSB_volumes!$M48,0)</f>
        <v>0</v>
      </c>
      <c r="T48" s="233">
        <f>IF(T$11=$D$6, GSB_volumes!$J48*GSB_volumes!$K48,0)</f>
        <v>0</v>
      </c>
      <c r="U48" s="233">
        <f ca="1">IF(U$11=IF($D48=$A$5, $D$5, IF(OR($D48="ESV observed compliance", $D48 = $A$7),$D$7, $D$6)), SUMPRODUCT(GSB_volumes!$Q48:$U48,GSB_volumes!$Q$13:$U$13)+GSB_volumes!$O48,0)</f>
        <v>0</v>
      </c>
      <c r="V48" s="234">
        <f>IF(V$11=$D$6, GSB_volumes!$M48,0)</f>
        <v>0</v>
      </c>
      <c r="W48" s="233">
        <f>IF(W$11=$D$6, GSB_volumes!$J48*GSB_volumes!$K48,0)</f>
        <v>0</v>
      </c>
      <c r="X48" s="233">
        <f>IF(X$11=IF($D48=$A$5, $D$5, IF(OR($D48="ESV observed compliance", $D48 = $A$7),$D$7, $D$6)), SUMPRODUCT(GSB_volumes!$Q48:$U48,GSB_volumes!$Q$13:$U$13)+GSB_volumes!$O48,0)</f>
        <v>0</v>
      </c>
      <c r="Y48" s="234">
        <f>IF(Y$11=$D$6, GSB_volumes!$M48,0)</f>
        <v>0</v>
      </c>
      <c r="Z48" s="233">
        <f>IF(Z$11=$D$6, GSB_volumes!$J48*GSB_volumes!$K48,0)</f>
        <v>0</v>
      </c>
      <c r="AA48" s="233">
        <f>IF(AA$11=IF($D48=$A$5, $D$5, IF(OR($D48="ESV observed compliance", $D48 = $A$7),$D$7, $D$6)), SUMPRODUCT(GSB_volumes!$Q48:$U48,GSB_volumes!$Q$13:$U$13)+GSB_volumes!$O48,0)</f>
        <v>0</v>
      </c>
      <c r="AB48" s="234">
        <f>IF(AB$11=$D$6, GSB_volumes!$M48,0)</f>
        <v>0</v>
      </c>
      <c r="AC48" s="124"/>
      <c r="AD48" s="235">
        <f t="shared" si="20"/>
        <v>0</v>
      </c>
      <c r="AE48" s="235">
        <f t="shared" si="17"/>
        <v>0</v>
      </c>
      <c r="AF48" s="235">
        <f t="shared" si="17"/>
        <v>0</v>
      </c>
      <c r="AG48" s="235">
        <f t="shared" si="17"/>
        <v>0</v>
      </c>
      <c r="AH48" s="235">
        <f t="shared" ca="1" si="17"/>
        <v>0</v>
      </c>
      <c r="AI48" s="235">
        <f t="shared" si="17"/>
        <v>0</v>
      </c>
      <c r="AJ48" s="235">
        <f t="shared" si="17"/>
        <v>0</v>
      </c>
      <c r="AK48" s="124"/>
      <c r="AL48" s="235">
        <f t="shared" ca="1" si="21"/>
        <v>0</v>
      </c>
      <c r="AN48" s="235">
        <f t="shared" si="19"/>
        <v>0</v>
      </c>
      <c r="AO48" s="235">
        <f t="shared" si="19"/>
        <v>0</v>
      </c>
      <c r="AP48" s="235">
        <f t="shared" si="19"/>
        <v>0</v>
      </c>
      <c r="AQ48" s="235">
        <f t="shared" si="19"/>
        <v>0</v>
      </c>
      <c r="AR48" s="235">
        <f t="shared" si="19"/>
        <v>0</v>
      </c>
      <c r="AS48" s="235">
        <f t="shared" si="19"/>
        <v>0</v>
      </c>
      <c r="AT48" s="235">
        <f t="shared" si="19"/>
        <v>0</v>
      </c>
      <c r="AU48" s="235">
        <f t="shared" si="19"/>
        <v>0</v>
      </c>
      <c r="AV48" s="235">
        <f t="shared" ca="1" si="19"/>
        <v>0</v>
      </c>
      <c r="AW48" s="235">
        <f t="shared" ca="1" si="19"/>
        <v>0</v>
      </c>
      <c r="AX48" s="235">
        <f t="shared" si="19"/>
        <v>0</v>
      </c>
      <c r="AY48" s="235">
        <f t="shared" si="19"/>
        <v>0</v>
      </c>
      <c r="AZ48" s="235">
        <f t="shared" si="19"/>
        <v>0</v>
      </c>
      <c r="BA48" s="235">
        <f t="shared" si="19"/>
        <v>0</v>
      </c>
      <c r="BB48" s="235">
        <f t="shared" si="19"/>
        <v>0</v>
      </c>
      <c r="BC48" s="235">
        <f t="shared" si="19"/>
        <v>0</v>
      </c>
      <c r="BD48" s="217"/>
      <c r="BE48" s="217"/>
    </row>
    <row r="49" spans="4:57">
      <c r="D49" s="217" t="str">
        <f>GSB_volumes!D49</f>
        <v>66kV bus extension</v>
      </c>
      <c r="F49" s="12"/>
      <c r="G49" s="98"/>
      <c r="H49" s="236">
        <f>IF(H$11=$D$6, GSB_volumes!$J49*GSB_volumes!$K49,0)</f>
        <v>0</v>
      </c>
      <c r="I49" s="233">
        <f>IF(I$11=IF($D49=$A$5, $D$5, IF(OR($D49="ESV observed compliance", $D49 = $A$7),$D$7, $D$6)), SUMPRODUCT(GSB_volumes!$Q49:$U49,GSB_volumes!$Q$13:$U$13)+GSB_volumes!$O49,0)</f>
        <v>0</v>
      </c>
      <c r="J49" s="234">
        <f>IF(J$11=$D$6, GSB_volumes!$M49,0)</f>
        <v>0</v>
      </c>
      <c r="K49" s="233">
        <f>IF(K$11=$D$6, GSB_volumes!$J49*GSB_volumes!$K49,0)</f>
        <v>0</v>
      </c>
      <c r="L49" s="233">
        <f>IF(L$11=IF($D49=$A$5, $D$5, IF(OR($D49="ESV observed compliance", $D49 = $A$7),$D$7, $D$6)), SUMPRODUCT(GSB_volumes!$Q49:$U49,GSB_volumes!$Q$13:$U$13)+GSB_volumes!$O49,0)</f>
        <v>0</v>
      </c>
      <c r="M49" s="234">
        <f>IF(M$11=$D$6, GSB_volumes!$M49,0)</f>
        <v>0</v>
      </c>
      <c r="N49" s="233">
        <f>IF(N$11=$D$6, GSB_volumes!$J49*GSB_volumes!$K49,0)</f>
        <v>0</v>
      </c>
      <c r="O49" s="233">
        <f>IF(O$11=IF($D49=$A$5, $D$5, IF(OR($D49="ESV observed compliance", $D49 = $A$7),$D$7, $D$6)), SUMPRODUCT(GSB_volumes!$Q49:$U49,GSB_volumes!$Q$13:$U$13)+GSB_volumes!$O49,0)</f>
        <v>0</v>
      </c>
      <c r="P49" s="234">
        <f>IF(P$11=$D$6, GSB_volumes!$M49,0)</f>
        <v>0</v>
      </c>
      <c r="Q49" s="233">
        <f>IF(Q$11=$D$6, GSB_volumes!$J49*GSB_volumes!$K49,0)</f>
        <v>0</v>
      </c>
      <c r="R49" s="233">
        <f>IF(R$11=IF($D49=$A$5, $D$5, IF(OR($D49="ESV observed compliance", $D49 = $A$7),$D$7, $D$6)), SUMPRODUCT(GSB_volumes!$Q49:$U49,GSB_volumes!$Q$13:$U$13)+GSB_volumes!$O49,0)</f>
        <v>0</v>
      </c>
      <c r="S49" s="234">
        <f>IF(S$11=$D$6, GSB_volumes!$M49,0)</f>
        <v>0</v>
      </c>
      <c r="T49" s="233">
        <f>IF(T$11=$D$6, GSB_volumes!$J49*GSB_volumes!$K49,0)</f>
        <v>0</v>
      </c>
      <c r="U49" s="233">
        <f ca="1">IF(U$11=IF($D49=$A$5, $D$5, IF(OR($D49="ESV observed compliance", $D49 = $A$7),$D$7, $D$6)), SUMPRODUCT(GSB_volumes!$Q49:$U49,GSB_volumes!$Q$13:$U$13)+GSB_volumes!$O49,0)</f>
        <v>0</v>
      </c>
      <c r="V49" s="234">
        <f>IF(V$11=$D$6, GSB_volumes!$M49,0)</f>
        <v>0</v>
      </c>
      <c r="W49" s="233">
        <f>IF(W$11=$D$6, GSB_volumes!$J49*GSB_volumes!$K49,0)</f>
        <v>0</v>
      </c>
      <c r="X49" s="233">
        <f>IF(X$11=IF($D49=$A$5, $D$5, IF(OR($D49="ESV observed compliance", $D49 = $A$7),$D$7, $D$6)), SUMPRODUCT(GSB_volumes!$Q49:$U49,GSB_volumes!$Q$13:$U$13)+GSB_volumes!$O49,0)</f>
        <v>0</v>
      </c>
      <c r="Y49" s="234">
        <f>IF(Y$11=$D$6, GSB_volumes!$M49,0)</f>
        <v>0</v>
      </c>
      <c r="Z49" s="233">
        <f>IF(Z$11=$D$6, GSB_volumes!$J49*GSB_volumes!$K49,0)</f>
        <v>0</v>
      </c>
      <c r="AA49" s="233">
        <f>IF(AA$11=IF($D49=$A$5, $D$5, IF(OR($D49="ESV observed compliance", $D49 = $A$7),$D$7, $D$6)), SUMPRODUCT(GSB_volumes!$Q49:$U49,GSB_volumes!$Q$13:$U$13)+GSB_volumes!$O49,0)</f>
        <v>0</v>
      </c>
      <c r="AB49" s="234">
        <f>IF(AB$11=$D$6, GSB_volumes!$M49,0)</f>
        <v>0</v>
      </c>
      <c r="AC49" s="124"/>
      <c r="AD49" s="235">
        <f t="shared" si="20"/>
        <v>0</v>
      </c>
      <c r="AE49" s="235">
        <f t="shared" si="17"/>
        <v>0</v>
      </c>
      <c r="AF49" s="235">
        <f t="shared" si="17"/>
        <v>0</v>
      </c>
      <c r="AG49" s="235">
        <f t="shared" si="17"/>
        <v>0</v>
      </c>
      <c r="AH49" s="235">
        <f t="shared" ca="1" si="17"/>
        <v>0</v>
      </c>
      <c r="AI49" s="235">
        <f t="shared" si="17"/>
        <v>0</v>
      </c>
      <c r="AJ49" s="235">
        <f t="shared" si="17"/>
        <v>0</v>
      </c>
      <c r="AK49" s="124"/>
      <c r="AL49" s="235">
        <f t="shared" ca="1" si="21"/>
        <v>0</v>
      </c>
      <c r="AN49" s="235">
        <f t="shared" si="19"/>
        <v>0</v>
      </c>
      <c r="AO49" s="235">
        <f t="shared" si="19"/>
        <v>0</v>
      </c>
      <c r="AP49" s="235">
        <f t="shared" si="19"/>
        <v>0</v>
      </c>
      <c r="AQ49" s="235">
        <f t="shared" si="19"/>
        <v>0</v>
      </c>
      <c r="AR49" s="235">
        <f t="shared" si="19"/>
        <v>0</v>
      </c>
      <c r="AS49" s="235">
        <f t="shared" si="19"/>
        <v>0</v>
      </c>
      <c r="AT49" s="235">
        <f t="shared" si="19"/>
        <v>0</v>
      </c>
      <c r="AU49" s="235">
        <f t="shared" si="19"/>
        <v>0</v>
      </c>
      <c r="AV49" s="235">
        <f t="shared" ca="1" si="19"/>
        <v>0</v>
      </c>
      <c r="AW49" s="235">
        <f t="shared" ca="1" si="19"/>
        <v>0</v>
      </c>
      <c r="AX49" s="235">
        <f t="shared" si="19"/>
        <v>0</v>
      </c>
      <c r="AY49" s="235">
        <f t="shared" si="19"/>
        <v>0</v>
      </c>
      <c r="AZ49" s="235">
        <f t="shared" si="19"/>
        <v>0</v>
      </c>
      <c r="BA49" s="235">
        <f t="shared" si="19"/>
        <v>0</v>
      </c>
      <c r="BB49" s="235">
        <f t="shared" si="19"/>
        <v>0</v>
      </c>
      <c r="BC49" s="235">
        <f t="shared" si="19"/>
        <v>0</v>
      </c>
      <c r="BD49" s="217"/>
      <c r="BE49" s="217"/>
    </row>
    <row r="50" spans="4:57">
      <c r="D50" s="217" t="str">
        <f>GSB_volumes!D50</f>
        <v>Station service transformer (500kVA)</v>
      </c>
      <c r="F50" s="12"/>
      <c r="G50" s="98"/>
      <c r="H50" s="236">
        <f>IF(H$11=$D$6, GSB_volumes!$J50*GSB_volumes!$K50,0)</f>
        <v>0</v>
      </c>
      <c r="I50" s="233">
        <f>IF(I$11=IF($D50=$A$5, $D$5, IF(OR($D50="ESV observed compliance", $D50 = $A$7),$D$7, $D$6)), SUMPRODUCT(GSB_volumes!$Q50:$U50,GSB_volumes!$Q$13:$U$13)+GSB_volumes!$O50,0)</f>
        <v>0</v>
      </c>
      <c r="J50" s="234">
        <f>IF(J$11=$D$6, GSB_volumes!$M50,0)</f>
        <v>0</v>
      </c>
      <c r="K50" s="233">
        <f>IF(K$11=$D$6, GSB_volumes!$J50*GSB_volumes!$K50,0)</f>
        <v>0</v>
      </c>
      <c r="L50" s="233">
        <f>IF(L$11=IF($D50=$A$5, $D$5, IF(OR($D50="ESV observed compliance", $D50 = $A$7),$D$7, $D$6)), SUMPRODUCT(GSB_volumes!$Q50:$U50,GSB_volumes!$Q$13:$U$13)+GSB_volumes!$O50,0)</f>
        <v>0</v>
      </c>
      <c r="M50" s="234">
        <f>IF(M$11=$D$6, GSB_volumes!$M50,0)</f>
        <v>0</v>
      </c>
      <c r="N50" s="233">
        <f>IF(N$11=$D$6, GSB_volumes!$J50*GSB_volumes!$K50,0)</f>
        <v>0</v>
      </c>
      <c r="O50" s="233">
        <f>IF(O$11=IF($D50=$A$5, $D$5, IF(OR($D50="ESV observed compliance", $D50 = $A$7),$D$7, $D$6)), SUMPRODUCT(GSB_volumes!$Q50:$U50,GSB_volumes!$Q$13:$U$13)+GSB_volumes!$O50,0)</f>
        <v>0</v>
      </c>
      <c r="P50" s="234">
        <f>IF(P$11=$D$6, GSB_volumes!$M50,0)</f>
        <v>0</v>
      </c>
      <c r="Q50" s="233">
        <f>IF(Q$11=$D$6, GSB_volumes!$J50*GSB_volumes!$K50,0)</f>
        <v>0</v>
      </c>
      <c r="R50" s="233">
        <f>IF(R$11=IF($D50=$A$5, $D$5, IF(OR($D50="ESV observed compliance", $D50 = $A$7),$D$7, $D$6)), SUMPRODUCT(GSB_volumes!$Q50:$U50,GSB_volumes!$Q$13:$U$13)+GSB_volumes!$O50,0)</f>
        <v>0</v>
      </c>
      <c r="S50" s="234">
        <f>IF(S$11=$D$6, GSB_volumes!$M50,0)</f>
        <v>0</v>
      </c>
      <c r="T50" s="233">
        <f>IF(T$11=$D$6, GSB_volumes!$J50*GSB_volumes!$K50,0)</f>
        <v>0</v>
      </c>
      <c r="U50" s="233">
        <f ca="1">IF(U$11=IF($D50=$A$5, $D$5, IF(OR($D50="ESV observed compliance", $D50 = $A$7),$D$7, $D$6)), SUMPRODUCT(GSB_volumes!$Q50:$U50,GSB_volumes!$Q$13:$U$13)+GSB_volumes!$O50,0)</f>
        <v>0</v>
      </c>
      <c r="V50" s="234">
        <f>IF(V$11=$D$6, GSB_volumes!$M50,0)</f>
        <v>0</v>
      </c>
      <c r="W50" s="233">
        <f>IF(W$11=$D$6, GSB_volumes!$J50*GSB_volumes!$K50,0)</f>
        <v>0</v>
      </c>
      <c r="X50" s="233">
        <f>IF(X$11=IF($D50=$A$5, $D$5, IF(OR($D50="ESV observed compliance", $D50 = $A$7),$D$7, $D$6)), SUMPRODUCT(GSB_volumes!$Q50:$U50,GSB_volumes!$Q$13:$U$13)+GSB_volumes!$O50,0)</f>
        <v>0</v>
      </c>
      <c r="Y50" s="234">
        <f>IF(Y$11=$D$6, GSB_volumes!$M50,0)</f>
        <v>0</v>
      </c>
      <c r="Z50" s="233">
        <f>IF(Z$11=$D$6, GSB_volumes!$J50*GSB_volumes!$K50,0)</f>
        <v>0</v>
      </c>
      <c r="AA50" s="233">
        <f>IF(AA$11=IF($D50=$A$5, $D$5, IF(OR($D50="ESV observed compliance", $D50 = $A$7),$D$7, $D$6)), SUMPRODUCT(GSB_volumes!$Q50:$U50,GSB_volumes!$Q$13:$U$13)+GSB_volumes!$O50,0)</f>
        <v>0</v>
      </c>
      <c r="AB50" s="234">
        <f>IF(AB$11=$D$6, GSB_volumes!$M50,0)</f>
        <v>0</v>
      </c>
      <c r="AC50" s="124"/>
      <c r="AD50" s="235">
        <f t="shared" si="20"/>
        <v>0</v>
      </c>
      <c r="AE50" s="235">
        <f t="shared" si="17"/>
        <v>0</v>
      </c>
      <c r="AF50" s="235">
        <f t="shared" si="17"/>
        <v>0</v>
      </c>
      <c r="AG50" s="235">
        <f t="shared" si="17"/>
        <v>0</v>
      </c>
      <c r="AH50" s="235">
        <f t="shared" ca="1" si="17"/>
        <v>0</v>
      </c>
      <c r="AI50" s="235">
        <f t="shared" si="17"/>
        <v>0</v>
      </c>
      <c r="AJ50" s="235">
        <f t="shared" si="17"/>
        <v>0</v>
      </c>
      <c r="AK50" s="124"/>
      <c r="AL50" s="235">
        <f t="shared" ca="1" si="21"/>
        <v>0</v>
      </c>
      <c r="AN50" s="235">
        <f t="shared" si="19"/>
        <v>0</v>
      </c>
      <c r="AO50" s="235">
        <f t="shared" si="19"/>
        <v>0</v>
      </c>
      <c r="AP50" s="235">
        <f t="shared" si="19"/>
        <v>0</v>
      </c>
      <c r="AQ50" s="235">
        <f t="shared" si="19"/>
        <v>0</v>
      </c>
      <c r="AR50" s="235">
        <f t="shared" si="19"/>
        <v>0</v>
      </c>
      <c r="AS50" s="235">
        <f t="shared" si="19"/>
        <v>0</v>
      </c>
      <c r="AT50" s="235">
        <f t="shared" si="19"/>
        <v>0</v>
      </c>
      <c r="AU50" s="235">
        <f t="shared" si="19"/>
        <v>0</v>
      </c>
      <c r="AV50" s="235">
        <f t="shared" ca="1" si="19"/>
        <v>0</v>
      </c>
      <c r="AW50" s="235">
        <f t="shared" ca="1" si="19"/>
        <v>0</v>
      </c>
      <c r="AX50" s="235">
        <f t="shared" si="19"/>
        <v>0</v>
      </c>
      <c r="AY50" s="235">
        <f t="shared" si="19"/>
        <v>0</v>
      </c>
      <c r="AZ50" s="235">
        <f t="shared" si="19"/>
        <v>0</v>
      </c>
      <c r="BA50" s="235">
        <f t="shared" si="19"/>
        <v>0</v>
      </c>
      <c r="BB50" s="235">
        <f t="shared" si="19"/>
        <v>0</v>
      </c>
      <c r="BC50" s="235">
        <f t="shared" si="19"/>
        <v>0</v>
      </c>
      <c r="BD50" s="217"/>
      <c r="BE50" s="217"/>
    </row>
    <row r="51" spans="4:57">
      <c r="D51" s="217" t="str">
        <f>GSB_volumes!D51</f>
        <v>Station service transformer (750kVA)</v>
      </c>
      <c r="F51" s="12"/>
      <c r="G51" s="98"/>
      <c r="H51" s="236">
        <f>IF(H$11=$D$6, GSB_volumes!$J51*GSB_volumes!$K51,0)</f>
        <v>0</v>
      </c>
      <c r="I51" s="233">
        <f>IF(I$11=IF($D51=$A$5, $D$5, IF(OR($D51="ESV observed compliance", $D51 = $A$7),$D$7, $D$6)), SUMPRODUCT(GSB_volumes!$Q51:$U51,GSB_volumes!$Q$13:$U$13)+GSB_volumes!$O51,0)</f>
        <v>0</v>
      </c>
      <c r="J51" s="234">
        <f>IF(J$11=$D$6, GSB_volumes!$M51,0)</f>
        <v>0</v>
      </c>
      <c r="K51" s="233">
        <f>IF(K$11=$D$6, GSB_volumes!$J51*GSB_volumes!$K51,0)</f>
        <v>0</v>
      </c>
      <c r="L51" s="233">
        <f>IF(L$11=IF($D51=$A$5, $D$5, IF(OR($D51="ESV observed compliance", $D51 = $A$7),$D$7, $D$6)), SUMPRODUCT(GSB_volumes!$Q51:$U51,GSB_volumes!$Q$13:$U$13)+GSB_volumes!$O51,0)</f>
        <v>0</v>
      </c>
      <c r="M51" s="234">
        <f>IF(M$11=$D$6, GSB_volumes!$M51,0)</f>
        <v>0</v>
      </c>
      <c r="N51" s="233">
        <f>IF(N$11=$D$6, GSB_volumes!$J51*GSB_volumes!$K51,0)</f>
        <v>0</v>
      </c>
      <c r="O51" s="233">
        <f>IF(O$11=IF($D51=$A$5, $D$5, IF(OR($D51="ESV observed compliance", $D51 = $A$7),$D$7, $D$6)), SUMPRODUCT(GSB_volumes!$Q51:$U51,GSB_volumes!$Q$13:$U$13)+GSB_volumes!$O51,0)</f>
        <v>0</v>
      </c>
      <c r="P51" s="234">
        <f>IF(P$11=$D$6, GSB_volumes!$M51,0)</f>
        <v>0</v>
      </c>
      <c r="Q51" s="233">
        <f>IF(Q$11=$D$6, GSB_volumes!$J51*GSB_volumes!$K51,0)</f>
        <v>0</v>
      </c>
      <c r="R51" s="233">
        <f>IF(R$11=IF($D51=$A$5, $D$5, IF(OR($D51="ESV observed compliance", $D51 = $A$7),$D$7, $D$6)), SUMPRODUCT(GSB_volumes!$Q51:$U51,GSB_volumes!$Q$13:$U$13)+GSB_volumes!$O51,0)</f>
        <v>0</v>
      </c>
      <c r="S51" s="234">
        <f>IF(S$11=$D$6, GSB_volumes!$M51,0)</f>
        <v>0</v>
      </c>
      <c r="T51" s="233">
        <f>IF(T$11=$D$6, GSB_volumes!$J51*GSB_volumes!$K51,0)</f>
        <v>0</v>
      </c>
      <c r="U51" s="233">
        <f ca="1">IF(U$11=IF($D51=$A$5, $D$5, IF(OR($D51="ESV observed compliance", $D51 = $A$7),$D$7, $D$6)), SUMPRODUCT(GSB_volumes!$Q51:$U51,GSB_volumes!$Q$13:$U$13)+GSB_volumes!$O51,0)</f>
        <v>0</v>
      </c>
      <c r="V51" s="234">
        <f>IF(V$11=$D$6, GSB_volumes!$M51,0)</f>
        <v>0</v>
      </c>
      <c r="W51" s="233">
        <f>IF(W$11=$D$6, GSB_volumes!$J51*GSB_volumes!$K51,0)</f>
        <v>0</v>
      </c>
      <c r="X51" s="233">
        <f>IF(X$11=IF($D51=$A$5, $D$5, IF(OR($D51="ESV observed compliance", $D51 = $A$7),$D$7, $D$6)), SUMPRODUCT(GSB_volumes!$Q51:$U51,GSB_volumes!$Q$13:$U$13)+GSB_volumes!$O51,0)</f>
        <v>0</v>
      </c>
      <c r="Y51" s="234">
        <f>IF(Y$11=$D$6, GSB_volumes!$M51,0)</f>
        <v>0</v>
      </c>
      <c r="Z51" s="233">
        <f>IF(Z$11=$D$6, GSB_volumes!$J51*GSB_volumes!$K51,0)</f>
        <v>0</v>
      </c>
      <c r="AA51" s="233">
        <f>IF(AA$11=IF($D51=$A$5, $D$5, IF(OR($D51="ESV observed compliance", $D51 = $A$7),$D$7, $D$6)), SUMPRODUCT(GSB_volumes!$Q51:$U51,GSB_volumes!$Q$13:$U$13)+GSB_volumes!$O51,0)</f>
        <v>0</v>
      </c>
      <c r="AB51" s="234">
        <f>IF(AB$11=$D$6, GSB_volumes!$M51,0)</f>
        <v>0</v>
      </c>
      <c r="AC51" s="124"/>
      <c r="AD51" s="235">
        <f t="shared" si="20"/>
        <v>0</v>
      </c>
      <c r="AE51" s="235">
        <f t="shared" si="17"/>
        <v>0</v>
      </c>
      <c r="AF51" s="235">
        <f t="shared" si="17"/>
        <v>0</v>
      </c>
      <c r="AG51" s="235">
        <f t="shared" si="17"/>
        <v>0</v>
      </c>
      <c r="AH51" s="235">
        <f t="shared" ca="1" si="17"/>
        <v>0</v>
      </c>
      <c r="AI51" s="235">
        <f t="shared" si="17"/>
        <v>0</v>
      </c>
      <c r="AJ51" s="235">
        <f t="shared" si="17"/>
        <v>0</v>
      </c>
      <c r="AK51" s="124"/>
      <c r="AL51" s="235">
        <f t="shared" ca="1" si="21"/>
        <v>0</v>
      </c>
      <c r="AN51" s="235">
        <f t="shared" si="19"/>
        <v>0</v>
      </c>
      <c r="AO51" s="235">
        <f t="shared" si="19"/>
        <v>0</v>
      </c>
      <c r="AP51" s="235">
        <f t="shared" si="19"/>
        <v>0</v>
      </c>
      <c r="AQ51" s="235">
        <f t="shared" si="19"/>
        <v>0</v>
      </c>
      <c r="AR51" s="235">
        <f t="shared" si="19"/>
        <v>0</v>
      </c>
      <c r="AS51" s="235">
        <f t="shared" si="19"/>
        <v>0</v>
      </c>
      <c r="AT51" s="235">
        <f t="shared" si="19"/>
        <v>0</v>
      </c>
      <c r="AU51" s="235">
        <f t="shared" si="19"/>
        <v>0</v>
      </c>
      <c r="AV51" s="235">
        <f t="shared" ca="1" si="19"/>
        <v>0</v>
      </c>
      <c r="AW51" s="235">
        <f t="shared" ca="1" si="19"/>
        <v>0</v>
      </c>
      <c r="AX51" s="235">
        <f t="shared" si="19"/>
        <v>0</v>
      </c>
      <c r="AY51" s="235">
        <f t="shared" si="19"/>
        <v>0</v>
      </c>
      <c r="AZ51" s="235">
        <f t="shared" si="19"/>
        <v>0</v>
      </c>
      <c r="BA51" s="235">
        <f t="shared" si="19"/>
        <v>0</v>
      </c>
      <c r="BB51" s="235">
        <f t="shared" si="19"/>
        <v>0</v>
      </c>
      <c r="BC51" s="235">
        <f t="shared" si="19"/>
        <v>0</v>
      </c>
      <c r="BD51" s="217"/>
      <c r="BE51" s="217"/>
    </row>
    <row r="52" spans="4:57">
      <c r="D52" s="217" t="str">
        <f>GSB_volumes!D52</f>
        <v>Cap bank</v>
      </c>
      <c r="F52" s="12"/>
      <c r="G52" s="98"/>
      <c r="H52" s="236">
        <f>IF(H$11=$D$6, GSB_volumes!$J52*GSB_volumes!$K52,0)</f>
        <v>0</v>
      </c>
      <c r="I52" s="233">
        <f>IF(I$11=IF($D52=$A$5, $D$5, IF(OR($D52="ESV observed compliance", $D52 = $A$7),$D$7, $D$6)), SUMPRODUCT(GSB_volumes!$Q52:$U52,GSB_volumes!$Q$13:$U$13)+GSB_volumes!$O52,0)</f>
        <v>0</v>
      </c>
      <c r="J52" s="234">
        <f>IF(J$11=$D$6, GSB_volumes!$M52,0)</f>
        <v>0</v>
      </c>
      <c r="K52" s="233">
        <f>IF(K$11=$D$6, GSB_volumes!$J52*GSB_volumes!$K52,0)</f>
        <v>0</v>
      </c>
      <c r="L52" s="233">
        <f>IF(L$11=IF($D52=$A$5, $D$5, IF(OR($D52="ESV observed compliance", $D52 = $A$7),$D$7, $D$6)), SUMPRODUCT(GSB_volumes!$Q52:$U52,GSB_volumes!$Q$13:$U$13)+GSB_volumes!$O52,0)</f>
        <v>0</v>
      </c>
      <c r="M52" s="234">
        <f>IF(M$11=$D$6, GSB_volumes!$M52,0)</f>
        <v>0</v>
      </c>
      <c r="N52" s="233">
        <f>IF(N$11=$D$6, GSB_volumes!$J52*GSB_volumes!$K52,0)</f>
        <v>0</v>
      </c>
      <c r="O52" s="233">
        <f>IF(O$11=IF($D52=$A$5, $D$5, IF(OR($D52="ESV observed compliance", $D52 = $A$7),$D$7, $D$6)), SUMPRODUCT(GSB_volumes!$Q52:$U52,GSB_volumes!$Q$13:$U$13)+GSB_volumes!$O52,0)</f>
        <v>0</v>
      </c>
      <c r="P52" s="234">
        <f>IF(P$11=$D$6, GSB_volumes!$M52,0)</f>
        <v>0</v>
      </c>
      <c r="Q52" s="233">
        <f>IF(Q$11=$D$6, GSB_volumes!$J52*GSB_volumes!$K52,0)</f>
        <v>0</v>
      </c>
      <c r="R52" s="233">
        <f>IF(R$11=IF($D52=$A$5, $D$5, IF(OR($D52="ESV observed compliance", $D52 = $A$7),$D$7, $D$6)), SUMPRODUCT(GSB_volumes!$Q52:$U52,GSB_volumes!$Q$13:$U$13)+GSB_volumes!$O52,0)</f>
        <v>0</v>
      </c>
      <c r="S52" s="234">
        <f>IF(S$11=$D$6, GSB_volumes!$M52,0)</f>
        <v>0</v>
      </c>
      <c r="T52" s="233">
        <f>IF(T$11=$D$6, GSB_volumes!$J52*GSB_volumes!$K52,0)</f>
        <v>0</v>
      </c>
      <c r="U52" s="233">
        <f ca="1">IF(U$11=IF($D52=$A$5, $D$5, IF(OR($D52="ESV observed compliance", $D52 = $A$7),$D$7, $D$6)), SUMPRODUCT(GSB_volumes!$Q52:$U52,GSB_volumes!$Q$13:$U$13)+GSB_volumes!$O52,0)</f>
        <v>0</v>
      </c>
      <c r="V52" s="234">
        <f>IF(V$11=$D$6, GSB_volumes!$M52,0)</f>
        <v>0</v>
      </c>
      <c r="W52" s="233">
        <f>IF(W$11=$D$6, GSB_volumes!$J52*GSB_volumes!$K52,0)</f>
        <v>0</v>
      </c>
      <c r="X52" s="233">
        <f>IF(X$11=IF($D52=$A$5, $D$5, IF(OR($D52="ESV observed compliance", $D52 = $A$7),$D$7, $D$6)), SUMPRODUCT(GSB_volumes!$Q52:$U52,GSB_volumes!$Q$13:$U$13)+GSB_volumes!$O52,0)</f>
        <v>0</v>
      </c>
      <c r="Y52" s="234">
        <f>IF(Y$11=$D$6, GSB_volumes!$M52,0)</f>
        <v>0</v>
      </c>
      <c r="Z52" s="233">
        <f>IF(Z$11=$D$6, GSB_volumes!$J52*GSB_volumes!$K52,0)</f>
        <v>0</v>
      </c>
      <c r="AA52" s="233">
        <f>IF(AA$11=IF($D52=$A$5, $D$5, IF(OR($D52="ESV observed compliance", $D52 = $A$7),$D$7, $D$6)), SUMPRODUCT(GSB_volumes!$Q52:$U52,GSB_volumes!$Q$13:$U$13)+GSB_volumes!$O52,0)</f>
        <v>0</v>
      </c>
      <c r="AB52" s="234">
        <f>IF(AB$11=$D$6, GSB_volumes!$M52,0)</f>
        <v>0</v>
      </c>
      <c r="AC52" s="124"/>
      <c r="AD52" s="235">
        <f t="shared" si="20"/>
        <v>0</v>
      </c>
      <c r="AE52" s="235">
        <f t="shared" si="17"/>
        <v>0</v>
      </c>
      <c r="AF52" s="235">
        <f t="shared" si="17"/>
        <v>0</v>
      </c>
      <c r="AG52" s="235">
        <f t="shared" si="17"/>
        <v>0</v>
      </c>
      <c r="AH52" s="235">
        <f t="shared" ca="1" si="17"/>
        <v>0</v>
      </c>
      <c r="AI52" s="235">
        <f t="shared" si="17"/>
        <v>0</v>
      </c>
      <c r="AJ52" s="235">
        <f t="shared" si="17"/>
        <v>0</v>
      </c>
      <c r="AK52" s="124"/>
      <c r="AL52" s="235">
        <f t="shared" ca="1" si="21"/>
        <v>0</v>
      </c>
      <c r="AN52" s="235">
        <f t="shared" si="19"/>
        <v>0</v>
      </c>
      <c r="AO52" s="235">
        <f t="shared" si="19"/>
        <v>0</v>
      </c>
      <c r="AP52" s="235">
        <f t="shared" si="19"/>
        <v>0</v>
      </c>
      <c r="AQ52" s="235">
        <f t="shared" si="19"/>
        <v>0</v>
      </c>
      <c r="AR52" s="235">
        <f t="shared" si="19"/>
        <v>0</v>
      </c>
      <c r="AS52" s="235">
        <f t="shared" si="19"/>
        <v>0</v>
      </c>
      <c r="AT52" s="235">
        <f t="shared" si="19"/>
        <v>0</v>
      </c>
      <c r="AU52" s="235">
        <f t="shared" si="19"/>
        <v>0</v>
      </c>
      <c r="AV52" s="235">
        <f t="shared" ca="1" si="19"/>
        <v>0</v>
      </c>
      <c r="AW52" s="235">
        <f t="shared" ca="1" si="19"/>
        <v>0</v>
      </c>
      <c r="AX52" s="235">
        <f t="shared" si="19"/>
        <v>0</v>
      </c>
      <c r="AY52" s="235">
        <f t="shared" si="19"/>
        <v>0</v>
      </c>
      <c r="AZ52" s="235">
        <f t="shared" si="19"/>
        <v>0</v>
      </c>
      <c r="BA52" s="235">
        <f t="shared" si="19"/>
        <v>0</v>
      </c>
      <c r="BB52" s="235">
        <f t="shared" si="19"/>
        <v>0</v>
      </c>
      <c r="BC52" s="235">
        <f t="shared" si="19"/>
        <v>0</v>
      </c>
      <c r="BD52" s="217"/>
      <c r="BE52" s="217"/>
    </row>
    <row r="53" spans="4:57">
      <c r="D53" s="217" t="str">
        <f>GSB_volumes!D53</f>
        <v>AC board (Including change over)</v>
      </c>
      <c r="F53" s="12"/>
      <c r="G53" s="98"/>
      <c r="H53" s="236">
        <f>IF(H$11=$D$6, GSB_volumes!$J53*GSB_volumes!$K53,0)</f>
        <v>0</v>
      </c>
      <c r="I53" s="233">
        <f>IF(I$11=IF($D53=$A$5, $D$5, IF(OR($D53="ESV observed compliance", $D53 = $A$7),$D$7, $D$6)), SUMPRODUCT(GSB_volumes!$Q53:$U53,GSB_volumes!$Q$13:$U$13)+GSB_volumes!$O53,0)</f>
        <v>0</v>
      </c>
      <c r="J53" s="234">
        <f>IF(J$11=$D$6, GSB_volumes!$M53,0)</f>
        <v>0</v>
      </c>
      <c r="K53" s="233">
        <f>IF(K$11=$D$6, GSB_volumes!$J53*GSB_volumes!$K53,0)</f>
        <v>0</v>
      </c>
      <c r="L53" s="233">
        <f>IF(L$11=IF($D53=$A$5, $D$5, IF(OR($D53="ESV observed compliance", $D53 = $A$7),$D$7, $D$6)), SUMPRODUCT(GSB_volumes!$Q53:$U53,GSB_volumes!$Q$13:$U$13)+GSB_volumes!$O53,0)</f>
        <v>0</v>
      </c>
      <c r="M53" s="234">
        <f>IF(M$11=$D$6, GSB_volumes!$M53,0)</f>
        <v>0</v>
      </c>
      <c r="N53" s="233">
        <f>IF(N$11=$D$6, GSB_volumes!$J53*GSB_volumes!$K53,0)</f>
        <v>0</v>
      </c>
      <c r="O53" s="233">
        <f>IF(O$11=IF($D53=$A$5, $D$5, IF(OR($D53="ESV observed compliance", $D53 = $A$7),$D$7, $D$6)), SUMPRODUCT(GSB_volumes!$Q53:$U53,GSB_volumes!$Q$13:$U$13)+GSB_volumes!$O53,0)</f>
        <v>0</v>
      </c>
      <c r="P53" s="234">
        <f>IF(P$11=$D$6, GSB_volumes!$M53,0)</f>
        <v>0</v>
      </c>
      <c r="Q53" s="233">
        <f>IF(Q$11=$D$6, GSB_volumes!$J53*GSB_volumes!$K53,0)</f>
        <v>0</v>
      </c>
      <c r="R53" s="233">
        <f>IF(R$11=IF($D53=$A$5, $D$5, IF(OR($D53="ESV observed compliance", $D53 = $A$7),$D$7, $D$6)), SUMPRODUCT(GSB_volumes!$Q53:$U53,GSB_volumes!$Q$13:$U$13)+GSB_volumes!$O53,0)</f>
        <v>0</v>
      </c>
      <c r="S53" s="234">
        <f>IF(S$11=$D$6, GSB_volumes!$M53,0)</f>
        <v>0</v>
      </c>
      <c r="T53" s="233">
        <f>IF(T$11=$D$6, GSB_volumes!$J53*GSB_volumes!$K53,0)</f>
        <v>0</v>
      </c>
      <c r="U53" s="233">
        <f ca="1">IF(U$11=IF($D53=$A$5, $D$5, IF(OR($D53="ESV observed compliance", $D53 = $A$7),$D$7, $D$6)), SUMPRODUCT(GSB_volumes!$Q53:$U53,GSB_volumes!$Q$13:$U$13)+GSB_volumes!$O53,0)</f>
        <v>0</v>
      </c>
      <c r="V53" s="234">
        <f>IF(V$11=$D$6, GSB_volumes!$M53,0)</f>
        <v>0</v>
      </c>
      <c r="W53" s="233">
        <f>IF(W$11=$D$6, GSB_volumes!$J53*GSB_volumes!$K53,0)</f>
        <v>0</v>
      </c>
      <c r="X53" s="233">
        <f>IF(X$11=IF($D53=$A$5, $D$5, IF(OR($D53="ESV observed compliance", $D53 = $A$7),$D$7, $D$6)), SUMPRODUCT(GSB_volumes!$Q53:$U53,GSB_volumes!$Q$13:$U$13)+GSB_volumes!$O53,0)</f>
        <v>0</v>
      </c>
      <c r="Y53" s="234">
        <f>IF(Y$11=$D$6, GSB_volumes!$M53,0)</f>
        <v>0</v>
      </c>
      <c r="Z53" s="233">
        <f>IF(Z$11=$D$6, GSB_volumes!$J53*GSB_volumes!$K53,0)</f>
        <v>0</v>
      </c>
      <c r="AA53" s="233">
        <f>IF(AA$11=IF($D53=$A$5, $D$5, IF(OR($D53="ESV observed compliance", $D53 = $A$7),$D$7, $D$6)), SUMPRODUCT(GSB_volumes!$Q53:$U53,GSB_volumes!$Q$13:$U$13)+GSB_volumes!$O53,0)</f>
        <v>0</v>
      </c>
      <c r="AB53" s="234">
        <f>IF(AB$11=$D$6, GSB_volumes!$M53,0)</f>
        <v>0</v>
      </c>
      <c r="AC53" s="124"/>
      <c r="AD53" s="235">
        <f t="shared" si="20"/>
        <v>0</v>
      </c>
      <c r="AE53" s="235">
        <f t="shared" si="17"/>
        <v>0</v>
      </c>
      <c r="AF53" s="235">
        <f t="shared" si="17"/>
        <v>0</v>
      </c>
      <c r="AG53" s="235">
        <f t="shared" si="17"/>
        <v>0</v>
      </c>
      <c r="AH53" s="235">
        <f t="shared" ca="1" si="17"/>
        <v>0</v>
      </c>
      <c r="AI53" s="235">
        <f t="shared" si="17"/>
        <v>0</v>
      </c>
      <c r="AJ53" s="235">
        <f t="shared" si="17"/>
        <v>0</v>
      </c>
      <c r="AK53" s="124"/>
      <c r="AL53" s="235">
        <f t="shared" ca="1" si="21"/>
        <v>0</v>
      </c>
      <c r="AN53" s="235">
        <f t="shared" si="19"/>
        <v>0</v>
      </c>
      <c r="AO53" s="235">
        <f t="shared" si="19"/>
        <v>0</v>
      </c>
      <c r="AP53" s="235">
        <f t="shared" si="19"/>
        <v>0</v>
      </c>
      <c r="AQ53" s="235">
        <f t="shared" si="19"/>
        <v>0</v>
      </c>
      <c r="AR53" s="235">
        <f t="shared" si="19"/>
        <v>0</v>
      </c>
      <c r="AS53" s="235">
        <f t="shared" si="19"/>
        <v>0</v>
      </c>
      <c r="AT53" s="235">
        <f t="shared" si="19"/>
        <v>0</v>
      </c>
      <c r="AU53" s="235">
        <f t="shared" si="19"/>
        <v>0</v>
      </c>
      <c r="AV53" s="235">
        <f t="shared" ca="1" si="19"/>
        <v>0</v>
      </c>
      <c r="AW53" s="235">
        <f t="shared" ca="1" si="19"/>
        <v>0</v>
      </c>
      <c r="AX53" s="235">
        <f t="shared" si="19"/>
        <v>0</v>
      </c>
      <c r="AY53" s="235">
        <f t="shared" si="19"/>
        <v>0</v>
      </c>
      <c r="AZ53" s="235">
        <f t="shared" si="19"/>
        <v>0</v>
      </c>
      <c r="BA53" s="235">
        <f t="shared" si="19"/>
        <v>0</v>
      </c>
      <c r="BB53" s="235">
        <f t="shared" si="19"/>
        <v>0</v>
      </c>
      <c r="BC53" s="235">
        <f t="shared" si="19"/>
        <v>0</v>
      </c>
      <c r="BD53" s="217"/>
      <c r="BE53" s="217"/>
    </row>
    <row r="54" spans="4:57" s="217" customFormat="1">
      <c r="D54" s="217" t="str">
        <f>GSB_volumes!D54</f>
        <v>Control room</v>
      </c>
      <c r="F54" s="12"/>
      <c r="G54" s="98"/>
      <c r="H54" s="236">
        <f>IF(H$11=$D$6, GSB_volumes!$J54*GSB_volumes!$K54,0)</f>
        <v>0</v>
      </c>
      <c r="I54" s="233">
        <f>IF(I$11=IF($D54=$A$5, $D$5, IF(OR($D54="ESV observed compliance", $D54 = $A$7),$D$7, $D$6)), SUMPRODUCT(GSB_volumes!$Q54:$U54,GSB_volumes!$Q$13:$U$13)+GSB_volumes!$O54,0)</f>
        <v>0</v>
      </c>
      <c r="J54" s="234">
        <f>IF(J$11=$D$6, GSB_volumes!$M54,0)</f>
        <v>0</v>
      </c>
      <c r="K54" s="233">
        <f>IF(K$11=$D$6, GSB_volumes!$J54*GSB_volumes!$K54,0)</f>
        <v>0</v>
      </c>
      <c r="L54" s="233">
        <f>IF(L$11=IF($D54=$A$5, $D$5, IF(OR($D54="ESV observed compliance", $D54 = $A$7),$D$7, $D$6)), SUMPRODUCT(GSB_volumes!$Q54:$U54,GSB_volumes!$Q$13:$U$13)+GSB_volumes!$O54,0)</f>
        <v>0</v>
      </c>
      <c r="M54" s="234">
        <f>IF(M$11=$D$6, GSB_volumes!$M54,0)</f>
        <v>0</v>
      </c>
      <c r="N54" s="233">
        <f>IF(N$11=$D$6, GSB_volumes!$J54*GSB_volumes!$K54,0)</f>
        <v>0</v>
      </c>
      <c r="O54" s="233">
        <f>IF(O$11=IF($D54=$A$5, $D$5, IF(OR($D54="ESV observed compliance", $D54 = $A$7),$D$7, $D$6)), SUMPRODUCT(GSB_volumes!$Q54:$U54,GSB_volumes!$Q$13:$U$13)+GSB_volumes!$O54,0)</f>
        <v>0</v>
      </c>
      <c r="P54" s="234">
        <f>IF(P$11=$D$6, GSB_volumes!$M54,0)</f>
        <v>0</v>
      </c>
      <c r="Q54" s="233">
        <f>IF(Q$11=$D$6, GSB_volumes!$J54*GSB_volumes!$K54,0)</f>
        <v>0</v>
      </c>
      <c r="R54" s="233">
        <f>IF(R$11=IF($D54=$A$5, $D$5, IF(OR($D54="ESV observed compliance", $D54 = $A$7),$D$7, $D$6)), SUMPRODUCT(GSB_volumes!$Q54:$U54,GSB_volumes!$Q$13:$U$13)+GSB_volumes!$O54,0)</f>
        <v>0</v>
      </c>
      <c r="S54" s="234">
        <f>IF(S$11=$D$6, GSB_volumes!$M54,0)</f>
        <v>0</v>
      </c>
      <c r="T54" s="233">
        <f>IF(T$11=$D$6, GSB_volumes!$J54*GSB_volumes!$K54,0)</f>
        <v>0</v>
      </c>
      <c r="U54" s="233">
        <f ca="1">IF(U$11=IF($D54=$A$5, $D$5, IF(OR($D54="ESV observed compliance", $D54 = $A$7),$D$7, $D$6)), SUMPRODUCT(GSB_volumes!$Q54:$U54,GSB_volumes!$Q$13:$U$13)+GSB_volumes!$O54,0)</f>
        <v>0</v>
      </c>
      <c r="V54" s="234">
        <f>IF(V$11=$D$6, GSB_volumes!$M54,0)</f>
        <v>0</v>
      </c>
      <c r="W54" s="233">
        <f>IF(W$11=$D$6, GSB_volumes!$J54*GSB_volumes!$K54,0)</f>
        <v>0</v>
      </c>
      <c r="X54" s="233">
        <f>IF(X$11=IF($D54=$A$5, $D$5, IF(OR($D54="ESV observed compliance", $D54 = $A$7),$D$7, $D$6)), SUMPRODUCT(GSB_volumes!$Q54:$U54,GSB_volumes!$Q$13:$U$13)+GSB_volumes!$O54,0)</f>
        <v>0</v>
      </c>
      <c r="Y54" s="234">
        <f>IF(Y$11=$D$6, GSB_volumes!$M54,0)</f>
        <v>0</v>
      </c>
      <c r="Z54" s="233">
        <f>IF(Z$11=$D$6, GSB_volumes!$J54*GSB_volumes!$K54,0)</f>
        <v>0</v>
      </c>
      <c r="AA54" s="233">
        <f>IF(AA$11=IF($D54=$A$5, $D$5, IF(OR($D54="ESV observed compliance", $D54 = $A$7),$D$7, $D$6)), SUMPRODUCT(GSB_volumes!$Q54:$U54,GSB_volumes!$Q$13:$U$13)+GSB_volumes!$O54,0)</f>
        <v>0</v>
      </c>
      <c r="AB54" s="234">
        <f>IF(AB$11=$D$6, GSB_volumes!$M54,0)</f>
        <v>0</v>
      </c>
      <c r="AC54" s="124"/>
      <c r="AD54" s="235">
        <f t="shared" si="20"/>
        <v>0</v>
      </c>
      <c r="AE54" s="235">
        <f t="shared" si="17"/>
        <v>0</v>
      </c>
      <c r="AF54" s="235">
        <f t="shared" si="17"/>
        <v>0</v>
      </c>
      <c r="AG54" s="235">
        <f t="shared" si="17"/>
        <v>0</v>
      </c>
      <c r="AH54" s="235">
        <f t="shared" ca="1" si="17"/>
        <v>0</v>
      </c>
      <c r="AI54" s="235">
        <f t="shared" si="17"/>
        <v>0</v>
      </c>
      <c r="AJ54" s="235">
        <f t="shared" si="17"/>
        <v>0</v>
      </c>
      <c r="AK54" s="124"/>
      <c r="AL54" s="235">
        <f t="shared" ca="1" si="21"/>
        <v>0</v>
      </c>
      <c r="AN54" s="235">
        <f t="shared" si="19"/>
        <v>0</v>
      </c>
      <c r="AO54" s="235">
        <f t="shared" si="19"/>
        <v>0</v>
      </c>
      <c r="AP54" s="235">
        <f t="shared" si="19"/>
        <v>0</v>
      </c>
      <c r="AQ54" s="235">
        <f t="shared" si="19"/>
        <v>0</v>
      </c>
      <c r="AR54" s="235">
        <f t="shared" si="19"/>
        <v>0</v>
      </c>
      <c r="AS54" s="235">
        <f t="shared" si="19"/>
        <v>0</v>
      </c>
      <c r="AT54" s="235">
        <f t="shared" si="19"/>
        <v>0</v>
      </c>
      <c r="AU54" s="235">
        <f t="shared" si="19"/>
        <v>0</v>
      </c>
      <c r="AV54" s="235">
        <f t="shared" ca="1" si="19"/>
        <v>0</v>
      </c>
      <c r="AW54" s="235">
        <f t="shared" ca="1" si="19"/>
        <v>0</v>
      </c>
      <c r="AX54" s="235">
        <f t="shared" si="19"/>
        <v>0</v>
      </c>
      <c r="AY54" s="235">
        <f t="shared" si="19"/>
        <v>0</v>
      </c>
      <c r="AZ54" s="235">
        <f t="shared" si="19"/>
        <v>0</v>
      </c>
      <c r="BA54" s="235">
        <f t="shared" si="19"/>
        <v>0</v>
      </c>
      <c r="BB54" s="235">
        <f t="shared" si="19"/>
        <v>0</v>
      </c>
      <c r="BC54" s="235">
        <f t="shared" si="19"/>
        <v>0</v>
      </c>
    </row>
    <row r="55" spans="4:57" s="217" customFormat="1">
      <c r="D55" s="217" t="str">
        <f>GSB_volumes!D55</f>
        <v>22kV circuit breaker (outdoor)</v>
      </c>
      <c r="F55" s="12"/>
      <c r="G55" s="98"/>
      <c r="H55" s="236">
        <f>IF(H$11=$D$6, GSB_volumes!$J55*GSB_volumes!$K55,0)</f>
        <v>0</v>
      </c>
      <c r="I55" s="233">
        <f>IF(I$11=IF($D55=$A$5, $D$5, IF(OR($D55="ESV observed compliance", $D55 = $A$7),$D$7, $D$6)), SUMPRODUCT(GSB_volumes!$Q55:$U55,GSB_volumes!$Q$13:$U$13)+GSB_volumes!$O55,0)</f>
        <v>0</v>
      </c>
      <c r="J55" s="234">
        <f>IF(J$11=$D$6, GSB_volumes!$M55,0)</f>
        <v>0</v>
      </c>
      <c r="K55" s="233">
        <f>IF(K$11=$D$6, GSB_volumes!$J55*GSB_volumes!$K55,0)</f>
        <v>0</v>
      </c>
      <c r="L55" s="233">
        <f>IF(L$11=IF($D55=$A$5, $D$5, IF(OR($D55="ESV observed compliance", $D55 = $A$7),$D$7, $D$6)), SUMPRODUCT(GSB_volumes!$Q55:$U55,GSB_volumes!$Q$13:$U$13)+GSB_volumes!$O55,0)</f>
        <v>0</v>
      </c>
      <c r="M55" s="234">
        <f>IF(M$11=$D$6, GSB_volumes!$M55,0)</f>
        <v>0</v>
      </c>
      <c r="N55" s="233">
        <f>IF(N$11=$D$6, GSB_volumes!$J55*GSB_volumes!$K55,0)</f>
        <v>0</v>
      </c>
      <c r="O55" s="233">
        <f>IF(O$11=IF($D55=$A$5, $D$5, IF(OR($D55="ESV observed compliance", $D55 = $A$7),$D$7, $D$6)), SUMPRODUCT(GSB_volumes!$Q55:$U55,GSB_volumes!$Q$13:$U$13)+GSB_volumes!$O55,0)</f>
        <v>0</v>
      </c>
      <c r="P55" s="234">
        <f>IF(P$11=$D$6, GSB_volumes!$M55,0)</f>
        <v>0</v>
      </c>
      <c r="Q55" s="233">
        <f>IF(Q$11=$D$6, GSB_volumes!$J55*GSB_volumes!$K55,0)</f>
        <v>0</v>
      </c>
      <c r="R55" s="233">
        <f>IF(R$11=IF($D55=$A$5, $D$5, IF(OR($D55="ESV observed compliance", $D55 = $A$7),$D$7, $D$6)), SUMPRODUCT(GSB_volumes!$Q55:$U55,GSB_volumes!$Q$13:$U$13)+GSB_volumes!$O55,0)</f>
        <v>0</v>
      </c>
      <c r="S55" s="234">
        <f>IF(S$11=$D$6, GSB_volumes!$M55,0)</f>
        <v>0</v>
      </c>
      <c r="T55" s="233">
        <f>IF(T$11=$D$6, GSB_volumes!$J55*GSB_volumes!$K55,0)</f>
        <v>0</v>
      </c>
      <c r="U55" s="233">
        <f ca="1">IF(U$11=IF($D55=$A$5, $D$5, IF(OR($D55="ESV observed compliance", $D55 = $A$7),$D$7, $D$6)), SUMPRODUCT(GSB_volumes!$Q55:$U55,GSB_volumes!$Q$13:$U$13)+GSB_volumes!$O55,0)</f>
        <v>0</v>
      </c>
      <c r="V55" s="234">
        <f>IF(V$11=$D$6, GSB_volumes!$M55,0)</f>
        <v>0</v>
      </c>
      <c r="W55" s="233">
        <f>IF(W$11=$D$6, GSB_volumes!$J55*GSB_volumes!$K55,0)</f>
        <v>0</v>
      </c>
      <c r="X55" s="233">
        <f>IF(X$11=IF($D55=$A$5, $D$5, IF(OR($D55="ESV observed compliance", $D55 = $A$7),$D$7, $D$6)), SUMPRODUCT(GSB_volumes!$Q55:$U55,GSB_volumes!$Q$13:$U$13)+GSB_volumes!$O55,0)</f>
        <v>0</v>
      </c>
      <c r="Y55" s="234">
        <f>IF(Y$11=$D$6, GSB_volumes!$M55,0)</f>
        <v>0</v>
      </c>
      <c r="Z55" s="233">
        <f>IF(Z$11=$D$6, GSB_volumes!$J55*GSB_volumes!$K55,0)</f>
        <v>0</v>
      </c>
      <c r="AA55" s="233">
        <f>IF(AA$11=IF($D55=$A$5, $D$5, IF(OR($D55="ESV observed compliance", $D55 = $A$7),$D$7, $D$6)), SUMPRODUCT(GSB_volumes!$Q55:$U55,GSB_volumes!$Q$13:$U$13)+GSB_volumes!$O55,0)</f>
        <v>0</v>
      </c>
      <c r="AB55" s="234">
        <f>IF(AB$11=$D$6, GSB_volumes!$M55,0)</f>
        <v>0</v>
      </c>
      <c r="AC55" s="124"/>
      <c r="AD55" s="235">
        <f t="shared" si="20"/>
        <v>0</v>
      </c>
      <c r="AE55" s="235">
        <f t="shared" si="17"/>
        <v>0</v>
      </c>
      <c r="AF55" s="235">
        <f t="shared" si="17"/>
        <v>0</v>
      </c>
      <c r="AG55" s="235">
        <f t="shared" si="17"/>
        <v>0</v>
      </c>
      <c r="AH55" s="235">
        <f t="shared" ca="1" si="17"/>
        <v>0</v>
      </c>
      <c r="AI55" s="235">
        <f t="shared" si="17"/>
        <v>0</v>
      </c>
      <c r="AJ55" s="235">
        <f t="shared" si="17"/>
        <v>0</v>
      </c>
      <c r="AK55" s="124"/>
      <c r="AL55" s="235">
        <f t="shared" ca="1" si="21"/>
        <v>0</v>
      </c>
      <c r="AN55" s="235">
        <f t="shared" si="19"/>
        <v>0</v>
      </c>
      <c r="AO55" s="235">
        <f t="shared" si="19"/>
        <v>0</v>
      </c>
      <c r="AP55" s="235">
        <f t="shared" si="19"/>
        <v>0</v>
      </c>
      <c r="AQ55" s="235">
        <f t="shared" si="19"/>
        <v>0</v>
      </c>
      <c r="AR55" s="235">
        <f t="shared" si="19"/>
        <v>0</v>
      </c>
      <c r="AS55" s="235">
        <f t="shared" si="19"/>
        <v>0</v>
      </c>
      <c r="AT55" s="235">
        <f t="shared" si="19"/>
        <v>0</v>
      </c>
      <c r="AU55" s="235">
        <f t="shared" si="19"/>
        <v>0</v>
      </c>
      <c r="AV55" s="235">
        <f t="shared" ca="1" si="19"/>
        <v>0</v>
      </c>
      <c r="AW55" s="235">
        <f t="shared" ca="1" si="19"/>
        <v>0</v>
      </c>
      <c r="AX55" s="235">
        <f t="shared" si="19"/>
        <v>0</v>
      </c>
      <c r="AY55" s="235">
        <f t="shared" si="19"/>
        <v>0</v>
      </c>
      <c r="AZ55" s="235">
        <f t="shared" si="19"/>
        <v>0</v>
      </c>
      <c r="BA55" s="235">
        <f t="shared" si="19"/>
        <v>0</v>
      </c>
      <c r="BB55" s="235">
        <f t="shared" si="19"/>
        <v>0</v>
      </c>
      <c r="BC55" s="235">
        <f t="shared" si="19"/>
        <v>0</v>
      </c>
    </row>
    <row r="56" spans="4:57" s="217" customFormat="1">
      <c r="D56" s="217" t="str">
        <f>GSB_volumes!D56</f>
        <v>Voltage transformer</v>
      </c>
      <c r="F56" s="12"/>
      <c r="G56" s="98"/>
      <c r="H56" s="236">
        <f>IF(H$11=$D$6, GSB_volumes!$J56*GSB_volumes!$K56,0)</f>
        <v>0</v>
      </c>
      <c r="I56" s="233">
        <f>IF(I$11=IF($D56=$A$5, $D$5, IF(OR($D56="ESV observed compliance", $D56 = $A$7),$D$7, $D$6)), SUMPRODUCT(GSB_volumes!$Q56:$U56,GSB_volumes!$Q$13:$U$13)+GSB_volumes!$O56,0)</f>
        <v>0</v>
      </c>
      <c r="J56" s="234">
        <f>IF(J$11=$D$6, GSB_volumes!$M56,0)</f>
        <v>0</v>
      </c>
      <c r="K56" s="233">
        <f>IF(K$11=$D$6, GSB_volumes!$J56*GSB_volumes!$K56,0)</f>
        <v>0</v>
      </c>
      <c r="L56" s="233">
        <f>IF(L$11=IF($D56=$A$5, $D$5, IF(OR($D56="ESV observed compliance", $D56 = $A$7),$D$7, $D$6)), SUMPRODUCT(GSB_volumes!$Q56:$U56,GSB_volumes!$Q$13:$U$13)+GSB_volumes!$O56,0)</f>
        <v>0</v>
      </c>
      <c r="M56" s="234">
        <f>IF(M$11=$D$6, GSB_volumes!$M56,0)</f>
        <v>0</v>
      </c>
      <c r="N56" s="233">
        <f>IF(N$11=$D$6, GSB_volumes!$J56*GSB_volumes!$K56,0)</f>
        <v>0</v>
      </c>
      <c r="O56" s="233">
        <f>IF(O$11=IF($D56=$A$5, $D$5, IF(OR($D56="ESV observed compliance", $D56 = $A$7),$D$7, $D$6)), SUMPRODUCT(GSB_volumes!$Q56:$U56,GSB_volumes!$Q$13:$U$13)+GSB_volumes!$O56,0)</f>
        <v>0</v>
      </c>
      <c r="P56" s="234">
        <f>IF(P$11=$D$6, GSB_volumes!$M56,0)</f>
        <v>0</v>
      </c>
      <c r="Q56" s="233">
        <f>IF(Q$11=$D$6, GSB_volumes!$J56*GSB_volumes!$K56,0)</f>
        <v>0</v>
      </c>
      <c r="R56" s="233">
        <f>IF(R$11=IF($D56=$A$5, $D$5, IF(OR($D56="ESV observed compliance", $D56 = $A$7),$D$7, $D$6)), SUMPRODUCT(GSB_volumes!$Q56:$U56,GSB_volumes!$Q$13:$U$13)+GSB_volumes!$O56,0)</f>
        <v>0</v>
      </c>
      <c r="S56" s="234">
        <f>IF(S$11=$D$6, GSB_volumes!$M56,0)</f>
        <v>0</v>
      </c>
      <c r="T56" s="233">
        <f>IF(T$11=$D$6, GSB_volumes!$J56*GSB_volumes!$K56,0)</f>
        <v>0</v>
      </c>
      <c r="U56" s="233">
        <f ca="1">IF(U$11=IF($D56=$A$5, $D$5, IF(OR($D56="ESV observed compliance", $D56 = $A$7),$D$7, $D$6)), SUMPRODUCT(GSB_volumes!$Q56:$U56,GSB_volumes!$Q$13:$U$13)+GSB_volumes!$O56,0)</f>
        <v>0</v>
      </c>
      <c r="V56" s="234">
        <f>IF(V$11=$D$6, GSB_volumes!$M56,0)</f>
        <v>0</v>
      </c>
      <c r="W56" s="233">
        <f>IF(W$11=$D$6, GSB_volumes!$J56*GSB_volumes!$K56,0)</f>
        <v>0</v>
      </c>
      <c r="X56" s="233">
        <f>IF(X$11=IF($D56=$A$5, $D$5, IF(OR($D56="ESV observed compliance", $D56 = $A$7),$D$7, $D$6)), SUMPRODUCT(GSB_volumes!$Q56:$U56,GSB_volumes!$Q$13:$U$13)+GSB_volumes!$O56,0)</f>
        <v>0</v>
      </c>
      <c r="Y56" s="234">
        <f>IF(Y$11=$D$6, GSB_volumes!$M56,0)</f>
        <v>0</v>
      </c>
      <c r="Z56" s="233">
        <f>IF(Z$11=$D$6, GSB_volumes!$J56*GSB_volumes!$K56,0)</f>
        <v>0</v>
      </c>
      <c r="AA56" s="233">
        <f>IF(AA$11=IF($D56=$A$5, $D$5, IF(OR($D56="ESV observed compliance", $D56 = $A$7),$D$7, $D$6)), SUMPRODUCT(GSB_volumes!$Q56:$U56,GSB_volumes!$Q$13:$U$13)+GSB_volumes!$O56,0)</f>
        <v>0</v>
      </c>
      <c r="AB56" s="234">
        <f>IF(AB$11=$D$6, GSB_volumes!$M56,0)</f>
        <v>0</v>
      </c>
      <c r="AC56" s="124"/>
      <c r="AD56" s="235">
        <f t="shared" si="20"/>
        <v>0</v>
      </c>
      <c r="AE56" s="235">
        <f t="shared" si="17"/>
        <v>0</v>
      </c>
      <c r="AF56" s="235">
        <f t="shared" si="17"/>
        <v>0</v>
      </c>
      <c r="AG56" s="235">
        <f t="shared" si="17"/>
        <v>0</v>
      </c>
      <c r="AH56" s="235">
        <f t="shared" ca="1" si="17"/>
        <v>0</v>
      </c>
      <c r="AI56" s="235">
        <f t="shared" si="17"/>
        <v>0</v>
      </c>
      <c r="AJ56" s="235">
        <f t="shared" si="17"/>
        <v>0</v>
      </c>
      <c r="AK56" s="124"/>
      <c r="AL56" s="235">
        <f t="shared" ca="1" si="21"/>
        <v>0</v>
      </c>
      <c r="AN56" s="235">
        <f t="shared" si="19"/>
        <v>0</v>
      </c>
      <c r="AO56" s="235">
        <f t="shared" si="19"/>
        <v>0</v>
      </c>
      <c r="AP56" s="235">
        <f t="shared" si="19"/>
        <v>0</v>
      </c>
      <c r="AQ56" s="235">
        <f t="shared" si="19"/>
        <v>0</v>
      </c>
      <c r="AR56" s="235">
        <f t="shared" si="19"/>
        <v>0</v>
      </c>
      <c r="AS56" s="235">
        <f t="shared" si="19"/>
        <v>0</v>
      </c>
      <c r="AT56" s="235">
        <f t="shared" si="19"/>
        <v>0</v>
      </c>
      <c r="AU56" s="235">
        <f t="shared" si="19"/>
        <v>0</v>
      </c>
      <c r="AV56" s="235">
        <f t="shared" ca="1" si="19"/>
        <v>0</v>
      </c>
      <c r="AW56" s="235">
        <f t="shared" ca="1" si="19"/>
        <v>0</v>
      </c>
      <c r="AX56" s="235">
        <f t="shared" si="19"/>
        <v>0</v>
      </c>
      <c r="AY56" s="235">
        <f t="shared" si="19"/>
        <v>0</v>
      </c>
      <c r="AZ56" s="235">
        <f t="shared" si="19"/>
        <v>0</v>
      </c>
      <c r="BA56" s="235">
        <f t="shared" si="19"/>
        <v>0</v>
      </c>
      <c r="BB56" s="235">
        <f t="shared" si="19"/>
        <v>0</v>
      </c>
      <c r="BC56" s="235">
        <f t="shared" si="19"/>
        <v>0</v>
      </c>
    </row>
    <row r="57" spans="4:57" s="217" customFormat="1">
      <c r="D57" s="217" t="str">
        <f>GSB_volumes!D57</f>
        <v>Current transformer (post type)</v>
      </c>
      <c r="F57" s="12"/>
      <c r="G57" s="98"/>
      <c r="H57" s="236">
        <f>IF(H$11=$D$6, GSB_volumes!$J57*GSB_volumes!$K57,0)</f>
        <v>0</v>
      </c>
      <c r="I57" s="233">
        <f>IF(I$11=IF($D57=$A$5, $D$5, IF(OR($D57="ESV observed compliance", $D57 = $A$7),$D$7, $D$6)), SUMPRODUCT(GSB_volumes!$Q57:$U57,GSB_volumes!$Q$13:$U$13)+GSB_volumes!$O57,0)</f>
        <v>0</v>
      </c>
      <c r="J57" s="234">
        <f>IF(J$11=$D$6, GSB_volumes!$M57,0)</f>
        <v>0</v>
      </c>
      <c r="K57" s="233">
        <f>IF(K$11=$D$6, GSB_volumes!$J57*GSB_volumes!$K57,0)</f>
        <v>0</v>
      </c>
      <c r="L57" s="233">
        <f>IF(L$11=IF($D57=$A$5, $D$5, IF(OR($D57="ESV observed compliance", $D57 = $A$7),$D$7, $D$6)), SUMPRODUCT(GSB_volumes!$Q57:$U57,GSB_volumes!$Q$13:$U$13)+GSB_volumes!$O57,0)</f>
        <v>0</v>
      </c>
      <c r="M57" s="234">
        <f>IF(M$11=$D$6, GSB_volumes!$M57,0)</f>
        <v>0</v>
      </c>
      <c r="N57" s="233">
        <f>IF(N$11=$D$6, GSB_volumes!$J57*GSB_volumes!$K57,0)</f>
        <v>0</v>
      </c>
      <c r="O57" s="233">
        <f>IF(O$11=IF($D57=$A$5, $D$5, IF(OR($D57="ESV observed compliance", $D57 = $A$7),$D$7, $D$6)), SUMPRODUCT(GSB_volumes!$Q57:$U57,GSB_volumes!$Q$13:$U$13)+GSB_volumes!$O57,0)</f>
        <v>0</v>
      </c>
      <c r="P57" s="234">
        <f>IF(P$11=$D$6, GSB_volumes!$M57,0)</f>
        <v>0</v>
      </c>
      <c r="Q57" s="233">
        <f>IF(Q$11=$D$6, GSB_volumes!$J57*GSB_volumes!$K57,0)</f>
        <v>0</v>
      </c>
      <c r="R57" s="233">
        <f>IF(R$11=IF($D57=$A$5, $D$5, IF(OR($D57="ESV observed compliance", $D57 = $A$7),$D$7, $D$6)), SUMPRODUCT(GSB_volumes!$Q57:$U57,GSB_volumes!$Q$13:$U$13)+GSB_volumes!$O57,0)</f>
        <v>0</v>
      </c>
      <c r="S57" s="234">
        <f>IF(S$11=$D$6, GSB_volumes!$M57,0)</f>
        <v>0</v>
      </c>
      <c r="T57" s="233">
        <f>IF(T$11=$D$6, GSB_volumes!$J57*GSB_volumes!$K57,0)</f>
        <v>0</v>
      </c>
      <c r="U57" s="233">
        <f ca="1">IF(U$11=IF($D57=$A$5, $D$5, IF(OR($D57="ESV observed compliance", $D57 = $A$7),$D$7, $D$6)), SUMPRODUCT(GSB_volumes!$Q57:$U57,GSB_volumes!$Q$13:$U$13)+GSB_volumes!$O57,0)</f>
        <v>0</v>
      </c>
      <c r="V57" s="234">
        <f>IF(V$11=$D$6, GSB_volumes!$M57,0)</f>
        <v>0</v>
      </c>
      <c r="W57" s="233">
        <f>IF(W$11=$D$6, GSB_volumes!$J57*GSB_volumes!$K57,0)</f>
        <v>0</v>
      </c>
      <c r="X57" s="233">
        <f>IF(X$11=IF($D57=$A$5, $D$5, IF(OR($D57="ESV observed compliance", $D57 = $A$7),$D$7, $D$6)), SUMPRODUCT(GSB_volumes!$Q57:$U57,GSB_volumes!$Q$13:$U$13)+GSB_volumes!$O57,0)</f>
        <v>0</v>
      </c>
      <c r="Y57" s="234">
        <f>IF(Y$11=$D$6, GSB_volumes!$M57,0)</f>
        <v>0</v>
      </c>
      <c r="Z57" s="233">
        <f>IF(Z$11=$D$6, GSB_volumes!$J57*GSB_volumes!$K57,0)</f>
        <v>0</v>
      </c>
      <c r="AA57" s="233">
        <f>IF(AA$11=IF($D57=$A$5, $D$5, IF(OR($D57="ESV observed compliance", $D57 = $A$7),$D$7, $D$6)), SUMPRODUCT(GSB_volumes!$Q57:$U57,GSB_volumes!$Q$13:$U$13)+GSB_volumes!$O57,0)</f>
        <v>0</v>
      </c>
      <c r="AB57" s="234">
        <f>IF(AB$11=$D$6, GSB_volumes!$M57,0)</f>
        <v>0</v>
      </c>
      <c r="AC57" s="124"/>
      <c r="AD57" s="235">
        <f t="shared" si="20"/>
        <v>0</v>
      </c>
      <c r="AE57" s="235">
        <f t="shared" si="17"/>
        <v>0</v>
      </c>
      <c r="AF57" s="235">
        <f t="shared" si="17"/>
        <v>0</v>
      </c>
      <c r="AG57" s="235">
        <f t="shared" si="17"/>
        <v>0</v>
      </c>
      <c r="AH57" s="235">
        <f t="shared" ca="1" si="17"/>
        <v>0</v>
      </c>
      <c r="AI57" s="235">
        <f t="shared" si="17"/>
        <v>0</v>
      </c>
      <c r="AJ57" s="235">
        <f t="shared" si="17"/>
        <v>0</v>
      </c>
      <c r="AK57" s="124"/>
      <c r="AL57" s="235">
        <f t="shared" ca="1" si="21"/>
        <v>0</v>
      </c>
      <c r="AN57" s="235">
        <f t="shared" si="19"/>
        <v>0</v>
      </c>
      <c r="AO57" s="235">
        <f t="shared" si="19"/>
        <v>0</v>
      </c>
      <c r="AP57" s="235">
        <f t="shared" si="19"/>
        <v>0</v>
      </c>
      <c r="AQ57" s="235">
        <f t="shared" si="19"/>
        <v>0</v>
      </c>
      <c r="AR57" s="235">
        <f t="shared" si="19"/>
        <v>0</v>
      </c>
      <c r="AS57" s="235">
        <f t="shared" si="19"/>
        <v>0</v>
      </c>
      <c r="AT57" s="235">
        <f t="shared" si="19"/>
        <v>0</v>
      </c>
      <c r="AU57" s="235">
        <f t="shared" si="19"/>
        <v>0</v>
      </c>
      <c r="AV57" s="235">
        <f t="shared" ca="1" si="19"/>
        <v>0</v>
      </c>
      <c r="AW57" s="235">
        <f t="shared" ca="1" si="19"/>
        <v>0</v>
      </c>
      <c r="AX57" s="235">
        <f t="shared" si="19"/>
        <v>0</v>
      </c>
      <c r="AY57" s="235">
        <f t="shared" si="19"/>
        <v>0</v>
      </c>
      <c r="AZ57" s="235">
        <f t="shared" si="19"/>
        <v>0</v>
      </c>
      <c r="BA57" s="235">
        <f t="shared" si="19"/>
        <v>0</v>
      </c>
      <c r="BB57" s="235">
        <f t="shared" si="19"/>
        <v>0</v>
      </c>
      <c r="BC57" s="235">
        <f t="shared" si="19"/>
        <v>0</v>
      </c>
    </row>
    <row r="58" spans="4:57" s="217" customFormat="1">
      <c r="D58" s="217" t="str">
        <f>GSB_volumes!D58</f>
        <v>Current transformer (core balance type)</v>
      </c>
      <c r="F58" s="12"/>
      <c r="G58" s="98"/>
      <c r="H58" s="236">
        <f>IF(H$11=$D$6, GSB_volumes!$J58*GSB_volumes!$K58,0)</f>
        <v>0</v>
      </c>
      <c r="I58" s="233">
        <f>IF(I$11=IF($D58=$A$5, $D$5, IF(OR($D58="ESV observed compliance", $D58 = $A$7),$D$7, $D$6)), SUMPRODUCT(GSB_volumes!$Q58:$U58,GSB_volumes!$Q$13:$U$13)+GSB_volumes!$O58,0)</f>
        <v>0</v>
      </c>
      <c r="J58" s="234">
        <f>IF(J$11=$D$6, GSB_volumes!$M58,0)</f>
        <v>0</v>
      </c>
      <c r="K58" s="233">
        <f>IF(K$11=$D$6, GSB_volumes!$J58*GSB_volumes!$K58,0)</f>
        <v>0</v>
      </c>
      <c r="L58" s="233">
        <f>IF(L$11=IF($D58=$A$5, $D$5, IF(OR($D58="ESV observed compliance", $D58 = $A$7),$D$7, $D$6)), SUMPRODUCT(GSB_volumes!$Q58:$U58,GSB_volumes!$Q$13:$U$13)+GSB_volumes!$O58,0)</f>
        <v>0</v>
      </c>
      <c r="M58" s="234">
        <f>IF(M$11=$D$6, GSB_volumes!$M58,0)</f>
        <v>0</v>
      </c>
      <c r="N58" s="233">
        <f>IF(N$11=$D$6, GSB_volumes!$J58*GSB_volumes!$K58,0)</f>
        <v>0</v>
      </c>
      <c r="O58" s="233">
        <f>IF(O$11=IF($D58=$A$5, $D$5, IF(OR($D58="ESV observed compliance", $D58 = $A$7),$D$7, $D$6)), SUMPRODUCT(GSB_volumes!$Q58:$U58,GSB_volumes!$Q$13:$U$13)+GSB_volumes!$O58,0)</f>
        <v>0</v>
      </c>
      <c r="P58" s="234">
        <f>IF(P$11=$D$6, GSB_volumes!$M58,0)</f>
        <v>0</v>
      </c>
      <c r="Q58" s="233">
        <f>IF(Q$11=$D$6, GSB_volumes!$J58*GSB_volumes!$K58,0)</f>
        <v>0</v>
      </c>
      <c r="R58" s="233">
        <f>IF(R$11=IF($D58=$A$5, $D$5, IF(OR($D58="ESV observed compliance", $D58 = $A$7),$D$7, $D$6)), SUMPRODUCT(GSB_volumes!$Q58:$U58,GSB_volumes!$Q$13:$U$13)+GSB_volumes!$O58,0)</f>
        <v>0</v>
      </c>
      <c r="S58" s="234">
        <f>IF(S$11=$D$6, GSB_volumes!$M58,0)</f>
        <v>0</v>
      </c>
      <c r="T58" s="233">
        <f>IF(T$11=$D$6, GSB_volumes!$J58*GSB_volumes!$K58,0)</f>
        <v>0</v>
      </c>
      <c r="U58" s="233">
        <f ca="1">IF(U$11=IF($D58=$A$5, $D$5, IF(OR($D58="ESV observed compliance", $D58 = $A$7),$D$7, $D$6)), SUMPRODUCT(GSB_volumes!$Q58:$U58,GSB_volumes!$Q$13:$U$13)+GSB_volumes!$O58,0)</f>
        <v>0</v>
      </c>
      <c r="V58" s="234">
        <f>IF(V$11=$D$6, GSB_volumes!$M58,0)</f>
        <v>0</v>
      </c>
      <c r="W58" s="233">
        <f>IF(W$11=$D$6, GSB_volumes!$J58*GSB_volumes!$K58,0)</f>
        <v>0</v>
      </c>
      <c r="X58" s="233">
        <f>IF(X$11=IF($D58=$A$5, $D$5, IF(OR($D58="ESV observed compliance", $D58 = $A$7),$D$7, $D$6)), SUMPRODUCT(GSB_volumes!$Q58:$U58,GSB_volumes!$Q$13:$U$13)+GSB_volumes!$O58,0)</f>
        <v>0</v>
      </c>
      <c r="Y58" s="234">
        <f>IF(Y$11=$D$6, GSB_volumes!$M58,0)</f>
        <v>0</v>
      </c>
      <c r="Z58" s="233">
        <f>IF(Z$11=$D$6, GSB_volumes!$J58*GSB_volumes!$K58,0)</f>
        <v>0</v>
      </c>
      <c r="AA58" s="233">
        <f>IF(AA$11=IF($D58=$A$5, $D$5, IF(OR($D58="ESV observed compliance", $D58 = $A$7),$D$7, $D$6)), SUMPRODUCT(GSB_volumes!$Q58:$U58,GSB_volumes!$Q$13:$U$13)+GSB_volumes!$O58,0)</f>
        <v>0</v>
      </c>
      <c r="AB58" s="234">
        <f>IF(AB$11=$D$6, GSB_volumes!$M58,0)</f>
        <v>0</v>
      </c>
      <c r="AC58" s="124"/>
      <c r="AD58" s="235">
        <f t="shared" si="20"/>
        <v>0</v>
      </c>
      <c r="AE58" s="235">
        <f t="shared" si="17"/>
        <v>0</v>
      </c>
      <c r="AF58" s="235">
        <f t="shared" si="17"/>
        <v>0</v>
      </c>
      <c r="AG58" s="235">
        <f t="shared" si="17"/>
        <v>0</v>
      </c>
      <c r="AH58" s="235">
        <f t="shared" ca="1" si="17"/>
        <v>0</v>
      </c>
      <c r="AI58" s="235">
        <f t="shared" si="17"/>
        <v>0</v>
      </c>
      <c r="AJ58" s="235">
        <f t="shared" si="17"/>
        <v>0</v>
      </c>
      <c r="AK58" s="124"/>
      <c r="AL58" s="235">
        <f t="shared" ca="1" si="21"/>
        <v>0</v>
      </c>
      <c r="AN58" s="235">
        <f t="shared" si="19"/>
        <v>0</v>
      </c>
      <c r="AO58" s="235">
        <f t="shared" si="19"/>
        <v>0</v>
      </c>
      <c r="AP58" s="235">
        <f t="shared" si="19"/>
        <v>0</v>
      </c>
      <c r="AQ58" s="235">
        <f t="shared" si="19"/>
        <v>0</v>
      </c>
      <c r="AR58" s="235">
        <f t="shared" si="19"/>
        <v>0</v>
      </c>
      <c r="AS58" s="235">
        <f t="shared" si="19"/>
        <v>0</v>
      </c>
      <c r="AT58" s="235">
        <f t="shared" si="19"/>
        <v>0</v>
      </c>
      <c r="AU58" s="235">
        <f t="shared" si="19"/>
        <v>0</v>
      </c>
      <c r="AV58" s="235">
        <f t="shared" ca="1" si="19"/>
        <v>0</v>
      </c>
      <c r="AW58" s="235">
        <f t="shared" ca="1" si="19"/>
        <v>0</v>
      </c>
      <c r="AX58" s="235">
        <f t="shared" si="19"/>
        <v>0</v>
      </c>
      <c r="AY58" s="235">
        <f t="shared" si="19"/>
        <v>0</v>
      </c>
      <c r="AZ58" s="235">
        <f t="shared" si="19"/>
        <v>0</v>
      </c>
      <c r="BA58" s="235">
        <f t="shared" si="19"/>
        <v>0</v>
      </c>
      <c r="BB58" s="235">
        <f t="shared" si="19"/>
        <v>0</v>
      </c>
      <c r="BC58" s="235">
        <f t="shared" ref="BC58" si="22">SUMIF($AD$11:$AJ$11,BC$11, $AD58:$AJ58)*BC$8</f>
        <v>0</v>
      </c>
    </row>
    <row r="59" spans="4:57" s="217" customFormat="1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3">SUMIF($AD$11:$AJ$11,AN$11, $AD59:$AJ59)*AN$8</f>
        <v>0</v>
      </c>
      <c r="AO59" s="235">
        <f t="shared" si="23"/>
        <v>0</v>
      </c>
      <c r="AP59" s="235">
        <f t="shared" si="23"/>
        <v>0</v>
      </c>
      <c r="AQ59" s="235">
        <f t="shared" si="23"/>
        <v>0</v>
      </c>
      <c r="AR59" s="235">
        <f t="shared" si="23"/>
        <v>0</v>
      </c>
      <c r="AS59" s="235">
        <f t="shared" si="23"/>
        <v>0</v>
      </c>
      <c r="AT59" s="235">
        <f t="shared" si="23"/>
        <v>0</v>
      </c>
      <c r="AU59" s="235">
        <f t="shared" si="23"/>
        <v>0</v>
      </c>
      <c r="AV59" s="235">
        <f t="shared" si="23"/>
        <v>0</v>
      </c>
      <c r="AW59" s="235">
        <f t="shared" si="23"/>
        <v>0</v>
      </c>
      <c r="AX59" s="235">
        <f t="shared" si="23"/>
        <v>0</v>
      </c>
      <c r="AY59" s="235">
        <f t="shared" si="23"/>
        <v>0</v>
      </c>
      <c r="AZ59" s="235">
        <f t="shared" si="23"/>
        <v>0</v>
      </c>
      <c r="BA59" s="235">
        <f t="shared" si="23"/>
        <v>0</v>
      </c>
      <c r="BB59" s="235">
        <f t="shared" si="23"/>
        <v>0</v>
      </c>
      <c r="BC59" s="235">
        <f t="shared" si="23"/>
        <v>0</v>
      </c>
    </row>
    <row r="60" spans="4:57">
      <c r="D60" s="224" t="s">
        <v>131</v>
      </c>
      <c r="F60" s="12"/>
      <c r="G60" s="98"/>
      <c r="H60" s="236">
        <f>IF(H$11=$D$6, GSB_volumes!$J60*GSB_volumes!$K60,0)</f>
        <v>0</v>
      </c>
      <c r="I60" s="233">
        <f>IF(I$11=IF($D60=$A$5, $D$5, IF(OR($D60="ESV observed compliance", $D60 = $A$7),$D$7, $D$6)), SUMPRODUCT(GSB_volumes!$Q60:$U60,GSB_volumes!$Q$13:$U$13)+GSB_volumes!$O60,0)</f>
        <v>0</v>
      </c>
      <c r="J60" s="234">
        <f>IF(J$11=$D$6, GSB_volumes!$M60,0)</f>
        <v>0</v>
      </c>
      <c r="K60" s="233">
        <f>IF(K$11=$D$6, GSB_volumes!$J60*GSB_volumes!$K60,0)</f>
        <v>0</v>
      </c>
      <c r="L60" s="233">
        <f>IF(L$11=IF($D60=$A$5, $D$5, IF(OR($D60="ESV observed compliance", $D60 = $A$7),$D$7, $D$6)), SUMPRODUCT(GSB_volumes!$Q60:$U60,GSB_volumes!$Q$13:$U$13)+GSB_volumes!$O60,0)</f>
        <v>0</v>
      </c>
      <c r="M60" s="234">
        <f>IF(M$11=$D$6, GSB_volumes!$M60,0)</f>
        <v>0</v>
      </c>
      <c r="N60" s="233">
        <f>IF(N$11=$D$6, GSB_volumes!$J60*GSB_volumes!$K60,0)</f>
        <v>0</v>
      </c>
      <c r="O60" s="233">
        <f>IF(O$11=IF($D60=$A$5, $D$5, IF(OR($D60="ESV observed compliance", $D60 = $A$7),$D$7, $D$6)), SUMPRODUCT(GSB_volumes!$Q60:$U60,GSB_volumes!$Q$13:$U$13)+GSB_volumes!$O60,0)</f>
        <v>0</v>
      </c>
      <c r="P60" s="234">
        <f>IF(P$11=$D$6, GSB_volumes!$M60,0)</f>
        <v>0</v>
      </c>
      <c r="Q60" s="233">
        <f>IF(Q$11=$D$6, GSB_volumes!$J60*GSB_volumes!$K60,0)</f>
        <v>0</v>
      </c>
      <c r="R60" s="233">
        <f>IF(R$11=IF($D60=$A$5, $D$5, IF(OR($D60="ESV observed compliance", $D60 = $A$7),$D$7, $D$6)), SUMPRODUCT(GSB_volumes!$Q60:$U60,GSB_volumes!$Q$13:$U$13)+GSB_volumes!$O60,0)</f>
        <v>0</v>
      </c>
      <c r="S60" s="234">
        <f>IF(S$11=$D$6, GSB_volumes!$M60,0)</f>
        <v>0</v>
      </c>
      <c r="T60" s="233">
        <f>IF(T$11=$D$6, GSB_volumes!$J60*GSB_volumes!$K60,0)</f>
        <v>0</v>
      </c>
      <c r="U60" s="233">
        <f ca="1">IF(U$11=IF($D60=$A$5, $D$5, IF(OR($D60="ESV observed compliance", $D60 = $A$7),$D$7, $D$6)), SUMPRODUCT(GSB_volumes!$Q60:$U60,GSB_volumes!$Q$13:$U$13)+GSB_volumes!$O60,0)</f>
        <v>0</v>
      </c>
      <c r="V60" s="234">
        <f>IF(V$11=$D$6, GSB_volumes!$M60,0)</f>
        <v>0</v>
      </c>
      <c r="W60" s="233">
        <f>IF(W$11=$D$6, GSB_volumes!$J60*GSB_volumes!$K60,0)</f>
        <v>0</v>
      </c>
      <c r="X60" s="233">
        <f>IF(X$11=IF($D60=$A$5, $D$5, IF(OR($D60="ESV observed compliance", $D60 = $A$7),$D$7, $D$6)), SUMPRODUCT(GSB_volumes!$Q60:$U60,GSB_volumes!$Q$13:$U$13)+GSB_volumes!$O60,0)</f>
        <v>0</v>
      </c>
      <c r="Y60" s="234">
        <f>IF(Y$11=$D$6, GSB_volumes!$M60,0)</f>
        <v>0</v>
      </c>
      <c r="Z60" s="233">
        <f>IF(Z$11=$D$6, GSB_volumes!$J60*GSB_volumes!$K60,0)</f>
        <v>0</v>
      </c>
      <c r="AA60" s="233">
        <f>IF(AA$11=IF($D60=$A$5, $D$5, IF(OR($D60="ESV observed compliance", $D60 = $A$7),$D$7, $D$6)), SUMPRODUCT(GSB_volumes!$Q60:$U60,GSB_volumes!$Q$13:$U$13)+GSB_volumes!$O60,0)</f>
        <v>0</v>
      </c>
      <c r="AB60" s="234">
        <f>IF(AB$11=$D$6, GSB_volumes!$M60,0)</f>
        <v>0</v>
      </c>
      <c r="AC60" s="124"/>
      <c r="AD60" s="235">
        <f t="shared" ref="AD60:AJ64" si="24">SUMIF($H$11:$AB$11,AD$11, $H60:$AB60)</f>
        <v>0</v>
      </c>
      <c r="AE60" s="235">
        <f t="shared" si="17"/>
        <v>0</v>
      </c>
      <c r="AF60" s="235">
        <f t="shared" si="17"/>
        <v>0</v>
      </c>
      <c r="AG60" s="235">
        <f t="shared" si="17"/>
        <v>0</v>
      </c>
      <c r="AH60" s="235">
        <f t="shared" ca="1" si="17"/>
        <v>0</v>
      </c>
      <c r="AI60" s="235">
        <f t="shared" si="17"/>
        <v>0</v>
      </c>
      <c r="AJ60" s="235">
        <f t="shared" si="17"/>
        <v>0</v>
      </c>
      <c r="AK60" s="124"/>
      <c r="AL60" s="235">
        <f t="shared" ref="AL60:AL64" ca="1" si="25">SUM(AD60:AJ60)</f>
        <v>0</v>
      </c>
      <c r="AN60" s="235">
        <f t="shared" si="23"/>
        <v>0</v>
      </c>
      <c r="AO60" s="235">
        <f t="shared" si="23"/>
        <v>0</v>
      </c>
      <c r="AP60" s="235">
        <f t="shared" si="23"/>
        <v>0</v>
      </c>
      <c r="AQ60" s="235">
        <f t="shared" si="23"/>
        <v>0</v>
      </c>
      <c r="AR60" s="235">
        <f t="shared" si="23"/>
        <v>0</v>
      </c>
      <c r="AS60" s="235">
        <f t="shared" si="23"/>
        <v>0</v>
      </c>
      <c r="AT60" s="235">
        <f t="shared" si="23"/>
        <v>0</v>
      </c>
      <c r="AU60" s="235">
        <f t="shared" si="23"/>
        <v>0</v>
      </c>
      <c r="AV60" s="235">
        <f t="shared" ca="1" si="23"/>
        <v>0</v>
      </c>
      <c r="AW60" s="235">
        <f t="shared" ca="1" si="23"/>
        <v>0</v>
      </c>
      <c r="AX60" s="235">
        <f t="shared" si="23"/>
        <v>0</v>
      </c>
      <c r="AY60" s="235">
        <f t="shared" si="23"/>
        <v>0</v>
      </c>
      <c r="AZ60" s="235">
        <f t="shared" si="23"/>
        <v>0</v>
      </c>
      <c r="BA60" s="235">
        <f t="shared" si="23"/>
        <v>0</v>
      </c>
      <c r="BB60" s="235">
        <f t="shared" si="23"/>
        <v>0</v>
      </c>
      <c r="BC60" s="235">
        <f t="shared" si="23"/>
        <v>0</v>
      </c>
      <c r="BD60" s="217"/>
      <c r="BE60" s="217"/>
    </row>
    <row r="61" spans="4:57">
      <c r="D61" s="224" t="s">
        <v>85</v>
      </c>
      <c r="F61" s="12"/>
      <c r="G61" s="98"/>
      <c r="H61" s="236">
        <f>IF(H$11=$D$6, GSB_volumes!$J61*GSB_volumes!$K61,0)</f>
        <v>0</v>
      </c>
      <c r="I61" s="233">
        <f>IF(I$11=IF($D61=$A$5, $D$5, IF(OR($D61="ESV observed compliance", $D61 = $A$7),$D$7, $D$6)), SUMPRODUCT(GSB_volumes!$Q61:$U61,GSB_volumes!$Q$13:$U$13)+GSB_volumes!$O61,0)</f>
        <v>0</v>
      </c>
      <c r="J61" s="234">
        <f>IF(J$11=$D$6, GSB_volumes!$M61,0)</f>
        <v>0</v>
      </c>
      <c r="K61" s="233">
        <f>IF(K$11=$D$6, GSB_volumes!$J61*GSB_volumes!$K61,0)</f>
        <v>0</v>
      </c>
      <c r="L61" s="233">
        <f>IF(L$11=IF($D61=$A$5, $D$5, IF(OR($D61="ESV observed compliance", $D61 = $A$7),$D$7, $D$6)), SUMPRODUCT(GSB_volumes!$Q61:$U61,GSB_volumes!$Q$13:$U$13)+GSB_volumes!$O61,0)</f>
        <v>0</v>
      </c>
      <c r="M61" s="234">
        <f>IF(M$11=$D$6, GSB_volumes!$M61,0)</f>
        <v>0</v>
      </c>
      <c r="N61" s="233">
        <f>IF(N$11=$D$6, GSB_volumes!$J61*GSB_volumes!$K61,0)</f>
        <v>0</v>
      </c>
      <c r="O61" s="233">
        <f>IF(O$11=IF($D61=$A$5, $D$5, IF(OR($D61="ESV observed compliance", $D61 = $A$7),$D$7, $D$6)), SUMPRODUCT(GSB_volumes!$Q61:$U61,GSB_volumes!$Q$13:$U$13)+GSB_volumes!$O61,0)</f>
        <v>0</v>
      </c>
      <c r="P61" s="234">
        <f>IF(P$11=$D$6, GSB_volumes!$M61,0)</f>
        <v>0</v>
      </c>
      <c r="Q61" s="233">
        <f>IF(Q$11=$D$6, GSB_volumes!$J61*GSB_volumes!$K61,0)</f>
        <v>0</v>
      </c>
      <c r="R61" s="233">
        <f>IF(R$11=IF($D61=$A$5, $D$5, IF(OR($D61="ESV observed compliance", $D61 = $A$7),$D$7, $D$6)), SUMPRODUCT(GSB_volumes!$Q61:$U61,GSB_volumes!$Q$13:$U$13)+GSB_volumes!$O61,0)</f>
        <v>0</v>
      </c>
      <c r="S61" s="234">
        <f>IF(S$11=$D$6, GSB_volumes!$M61,0)</f>
        <v>0</v>
      </c>
      <c r="T61" s="233">
        <f>IF(T$11=$D$6, GSB_volumes!$J61*GSB_volumes!$K61,0)</f>
        <v>246024</v>
      </c>
      <c r="U61" s="233">
        <f ca="1">IF(U$11=IF($D61=$A$5, $D$5, IF(OR($D61="ESV observed compliance", $D61 = $A$7),$D$7, $D$6)), SUMPRODUCT(GSB_volumes!$Q61:$U61,GSB_volumes!$Q$13:$U$13)+GSB_volumes!$O61,0)</f>
        <v>0</v>
      </c>
      <c r="V61" s="234">
        <f>IF(V$11=$D$6, GSB_volumes!$M61,0)</f>
        <v>0</v>
      </c>
      <c r="W61" s="233">
        <f>IF(W$11=$D$6, GSB_volumes!$J61*GSB_volumes!$K61,0)</f>
        <v>0</v>
      </c>
      <c r="X61" s="233">
        <f>IF(X$11=IF($D61=$A$5, $D$5, IF(OR($D61="ESV observed compliance", $D61 = $A$7),$D$7, $D$6)), SUMPRODUCT(GSB_volumes!$Q61:$U61,GSB_volumes!$Q$13:$U$13)+GSB_volumes!$O61,0)</f>
        <v>0</v>
      </c>
      <c r="Y61" s="234">
        <f>IF(Y$11=$D$6, GSB_volumes!$M61,0)</f>
        <v>0</v>
      </c>
      <c r="Z61" s="233">
        <f>IF(Z$11=$D$6, GSB_volumes!$J61*GSB_volumes!$K61,0)</f>
        <v>0</v>
      </c>
      <c r="AA61" s="233">
        <f>IF(AA$11=IF($D61=$A$5, $D$5, IF(OR($D61="ESV observed compliance", $D61 = $A$7),$D$7, $D$6)), SUMPRODUCT(GSB_volumes!$Q61:$U61,GSB_volumes!$Q$13:$U$13)+GSB_volumes!$O61,0)</f>
        <v>0</v>
      </c>
      <c r="AB61" s="234">
        <f>IF(AB$11=$D$6, GSB_volumes!$M61,0)</f>
        <v>0</v>
      </c>
      <c r="AC61" s="124"/>
      <c r="AD61" s="235">
        <f t="shared" si="24"/>
        <v>0</v>
      </c>
      <c r="AE61" s="235">
        <f t="shared" si="24"/>
        <v>0</v>
      </c>
      <c r="AF61" s="235">
        <f t="shared" si="24"/>
        <v>0</v>
      </c>
      <c r="AG61" s="235">
        <f t="shared" si="24"/>
        <v>0</v>
      </c>
      <c r="AH61" s="235">
        <f t="shared" ca="1" si="24"/>
        <v>246024</v>
      </c>
      <c r="AI61" s="235">
        <f t="shared" si="24"/>
        <v>0</v>
      </c>
      <c r="AJ61" s="235">
        <f t="shared" si="24"/>
        <v>0</v>
      </c>
      <c r="AK61" s="124"/>
      <c r="AL61" s="235">
        <f t="shared" ca="1" si="25"/>
        <v>246024</v>
      </c>
      <c r="AN61" s="235">
        <f t="shared" si="23"/>
        <v>0</v>
      </c>
      <c r="AO61" s="235">
        <f t="shared" si="23"/>
        <v>0</v>
      </c>
      <c r="AP61" s="235">
        <f t="shared" si="23"/>
        <v>0</v>
      </c>
      <c r="AQ61" s="235">
        <f t="shared" si="23"/>
        <v>0</v>
      </c>
      <c r="AR61" s="235">
        <f t="shared" si="23"/>
        <v>0</v>
      </c>
      <c r="AS61" s="235">
        <f t="shared" si="23"/>
        <v>0</v>
      </c>
      <c r="AT61" s="235">
        <f t="shared" si="23"/>
        <v>0</v>
      </c>
      <c r="AU61" s="235">
        <f t="shared" si="23"/>
        <v>0</v>
      </c>
      <c r="AV61" s="235">
        <f t="shared" ca="1" si="23"/>
        <v>123012</v>
      </c>
      <c r="AW61" s="235">
        <f t="shared" ca="1" si="23"/>
        <v>123012</v>
      </c>
      <c r="AX61" s="235">
        <f t="shared" si="23"/>
        <v>0</v>
      </c>
      <c r="AY61" s="235">
        <f t="shared" si="23"/>
        <v>0</v>
      </c>
      <c r="AZ61" s="235">
        <f t="shared" si="23"/>
        <v>0</v>
      </c>
      <c r="BA61" s="235">
        <f t="shared" si="23"/>
        <v>0</v>
      </c>
      <c r="BB61" s="235">
        <f t="shared" si="23"/>
        <v>0</v>
      </c>
      <c r="BC61" s="235">
        <f t="shared" si="23"/>
        <v>0</v>
      </c>
      <c r="BD61" s="217"/>
      <c r="BE61" s="217"/>
    </row>
    <row r="62" spans="4:57">
      <c r="D62" s="224" t="s">
        <v>18</v>
      </c>
      <c r="F62" s="12"/>
      <c r="G62" s="98"/>
      <c r="H62" s="236">
        <f>IF(H$11=$D$6, GSB_volumes!$J62*GSB_volumes!$K62,0)</f>
        <v>0</v>
      </c>
      <c r="I62" s="233">
        <f>IF(I$11=IF($D62=$A$5, $D$5, IF(OR($D62="ESV observed compliance", $D62 = $A$7),$D$7, $D$6)), SUMPRODUCT(GSB_volumes!$Q62:$U62,GSB_volumes!$Q$13:$U$13)+GSB_volumes!$O62,0)</f>
        <v>0</v>
      </c>
      <c r="J62" s="234">
        <f>IF(J$11=$D$6, GSB_volumes!$M62,0)</f>
        <v>0</v>
      </c>
      <c r="K62" s="233">
        <f>IF(K$11=$D$6, GSB_volumes!$J62*GSB_volumes!$K62,0)</f>
        <v>0</v>
      </c>
      <c r="L62" s="233">
        <f>IF(L$11=IF($D62=$A$5, $D$5, IF(OR($D62="ESV observed compliance", $D62 = $A$7),$D$7, $D$6)), SUMPRODUCT(GSB_volumes!$Q62:$U62,GSB_volumes!$Q$13:$U$13)+GSB_volumes!$O62,0)</f>
        <v>0</v>
      </c>
      <c r="M62" s="234">
        <f>IF(M$11=$D$6, GSB_volumes!$M62,0)</f>
        <v>0</v>
      </c>
      <c r="N62" s="233">
        <f>IF(N$11=$D$6, GSB_volumes!$J62*GSB_volumes!$K62,0)</f>
        <v>0</v>
      </c>
      <c r="O62" s="233">
        <f>IF(O$11=IF($D62=$A$5, $D$5, IF(OR($D62="ESV observed compliance", $D62 = $A$7),$D$7, $D$6)), SUMPRODUCT(GSB_volumes!$Q62:$U62,GSB_volumes!$Q$13:$U$13)+GSB_volumes!$O62,0)</f>
        <v>0</v>
      </c>
      <c r="P62" s="234">
        <f>IF(P$11=$D$6, GSB_volumes!$M62,0)</f>
        <v>0</v>
      </c>
      <c r="Q62" s="233">
        <f>IF(Q$11=$D$6, GSB_volumes!$J62*GSB_volumes!$K62,0)</f>
        <v>0</v>
      </c>
      <c r="R62" s="233">
        <f>IF(R$11=IF($D62=$A$5, $D$5, IF(OR($D62="ESV observed compliance", $D62 = $A$7),$D$7, $D$6)), SUMPRODUCT(GSB_volumes!$Q62:$U62,GSB_volumes!$Q$13:$U$13)+GSB_volumes!$O62,0)</f>
        <v>0</v>
      </c>
      <c r="S62" s="234">
        <f>IF(S$11=$D$6, GSB_volumes!$M62,0)</f>
        <v>0</v>
      </c>
      <c r="T62" s="233">
        <f>IF(T$11=$D$6, GSB_volumes!$J62*GSB_volumes!$K62,0)</f>
        <v>0</v>
      </c>
      <c r="U62" s="233">
        <f ca="1">IF(U$11=IF($D62=$A$5, $D$5, IF(OR($D62="ESV observed compliance", $D62 = $A$7),$D$7, $D$6)), SUMPRODUCT(GSB_volumes!$Q62:$U62,GSB_volumes!$Q$13:$U$13)+GSB_volumes!$O62,0)</f>
        <v>0</v>
      </c>
      <c r="V62" s="234">
        <f>IF(V$11=$D$6, GSB_volumes!$M62,0)</f>
        <v>0</v>
      </c>
      <c r="W62" s="233">
        <f>IF(W$11=$D$6, GSB_volumes!$J62*GSB_volumes!$K62,0)</f>
        <v>0</v>
      </c>
      <c r="X62" s="233">
        <f>IF(X$11=IF($D62=$A$5, $D$5, IF(OR($D62="ESV observed compliance", $D62 = $A$7),$D$7, $D$6)), SUMPRODUCT(GSB_volumes!$Q62:$U62,GSB_volumes!$Q$13:$U$13)+GSB_volumes!$O62,0)</f>
        <v>0</v>
      </c>
      <c r="Y62" s="234">
        <f>IF(Y$11=$D$6, GSB_volumes!$M62,0)</f>
        <v>0</v>
      </c>
      <c r="Z62" s="233">
        <f>IF(Z$11=$D$6, GSB_volumes!$J62*GSB_volumes!$K62,0)</f>
        <v>0</v>
      </c>
      <c r="AA62" s="233">
        <f>IF(AA$11=IF($D62=$A$5, $D$5, IF(OR($D62="ESV observed compliance", $D62 = $A$7),$D$7, $D$6)), SUMPRODUCT(GSB_volumes!$Q62:$U62,GSB_volumes!$Q$13:$U$13)+GSB_volumes!$O62,0)</f>
        <v>0</v>
      </c>
      <c r="AB62" s="234">
        <f>IF(AB$11=$D$6, GSB_volumes!$M62,0)</f>
        <v>0</v>
      </c>
      <c r="AC62" s="124"/>
      <c r="AD62" s="235">
        <f t="shared" si="24"/>
        <v>0</v>
      </c>
      <c r="AE62" s="235">
        <f t="shared" si="24"/>
        <v>0</v>
      </c>
      <c r="AF62" s="235">
        <f t="shared" si="24"/>
        <v>0</v>
      </c>
      <c r="AG62" s="235">
        <f t="shared" si="24"/>
        <v>0</v>
      </c>
      <c r="AH62" s="235">
        <f t="shared" ca="1" si="24"/>
        <v>0</v>
      </c>
      <c r="AI62" s="235">
        <f t="shared" si="24"/>
        <v>0</v>
      </c>
      <c r="AJ62" s="235">
        <f t="shared" si="24"/>
        <v>0</v>
      </c>
      <c r="AK62" s="124"/>
      <c r="AL62" s="235">
        <f t="shared" ca="1" si="25"/>
        <v>0</v>
      </c>
      <c r="AN62" s="235">
        <f t="shared" si="23"/>
        <v>0</v>
      </c>
      <c r="AO62" s="235">
        <f t="shared" si="23"/>
        <v>0</v>
      </c>
      <c r="AP62" s="235">
        <f t="shared" si="23"/>
        <v>0</v>
      </c>
      <c r="AQ62" s="235">
        <f t="shared" si="23"/>
        <v>0</v>
      </c>
      <c r="AR62" s="235">
        <f t="shared" si="23"/>
        <v>0</v>
      </c>
      <c r="AS62" s="235">
        <f t="shared" si="23"/>
        <v>0</v>
      </c>
      <c r="AT62" s="235">
        <f t="shared" si="23"/>
        <v>0</v>
      </c>
      <c r="AU62" s="235">
        <f t="shared" si="23"/>
        <v>0</v>
      </c>
      <c r="AV62" s="235">
        <f t="shared" ca="1" si="23"/>
        <v>0</v>
      </c>
      <c r="AW62" s="235">
        <f t="shared" ca="1" si="23"/>
        <v>0</v>
      </c>
      <c r="AX62" s="235">
        <f t="shared" si="23"/>
        <v>0</v>
      </c>
      <c r="AY62" s="235">
        <f t="shared" si="23"/>
        <v>0</v>
      </c>
      <c r="AZ62" s="235">
        <f t="shared" si="23"/>
        <v>0</v>
      </c>
      <c r="BA62" s="235">
        <f t="shared" si="23"/>
        <v>0</v>
      </c>
      <c r="BB62" s="235">
        <f t="shared" si="23"/>
        <v>0</v>
      </c>
      <c r="BC62" s="235">
        <f t="shared" si="23"/>
        <v>0</v>
      </c>
      <c r="BD62" s="217"/>
      <c r="BE62" s="217"/>
    </row>
    <row r="63" spans="4:57" s="217" customFormat="1">
      <c r="D63" s="224" t="s">
        <v>138</v>
      </c>
      <c r="F63" s="12"/>
      <c r="G63" s="98"/>
      <c r="H63" s="236">
        <f>IF(H$11=$D$6, GSB_volumes!$J63*GSB_volumes!$K63,0)</f>
        <v>0</v>
      </c>
      <c r="I63" s="233">
        <f>IF(I$11=IF($D63=$A$5, $D$5, IF(OR($D63="ESV observed compliance", $D63 = $A$7),$D$7, $D$6)), SUMPRODUCT(GSB_volumes!$Q63:$U63,GSB_volumes!$Q$13:$U$13)+GSB_volumes!$O63,0)</f>
        <v>0</v>
      </c>
      <c r="J63" s="234">
        <f>IF(J$11=$D$6, GSB_volumes!$M63,0)</f>
        <v>0</v>
      </c>
      <c r="K63" s="233">
        <f>IF(K$11=$D$6, GSB_volumes!$J63*GSB_volumes!$K63,0)</f>
        <v>0</v>
      </c>
      <c r="L63" s="233">
        <f>IF(L$11=IF($D63=$A$5, $D$5, IF(OR($D63="ESV observed compliance", $D63 = $A$7),$D$7, $D$6)), SUMPRODUCT(GSB_volumes!$Q63:$U63,GSB_volumes!$Q$13:$U$13)+GSB_volumes!$O63,0)</f>
        <v>0</v>
      </c>
      <c r="M63" s="234">
        <f>IF(M$11=$D$6, GSB_volumes!$M63,0)</f>
        <v>0</v>
      </c>
      <c r="N63" s="233">
        <f>IF(N$11=$D$6, GSB_volumes!$J63*GSB_volumes!$K63,0)</f>
        <v>0</v>
      </c>
      <c r="O63" s="233">
        <f>IF(O$11=IF($D63=$A$5, $D$5, IF(OR($D63="ESV observed compliance", $D63 = $A$7),$D$7, $D$6)), SUMPRODUCT(GSB_volumes!$Q63:$U63,GSB_volumes!$Q$13:$U$13)+GSB_volumes!$O63,0)</f>
        <v>0</v>
      </c>
      <c r="P63" s="234">
        <f>IF(P$11=$D$6, GSB_volumes!$M63,0)</f>
        <v>0</v>
      </c>
      <c r="Q63" s="233">
        <f>IF(Q$11=$D$6, GSB_volumes!$J63*GSB_volumes!$K63,0)</f>
        <v>0</v>
      </c>
      <c r="R63" s="233">
        <f>IF(R$11=IF($D63=$A$5, $D$5, IF(OR($D63="ESV observed compliance", $D63 = $A$7),$D$7, $D$6)), SUMPRODUCT(GSB_volumes!$Q63:$U63,GSB_volumes!$Q$13:$U$13)+GSB_volumes!$O63,0)</f>
        <v>0</v>
      </c>
      <c r="S63" s="234">
        <f>IF(S$11=$D$6, GSB_volumes!$M63,0)</f>
        <v>0</v>
      </c>
      <c r="T63" s="233">
        <f>IF(T$11=$D$6, GSB_volumes!$J63*GSB_volumes!$K63,0)</f>
        <v>0</v>
      </c>
      <c r="U63" s="233">
        <f ca="1">IF(U$11=IF($D63=$A$5, $D$5, IF(OR($D63="ESV observed compliance", $D63 = $A$7),$D$7, $D$6)), SUMPRODUCT(GSB_volumes!$Q63:$U63,GSB_volumes!$Q$13:$U$13)+GSB_volumes!$O63,0)</f>
        <v>0</v>
      </c>
      <c r="V63" s="234">
        <f>IF(V$11=$D$6, GSB_volumes!$M63,0)</f>
        <v>0</v>
      </c>
      <c r="W63" s="233">
        <f>IF(W$11=$D$6, GSB_volumes!$J63*GSB_volumes!$K63,0)</f>
        <v>0</v>
      </c>
      <c r="X63" s="233">
        <f>IF(X$11=IF($D63=$A$5, $D$5, IF(OR($D63="ESV observed compliance", $D63 = $A$7),$D$7, $D$6)), SUMPRODUCT(GSB_volumes!$Q63:$U63,GSB_volumes!$Q$13:$U$13)+GSB_volumes!$O63,0)</f>
        <v>0</v>
      </c>
      <c r="Y63" s="234">
        <f>IF(Y$11=$D$6, GSB_volumes!$M63,0)</f>
        <v>0</v>
      </c>
      <c r="Z63" s="233">
        <f>IF(Z$11=$D$6, GSB_volumes!$J63*GSB_volumes!$K63,0)</f>
        <v>0</v>
      </c>
      <c r="AA63" s="233">
        <f>IF(AA$11=IF($D63=$A$5, $D$5, IF(OR($D63="ESV observed compliance", $D63 = $A$7),$D$7, $D$6)), SUMPRODUCT(GSB_volumes!$Q63:$U63,GSB_volumes!$Q$13:$U$13)+GSB_volumes!$O63,0)</f>
        <v>0</v>
      </c>
      <c r="AB63" s="234">
        <f>IF(AB$11=$D$6, GSB_volumes!$M63,0)</f>
        <v>0</v>
      </c>
      <c r="AC63" s="124"/>
      <c r="AD63" s="235">
        <f t="shared" si="24"/>
        <v>0</v>
      </c>
      <c r="AE63" s="235">
        <f t="shared" si="24"/>
        <v>0</v>
      </c>
      <c r="AF63" s="235">
        <f t="shared" si="24"/>
        <v>0</v>
      </c>
      <c r="AG63" s="235">
        <f t="shared" si="24"/>
        <v>0</v>
      </c>
      <c r="AH63" s="235">
        <f t="shared" ca="1" si="24"/>
        <v>0</v>
      </c>
      <c r="AI63" s="235">
        <f t="shared" si="24"/>
        <v>0</v>
      </c>
      <c r="AJ63" s="235">
        <f t="shared" si="24"/>
        <v>0</v>
      </c>
      <c r="AK63" s="124"/>
      <c r="AL63" s="235">
        <f t="shared" ref="AL63" ca="1" si="26">SUM(AD63:AJ63)</f>
        <v>0</v>
      </c>
      <c r="AN63" s="235">
        <f t="shared" si="23"/>
        <v>0</v>
      </c>
      <c r="AO63" s="235">
        <f t="shared" si="23"/>
        <v>0</v>
      </c>
      <c r="AP63" s="235">
        <f t="shared" si="23"/>
        <v>0</v>
      </c>
      <c r="AQ63" s="235">
        <f t="shared" si="23"/>
        <v>0</v>
      </c>
      <c r="AR63" s="235">
        <f t="shared" si="23"/>
        <v>0</v>
      </c>
      <c r="AS63" s="235">
        <f t="shared" si="23"/>
        <v>0</v>
      </c>
      <c r="AT63" s="235">
        <f t="shared" si="23"/>
        <v>0</v>
      </c>
      <c r="AU63" s="235">
        <f t="shared" si="23"/>
        <v>0</v>
      </c>
      <c r="AV63" s="235">
        <f t="shared" ca="1" si="23"/>
        <v>0</v>
      </c>
      <c r="AW63" s="235">
        <f t="shared" ca="1" si="23"/>
        <v>0</v>
      </c>
      <c r="AX63" s="235">
        <f t="shared" si="23"/>
        <v>0</v>
      </c>
      <c r="AY63" s="235">
        <f t="shared" si="23"/>
        <v>0</v>
      </c>
      <c r="AZ63" s="235">
        <f t="shared" si="23"/>
        <v>0</v>
      </c>
      <c r="BA63" s="235">
        <f t="shared" si="23"/>
        <v>0</v>
      </c>
      <c r="BB63" s="235">
        <f t="shared" si="23"/>
        <v>0</v>
      </c>
      <c r="BC63" s="235">
        <f t="shared" si="23"/>
        <v>0</v>
      </c>
    </row>
    <row r="64" spans="4:57">
      <c r="D64" s="224" t="s">
        <v>65</v>
      </c>
      <c r="F64" s="12"/>
      <c r="G64" s="98"/>
      <c r="H64" s="236">
        <f>IF(H$11=$D$6, GSB_volumes!$J64*GSB_volumes!$K64,0)</f>
        <v>0</v>
      </c>
      <c r="I64" s="233">
        <f>IF(I$11=IF($D64=$A$5, $D$5, IF(OR($D64="ESV observed compliance", $D64 = $A$7),$D$7, $D$6)), SUMPRODUCT(GSB_volumes!$Q64:$U64,GSB_volumes!$Q$13:$U$13)+GSB_volumes!$O64,0)</f>
        <v>0</v>
      </c>
      <c r="J64" s="234">
        <f>IF(J$11=$D$6, GSB_volumes!$M64,0)</f>
        <v>0</v>
      </c>
      <c r="K64" s="233">
        <f>IF(K$11=$D$6, GSB_volumes!$J64*GSB_volumes!$K64,0)</f>
        <v>0</v>
      </c>
      <c r="L64" s="233">
        <f>IF(L$11=IF($D64=$A$5, $D$5, IF(OR($D64="ESV observed compliance", $D64 = $A$7),$D$7, $D$6)), SUMPRODUCT(GSB_volumes!$Q64:$U64,GSB_volumes!$Q$13:$U$13)+GSB_volumes!$O64,0)</f>
        <v>0</v>
      </c>
      <c r="M64" s="234">
        <f>IF(M$11=$D$6, GSB_volumes!$M64,0)</f>
        <v>0</v>
      </c>
      <c r="N64" s="233">
        <f>IF(N$11=$D$6, GSB_volumes!$J64*GSB_volumes!$K64,0)</f>
        <v>0</v>
      </c>
      <c r="O64" s="233">
        <f>IF(O$11=IF($D64=$A$5, $D$5, IF(OR($D64="ESV observed compliance", $D64 = $A$7),$D$7, $D$6)), SUMPRODUCT(GSB_volumes!$Q64:$U64,GSB_volumes!$Q$13:$U$13)+GSB_volumes!$O64,0)</f>
        <v>0</v>
      </c>
      <c r="P64" s="234">
        <f>IF(P$11=$D$6, GSB_volumes!$M64,0)</f>
        <v>0</v>
      </c>
      <c r="Q64" s="233">
        <f>IF(Q$11=$D$6, GSB_volumes!$J64*GSB_volumes!$K64,0)</f>
        <v>0</v>
      </c>
      <c r="R64" s="233">
        <f>IF(R$11=IF($D64=$A$5, $D$5, IF(OR($D64="ESV observed compliance", $D64 = $A$7),$D$7, $D$6)), SUMPRODUCT(GSB_volumes!$Q64:$U64,GSB_volumes!$Q$13:$U$13)+GSB_volumes!$O64,0)</f>
        <v>0</v>
      </c>
      <c r="S64" s="234">
        <f>IF(S$11=$D$6, GSB_volumes!$M64,0)</f>
        <v>0</v>
      </c>
      <c r="T64" s="233">
        <f>IF(T$11=$D$6, GSB_volumes!$J64*GSB_volumes!$K64,0)</f>
        <v>0</v>
      </c>
      <c r="U64" s="233">
        <f ca="1">IF(U$11=IF($D64=$A$5, $D$5, IF(OR($D64="ESV observed compliance", $D64 = $A$7),$D$7, $D$6)), SUMPRODUCT(GSB_volumes!$Q64:$U64,GSB_volumes!$Q$13:$U$13)+GSB_volumes!$O64,0)</f>
        <v>0</v>
      </c>
      <c r="V64" s="234">
        <f>IF(V$11=$D$6, GSB_volumes!$M64,0)</f>
        <v>0</v>
      </c>
      <c r="W64" s="233">
        <f>IF(W$11=$D$6, GSB_volumes!$J64*GSB_volumes!$K64,0)</f>
        <v>0</v>
      </c>
      <c r="X64" s="233">
        <f>IF(X$11=IF($D64=$A$5, $D$5, IF(OR($D64="ESV observed compliance", $D64 = $A$7),$D$7, $D$6)), SUMPRODUCT(GSB_volumes!$Q64:$U64,GSB_volumes!$Q$13:$U$13)+GSB_volumes!$O64,0)</f>
        <v>0</v>
      </c>
      <c r="Y64" s="234">
        <f>IF(Y$11=$D$6, GSB_volumes!$M64,0)</f>
        <v>0</v>
      </c>
      <c r="Z64" s="233">
        <f>IF(Z$11=$D$6, GSB_volumes!$J64*GSB_volumes!$K64,0)</f>
        <v>0</v>
      </c>
      <c r="AA64" s="233">
        <f>IF(AA$11=IF($D64=$A$5, $D$5, IF(OR($D64="ESV observed compliance", $D64 = $A$7),$D$7, $D$6)), SUMPRODUCT(GSB_volumes!$Q64:$U64,GSB_volumes!$Q$13:$U$13)+GSB_volumes!$O64,0)</f>
        <v>0</v>
      </c>
      <c r="AB64" s="234">
        <f>IF(AB$11=$D$6, GSB_volumes!$M64,0)</f>
        <v>0</v>
      </c>
      <c r="AC64" s="124"/>
      <c r="AD64" s="235">
        <f t="shared" si="24"/>
        <v>0</v>
      </c>
      <c r="AE64" s="235">
        <f t="shared" si="24"/>
        <v>0</v>
      </c>
      <c r="AF64" s="235">
        <f t="shared" si="24"/>
        <v>0</v>
      </c>
      <c r="AG64" s="235">
        <f t="shared" si="24"/>
        <v>0</v>
      </c>
      <c r="AH64" s="235">
        <f t="shared" ca="1" si="24"/>
        <v>0</v>
      </c>
      <c r="AI64" s="235">
        <f t="shared" si="24"/>
        <v>0</v>
      </c>
      <c r="AJ64" s="235">
        <f t="shared" si="24"/>
        <v>0</v>
      </c>
      <c r="AK64" s="124"/>
      <c r="AL64" s="235">
        <f t="shared" ca="1" si="25"/>
        <v>0</v>
      </c>
      <c r="AN64" s="235">
        <f t="shared" si="23"/>
        <v>0</v>
      </c>
      <c r="AO64" s="235">
        <f t="shared" si="23"/>
        <v>0</v>
      </c>
      <c r="AP64" s="235">
        <f t="shared" si="23"/>
        <v>0</v>
      </c>
      <c r="AQ64" s="235">
        <f t="shared" si="23"/>
        <v>0</v>
      </c>
      <c r="AR64" s="235">
        <f t="shared" si="23"/>
        <v>0</v>
      </c>
      <c r="AS64" s="235">
        <f t="shared" si="23"/>
        <v>0</v>
      </c>
      <c r="AT64" s="235">
        <f t="shared" si="23"/>
        <v>0</v>
      </c>
      <c r="AU64" s="235">
        <f t="shared" si="23"/>
        <v>0</v>
      </c>
      <c r="AV64" s="235">
        <f t="shared" ca="1" si="23"/>
        <v>0</v>
      </c>
      <c r="AW64" s="235">
        <f t="shared" ca="1" si="23"/>
        <v>0</v>
      </c>
      <c r="AX64" s="235">
        <f t="shared" si="23"/>
        <v>0</v>
      </c>
      <c r="AY64" s="235">
        <f t="shared" si="23"/>
        <v>0</v>
      </c>
      <c r="AZ64" s="235">
        <f t="shared" si="23"/>
        <v>0</v>
      </c>
      <c r="BA64" s="235">
        <f t="shared" si="23"/>
        <v>0</v>
      </c>
      <c r="BB64" s="235">
        <f t="shared" si="23"/>
        <v>0</v>
      </c>
      <c r="BC64" s="235">
        <f t="shared" si="23"/>
        <v>0</v>
      </c>
      <c r="BD64" s="217"/>
      <c r="BE64" s="217"/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C65" s="217"/>
      <c r="AD65" s="104"/>
      <c r="AE65" s="104"/>
      <c r="AF65" s="104"/>
      <c r="AG65" s="104"/>
      <c r="AH65" s="104"/>
      <c r="AI65" s="104"/>
      <c r="AJ65" s="104"/>
      <c r="AK65" s="217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217"/>
      <c r="BE65" s="217"/>
    </row>
    <row r="66" spans="1:16373" s="8" customFormat="1" ht="15.75">
      <c r="A66" s="6"/>
      <c r="B66" s="9" t="s">
        <v>15</v>
      </c>
      <c r="C66" s="10"/>
      <c r="D66"/>
      <c r="E66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</row>
    <row r="67" spans="1:16373">
      <c r="B67" s="18"/>
      <c r="D67" s="19" t="s">
        <v>23</v>
      </c>
      <c r="F67" s="12"/>
      <c r="G67" s="98"/>
      <c r="H67" s="236">
        <f>IF(H$11=$D$6, GSB_volumes!$J67*GSB_volumes!$K67,0)</f>
        <v>0</v>
      </c>
      <c r="I67" s="233">
        <f>IF(I$11=IF($D67=$A$5, $D$5, IF(OR($D67="ESV observed compliance", $D67 = $A$7),$D$7, $D$6)), SUMPRODUCT(GSB_volumes!$Q67:$U67,GSB_volumes!$Q$13:$U$13)+GSB_volumes!$O67,0)</f>
        <v>0</v>
      </c>
      <c r="J67" s="234">
        <f>IF(J$11=$D$6, GSB_volumes!$M67,0)</f>
        <v>0</v>
      </c>
      <c r="K67" s="233">
        <f>IF(K$11=$D$6, GSB_volumes!$J67*GSB_volumes!$K67,0)</f>
        <v>0</v>
      </c>
      <c r="L67" s="233">
        <f>IF(L$11=IF($D67=$A$5, $D$5, IF(OR($D67="ESV observed compliance", $D67 = $A$7),$D$7, $D$6)), SUMPRODUCT(GSB_volumes!$Q67:$U67,GSB_volumes!$Q$13:$U$13)+GSB_volumes!$O67,0)</f>
        <v>0</v>
      </c>
      <c r="M67" s="234">
        <f>IF(M$11=$D$6, GSB_volumes!$M67,0)</f>
        <v>0</v>
      </c>
      <c r="N67" s="233">
        <f>IF(N$11=$D$6, GSB_volumes!$J67*GSB_volumes!$K67,0)</f>
        <v>0</v>
      </c>
      <c r="O67" s="233">
        <f>IF(O$11=IF($D67=$A$5, $D$5, IF(OR($D67="ESV observed compliance", $D67 = $A$7),$D$7, $D$6)), SUMPRODUCT(GSB_volumes!$Q67:$U67,GSB_volumes!$Q$13:$U$13)+GSB_volumes!$O67,0)</f>
        <v>0</v>
      </c>
      <c r="P67" s="234">
        <f>IF(P$11=$D$6, GSB_volumes!$M67,0)</f>
        <v>0</v>
      </c>
      <c r="Q67" s="233">
        <f>IF(Q$11=$D$6, GSB_volumes!$J67*GSB_volumes!$K67,0)</f>
        <v>0</v>
      </c>
      <c r="R67" s="233">
        <f>IF(R$11=IF($D67=$A$5, $D$5, IF(OR($D67="ESV observed compliance", $D67 = $A$7),$D$7, $D$6)), SUMPRODUCT(GSB_volumes!$Q67:$U67,GSB_volumes!$Q$13:$U$13)+GSB_volumes!$O67,0)</f>
        <v>0</v>
      </c>
      <c r="S67" s="234">
        <f>IF(S$11=$D$6, GSB_volumes!$M67,0)</f>
        <v>0</v>
      </c>
      <c r="T67" s="233">
        <f>IF(T$11=$D$6, GSB_volumes!$J67*GSB_volumes!$K67,0)</f>
        <v>0</v>
      </c>
      <c r="U67" s="233">
        <f ca="1">IF(U$11=IF($D67=$A$5, $D$5, IF(OR($D67="ESV observed compliance", $D67 = $A$7),$D$7, $D$6)), SUMPRODUCT(GSB_volumes!$Q67:$U67,GSB_volumes!$Q$13:$U$13)+GSB_volumes!$O67,0)</f>
        <v>0</v>
      </c>
      <c r="V67" s="234">
        <f>IF(V$11=$D$6, GSB_volumes!$M67,0)</f>
        <v>0</v>
      </c>
      <c r="W67" s="233">
        <f>IF(W$11=$D$6, GSB_volumes!$J67*GSB_volumes!$K67,0)</f>
        <v>0</v>
      </c>
      <c r="X67" s="233">
        <f>IF(X$11=IF($D67=$A$5, $D$5, IF(OR($D67="ESV observed compliance", $D67 = $A$7),$D$7, $D$6)), SUMPRODUCT(GSB_volumes!$Q67:$U67,GSB_volumes!$Q$13:$U$13)+GSB_volumes!$O67,0)</f>
        <v>0</v>
      </c>
      <c r="Y67" s="234">
        <f>IF(Y$11=$D$6, GSB_volumes!$M67,0)</f>
        <v>0</v>
      </c>
      <c r="Z67" s="233">
        <f>IF(Z$11=$D$6, GSB_volumes!$J67*GSB_volumes!$K67,0)</f>
        <v>0</v>
      </c>
      <c r="AA67" s="233">
        <f>IF(AA$11=IF($D67=$A$5, $D$5, IF(OR($D67="ESV observed compliance", $D67 = $A$7),$D$7, $D$6)), SUMPRODUCT(GSB_volumes!$Q67:$U67,GSB_volumes!$Q$13:$U$13)+GSB_volumes!$O67,0)</f>
        <v>0</v>
      </c>
      <c r="AB67" s="234">
        <f>IF(AB$11=$D$6, GSB_volumes!$M67,0)</f>
        <v>0</v>
      </c>
      <c r="AC67" s="124"/>
      <c r="AD67" s="235">
        <f>SUMIF($H$11:$AB$11,AD$11, $H67:$AB67)</f>
        <v>0</v>
      </c>
      <c r="AE67" s="235">
        <f t="shared" ref="AE67:AJ71" si="27">SUMIF($H$11:$AB$11,AE$11, $H67:$AB67)</f>
        <v>0</v>
      </c>
      <c r="AF67" s="235">
        <f t="shared" si="27"/>
        <v>0</v>
      </c>
      <c r="AG67" s="235">
        <f t="shared" si="27"/>
        <v>0</v>
      </c>
      <c r="AH67" s="235">
        <f t="shared" ca="1" si="27"/>
        <v>0</v>
      </c>
      <c r="AI67" s="235">
        <f t="shared" si="27"/>
        <v>0</v>
      </c>
      <c r="AJ67" s="235">
        <f t="shared" si="27"/>
        <v>0</v>
      </c>
      <c r="AK67" s="124"/>
      <c r="AL67" s="235">
        <f t="shared" ref="AL67" ca="1" si="28">SUM(AD67:AJ67)</f>
        <v>0</v>
      </c>
      <c r="AN67" s="235">
        <f t="shared" ref="AN67:BC71" si="29">SUMIF($AD$11:$AJ$11,AN$11, $AD67:$AJ67)*AN$8</f>
        <v>0</v>
      </c>
      <c r="AO67" s="235">
        <f t="shared" si="29"/>
        <v>0</v>
      </c>
      <c r="AP67" s="235">
        <f t="shared" si="29"/>
        <v>0</v>
      </c>
      <c r="AQ67" s="235">
        <f t="shared" si="29"/>
        <v>0</v>
      </c>
      <c r="AR67" s="235">
        <f t="shared" si="29"/>
        <v>0</v>
      </c>
      <c r="AS67" s="235">
        <f t="shared" si="29"/>
        <v>0</v>
      </c>
      <c r="AT67" s="235">
        <f t="shared" si="29"/>
        <v>0</v>
      </c>
      <c r="AU67" s="235">
        <f t="shared" si="29"/>
        <v>0</v>
      </c>
      <c r="AV67" s="235">
        <f t="shared" ca="1" si="29"/>
        <v>0</v>
      </c>
      <c r="AW67" s="235">
        <f t="shared" ca="1" si="29"/>
        <v>0</v>
      </c>
      <c r="AX67" s="235">
        <f t="shared" si="29"/>
        <v>0</v>
      </c>
      <c r="AY67" s="235">
        <f t="shared" si="29"/>
        <v>0</v>
      </c>
      <c r="AZ67" s="235">
        <f t="shared" si="29"/>
        <v>0</v>
      </c>
      <c r="BA67" s="235">
        <f t="shared" si="29"/>
        <v>0</v>
      </c>
      <c r="BB67" s="235">
        <f t="shared" si="29"/>
        <v>0</v>
      </c>
      <c r="BC67" s="235">
        <f t="shared" si="29"/>
        <v>0</v>
      </c>
      <c r="BD67" s="217"/>
      <c r="BE67" s="217"/>
    </row>
    <row r="68" spans="1:16373">
      <c r="B68" s="18"/>
      <c r="D68" s="19" t="s">
        <v>26</v>
      </c>
      <c r="F68" s="12"/>
      <c r="G68" s="98"/>
      <c r="H68" s="236">
        <f>IF(H$11=$D$6, GSB_volumes!$J68*GSB_volumes!$K68,0)</f>
        <v>0</v>
      </c>
      <c r="I68" s="233">
        <f>IF(I$11=IF($D68=$A$5, $D$5, IF(OR($D68="ESV observed compliance", $D68 = $A$7),$D$7, $D$6)), SUMPRODUCT(GSB_volumes!$Q68:$U68,GSB_volumes!$Q$13:$U$13)+GSB_volumes!$O68,0)</f>
        <v>0</v>
      </c>
      <c r="J68" s="234">
        <f>IF(J$11=$D$6, GSB_volumes!$M68,0)</f>
        <v>0</v>
      </c>
      <c r="K68" s="233">
        <f>IF(K$11=$D$6, GSB_volumes!$J68*GSB_volumes!$K68,0)</f>
        <v>0</v>
      </c>
      <c r="L68" s="233">
        <f>IF(L$11=IF($D68=$A$5, $D$5, IF(OR($D68="ESV observed compliance", $D68 = $A$7),$D$7, $D$6)), SUMPRODUCT(GSB_volumes!$Q68:$U68,GSB_volumes!$Q$13:$U$13)+GSB_volumes!$O68,0)</f>
        <v>0</v>
      </c>
      <c r="M68" s="234">
        <f>IF(M$11=$D$6, GSB_volumes!$M68,0)</f>
        <v>0</v>
      </c>
      <c r="N68" s="233">
        <f>IF(N$11=$D$6, GSB_volumes!$J68*GSB_volumes!$K68,0)</f>
        <v>0</v>
      </c>
      <c r="O68" s="233">
        <f>IF(O$11=IF($D68=$A$5, $D$5, IF(OR($D68="ESV observed compliance", $D68 = $A$7),$D$7, $D$6)), SUMPRODUCT(GSB_volumes!$Q68:$U68,GSB_volumes!$Q$13:$U$13)+GSB_volumes!$O68,0)</f>
        <v>0</v>
      </c>
      <c r="P68" s="234">
        <f>IF(P$11=$D$6, GSB_volumes!$M68,0)</f>
        <v>0</v>
      </c>
      <c r="Q68" s="233">
        <f>IF(Q$11=$D$6, GSB_volumes!$J68*GSB_volumes!$K68,0)</f>
        <v>0</v>
      </c>
      <c r="R68" s="233">
        <f>IF(R$11=IF($D68=$A$5, $D$5, IF(OR($D68="ESV observed compliance", $D68 = $A$7),$D$7, $D$6)), SUMPRODUCT(GSB_volumes!$Q68:$U68,GSB_volumes!$Q$13:$U$13)+GSB_volumes!$O68,0)</f>
        <v>0</v>
      </c>
      <c r="S68" s="234">
        <f>IF(S$11=$D$6, GSB_volumes!$M68,0)</f>
        <v>0</v>
      </c>
      <c r="T68" s="233">
        <f>IF(T$11=$D$6, GSB_volumes!$J68*GSB_volumes!$K68,0)</f>
        <v>0</v>
      </c>
      <c r="U68" s="233">
        <f ca="1">IF(U$11=IF($D68=$A$5, $D$5, IF(OR($D68="ESV observed compliance", $D68 = $A$7),$D$7, $D$6)), SUMPRODUCT(GSB_volumes!$Q68:$U68,GSB_volumes!$Q$13:$U$13)+GSB_volumes!$O68,0)</f>
        <v>0</v>
      </c>
      <c r="V68" s="234">
        <f>IF(V$11=$D$6, GSB_volumes!$M68,0)</f>
        <v>16320</v>
      </c>
      <c r="W68" s="233">
        <f>IF(W$11=$D$6, GSB_volumes!$J68*GSB_volumes!$K68,0)</f>
        <v>0</v>
      </c>
      <c r="X68" s="233">
        <f>IF(X$11=IF($D68=$A$5, $D$5, IF(OR($D68="ESV observed compliance", $D68 = $A$7),$D$7, $D$6)), SUMPRODUCT(GSB_volumes!$Q68:$U68,GSB_volumes!$Q$13:$U$13)+GSB_volumes!$O68,0)</f>
        <v>0</v>
      </c>
      <c r="Y68" s="234">
        <f>IF(Y$11=$D$6, GSB_volumes!$M68,0)</f>
        <v>0</v>
      </c>
      <c r="Z68" s="233">
        <f>IF(Z$11=$D$6, GSB_volumes!$J68*GSB_volumes!$K68,0)</f>
        <v>0</v>
      </c>
      <c r="AA68" s="233">
        <f>IF(AA$11=IF($D68=$A$5, $D$5, IF(OR($D68="ESV observed compliance", $D68 = $A$7),$D$7, $D$6)), SUMPRODUCT(GSB_volumes!$Q68:$U68,GSB_volumes!$Q$13:$U$13)+GSB_volumes!$O68,0)</f>
        <v>0</v>
      </c>
      <c r="AB68" s="234">
        <f>IF(AB$11=$D$6, GSB_volumes!$M68,0)</f>
        <v>0</v>
      </c>
      <c r="AC68" s="124"/>
      <c r="AD68" s="235">
        <f t="shared" ref="AD68:AD71" si="30">SUMIF($H$11:$AB$11,AD$11, $H68:$AB68)</f>
        <v>0</v>
      </c>
      <c r="AE68" s="235">
        <f t="shared" si="27"/>
        <v>0</v>
      </c>
      <c r="AF68" s="235">
        <f t="shared" si="27"/>
        <v>0</v>
      </c>
      <c r="AG68" s="235">
        <f t="shared" si="27"/>
        <v>0</v>
      </c>
      <c r="AH68" s="235">
        <f t="shared" ca="1" si="27"/>
        <v>16320</v>
      </c>
      <c r="AI68" s="235">
        <f t="shared" si="27"/>
        <v>0</v>
      </c>
      <c r="AJ68" s="235">
        <f t="shared" si="27"/>
        <v>0</v>
      </c>
      <c r="AK68" s="124"/>
      <c r="AL68" s="235">
        <f t="shared" ref="AL68:AL71" ca="1" si="31">SUM(AD68:AJ68)</f>
        <v>16320</v>
      </c>
      <c r="AN68" s="235">
        <f t="shared" si="29"/>
        <v>0</v>
      </c>
      <c r="AO68" s="235">
        <f t="shared" si="29"/>
        <v>0</v>
      </c>
      <c r="AP68" s="235">
        <f t="shared" si="29"/>
        <v>0</v>
      </c>
      <c r="AQ68" s="235">
        <f t="shared" si="29"/>
        <v>0</v>
      </c>
      <c r="AR68" s="235">
        <f t="shared" si="29"/>
        <v>0</v>
      </c>
      <c r="AS68" s="235">
        <f t="shared" si="29"/>
        <v>0</v>
      </c>
      <c r="AT68" s="235">
        <f t="shared" si="29"/>
        <v>0</v>
      </c>
      <c r="AU68" s="235">
        <f t="shared" si="29"/>
        <v>0</v>
      </c>
      <c r="AV68" s="235">
        <f t="shared" ca="1" si="29"/>
        <v>8160</v>
      </c>
      <c r="AW68" s="235">
        <f t="shared" ca="1" si="29"/>
        <v>8160</v>
      </c>
      <c r="AX68" s="235">
        <f t="shared" si="29"/>
        <v>0</v>
      </c>
      <c r="AY68" s="235">
        <f t="shared" si="29"/>
        <v>0</v>
      </c>
      <c r="AZ68" s="235">
        <f t="shared" si="29"/>
        <v>0</v>
      </c>
      <c r="BA68" s="235">
        <f t="shared" si="29"/>
        <v>0</v>
      </c>
      <c r="BB68" s="235">
        <f t="shared" si="29"/>
        <v>0</v>
      </c>
      <c r="BC68" s="235">
        <f t="shared" si="29"/>
        <v>0</v>
      </c>
      <c r="BD68" s="217"/>
      <c r="BE68" s="217"/>
    </row>
    <row r="69" spans="1:16373">
      <c r="B69" s="18"/>
      <c r="D69" s="19" t="s">
        <v>19</v>
      </c>
      <c r="F69" s="12"/>
      <c r="G69" s="98"/>
      <c r="H69" s="236">
        <f>IF(H$11=$D$6, GSB_volumes!$J69*GSB_volumes!$K69,0)</f>
        <v>0</v>
      </c>
      <c r="I69" s="233">
        <f>IF(I$11=IF($D69=$A$5, $D$5, IF(OR($D69="ESV observed compliance", $D69 = $A$7),$D$7, $D$6)), SUMPRODUCT(GSB_volumes!$Q69:$U69,GSB_volumes!$Q$13:$U$13)+GSB_volumes!$O69,0)</f>
        <v>0</v>
      </c>
      <c r="J69" s="234">
        <f>IF(J$11=$D$6, GSB_volumes!$M69,0)</f>
        <v>0</v>
      </c>
      <c r="K69" s="233">
        <f>IF(K$11=$D$6, GSB_volumes!$J69*GSB_volumes!$K69,0)</f>
        <v>0</v>
      </c>
      <c r="L69" s="233">
        <f>IF(L$11=IF($D69=$A$5, $D$5, IF(OR($D69="ESV observed compliance", $D69 = $A$7),$D$7, $D$6)), SUMPRODUCT(GSB_volumes!$Q69:$U69,GSB_volumes!$Q$13:$U$13)+GSB_volumes!$O69,0)</f>
        <v>0</v>
      </c>
      <c r="M69" s="234">
        <f>IF(M$11=$D$6, GSB_volumes!$M69,0)</f>
        <v>0</v>
      </c>
      <c r="N69" s="233">
        <f>IF(N$11=$D$6, GSB_volumes!$J69*GSB_volumes!$K69,0)</f>
        <v>0</v>
      </c>
      <c r="O69" s="233">
        <f>IF(O$11=IF($D69=$A$5, $D$5, IF(OR($D69="ESV observed compliance", $D69 = $A$7),$D$7, $D$6)), SUMPRODUCT(GSB_volumes!$Q69:$U69,GSB_volumes!$Q$13:$U$13)+GSB_volumes!$O69,0)</f>
        <v>0</v>
      </c>
      <c r="P69" s="234">
        <f>IF(P$11=$D$6, GSB_volumes!$M69,0)</f>
        <v>0</v>
      </c>
      <c r="Q69" s="233">
        <f>IF(Q$11=$D$6, GSB_volumes!$J69*GSB_volumes!$K69,0)</f>
        <v>0</v>
      </c>
      <c r="R69" s="233">
        <f>IF(R$11=IF($D69=$A$5, $D$5, IF(OR($D69="ESV observed compliance", $D69 = $A$7),$D$7, $D$6)), SUMPRODUCT(GSB_volumes!$Q69:$U69,GSB_volumes!$Q$13:$U$13)+GSB_volumes!$O69,0)</f>
        <v>0</v>
      </c>
      <c r="S69" s="234">
        <f>IF(S$11=$D$6, GSB_volumes!$M69,0)</f>
        <v>0</v>
      </c>
      <c r="T69" s="233">
        <f>IF(T$11=$D$6, GSB_volumes!$J69*GSB_volumes!$K69,0)</f>
        <v>0</v>
      </c>
      <c r="U69" s="233">
        <f ca="1">IF(U$11=IF($D69=$A$5, $D$5, IF(OR($D69="ESV observed compliance", $D69 = $A$7),$D$7, $D$6)), SUMPRODUCT(GSB_volumes!$Q69:$U69,GSB_volumes!$Q$13:$U$13)+GSB_volumes!$O69,0)</f>
        <v>0</v>
      </c>
      <c r="V69" s="234">
        <f>IF(V$11=$D$6, GSB_volumes!$M69,0)</f>
        <v>0</v>
      </c>
      <c r="W69" s="233">
        <f>IF(W$11=$D$6, GSB_volumes!$J69*GSB_volumes!$K69,0)</f>
        <v>0</v>
      </c>
      <c r="X69" s="233">
        <f>IF(X$11=IF($D69=$A$5, $D$5, IF(OR($D69="ESV observed compliance", $D69 = $A$7),$D$7, $D$6)), SUMPRODUCT(GSB_volumes!$Q69:$U69,GSB_volumes!$Q$13:$U$13)+GSB_volumes!$O69,0)</f>
        <v>0</v>
      </c>
      <c r="Y69" s="234">
        <f>IF(Y$11=$D$6, GSB_volumes!$M69,0)</f>
        <v>0</v>
      </c>
      <c r="Z69" s="233">
        <f>IF(Z$11=$D$6, GSB_volumes!$J69*GSB_volumes!$K69,0)</f>
        <v>0</v>
      </c>
      <c r="AA69" s="233">
        <f>IF(AA$11=IF($D69=$A$5, $D$5, IF(OR($D69="ESV observed compliance", $D69 = $A$7),$D$7, $D$6)), SUMPRODUCT(GSB_volumes!$Q69:$U69,GSB_volumes!$Q$13:$U$13)+GSB_volumes!$O69,0)</f>
        <v>0</v>
      </c>
      <c r="AB69" s="234">
        <f>IF(AB$11=$D$6, GSB_volumes!$M69,0)</f>
        <v>0</v>
      </c>
      <c r="AC69" s="124"/>
      <c r="AD69" s="235">
        <f t="shared" si="30"/>
        <v>0</v>
      </c>
      <c r="AE69" s="235">
        <f t="shared" si="27"/>
        <v>0</v>
      </c>
      <c r="AF69" s="235">
        <f t="shared" si="27"/>
        <v>0</v>
      </c>
      <c r="AG69" s="235">
        <f t="shared" si="27"/>
        <v>0</v>
      </c>
      <c r="AH69" s="235">
        <f t="shared" ca="1" si="27"/>
        <v>0</v>
      </c>
      <c r="AI69" s="235">
        <f t="shared" si="27"/>
        <v>0</v>
      </c>
      <c r="AJ69" s="235">
        <f t="shared" si="27"/>
        <v>0</v>
      </c>
      <c r="AK69" s="124"/>
      <c r="AL69" s="235">
        <f t="shared" ca="1" si="31"/>
        <v>0</v>
      </c>
      <c r="AN69" s="235">
        <f t="shared" si="29"/>
        <v>0</v>
      </c>
      <c r="AO69" s="235">
        <f t="shared" si="29"/>
        <v>0</v>
      </c>
      <c r="AP69" s="235">
        <f t="shared" si="29"/>
        <v>0</v>
      </c>
      <c r="AQ69" s="235">
        <f t="shared" si="29"/>
        <v>0</v>
      </c>
      <c r="AR69" s="235">
        <f t="shared" si="29"/>
        <v>0</v>
      </c>
      <c r="AS69" s="235">
        <f t="shared" si="29"/>
        <v>0</v>
      </c>
      <c r="AT69" s="235">
        <f t="shared" si="29"/>
        <v>0</v>
      </c>
      <c r="AU69" s="235">
        <f t="shared" si="29"/>
        <v>0</v>
      </c>
      <c r="AV69" s="235">
        <f t="shared" ca="1" si="29"/>
        <v>0</v>
      </c>
      <c r="AW69" s="235">
        <f t="shared" ca="1" si="29"/>
        <v>0</v>
      </c>
      <c r="AX69" s="235">
        <f t="shared" si="29"/>
        <v>0</v>
      </c>
      <c r="AY69" s="235">
        <f t="shared" si="29"/>
        <v>0</v>
      </c>
      <c r="AZ69" s="235">
        <f t="shared" si="29"/>
        <v>0</v>
      </c>
      <c r="BA69" s="235">
        <f t="shared" si="29"/>
        <v>0</v>
      </c>
      <c r="BB69" s="235">
        <f t="shared" si="29"/>
        <v>0</v>
      </c>
      <c r="BC69" s="235">
        <f t="shared" si="29"/>
        <v>0</v>
      </c>
      <c r="BD69" s="217"/>
      <c r="BE69" s="217"/>
    </row>
    <row r="70" spans="1:16373">
      <c r="B70" s="18"/>
      <c r="D70" s="19" t="s">
        <v>19</v>
      </c>
      <c r="E70" s="217"/>
      <c r="F70" s="12"/>
      <c r="G70" s="98"/>
      <c r="H70" s="236">
        <f>IF(H$11=$D$6, GSB_volumes!$J70*GSB_volumes!$K70,0)</f>
        <v>0</v>
      </c>
      <c r="I70" s="233">
        <f>IF(I$11=IF($D70=$A$5, $D$5, IF(OR($D70="ESV observed compliance", $D70 = $A$7),$D$7, $D$6)), SUMPRODUCT(GSB_volumes!$Q70:$U70,GSB_volumes!$Q$13:$U$13)+GSB_volumes!$O70,0)</f>
        <v>0</v>
      </c>
      <c r="J70" s="234">
        <f>IF(J$11=$D$6, GSB_volumes!$M70,0)</f>
        <v>0</v>
      </c>
      <c r="K70" s="233">
        <f>IF(K$11=$D$6, GSB_volumes!$J70*GSB_volumes!$K70,0)</f>
        <v>0</v>
      </c>
      <c r="L70" s="233">
        <f>IF(L$11=IF($D70=$A$5, $D$5, IF(OR($D70="ESV observed compliance", $D70 = $A$7),$D$7, $D$6)), SUMPRODUCT(GSB_volumes!$Q70:$U70,GSB_volumes!$Q$13:$U$13)+GSB_volumes!$O70,0)</f>
        <v>0</v>
      </c>
      <c r="M70" s="234">
        <f>IF(M$11=$D$6, GSB_volumes!$M70,0)</f>
        <v>0</v>
      </c>
      <c r="N70" s="233">
        <f>IF(N$11=$D$6, GSB_volumes!$J70*GSB_volumes!$K70,0)</f>
        <v>0</v>
      </c>
      <c r="O70" s="233">
        <f>IF(O$11=IF($D70=$A$5, $D$5, IF(OR($D70="ESV observed compliance", $D70 = $A$7),$D$7, $D$6)), SUMPRODUCT(GSB_volumes!$Q70:$U70,GSB_volumes!$Q$13:$U$13)+GSB_volumes!$O70,0)</f>
        <v>0</v>
      </c>
      <c r="P70" s="234">
        <f>IF(P$11=$D$6, GSB_volumes!$M70,0)</f>
        <v>0</v>
      </c>
      <c r="Q70" s="233">
        <f>IF(Q$11=$D$6, GSB_volumes!$J70*GSB_volumes!$K70,0)</f>
        <v>0</v>
      </c>
      <c r="R70" s="233">
        <f>IF(R$11=IF($D70=$A$5, $D$5, IF(OR($D70="ESV observed compliance", $D70 = $A$7),$D$7, $D$6)), SUMPRODUCT(GSB_volumes!$Q70:$U70,GSB_volumes!$Q$13:$U$13)+GSB_volumes!$O70,0)</f>
        <v>0</v>
      </c>
      <c r="S70" s="234">
        <f>IF(S$11=$D$6, GSB_volumes!$M70,0)</f>
        <v>0</v>
      </c>
      <c r="T70" s="233">
        <f>IF(T$11=$D$6, GSB_volumes!$J70*GSB_volumes!$K70,0)</f>
        <v>0</v>
      </c>
      <c r="U70" s="233">
        <f ca="1">IF(U$11=IF($D70=$A$5, $D$5, IF(OR($D70="ESV observed compliance", $D70 = $A$7),$D$7, $D$6)), SUMPRODUCT(GSB_volumes!$Q70:$U70,GSB_volumes!$Q$13:$U$13)+GSB_volumes!$O70,0)</f>
        <v>0</v>
      </c>
      <c r="V70" s="234">
        <f>IF(V$11=$D$6, GSB_volumes!$M70,0)</f>
        <v>40800</v>
      </c>
      <c r="W70" s="233">
        <f>IF(W$11=$D$6, GSB_volumes!$J70*GSB_volumes!$K70,0)</f>
        <v>0</v>
      </c>
      <c r="X70" s="233">
        <f>IF(X$11=IF($D70=$A$5, $D$5, IF(OR($D70="ESV observed compliance", $D70 = $A$7),$D$7, $D$6)), SUMPRODUCT(GSB_volumes!$Q70:$U70,GSB_volumes!$Q$13:$U$13)+GSB_volumes!$O70,0)</f>
        <v>0</v>
      </c>
      <c r="Y70" s="234">
        <f>IF(Y$11=$D$6, GSB_volumes!$M70,0)</f>
        <v>0</v>
      </c>
      <c r="Z70" s="233">
        <f>IF(Z$11=$D$6, GSB_volumes!$J70*GSB_volumes!$K70,0)</f>
        <v>0</v>
      </c>
      <c r="AA70" s="233">
        <f>IF(AA$11=IF($D70=$A$5, $D$5, IF(OR($D70="ESV observed compliance", $D70 = $A$7),$D$7, $D$6)), SUMPRODUCT(GSB_volumes!$Q70:$U70,GSB_volumes!$Q$13:$U$13)+GSB_volumes!$O70,0)</f>
        <v>0</v>
      </c>
      <c r="AB70" s="234">
        <f>IF(AB$11=$D$6, GSB_volumes!$M70,0)</f>
        <v>0</v>
      </c>
      <c r="AC70" s="124"/>
      <c r="AD70" s="235">
        <f t="shared" si="30"/>
        <v>0</v>
      </c>
      <c r="AE70" s="235">
        <f t="shared" si="27"/>
        <v>0</v>
      </c>
      <c r="AF70" s="235">
        <f t="shared" si="27"/>
        <v>0</v>
      </c>
      <c r="AG70" s="235">
        <f t="shared" si="27"/>
        <v>0</v>
      </c>
      <c r="AH70" s="235">
        <f t="shared" ca="1" si="27"/>
        <v>40800</v>
      </c>
      <c r="AI70" s="235">
        <f t="shared" si="27"/>
        <v>0</v>
      </c>
      <c r="AJ70" s="235">
        <f t="shared" si="27"/>
        <v>0</v>
      </c>
      <c r="AK70" s="124"/>
      <c r="AL70" s="235">
        <f t="shared" ca="1" si="31"/>
        <v>40800</v>
      </c>
      <c r="AN70" s="235">
        <f t="shared" si="29"/>
        <v>0</v>
      </c>
      <c r="AO70" s="235">
        <f t="shared" si="29"/>
        <v>0</v>
      </c>
      <c r="AP70" s="235">
        <f t="shared" si="29"/>
        <v>0</v>
      </c>
      <c r="AQ70" s="235">
        <f t="shared" si="29"/>
        <v>0</v>
      </c>
      <c r="AR70" s="235">
        <f t="shared" si="29"/>
        <v>0</v>
      </c>
      <c r="AS70" s="235">
        <f t="shared" si="29"/>
        <v>0</v>
      </c>
      <c r="AT70" s="235">
        <f t="shared" si="29"/>
        <v>0</v>
      </c>
      <c r="AU70" s="235">
        <f t="shared" si="29"/>
        <v>0</v>
      </c>
      <c r="AV70" s="235">
        <f t="shared" ca="1" si="29"/>
        <v>20400</v>
      </c>
      <c r="AW70" s="235">
        <f t="shared" ca="1" si="29"/>
        <v>20400</v>
      </c>
      <c r="AX70" s="235">
        <f t="shared" si="29"/>
        <v>0</v>
      </c>
      <c r="AY70" s="235">
        <f t="shared" si="29"/>
        <v>0</v>
      </c>
      <c r="AZ70" s="235">
        <f t="shared" si="29"/>
        <v>0</v>
      </c>
      <c r="BA70" s="235">
        <f t="shared" si="29"/>
        <v>0</v>
      </c>
      <c r="BB70" s="235">
        <f t="shared" si="29"/>
        <v>0</v>
      </c>
      <c r="BC70" s="235">
        <f t="shared" si="29"/>
        <v>0</v>
      </c>
      <c r="BD70" s="217"/>
      <c r="BE70" s="217"/>
    </row>
    <row r="71" spans="1:16373">
      <c r="D71" s="155" t="s">
        <v>99</v>
      </c>
      <c r="F71" s="12"/>
      <c r="G71" s="98"/>
      <c r="H71" s="236">
        <f>IF(H$11=$D$6, GSB_volumes!$J71*GSB_volumes!$K71,0)</f>
        <v>0</v>
      </c>
      <c r="I71" s="233">
        <f>IF(I$11=IF($D71=$A$5, $D$5, IF(OR($D71="ESV observed compliance", $D71 = $A$7),$D$7, $D$6)), SUMPRODUCT(GSB_volumes!$Q71:$U71,GSB_volumes!$Q$13:$U$13)+GSB_volumes!$O71,0)</f>
        <v>0</v>
      </c>
      <c r="J71" s="234">
        <f>IF(J$11=$D$6, GSB_volumes!$M71,0)</f>
        <v>0</v>
      </c>
      <c r="K71" s="233">
        <f>IF(K$11=$D$6, GSB_volumes!$J71*GSB_volumes!$K71,0)</f>
        <v>0</v>
      </c>
      <c r="L71" s="233">
        <f>IF(L$11=IF($D71=$A$5, $D$5, IF(OR($D71="ESV observed compliance", $D71 = $A$7),$D$7, $D$6)), SUMPRODUCT(GSB_volumes!$Q71:$U71,GSB_volumes!$Q$13:$U$13)+GSB_volumes!$O71,0)</f>
        <v>0</v>
      </c>
      <c r="M71" s="234">
        <f>IF(M$11=$D$6, GSB_volumes!$M71,0)</f>
        <v>0</v>
      </c>
      <c r="N71" s="233">
        <f>IF(N$11=$D$6, GSB_volumes!$J71*GSB_volumes!$K71,0)</f>
        <v>0</v>
      </c>
      <c r="O71" s="233">
        <f>IF(O$11=IF($D71=$A$5, $D$5, IF(OR($D71="ESV observed compliance", $D71 = $A$7),$D$7, $D$6)), SUMPRODUCT(GSB_volumes!$Q71:$U71,GSB_volumes!$Q$13:$U$13)+GSB_volumes!$O71,0)</f>
        <v>0</v>
      </c>
      <c r="P71" s="234">
        <f>IF(P$11=$D$6, GSB_volumes!$M71,0)</f>
        <v>0</v>
      </c>
      <c r="Q71" s="233">
        <f>IF(Q$11=$D$6, GSB_volumes!$J71*GSB_volumes!$K71,0)</f>
        <v>0</v>
      </c>
      <c r="R71" s="233">
        <f>IF(R$11=IF($D71=$A$5, $D$5, IF(OR($D71="ESV observed compliance", $D71 = $A$7),$D$7, $D$6)), SUMPRODUCT(GSB_volumes!$Q71:$U71,GSB_volumes!$Q$13:$U$13)+GSB_volumes!$O71,0)</f>
        <v>0</v>
      </c>
      <c r="S71" s="234">
        <f>IF(S$11=$D$6, GSB_volumes!$M71,0)</f>
        <v>0</v>
      </c>
      <c r="T71" s="233">
        <f>IF(T$11=$D$6, GSB_volumes!$J71*GSB_volumes!$K71,0)</f>
        <v>0</v>
      </c>
      <c r="U71" s="233">
        <f ca="1">IF(U$11=IF($D71=$A$5, $D$5, IF(OR($D71="ESV observed compliance", $D71 = $A$7),$D$7, $D$6)), SUMPRODUCT(GSB_volumes!$Q71:$U71,GSB_volumes!$Q$13:$U$13)+GSB_volumes!$O71,0)</f>
        <v>0</v>
      </c>
      <c r="V71" s="234">
        <f>IF(V$11=$D$6, GSB_volumes!$M71,0)</f>
        <v>0</v>
      </c>
      <c r="W71" s="233">
        <f>IF(W$11=$D$6, GSB_volumes!$J71*GSB_volumes!$K71,0)</f>
        <v>0</v>
      </c>
      <c r="X71" s="233">
        <f>IF(X$11=IF($D71=$A$5, $D$5, IF(OR($D71="ESV observed compliance", $D71 = $A$7),$D$7, $D$6)), SUMPRODUCT(GSB_volumes!$Q71:$U71,GSB_volumes!$Q$13:$U$13)+GSB_volumes!$O71,0)</f>
        <v>0</v>
      </c>
      <c r="Y71" s="234">
        <f>IF(Y$11=$D$6, GSB_volumes!$M71,0)</f>
        <v>0</v>
      </c>
      <c r="Z71" s="233">
        <f>IF(Z$11=$D$6, GSB_volumes!$J71*GSB_volumes!$K71,0)</f>
        <v>0</v>
      </c>
      <c r="AA71" s="233">
        <f>IF(AA$11=IF($D71=$A$5, $D$5, IF(OR($D71="ESV observed compliance", $D71 = $A$7),$D$7, $D$6)), SUMPRODUCT(GSB_volumes!$Q71:$U71,GSB_volumes!$Q$13:$U$13)+GSB_volumes!$O71,0)</f>
        <v>0</v>
      </c>
      <c r="AB71" s="234">
        <f>IF(AB$11=$D$6, GSB_volumes!$M71,0)</f>
        <v>0</v>
      </c>
      <c r="AC71" s="124"/>
      <c r="AD71" s="235">
        <f t="shared" si="30"/>
        <v>0</v>
      </c>
      <c r="AE71" s="235">
        <f t="shared" si="27"/>
        <v>0</v>
      </c>
      <c r="AF71" s="235">
        <f t="shared" si="27"/>
        <v>0</v>
      </c>
      <c r="AG71" s="235">
        <f t="shared" si="27"/>
        <v>0</v>
      </c>
      <c r="AH71" s="235">
        <f t="shared" ca="1" si="27"/>
        <v>0</v>
      </c>
      <c r="AI71" s="235">
        <f t="shared" si="27"/>
        <v>0</v>
      </c>
      <c r="AJ71" s="235">
        <f t="shared" si="27"/>
        <v>0</v>
      </c>
      <c r="AK71" s="124"/>
      <c r="AL71" s="235">
        <f t="shared" ca="1" si="31"/>
        <v>0</v>
      </c>
      <c r="AN71" s="235">
        <f t="shared" si="29"/>
        <v>0</v>
      </c>
      <c r="AO71" s="235">
        <f t="shared" si="29"/>
        <v>0</v>
      </c>
      <c r="AP71" s="235">
        <f t="shared" si="29"/>
        <v>0</v>
      </c>
      <c r="AQ71" s="235">
        <f t="shared" si="29"/>
        <v>0</v>
      </c>
      <c r="AR71" s="235">
        <f t="shared" si="29"/>
        <v>0</v>
      </c>
      <c r="AS71" s="235">
        <f t="shared" si="29"/>
        <v>0</v>
      </c>
      <c r="AT71" s="235">
        <f t="shared" si="29"/>
        <v>0</v>
      </c>
      <c r="AU71" s="235">
        <f t="shared" si="29"/>
        <v>0</v>
      </c>
      <c r="AV71" s="235">
        <f t="shared" ca="1" si="29"/>
        <v>0</v>
      </c>
      <c r="AW71" s="235">
        <f t="shared" ca="1" si="29"/>
        <v>0</v>
      </c>
      <c r="AX71" s="235">
        <f t="shared" si="29"/>
        <v>0</v>
      </c>
      <c r="AY71" s="235">
        <f t="shared" si="29"/>
        <v>0</v>
      </c>
      <c r="AZ71" s="235">
        <f t="shared" si="29"/>
        <v>0</v>
      </c>
      <c r="BA71" s="235">
        <f t="shared" si="29"/>
        <v>0</v>
      </c>
      <c r="BB71" s="235">
        <f t="shared" si="29"/>
        <v>0</v>
      </c>
      <c r="BC71" s="235">
        <f t="shared" si="29"/>
        <v>0</v>
      </c>
      <c r="BD71" s="217"/>
      <c r="BE71" s="217"/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C72" s="217"/>
      <c r="AD72" s="106"/>
      <c r="AE72" s="106"/>
      <c r="AF72" s="106"/>
      <c r="AG72" s="106"/>
      <c r="AH72" s="106"/>
      <c r="AI72" s="106"/>
      <c r="AJ72" s="106"/>
      <c r="AK72" s="217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217"/>
      <c r="BE72" s="217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32">SUM(H15:H71)</f>
        <v>0</v>
      </c>
      <c r="I73" s="216">
        <f t="shared" si="32"/>
        <v>0</v>
      </c>
      <c r="J73" s="101">
        <f t="shared" si="32"/>
        <v>0</v>
      </c>
      <c r="K73" s="216">
        <f t="shared" si="32"/>
        <v>0</v>
      </c>
      <c r="L73" s="216">
        <f t="shared" si="32"/>
        <v>0</v>
      </c>
      <c r="M73" s="101">
        <f t="shared" si="32"/>
        <v>0</v>
      </c>
      <c r="N73" s="216">
        <f t="shared" si="32"/>
        <v>0</v>
      </c>
      <c r="O73" s="216">
        <f t="shared" si="32"/>
        <v>0</v>
      </c>
      <c r="P73" s="101">
        <f t="shared" si="32"/>
        <v>0</v>
      </c>
      <c r="Q73" s="216">
        <f t="shared" si="32"/>
        <v>0</v>
      </c>
      <c r="R73" s="216">
        <f t="shared" si="32"/>
        <v>0</v>
      </c>
      <c r="S73" s="101">
        <f t="shared" si="32"/>
        <v>0</v>
      </c>
      <c r="T73" s="216">
        <f t="shared" si="32"/>
        <v>2223036.3604184445</v>
      </c>
      <c r="U73" s="216">
        <f t="shared" ca="1" si="32"/>
        <v>766504.27226847131</v>
      </c>
      <c r="V73" s="101">
        <f t="shared" si="32"/>
        <v>57120</v>
      </c>
      <c r="W73" s="216">
        <f t="shared" si="32"/>
        <v>0</v>
      </c>
      <c r="X73" s="216">
        <f t="shared" si="32"/>
        <v>0</v>
      </c>
      <c r="Y73" s="101">
        <f t="shared" si="32"/>
        <v>0</v>
      </c>
      <c r="Z73" s="216">
        <f t="shared" si="32"/>
        <v>0</v>
      </c>
      <c r="AA73" s="216">
        <f t="shared" si="32"/>
        <v>0</v>
      </c>
      <c r="AB73" s="101">
        <f t="shared" si="32"/>
        <v>0</v>
      </c>
      <c r="AC73" s="217"/>
      <c r="AD73" s="108">
        <f t="shared" ref="AD73:AJ73" si="33">SUM(AD15:AD72)</f>
        <v>0</v>
      </c>
      <c r="AE73" s="108">
        <f t="shared" si="33"/>
        <v>0</v>
      </c>
      <c r="AF73" s="108">
        <f t="shared" si="33"/>
        <v>0</v>
      </c>
      <c r="AG73" s="108">
        <f t="shared" si="33"/>
        <v>0</v>
      </c>
      <c r="AH73" s="108">
        <f t="shared" ca="1" si="33"/>
        <v>3046660.6326869153</v>
      </c>
      <c r="AI73" s="108">
        <f t="shared" si="33"/>
        <v>0</v>
      </c>
      <c r="AJ73" s="108">
        <f t="shared" si="33"/>
        <v>0</v>
      </c>
      <c r="AK73" s="217"/>
      <c r="AL73" s="108">
        <f ca="1">SUM(AL15:AL72)</f>
        <v>3046660.6326869153</v>
      </c>
      <c r="AN73" s="108">
        <f t="shared" ref="AN73:AS73" si="34">SUM(AN15:AN71)</f>
        <v>0</v>
      </c>
      <c r="AO73" s="108">
        <f t="shared" si="34"/>
        <v>0</v>
      </c>
      <c r="AP73" s="108">
        <f t="shared" si="34"/>
        <v>0</v>
      </c>
      <c r="AQ73" s="108">
        <f t="shared" si="34"/>
        <v>0</v>
      </c>
      <c r="AR73" s="108">
        <f t="shared" si="34"/>
        <v>0</v>
      </c>
      <c r="AS73" s="314">
        <f t="shared" si="34"/>
        <v>0</v>
      </c>
      <c r="AT73" s="108">
        <f>SUM(AT15:AT71)</f>
        <v>0</v>
      </c>
      <c r="AU73" s="108">
        <f>SUM(AU15:AU71)</f>
        <v>0</v>
      </c>
      <c r="AV73" s="314">
        <f t="shared" ref="AV73:BC73" ca="1" si="35">SUM(AV15:AV71)</f>
        <v>1523330.3163434577</v>
      </c>
      <c r="AW73" s="314">
        <f t="shared" ca="1" si="35"/>
        <v>1523330.3163434577</v>
      </c>
      <c r="AX73" s="314">
        <f t="shared" si="35"/>
        <v>0</v>
      </c>
      <c r="AY73" s="314">
        <f t="shared" si="35"/>
        <v>0</v>
      </c>
      <c r="AZ73" s="314">
        <f t="shared" si="35"/>
        <v>0</v>
      </c>
      <c r="BA73" s="314">
        <f t="shared" si="35"/>
        <v>0</v>
      </c>
      <c r="BB73" s="314">
        <f t="shared" si="35"/>
        <v>0</v>
      </c>
      <c r="BC73" s="314">
        <f t="shared" si="35"/>
        <v>0</v>
      </c>
      <c r="BD73" s="217"/>
      <c r="BE73" s="315" t="b">
        <f ca="1">ROUND(SUM(AN73:BC73)-AL73, 5)=0</f>
        <v>1</v>
      </c>
    </row>
    <row r="74" spans="1:16373" ht="13.5" thickTop="1">
      <c r="N74"/>
      <c r="O74"/>
      <c r="P74"/>
      <c r="Q74"/>
      <c r="R74"/>
      <c r="S74"/>
      <c r="T74"/>
      <c r="U74"/>
      <c r="V74"/>
      <c r="AF74"/>
      <c r="AG74"/>
      <c r="AH74"/>
      <c r="AI74"/>
      <c r="AJ74"/>
      <c r="BD74" s="217"/>
      <c r="BE74" s="217"/>
    </row>
    <row r="75" spans="1:16373">
      <c r="N75"/>
      <c r="O75"/>
      <c r="P75"/>
      <c r="Q75"/>
      <c r="R75"/>
      <c r="S75"/>
      <c r="T75"/>
      <c r="U75"/>
      <c r="V75"/>
      <c r="AF75"/>
      <c r="AG75"/>
      <c r="AH75"/>
      <c r="AI75"/>
      <c r="AJ75"/>
    </row>
    <row r="76" spans="1:16373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" customForma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" customForma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" customForma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" customFormat="1">
      <c r="A80"/>
      <c r="B80"/>
      <c r="C80"/>
      <c r="D80"/>
      <c r="E80"/>
      <c r="F80" s="20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F80" s="218"/>
      <c r="AG80" s="218"/>
      <c r="AH80" s="218"/>
      <c r="AI80" s="218"/>
      <c r="AJ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</row>
    <row r="81" spans="1:55" s="2" customFormat="1">
      <c r="A81"/>
      <c r="B81"/>
      <c r="C81"/>
      <c r="D81"/>
      <c r="E81"/>
      <c r="F81" s="20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F81" s="218"/>
      <c r="AG81" s="218"/>
      <c r="AH81" s="218"/>
      <c r="AI81" s="218"/>
      <c r="AJ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</row>
    <row r="82" spans="1:55" s="2" customFormat="1">
      <c r="A82"/>
      <c r="B82"/>
      <c r="C82"/>
      <c r="D82"/>
      <c r="E82"/>
      <c r="F82" s="20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F82" s="218"/>
      <c r="AG82" s="218"/>
      <c r="AH82" s="218"/>
      <c r="AI82" s="218"/>
      <c r="AJ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</row>
    <row r="83" spans="1:55" s="2" customFormat="1">
      <c r="A83"/>
      <c r="B83"/>
      <c r="C83"/>
      <c r="D83"/>
      <c r="E83"/>
      <c r="F83" s="20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F83" s="218"/>
      <c r="AG83" s="218"/>
      <c r="AH83" s="218"/>
      <c r="AI83" s="218"/>
      <c r="AJ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</row>
    <row r="84" spans="1:55" s="2" customFormat="1">
      <c r="A84"/>
      <c r="B84"/>
      <c r="C84"/>
      <c r="D84"/>
      <c r="E84"/>
      <c r="F84" s="20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F84" s="218"/>
      <c r="AG84" s="218"/>
      <c r="AH84" s="218"/>
      <c r="AI84" s="218"/>
      <c r="AJ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</row>
    <row r="85" spans="1:55" s="2" customFormat="1">
      <c r="A85"/>
      <c r="B85"/>
      <c r="C85"/>
      <c r="D85"/>
      <c r="E85"/>
      <c r="F85" s="20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F85" s="218"/>
      <c r="AG85" s="218"/>
      <c r="AH85" s="218"/>
      <c r="AI85" s="218"/>
      <c r="AJ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</row>
    <row r="86" spans="1:55" s="2" customFormat="1">
      <c r="A86"/>
      <c r="B86"/>
      <c r="C86"/>
      <c r="D86"/>
      <c r="E86"/>
      <c r="F86" s="20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F86" s="218"/>
      <c r="AG86" s="218"/>
      <c r="AH86" s="218"/>
      <c r="AI86" s="218"/>
      <c r="AJ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</row>
    <row r="87" spans="1:55" s="2" customFormat="1">
      <c r="A87"/>
      <c r="B87"/>
      <c r="C87"/>
      <c r="D87"/>
      <c r="E87"/>
      <c r="F87" s="20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F87" s="218"/>
      <c r="AG87" s="218"/>
      <c r="AH87" s="218"/>
      <c r="AI87" s="218"/>
      <c r="AJ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</row>
    <row r="88" spans="1:55" s="2" customFormat="1">
      <c r="A88"/>
      <c r="B88"/>
      <c r="C88"/>
      <c r="D88"/>
      <c r="E88"/>
      <c r="F88" s="20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F88" s="218"/>
      <c r="AG88" s="218"/>
      <c r="AH88" s="218"/>
      <c r="AI88" s="218"/>
      <c r="AJ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</row>
    <row r="89" spans="1:55" s="2" customFormat="1">
      <c r="A89"/>
      <c r="B89"/>
      <c r="C89"/>
      <c r="D89"/>
      <c r="E89"/>
      <c r="F89" s="20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F89" s="218"/>
      <c r="AG89" s="218"/>
      <c r="AH89" s="218"/>
      <c r="AI89" s="218"/>
      <c r="AJ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</row>
    <row r="90" spans="1:55" s="2" customFormat="1">
      <c r="A90"/>
      <c r="B90"/>
      <c r="C90"/>
      <c r="D90"/>
      <c r="E90"/>
      <c r="F90" s="20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F90" s="218"/>
      <c r="AG90" s="218"/>
      <c r="AH90" s="218"/>
      <c r="AI90" s="218"/>
      <c r="AJ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</row>
    <row r="91" spans="1:55" s="2" customFormat="1">
      <c r="A91"/>
      <c r="B91"/>
      <c r="C91"/>
      <c r="D91"/>
      <c r="E91"/>
      <c r="F91" s="20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F91" s="218"/>
      <c r="AG91" s="218"/>
      <c r="AH91" s="218"/>
      <c r="AI91" s="218"/>
      <c r="AJ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</row>
    <row r="92" spans="1:55" s="2" customFormat="1">
      <c r="A92"/>
      <c r="B92"/>
      <c r="C92"/>
      <c r="D92"/>
      <c r="E92"/>
      <c r="F92" s="20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F92" s="218"/>
      <c r="AG92" s="218"/>
      <c r="AH92" s="218"/>
      <c r="AI92" s="218"/>
      <c r="AJ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</row>
    <row r="93" spans="1:55" s="2" customFormat="1">
      <c r="A93"/>
      <c r="B93"/>
      <c r="C93"/>
      <c r="D93"/>
      <c r="E93"/>
      <c r="F93" s="20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F93" s="218"/>
      <c r="AG93" s="218"/>
      <c r="AH93" s="218"/>
      <c r="AI93" s="218"/>
      <c r="AJ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</row>
    <row r="94" spans="1:55" s="2" customFormat="1">
      <c r="A94"/>
      <c r="B94"/>
      <c r="C94"/>
      <c r="D94"/>
      <c r="E94"/>
      <c r="F94" s="20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F94" s="218"/>
      <c r="AG94" s="218"/>
      <c r="AH94" s="218"/>
      <c r="AI94" s="218"/>
      <c r="AJ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</row>
    <row r="95" spans="1:55" s="2" customFormat="1">
      <c r="A95"/>
      <c r="B95"/>
      <c r="C95"/>
      <c r="D95"/>
      <c r="E95"/>
      <c r="F95" s="20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F95" s="218"/>
      <c r="AG95" s="218"/>
      <c r="AH95" s="218"/>
      <c r="AI95" s="218"/>
      <c r="AJ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</row>
    <row r="96" spans="1:55" s="2" customFormat="1">
      <c r="A96"/>
      <c r="B96"/>
      <c r="C96"/>
      <c r="D96"/>
      <c r="E96"/>
      <c r="F96" s="20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F96" s="218"/>
      <c r="AG96" s="218"/>
      <c r="AH96" s="218"/>
      <c r="AI96" s="218"/>
      <c r="AJ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</row>
    <row r="97" spans="1:55" s="2" customFormat="1">
      <c r="A97"/>
      <c r="B97"/>
      <c r="C97"/>
      <c r="D97"/>
      <c r="E97"/>
      <c r="F97" s="20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F97" s="218"/>
      <c r="AG97" s="218"/>
      <c r="AH97" s="218"/>
      <c r="AI97" s="218"/>
      <c r="AJ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</row>
    <row r="98" spans="1:55" s="2" customFormat="1">
      <c r="A98"/>
      <c r="B98"/>
      <c r="C98"/>
      <c r="D98"/>
      <c r="E98"/>
      <c r="F98" s="20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F98" s="218"/>
      <c r="AG98" s="218"/>
      <c r="AH98" s="218"/>
      <c r="AI98" s="218"/>
      <c r="AJ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</row>
    <row r="99" spans="1:55" s="2" customFormat="1">
      <c r="A99"/>
      <c r="B99"/>
      <c r="C99"/>
      <c r="D99"/>
      <c r="E99"/>
      <c r="F99" s="20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F99" s="218"/>
      <c r="AG99" s="218"/>
      <c r="AH99" s="218"/>
      <c r="AI99" s="218"/>
      <c r="AJ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</row>
    <row r="100" spans="1:55" s="2" customFormat="1">
      <c r="A100"/>
      <c r="B100"/>
      <c r="C100"/>
      <c r="D100"/>
      <c r="E100"/>
      <c r="F100" s="20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F100" s="218"/>
      <c r="AG100" s="218"/>
      <c r="AH100" s="218"/>
      <c r="AI100" s="218"/>
      <c r="AJ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</row>
    <row r="101" spans="1:55" s="2" customFormat="1">
      <c r="A101"/>
      <c r="B101"/>
      <c r="C101"/>
      <c r="D101"/>
      <c r="E101"/>
      <c r="F101" s="20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F101" s="218"/>
      <c r="AG101" s="218"/>
      <c r="AH101" s="218"/>
      <c r="AI101" s="218"/>
      <c r="AJ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</row>
    <row r="102" spans="1:55" s="2" customFormat="1">
      <c r="A102"/>
      <c r="B102"/>
      <c r="C102"/>
      <c r="D102"/>
      <c r="E102"/>
      <c r="F102" s="20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F102" s="218"/>
      <c r="AG102" s="218"/>
      <c r="AH102" s="218"/>
      <c r="AI102" s="218"/>
      <c r="AJ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</row>
    <row r="103" spans="1:55" s="2" customFormat="1">
      <c r="A103"/>
      <c r="B103"/>
      <c r="C103"/>
      <c r="D103"/>
      <c r="E103"/>
      <c r="F103" s="20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F103" s="218"/>
      <c r="AG103" s="218"/>
      <c r="AH103" s="218"/>
      <c r="AI103" s="218"/>
      <c r="AJ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</row>
    <row r="104" spans="1:55" s="2" customFormat="1">
      <c r="A104"/>
      <c r="B104"/>
      <c r="C104"/>
      <c r="D104"/>
      <c r="E104"/>
      <c r="F104" s="20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F104" s="218"/>
      <c r="AG104" s="218"/>
      <c r="AH104" s="218"/>
      <c r="AI104" s="218"/>
      <c r="AJ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</row>
    <row r="105" spans="1:55" s="2" customFormat="1">
      <c r="A105"/>
      <c r="B105"/>
      <c r="C105"/>
      <c r="D105"/>
      <c r="E105"/>
      <c r="F105" s="20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F105" s="218"/>
      <c r="AG105" s="218"/>
      <c r="AH105" s="218"/>
      <c r="AI105" s="218"/>
      <c r="AJ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</row>
    <row r="106" spans="1:55" s="2" customFormat="1">
      <c r="A106"/>
      <c r="B106"/>
      <c r="C106"/>
      <c r="D106"/>
      <c r="E106"/>
      <c r="F106" s="20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F106" s="218"/>
      <c r="AG106" s="218"/>
      <c r="AH106" s="218"/>
      <c r="AI106" s="218"/>
      <c r="AJ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</row>
    <row r="107" spans="1:55" s="2" customFormat="1">
      <c r="A107"/>
      <c r="B107"/>
      <c r="C107"/>
      <c r="D107"/>
      <c r="E107"/>
      <c r="F107" s="20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F107" s="218"/>
      <c r="AG107" s="218"/>
      <c r="AH107" s="218"/>
      <c r="AI107" s="218"/>
      <c r="AJ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</row>
    <row r="108" spans="1:55" s="2" customFormat="1">
      <c r="A108"/>
      <c r="B108"/>
      <c r="C108"/>
      <c r="D108"/>
      <c r="E108"/>
      <c r="F108" s="20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F108" s="218"/>
      <c r="AG108" s="218"/>
      <c r="AH108" s="218"/>
      <c r="AI108" s="218"/>
      <c r="AJ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</row>
    <row r="109" spans="1:55" s="2" customFormat="1">
      <c r="A109"/>
      <c r="B109"/>
      <c r="C109"/>
      <c r="D109"/>
      <c r="E109"/>
      <c r="F109" s="20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F109" s="218"/>
      <c r="AG109" s="218"/>
      <c r="AH109" s="218"/>
      <c r="AI109" s="218"/>
      <c r="AJ109" s="218"/>
      <c r="AN109" s="218"/>
      <c r="AO109" s="218"/>
      <c r="AP109" s="218"/>
      <c r="AQ109" s="218"/>
      <c r="AR109" s="218"/>
      <c r="AS109" s="218"/>
      <c r="AT109" s="218"/>
      <c r="AU109" s="218"/>
      <c r="AV109" s="218"/>
      <c r="AW109" s="218"/>
      <c r="AX109" s="218"/>
      <c r="AY109" s="218"/>
      <c r="AZ109" s="218"/>
      <c r="BA109" s="218"/>
      <c r="BB109" s="218"/>
      <c r="BC109" s="218"/>
    </row>
    <row r="110" spans="1:55" s="2" customFormat="1">
      <c r="A110"/>
      <c r="B110"/>
      <c r="C110"/>
      <c r="D110"/>
      <c r="E110"/>
      <c r="F110" s="20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F110" s="218"/>
      <c r="AG110" s="218"/>
      <c r="AH110" s="218"/>
      <c r="AI110" s="218"/>
      <c r="AJ110" s="218"/>
      <c r="AN110" s="218"/>
      <c r="AO110" s="218"/>
      <c r="AP110" s="218"/>
      <c r="AQ110" s="218"/>
      <c r="AR110" s="218"/>
      <c r="AS110" s="218"/>
      <c r="AT110" s="218"/>
      <c r="AU110" s="218"/>
      <c r="AV110" s="218"/>
      <c r="AW110" s="218"/>
      <c r="AX110" s="218"/>
      <c r="AY110" s="218"/>
      <c r="AZ110" s="218"/>
      <c r="BA110" s="218"/>
      <c r="BB110" s="218"/>
      <c r="BC110" s="218"/>
    </row>
    <row r="111" spans="1:55" s="2" customFormat="1">
      <c r="A111"/>
      <c r="B111"/>
      <c r="C111"/>
      <c r="D111"/>
      <c r="E111"/>
      <c r="F111" s="20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F111" s="218"/>
      <c r="AG111" s="218"/>
      <c r="AH111" s="218"/>
      <c r="AI111" s="218"/>
      <c r="AJ111" s="218"/>
      <c r="AN111" s="218"/>
      <c r="AO111" s="218"/>
      <c r="AP111" s="218"/>
      <c r="AQ111" s="218"/>
      <c r="AR111" s="218"/>
      <c r="AS111" s="218"/>
      <c r="AT111" s="218"/>
      <c r="AU111" s="218"/>
      <c r="AV111" s="218"/>
      <c r="AW111" s="218"/>
      <c r="AX111" s="218"/>
      <c r="AY111" s="218"/>
      <c r="AZ111" s="218"/>
      <c r="BA111" s="218"/>
      <c r="BB111" s="218"/>
      <c r="BC111" s="218"/>
    </row>
    <row r="112" spans="1:55" s="2" customFormat="1">
      <c r="A112"/>
      <c r="B112"/>
      <c r="C112"/>
      <c r="D112"/>
      <c r="E112"/>
      <c r="F112" s="20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F112" s="218"/>
      <c r="AG112" s="218"/>
      <c r="AH112" s="218"/>
      <c r="AI112" s="218"/>
      <c r="AJ112" s="218"/>
      <c r="AN112" s="218"/>
      <c r="AO112" s="218"/>
      <c r="AP112" s="218"/>
      <c r="AQ112" s="218"/>
      <c r="AR112" s="218"/>
      <c r="AS112" s="218"/>
      <c r="AT112" s="218"/>
      <c r="AU112" s="218"/>
      <c r="AV112" s="218"/>
      <c r="AW112" s="218"/>
      <c r="AX112" s="218"/>
      <c r="AY112" s="218"/>
      <c r="AZ112" s="218"/>
      <c r="BA112" s="218"/>
      <c r="BB112" s="218"/>
      <c r="BC112" s="218"/>
    </row>
    <row r="113" spans="1:55" s="2" customFormat="1">
      <c r="A113"/>
      <c r="B113"/>
      <c r="C113"/>
      <c r="D113"/>
      <c r="E113"/>
      <c r="F113" s="20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F113" s="218"/>
      <c r="AG113" s="218"/>
      <c r="AH113" s="218"/>
      <c r="AI113" s="218"/>
      <c r="AJ113" s="218"/>
      <c r="AN113" s="218"/>
      <c r="AO113" s="218"/>
      <c r="AP113" s="218"/>
      <c r="AQ113" s="218"/>
      <c r="AR113" s="218"/>
      <c r="AS113" s="218"/>
      <c r="AT113" s="218"/>
      <c r="AU113" s="218"/>
      <c r="AV113" s="218"/>
      <c r="AW113" s="218"/>
      <c r="AX113" s="218"/>
      <c r="AY113" s="218"/>
      <c r="AZ113" s="218"/>
      <c r="BA113" s="218"/>
      <c r="BB113" s="218"/>
      <c r="BC113" s="218"/>
    </row>
    <row r="114" spans="1:55" s="2" customFormat="1">
      <c r="A114"/>
      <c r="B114"/>
      <c r="C114"/>
      <c r="D114"/>
      <c r="E114"/>
      <c r="F114" s="20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F114" s="218"/>
      <c r="AG114" s="218"/>
      <c r="AH114" s="218"/>
      <c r="AI114" s="218"/>
      <c r="AJ114" s="218"/>
      <c r="AN114" s="218"/>
      <c r="AO114" s="218"/>
      <c r="AP114" s="218"/>
      <c r="AQ114" s="218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</row>
    <row r="115" spans="1:55" s="2" customFormat="1">
      <c r="A115"/>
      <c r="B115"/>
      <c r="C115"/>
      <c r="D115"/>
      <c r="E115"/>
      <c r="F115" s="20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F115" s="218"/>
      <c r="AG115" s="218"/>
      <c r="AH115" s="218"/>
      <c r="AI115" s="218"/>
      <c r="AJ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</row>
    <row r="116" spans="1:55" s="2" customFormat="1">
      <c r="A116"/>
      <c r="B116"/>
      <c r="C116"/>
      <c r="D116"/>
      <c r="E116"/>
      <c r="F116" s="20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F116" s="218"/>
      <c r="AG116" s="218"/>
      <c r="AH116" s="218"/>
      <c r="AI116" s="218"/>
      <c r="AJ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</row>
    <row r="117" spans="1:55" s="2" customFormat="1">
      <c r="A117"/>
      <c r="B117"/>
      <c r="C117"/>
      <c r="D117"/>
      <c r="E117"/>
      <c r="F117" s="20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F117" s="218"/>
      <c r="AG117" s="218"/>
      <c r="AH117" s="218"/>
      <c r="AI117" s="218"/>
      <c r="AJ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</row>
    <row r="118" spans="1:55" s="2" customFormat="1">
      <c r="A118"/>
      <c r="B118"/>
      <c r="C118"/>
      <c r="D118"/>
      <c r="E118"/>
      <c r="F118" s="20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F118" s="218"/>
      <c r="AG118" s="218"/>
      <c r="AH118" s="218"/>
      <c r="AI118" s="218"/>
      <c r="AJ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</row>
    <row r="119" spans="1:55" s="2" customFormat="1">
      <c r="A119"/>
      <c r="B119"/>
      <c r="C119"/>
      <c r="D119"/>
      <c r="E119"/>
      <c r="F119" s="20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F119" s="218"/>
      <c r="AG119" s="218"/>
      <c r="AH119" s="218"/>
      <c r="AI119" s="218"/>
      <c r="AJ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</row>
    <row r="120" spans="1:55" s="2" customFormat="1">
      <c r="A120"/>
      <c r="B120"/>
      <c r="C120"/>
      <c r="D120"/>
      <c r="E120"/>
      <c r="F120" s="20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F120" s="218"/>
      <c r="AG120" s="218"/>
      <c r="AH120" s="218"/>
      <c r="AI120" s="218"/>
      <c r="AJ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</row>
    <row r="121" spans="1:55" s="2" customFormat="1">
      <c r="A121"/>
      <c r="B121"/>
      <c r="C121"/>
      <c r="D121"/>
      <c r="E121"/>
      <c r="F121" s="20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F121" s="218"/>
      <c r="AG121" s="218"/>
      <c r="AH121" s="218"/>
      <c r="AI121" s="218"/>
      <c r="AJ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</row>
    <row r="122" spans="1:55" s="2" customFormat="1">
      <c r="A122"/>
      <c r="B122"/>
      <c r="C122"/>
      <c r="D122"/>
      <c r="E122"/>
      <c r="F122" s="20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F122" s="218"/>
      <c r="AG122" s="218"/>
      <c r="AH122" s="218"/>
      <c r="AI122" s="218"/>
      <c r="AJ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</row>
    <row r="123" spans="1:55" s="2" customFormat="1">
      <c r="A123"/>
      <c r="B123"/>
      <c r="C123"/>
      <c r="D123"/>
      <c r="E123"/>
      <c r="F123" s="20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F123" s="218"/>
      <c r="AG123" s="218"/>
      <c r="AH123" s="218"/>
      <c r="AI123" s="218"/>
      <c r="AJ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</row>
    <row r="124" spans="1:55" s="2" customFormat="1">
      <c r="A124"/>
      <c r="B124"/>
      <c r="C124"/>
      <c r="D124"/>
      <c r="E124"/>
      <c r="F124" s="20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F124" s="218"/>
      <c r="AG124" s="218"/>
      <c r="AH124" s="218"/>
      <c r="AI124" s="218"/>
      <c r="AJ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</row>
    <row r="125" spans="1:55" s="2" customFormat="1">
      <c r="A125"/>
      <c r="B125"/>
      <c r="C125"/>
      <c r="D125"/>
      <c r="E125"/>
      <c r="F125" s="20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F125" s="218"/>
      <c r="AG125" s="218"/>
      <c r="AH125" s="218"/>
      <c r="AI125" s="218"/>
      <c r="AJ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</row>
    <row r="126" spans="1:55" s="2" customFormat="1">
      <c r="A126"/>
      <c r="B126"/>
      <c r="C126"/>
      <c r="D126"/>
      <c r="E126"/>
      <c r="F126" s="20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F126" s="218"/>
      <c r="AG126" s="218"/>
      <c r="AH126" s="218"/>
      <c r="AI126" s="218"/>
      <c r="AJ126" s="218"/>
      <c r="AN126" s="218"/>
      <c r="AO126" s="218"/>
      <c r="AP126" s="218"/>
      <c r="AQ126" s="218"/>
      <c r="AR126" s="218"/>
      <c r="AS126" s="218"/>
      <c r="AT126" s="218"/>
      <c r="AU126" s="218"/>
      <c r="AV126" s="218"/>
      <c r="AW126" s="218"/>
      <c r="AX126" s="218"/>
      <c r="AY126" s="218"/>
      <c r="AZ126" s="218"/>
      <c r="BA126" s="218"/>
      <c r="BB126" s="218"/>
      <c r="BC126" s="218"/>
    </row>
    <row r="127" spans="1:55" s="2" customFormat="1">
      <c r="A127"/>
      <c r="B127"/>
      <c r="C127"/>
      <c r="D127"/>
      <c r="E127"/>
      <c r="F127" s="20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F127" s="218"/>
      <c r="AG127" s="218"/>
      <c r="AH127" s="218"/>
      <c r="AI127" s="218"/>
      <c r="AJ127" s="218"/>
      <c r="AN127" s="218"/>
      <c r="AO127" s="218"/>
      <c r="AP127" s="218"/>
      <c r="AQ127" s="218"/>
      <c r="AR127" s="218"/>
      <c r="AS127" s="218"/>
      <c r="AT127" s="218"/>
      <c r="AU127" s="218"/>
      <c r="AV127" s="218"/>
      <c r="AW127" s="218"/>
      <c r="AX127" s="218"/>
      <c r="AY127" s="218"/>
      <c r="AZ127" s="218"/>
      <c r="BA127" s="218"/>
      <c r="BB127" s="218"/>
      <c r="BC127" s="218"/>
    </row>
    <row r="128" spans="1:55" s="2" customFormat="1">
      <c r="A128"/>
      <c r="B128"/>
      <c r="C128"/>
      <c r="D128"/>
      <c r="E128"/>
      <c r="F128" s="20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F128" s="218"/>
      <c r="AG128" s="218"/>
      <c r="AH128" s="218"/>
      <c r="AI128" s="218"/>
      <c r="AJ128" s="218"/>
      <c r="AN128" s="218"/>
      <c r="AO128" s="218"/>
      <c r="AP128" s="218"/>
      <c r="AQ128" s="218"/>
      <c r="AR128" s="218"/>
      <c r="AS128" s="218"/>
      <c r="AT128" s="218"/>
      <c r="AU128" s="218"/>
      <c r="AV128" s="218"/>
      <c r="AW128" s="218"/>
      <c r="AX128" s="218"/>
      <c r="AY128" s="218"/>
      <c r="AZ128" s="218"/>
      <c r="BA128" s="218"/>
      <c r="BB128" s="218"/>
      <c r="BC128" s="218"/>
    </row>
    <row r="129" spans="1:55" s="2" customFormat="1">
      <c r="A129"/>
      <c r="B129"/>
      <c r="C129"/>
      <c r="D129"/>
      <c r="E129"/>
      <c r="F129" s="20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F129" s="218"/>
      <c r="AG129" s="218"/>
      <c r="AH129" s="218"/>
      <c r="AI129" s="218"/>
      <c r="AJ129" s="218"/>
      <c r="AN129" s="218"/>
      <c r="AO129" s="218"/>
      <c r="AP129" s="218"/>
      <c r="AQ129" s="218"/>
      <c r="AR129" s="218"/>
      <c r="AS129" s="218"/>
      <c r="AT129" s="218"/>
      <c r="AU129" s="218"/>
      <c r="AV129" s="218"/>
      <c r="AW129" s="218"/>
      <c r="AX129" s="218"/>
      <c r="AY129" s="218"/>
      <c r="AZ129" s="218"/>
      <c r="BA129" s="218"/>
      <c r="BB129" s="218"/>
      <c r="BC129" s="218"/>
    </row>
    <row r="130" spans="1:55" s="2" customFormat="1">
      <c r="A130"/>
      <c r="B130"/>
      <c r="C130"/>
      <c r="D130"/>
      <c r="E130"/>
      <c r="F130" s="20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F130" s="218"/>
      <c r="AG130" s="218"/>
      <c r="AH130" s="218"/>
      <c r="AI130" s="218"/>
      <c r="AJ130" s="218"/>
      <c r="AN130" s="218"/>
      <c r="AO130" s="218"/>
      <c r="AP130" s="218"/>
      <c r="AQ130" s="218"/>
      <c r="AR130" s="218"/>
      <c r="AS130" s="218"/>
      <c r="AT130" s="218"/>
      <c r="AU130" s="218"/>
      <c r="AV130" s="218"/>
      <c r="AW130" s="218"/>
      <c r="AX130" s="218"/>
      <c r="AY130" s="218"/>
      <c r="AZ130" s="218"/>
      <c r="BA130" s="218"/>
      <c r="BB130" s="218"/>
      <c r="BC130" s="218"/>
    </row>
    <row r="131" spans="1:55" s="2" customFormat="1">
      <c r="A131"/>
      <c r="B131"/>
      <c r="C131"/>
      <c r="D131"/>
      <c r="E131"/>
      <c r="F131" s="20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F131" s="218"/>
      <c r="AG131" s="218"/>
      <c r="AH131" s="218"/>
      <c r="AI131" s="218"/>
      <c r="AJ131" s="218"/>
      <c r="AN131" s="218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</row>
    <row r="132" spans="1:55" s="2" customFormat="1">
      <c r="A132"/>
      <c r="B132"/>
      <c r="C132"/>
      <c r="D132"/>
      <c r="E132"/>
      <c r="F132" s="20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F132" s="218"/>
      <c r="AG132" s="218"/>
      <c r="AH132" s="218"/>
      <c r="AI132" s="218"/>
      <c r="AJ132" s="218"/>
      <c r="AN132" s="218"/>
      <c r="AO132" s="218"/>
      <c r="AP132" s="218"/>
      <c r="AQ132" s="218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</row>
    <row r="133" spans="1:55" s="2" customFormat="1">
      <c r="A133"/>
      <c r="B133"/>
      <c r="C133"/>
      <c r="D133"/>
      <c r="E133"/>
      <c r="F133" s="20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F133" s="218"/>
      <c r="AG133" s="218"/>
      <c r="AH133" s="218"/>
      <c r="AI133" s="218"/>
      <c r="AJ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</row>
    <row r="134" spans="1:55" s="2" customFormat="1">
      <c r="A134"/>
      <c r="B134"/>
      <c r="C134"/>
      <c r="D134"/>
      <c r="E134"/>
      <c r="F134" s="20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F134" s="218"/>
      <c r="AG134" s="218"/>
      <c r="AH134" s="218"/>
      <c r="AI134" s="218"/>
      <c r="AJ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</row>
    <row r="135" spans="1:55" s="2" customFormat="1">
      <c r="A135"/>
      <c r="B135"/>
      <c r="C135"/>
      <c r="D135"/>
      <c r="E135"/>
      <c r="F135" s="20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F135" s="218"/>
      <c r="AG135" s="218"/>
      <c r="AH135" s="218"/>
      <c r="AI135" s="218"/>
      <c r="AJ135" s="218"/>
      <c r="AN135" s="218"/>
      <c r="AO135" s="218"/>
      <c r="AP135" s="218"/>
      <c r="AQ135" s="218"/>
      <c r="AR135" s="218"/>
      <c r="AS135" s="218"/>
      <c r="AT135" s="218"/>
      <c r="AU135" s="218"/>
      <c r="AV135" s="218"/>
      <c r="AW135" s="218"/>
      <c r="AX135" s="218"/>
      <c r="AY135" s="218"/>
      <c r="AZ135" s="218"/>
      <c r="BA135" s="218"/>
      <c r="BB135" s="218"/>
      <c r="BC135" s="218"/>
    </row>
    <row r="136" spans="1:55" s="2" customFormat="1">
      <c r="A136"/>
      <c r="B136"/>
      <c r="C136"/>
      <c r="D136"/>
      <c r="E136"/>
      <c r="F136" s="20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F136" s="218"/>
      <c r="AG136" s="218"/>
      <c r="AH136" s="218"/>
      <c r="AI136" s="218"/>
      <c r="AJ136" s="218"/>
      <c r="AN136" s="218"/>
      <c r="AO136" s="218"/>
      <c r="AP136" s="218"/>
      <c r="AQ136" s="218"/>
      <c r="AR136" s="218"/>
      <c r="AS136" s="218"/>
      <c r="AT136" s="218"/>
      <c r="AU136" s="218"/>
      <c r="AV136" s="218"/>
      <c r="AW136" s="218"/>
      <c r="AX136" s="218"/>
      <c r="AY136" s="218"/>
      <c r="AZ136" s="218"/>
      <c r="BA136" s="218"/>
      <c r="BB136" s="218"/>
      <c r="BC136" s="218"/>
    </row>
    <row r="137" spans="1:55" s="2" customFormat="1">
      <c r="A137"/>
      <c r="B137"/>
      <c r="C137"/>
      <c r="D137"/>
      <c r="E137"/>
      <c r="F137" s="20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F137" s="218"/>
      <c r="AG137" s="218"/>
      <c r="AH137" s="218"/>
      <c r="AI137" s="218"/>
      <c r="AJ137" s="218"/>
      <c r="AN137" s="218"/>
      <c r="AO137" s="218"/>
      <c r="AP137" s="218"/>
      <c r="AQ137" s="218"/>
      <c r="AR137" s="218"/>
      <c r="AS137" s="218"/>
      <c r="AT137" s="218"/>
      <c r="AU137" s="218"/>
      <c r="AV137" s="218"/>
      <c r="AW137" s="218"/>
      <c r="AX137" s="218"/>
      <c r="AY137" s="218"/>
      <c r="AZ137" s="218"/>
      <c r="BA137" s="218"/>
      <c r="BB137" s="218"/>
      <c r="BC137" s="218"/>
    </row>
    <row r="138" spans="1:55" s="2" customFormat="1">
      <c r="A138"/>
      <c r="B138"/>
      <c r="C138"/>
      <c r="D138"/>
      <c r="E138"/>
      <c r="F138" s="20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F138" s="218"/>
      <c r="AG138" s="218"/>
      <c r="AH138" s="218"/>
      <c r="AI138" s="218"/>
      <c r="AJ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</row>
    <row r="139" spans="1:55" s="2" customFormat="1">
      <c r="A139"/>
      <c r="B139"/>
      <c r="C139"/>
      <c r="D139"/>
      <c r="E139"/>
      <c r="F139" s="20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F139" s="218"/>
      <c r="AG139" s="218"/>
      <c r="AH139" s="218"/>
      <c r="AI139" s="218"/>
      <c r="AJ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</row>
    <row r="140" spans="1:55" s="2" customFormat="1">
      <c r="A140"/>
      <c r="B140"/>
      <c r="C140"/>
      <c r="D140"/>
      <c r="E140"/>
      <c r="F140" s="20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F140" s="218"/>
      <c r="AG140" s="218"/>
      <c r="AH140" s="218"/>
      <c r="AI140" s="218"/>
      <c r="AJ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</row>
    <row r="141" spans="1:55" s="2" customFormat="1">
      <c r="A141"/>
      <c r="B141"/>
      <c r="C141"/>
      <c r="D141"/>
      <c r="E141"/>
      <c r="F141" s="20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F141" s="218"/>
      <c r="AG141" s="218"/>
      <c r="AH141" s="218"/>
      <c r="AI141" s="218"/>
      <c r="AJ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</row>
    <row r="142" spans="1:55" s="2" customFormat="1">
      <c r="A142"/>
      <c r="B142"/>
      <c r="C142"/>
      <c r="D142"/>
      <c r="E142"/>
      <c r="F142" s="20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F142" s="218"/>
      <c r="AG142" s="218"/>
      <c r="AH142" s="218"/>
      <c r="AI142" s="218"/>
      <c r="AJ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</row>
    <row r="143" spans="1:55">
      <c r="W143" s="217"/>
      <c r="X143" s="217"/>
      <c r="Y143" s="217"/>
      <c r="Z143" s="217"/>
      <c r="AA143" s="217"/>
      <c r="AB143" s="217"/>
    </row>
    <row r="144" spans="1:55">
      <c r="W144" s="217"/>
      <c r="X144" s="217"/>
      <c r="Y144" s="217"/>
      <c r="Z144" s="217"/>
      <c r="AA144" s="217"/>
      <c r="AB144" s="217"/>
    </row>
    <row r="145" spans="23:28">
      <c r="W145" s="217"/>
      <c r="X145" s="217"/>
      <c r="Y145" s="217"/>
      <c r="Z145" s="217"/>
      <c r="AA145" s="217"/>
      <c r="AB145" s="217"/>
    </row>
    <row r="146" spans="23:28">
      <c r="W146" s="217"/>
      <c r="X146" s="217"/>
      <c r="Y146" s="217"/>
      <c r="Z146" s="217"/>
      <c r="AA146" s="217"/>
      <c r="AB146" s="217"/>
    </row>
    <row r="147" spans="23:28">
      <c r="W147" s="217"/>
      <c r="X147" s="217"/>
      <c r="Y147" s="217"/>
      <c r="Z147" s="217"/>
      <c r="AA147" s="217"/>
      <c r="AB147" s="217"/>
    </row>
    <row r="148" spans="23:28">
      <c r="W148" s="217"/>
      <c r="X148" s="217"/>
      <c r="Y148" s="217"/>
      <c r="Z148" s="217"/>
      <c r="AA148" s="217"/>
      <c r="AB148" s="217"/>
    </row>
    <row r="149" spans="23:28">
      <c r="W149" s="217"/>
      <c r="X149" s="217"/>
      <c r="Y149" s="217"/>
      <c r="Z149" s="217"/>
      <c r="AA149" s="217"/>
      <c r="AB149" s="217"/>
    </row>
    <row r="150" spans="23:28">
      <c r="W150" s="217"/>
      <c r="X150" s="217"/>
      <c r="Y150" s="217"/>
      <c r="Z150" s="217"/>
      <c r="AA150" s="217"/>
      <c r="AB150" s="217"/>
    </row>
    <row r="151" spans="23:28">
      <c r="W151" s="217"/>
      <c r="X151" s="217"/>
      <c r="Y151" s="217"/>
      <c r="Z151" s="217"/>
      <c r="AA151" s="217"/>
      <c r="AB151" s="217"/>
    </row>
    <row r="152" spans="23:28">
      <c r="W152" s="217"/>
      <c r="X152" s="217"/>
      <c r="Y152" s="217"/>
      <c r="Z152" s="217"/>
      <c r="AA152" s="217"/>
      <c r="AB152" s="217"/>
    </row>
    <row r="153" spans="23:28">
      <c r="W153" s="217"/>
      <c r="X153" s="217"/>
      <c r="Y153" s="217"/>
      <c r="Z153" s="217"/>
      <c r="AA153" s="217"/>
      <c r="AB153" s="217"/>
    </row>
    <row r="154" spans="23:28">
      <c r="W154" s="217"/>
      <c r="X154" s="217"/>
      <c r="Y154" s="217"/>
      <c r="Z154" s="217"/>
      <c r="AA154" s="217"/>
      <c r="AB154" s="217"/>
    </row>
    <row r="155" spans="23:28">
      <c r="W155" s="217"/>
      <c r="X155" s="217"/>
      <c r="Y155" s="217"/>
      <c r="Z155" s="217"/>
      <c r="AA155" s="217"/>
      <c r="AB155" s="217"/>
    </row>
    <row r="156" spans="23:28">
      <c r="W156" s="217"/>
      <c r="X156" s="217"/>
      <c r="Y156" s="217"/>
      <c r="Z156" s="217"/>
      <c r="AA156" s="217"/>
      <c r="AB156" s="217"/>
    </row>
    <row r="157" spans="23:28">
      <c r="W157" s="217"/>
      <c r="X157" s="217"/>
      <c r="Y157" s="217"/>
      <c r="Z157" s="217"/>
      <c r="AA157" s="217"/>
      <c r="AB157" s="217"/>
    </row>
    <row r="158" spans="23:28">
      <c r="W158" s="217"/>
      <c r="X158" s="217"/>
      <c r="Y158" s="217"/>
      <c r="Z158" s="217"/>
      <c r="AA158" s="217"/>
      <c r="AB158" s="217"/>
    </row>
    <row r="159" spans="23:28">
      <c r="W159" s="217"/>
      <c r="X159" s="217"/>
      <c r="Y159" s="217"/>
      <c r="Z159" s="217"/>
      <c r="AA159" s="217"/>
      <c r="AB159" s="217"/>
    </row>
    <row r="160" spans="23:28">
      <c r="W160" s="217"/>
      <c r="X160" s="217"/>
      <c r="Y160" s="217"/>
      <c r="Z160" s="217"/>
      <c r="AA160" s="217"/>
      <c r="AB160" s="217"/>
    </row>
    <row r="161" spans="23:28">
      <c r="W161" s="217"/>
      <c r="X161" s="217"/>
      <c r="Y161" s="217"/>
      <c r="Z161" s="217"/>
      <c r="AA161" s="217"/>
      <c r="AB161" s="217"/>
    </row>
    <row r="162" spans="23:28">
      <c r="W162" s="217"/>
      <c r="X162" s="217"/>
      <c r="Y162" s="217"/>
      <c r="Z162" s="217"/>
      <c r="AA162" s="217"/>
      <c r="AB162" s="217"/>
    </row>
    <row r="163" spans="23:28">
      <c r="W163" s="217"/>
      <c r="X163" s="217"/>
      <c r="Y163" s="217"/>
      <c r="Z163" s="217"/>
      <c r="AA163" s="217"/>
      <c r="AB163" s="217"/>
    </row>
    <row r="164" spans="23:28">
      <c r="W164" s="217"/>
      <c r="X164" s="217"/>
      <c r="Y164" s="217"/>
      <c r="Z164" s="217"/>
      <c r="AA164" s="217"/>
      <c r="AB164" s="217"/>
    </row>
    <row r="165" spans="23:28">
      <c r="W165" s="217"/>
      <c r="X165" s="217"/>
      <c r="Y165" s="217"/>
      <c r="Z165" s="217"/>
      <c r="AA165" s="217"/>
      <c r="AB165" s="217"/>
    </row>
    <row r="166" spans="23:28">
      <c r="W166" s="217"/>
      <c r="X166" s="217"/>
      <c r="Y166" s="217"/>
      <c r="Z166" s="217"/>
      <c r="AA166" s="217"/>
      <c r="AB166" s="217"/>
    </row>
    <row r="167" spans="23:28">
      <c r="W167" s="217"/>
      <c r="X167" s="217"/>
      <c r="Y167" s="217"/>
      <c r="Z167" s="217"/>
      <c r="AA167" s="217"/>
      <c r="AB167" s="217"/>
    </row>
    <row r="168" spans="23:28">
      <c r="W168" s="217"/>
      <c r="X168" s="217"/>
      <c r="Y168" s="217"/>
      <c r="Z168" s="217"/>
      <c r="AA168" s="217"/>
      <c r="AB168" s="217"/>
    </row>
    <row r="169" spans="23:28">
      <c r="W169" s="217"/>
      <c r="X169" s="217"/>
      <c r="Y169" s="217"/>
      <c r="Z169" s="217"/>
      <c r="AA169" s="217"/>
      <c r="AB169" s="217"/>
    </row>
    <row r="170" spans="23:28">
      <c r="W170" s="217"/>
      <c r="X170" s="217"/>
      <c r="Y170" s="217"/>
      <c r="Z170" s="217"/>
      <c r="AA170" s="217"/>
      <c r="AB170" s="217"/>
    </row>
    <row r="171" spans="23:28">
      <c r="W171" s="217"/>
      <c r="X171" s="217"/>
      <c r="Y171" s="217"/>
      <c r="Z171" s="217"/>
      <c r="AA171" s="217"/>
      <c r="AB171" s="217"/>
    </row>
  </sheetData>
  <conditionalFormatting sqref="H2">
    <cfRule type="containsText" dxfId="7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pageSetUpPr fitToPage="1"/>
  </sheetPr>
  <dimension ref="A1:XES143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style="217" customWidth="1"/>
    <col min="2" max="2" width="11.7109375" style="217" customWidth="1"/>
    <col min="3" max="3" width="6" style="217" customWidth="1"/>
    <col min="4" max="4" width="39.140625" style="217" customWidth="1"/>
    <col min="5" max="5" width="7.7109375" style="217" customWidth="1"/>
    <col min="6" max="7" width="4.5703125" style="217" customWidth="1"/>
    <col min="8" max="8" width="16.5703125" style="217" customWidth="1"/>
    <col min="9" max="9" width="14.85546875" style="217" customWidth="1"/>
    <col min="10" max="10" width="14.140625" style="217" customWidth="1"/>
    <col min="11" max="11" width="16.5703125" style="217" customWidth="1"/>
    <col min="12" max="12" width="14.85546875" style="217" customWidth="1"/>
    <col min="13" max="22" width="14.140625" style="217" customWidth="1"/>
    <col min="23" max="23" width="16.5703125" style="217" customWidth="1"/>
    <col min="24" max="24" width="14.85546875" style="217" customWidth="1"/>
    <col min="25" max="25" width="14.140625" style="217" customWidth="1"/>
    <col min="26" max="26" width="16.5703125" style="217" customWidth="1"/>
    <col min="27" max="27" width="14.85546875" style="217" customWidth="1"/>
    <col min="28" max="28" width="14.140625" style="217" customWidth="1"/>
    <col min="29" max="29" width="3.5703125" style="217" customWidth="1"/>
    <col min="30" max="30" width="12" style="217" bestFit="1" customWidth="1"/>
    <col min="31" max="36" width="11.5703125" style="217" customWidth="1"/>
    <col min="37" max="37" width="3.5703125" style="217" customWidth="1"/>
    <col min="38" max="38" width="11.5703125" style="217" customWidth="1"/>
    <col min="39" max="39" width="9.140625" style="217"/>
    <col min="40" max="40" width="12" style="217" bestFit="1" customWidth="1"/>
    <col min="41" max="55" width="11.5703125" style="217" customWidth="1"/>
    <col min="56" max="16384" width="9.140625" style="217"/>
  </cols>
  <sheetData>
    <row r="1" spans="1:55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5" ht="17.25" customHeight="1">
      <c r="A2" s="170" t="s">
        <v>35</v>
      </c>
      <c r="B2" s="169"/>
      <c r="C2" s="169"/>
      <c r="D2" s="170" t="s">
        <v>152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21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5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5" ht="15">
      <c r="A4" s="221"/>
      <c r="B4" s="4"/>
      <c r="C4" s="4"/>
      <c r="D4" s="4"/>
      <c r="F4" s="14"/>
    </row>
    <row r="5" spans="1:55" ht="15">
      <c r="A5" s="219" t="s">
        <v>120</v>
      </c>
      <c r="B5" s="4"/>
      <c r="C5" s="4"/>
      <c r="D5" s="31">
        <f>INDEX(Project_inputs!$J$99:$M$105, MATCH($D$2, Project_inputs!$C$99:$C$105, 0), MATCH($A5, Project_inputs!$J$98:$M$98,0))</f>
        <v>2024</v>
      </c>
    </row>
    <row r="6" spans="1:55" ht="15">
      <c r="A6" s="219" t="s">
        <v>30</v>
      </c>
      <c r="B6" s="4"/>
      <c r="C6" s="4"/>
      <c r="D6" s="31">
        <f>INDEX(Project_inputs!$J$99:$M$105, MATCH($D$2, Project_inputs!$C$99:$C$105, 0), MATCH($A6, Project_inputs!$J$98:$M$98,0))</f>
        <v>2024</v>
      </c>
    </row>
    <row r="7" spans="1:55" ht="15">
      <c r="A7" s="219" t="s">
        <v>18</v>
      </c>
      <c r="B7" s="4"/>
      <c r="C7" s="4"/>
      <c r="D7" s="31">
        <f>INDEX(Project_inputs!$J$99:$M$105, MATCH($D$2, Project_inputs!$C$99:$C$105, 0), MATCH($A7, Project_inputs!$J$98:$M$98,0))</f>
        <v>2024</v>
      </c>
    </row>
    <row r="8" spans="1:55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5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5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5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5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5" s="6" customFormat="1" ht="15.75"/>
    <row r="14" spans="1:55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5">
      <c r="D15" s="11" t="str">
        <f>BETS_volumes!B15</f>
        <v>Design &amp; Procurement (hours)</v>
      </c>
      <c r="F15" s="12"/>
      <c r="G15" s="98"/>
      <c r="H15" s="233">
        <f>IF(H$11=$D$6, BETS_volumes!$J15*BETS_volumes!$K15,0)</f>
        <v>0</v>
      </c>
      <c r="I15" s="233">
        <f>IF(I$11=IF($D15=$A$5, $D$5, IF(OR($D15="ESV observed compliance", $D15 = $A$7),$D$7, $D$6)), SUMPRODUCT(BETS_volumes!$Q15:$U15,BETS_volumes!$Q$13:$U$13)+BETS_volumes!$O15,0)</f>
        <v>0</v>
      </c>
      <c r="J15" s="234">
        <f>IF(J$11=$D$6, BETS_volumes!$M15,0)</f>
        <v>0</v>
      </c>
      <c r="K15" s="233">
        <f>IF(K$11=$D$6, BETS_volumes!$J15*BETS_volumes!$K15,0)</f>
        <v>0</v>
      </c>
      <c r="L15" s="233">
        <f>IF(L$11=IF($D15=$A$5, $D$5, IF(OR($D15="ESV observed compliance", $D15 = $A$7),$D$7, $D$6)), SUMPRODUCT(BETS_volumes!$Q15:$U15,BETS_volumes!$Q$13:$U$13)+BETS_volumes!$O15,0)</f>
        <v>0</v>
      </c>
      <c r="M15" s="234">
        <f>IF(M$11=$D$6, BETS_volumes!$M15,0)</f>
        <v>0</v>
      </c>
      <c r="N15" s="233">
        <f>IF(N$11=$D$6, BETS_volumes!$J15*BETS_volumes!$K15,0)</f>
        <v>0</v>
      </c>
      <c r="O15" s="233">
        <f>IF(O$11=IF($D15=$A$5, $D$5, IF(OR($D15="ESV observed compliance", $D15 = $A$7),$D$7, $D$6)), SUMPRODUCT(BETS_volumes!$Q15:$U15,BETS_volumes!$Q$13:$U$13)+BETS_volumes!$O15,0)</f>
        <v>0</v>
      </c>
      <c r="P15" s="234">
        <f>IF(P$11=$D$6, BETS_volumes!$M15,0)</f>
        <v>0</v>
      </c>
      <c r="Q15" s="233">
        <f>IF(Q$11=$D$6, BETS_volumes!$J15*BETS_volumes!$K15,0)</f>
        <v>0</v>
      </c>
      <c r="R15" s="233">
        <f>IF(R$11=IF($D15=$A$5, $D$5, IF(OR($D15="ESV observed compliance", $D15 = $A$7),$D$7, $D$6)), SUMPRODUCT(BETS_volumes!$Q15:$U15,BETS_volumes!$Q$13:$U$13)+BETS_volumes!$O15,0)</f>
        <v>0</v>
      </c>
      <c r="S15" s="234">
        <f>IF(S$11=$D$6, BETS_volumes!$M15,0)</f>
        <v>0</v>
      </c>
      <c r="T15" s="233">
        <f>IF(T$11=$D$6, BETS_volumes!$J15*BETS_volumes!$K15,0)</f>
        <v>0</v>
      </c>
      <c r="U15" s="233">
        <f>IF(U$11=IF($D15=$A$5, $D$5, IF(OR($D15="ESV observed compliance", $D15 = $A$7),$D$7, $D$6)), SUMPRODUCT(BETS_volumes!$Q15:$U15,BETS_volumes!$Q$13:$U$13)+BETS_volumes!$O15,0)</f>
        <v>0</v>
      </c>
      <c r="V15" s="234">
        <f>IF(V$11=$D$6, BETS_volumes!$M15,0)</f>
        <v>0</v>
      </c>
      <c r="W15" s="233">
        <f>IF(W$11=$D$6, BETS_volumes!$J15*BETS_volumes!$K15,0)</f>
        <v>0</v>
      </c>
      <c r="X15" s="233">
        <f ca="1">IF(X$11=IF($D15=$A$5, $D$5, IF(OR($D15="ESV observed compliance", $D15 = $A$7),$D$7, $D$6)), SUMPRODUCT(BETS_volumes!$Q15:$U15,BETS_volumes!$Q$13:$U$13)+BETS_volumes!$O15,0)</f>
        <v>131335.85754942868</v>
      </c>
      <c r="Y15" s="234">
        <f>IF(Y$11=$D$6, BETS_volumes!$M15,0)</f>
        <v>0</v>
      </c>
      <c r="Z15" s="233">
        <f>IF(Z$11=$D$6, BETS_volumes!$J15*BETS_volumes!$K15,0)</f>
        <v>0</v>
      </c>
      <c r="AA15" s="233">
        <f>IF(AA$11=IF($D15=$A$5, $D$5, IF(OR($D15="ESV observed compliance", $D15 = $A$7),$D$7, $D$6)), SUMPRODUCT(BETS_volumes!$Q15:$U15,BETS_volumes!$Q$13:$U$13)+BETS_volumes!$O15,0)</f>
        <v>0</v>
      </c>
      <c r="AB15" s="234">
        <f>IF(AB$11=$D$6, BETS_volumes!$M15,0)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si="4"/>
        <v>0</v>
      </c>
      <c r="AH15" s="235">
        <f t="shared" si="4"/>
        <v>0</v>
      </c>
      <c r="AI15" s="235">
        <f t="shared" ca="1" si="4"/>
        <v>131335.85754942868</v>
      </c>
      <c r="AJ15" s="235">
        <f t="shared" si="4"/>
        <v>0</v>
      </c>
      <c r="AK15" s="124"/>
      <c r="AL15" s="235">
        <f ca="1">SUM(AD15:AJ15)</f>
        <v>131335.85754942868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si="5"/>
        <v>0</v>
      </c>
      <c r="AU15" s="235">
        <f t="shared" si="5"/>
        <v>0</v>
      </c>
      <c r="AV15" s="235">
        <f t="shared" si="5"/>
        <v>0</v>
      </c>
      <c r="AW15" s="235">
        <f t="shared" si="5"/>
        <v>0</v>
      </c>
      <c r="AX15" s="235">
        <f t="shared" ca="1" si="5"/>
        <v>65667.928774714339</v>
      </c>
      <c r="AY15" s="235">
        <f t="shared" ca="1" si="5"/>
        <v>65667.928774714339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</row>
    <row r="16" spans="1:55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2:55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D17" s="105"/>
      <c r="AE17" s="105"/>
      <c r="AF17" s="105"/>
      <c r="AG17" s="105"/>
      <c r="AH17" s="105"/>
      <c r="AI17" s="105"/>
      <c r="AJ17" s="105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2:55">
      <c r="D18" s="224" t="str">
        <f>BETS_volumes!D18</f>
        <v>Surge arrestor sites (single phase)</v>
      </c>
      <c r="F18" s="12"/>
      <c r="G18" s="98"/>
      <c r="H18" s="236">
        <f>IF(H$11=$D$6, BETS_volumes!$J18*BETS_volumes!$K18,0)</f>
        <v>0</v>
      </c>
      <c r="I18" s="233">
        <f>IF(I$11=IF($D18=$A$5, $D$5, IF(OR($D18="ESV observed compliance", $D18 = $A$7),$D$7, $D$6)), SUMPRODUCT(BETS_volumes!$Q18:$U18,BETS_volumes!$Q$13:$U$13)+BETS_volumes!$O18,0)</f>
        <v>0</v>
      </c>
      <c r="J18" s="234">
        <f>IF(J$11=$D$6, BETS_volumes!$M18,0)</f>
        <v>0</v>
      </c>
      <c r="K18" s="233">
        <f>IF(K$11=$D$6, BETS_volumes!$J18*BETS_volumes!$K18,0)</f>
        <v>0</v>
      </c>
      <c r="L18" s="233">
        <f>IF(L$11=IF($D18=$A$5, $D$5, IF(OR($D18="ESV observed compliance", $D18 = $A$7),$D$7, $D$6)), SUMPRODUCT(BETS_volumes!$Q18:$U18,BETS_volumes!$Q$13:$U$13)+BETS_volumes!$O18,0)</f>
        <v>0</v>
      </c>
      <c r="M18" s="234">
        <f>IF(M$11=$D$6, BETS_volumes!$M18,0)</f>
        <v>0</v>
      </c>
      <c r="N18" s="233">
        <f>IF(N$11=$D$6, BETS_volumes!$J18*BETS_volumes!$K18,0)</f>
        <v>0</v>
      </c>
      <c r="O18" s="233">
        <f>IF(O$11=IF($D18=$A$5, $D$5, IF(OR($D18="ESV observed compliance", $D18 = $A$7),$D$7, $D$6)), SUMPRODUCT(BETS_volumes!$Q18:$U18,BETS_volumes!$Q$13:$U$13)+BETS_volumes!$O18,0)</f>
        <v>0</v>
      </c>
      <c r="P18" s="234">
        <f>IF(P$11=$D$6, BETS_volumes!$M18,0)</f>
        <v>0</v>
      </c>
      <c r="Q18" s="233">
        <f>IF(Q$11=$D$6, BETS_volumes!$J18*BETS_volumes!$K18,0)</f>
        <v>0</v>
      </c>
      <c r="R18" s="233">
        <f>IF(R$11=IF($D18=$A$5, $D$5, IF(OR($D18="ESV observed compliance", $D18 = $A$7),$D$7, $D$6)), SUMPRODUCT(BETS_volumes!$Q18:$U18,BETS_volumes!$Q$13:$U$13)+BETS_volumes!$O18,0)</f>
        <v>0</v>
      </c>
      <c r="S18" s="234">
        <f>IF(S$11=$D$6, BETS_volumes!$M18,0)</f>
        <v>0</v>
      </c>
      <c r="T18" s="233">
        <f>IF(T$11=$D$6, BETS_volumes!$J18*BETS_volumes!$K18,0)</f>
        <v>0</v>
      </c>
      <c r="U18" s="233">
        <f>IF(U$11=IF($D18=$A$5, $D$5, IF(OR($D18="ESV observed compliance", $D18 = $A$7),$D$7, $D$6)), SUMPRODUCT(BETS_volumes!$Q18:$U18,BETS_volumes!$Q$13:$U$13)+BETS_volumes!$O18,0)</f>
        <v>0</v>
      </c>
      <c r="V18" s="234">
        <f>IF(V$11=$D$6, BETS_volumes!$M18,0)</f>
        <v>0</v>
      </c>
      <c r="W18" s="233">
        <f>IF(W$11=$D$6, BETS_volumes!$J18*BETS_volumes!$K18,0)</f>
        <v>0</v>
      </c>
      <c r="X18" s="233">
        <f ca="1">IF(X$11=IF($D18=$A$5, $D$5, IF(OR($D18="ESV observed compliance", $D18 = $A$7),$D$7, $D$6)), SUMPRODUCT(BETS_volumes!$Q18:$U18,BETS_volumes!$Q$13:$U$13)+BETS_volumes!$O18,0)</f>
        <v>0</v>
      </c>
      <c r="Y18" s="234">
        <f>IF(Y$11=$D$6, BETS_volumes!$M18,0)</f>
        <v>0</v>
      </c>
      <c r="Z18" s="233">
        <f>IF(Z$11=$D$6, BETS_volumes!$J18*BETS_volumes!$K18,0)</f>
        <v>0</v>
      </c>
      <c r="AA18" s="233">
        <f>IF(AA$11=IF($D18=$A$5, $D$5, IF(OR($D18="ESV observed compliance", $D18 = $A$7),$D$7, $D$6)), SUMPRODUCT(BETS_volumes!$Q18:$U18,BETS_volumes!$Q$13:$U$13)+BETS_volumes!$O18,0)</f>
        <v>0</v>
      </c>
      <c r="AB18" s="234">
        <f>IF(AB$11=$D$6, BETS_volumes!$M18,0)</f>
        <v>0</v>
      </c>
      <c r="AC18" s="124"/>
      <c r="AD18" s="235">
        <f t="shared" ref="AD18:AJ23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si="6"/>
        <v>0</v>
      </c>
      <c r="AH18" s="235">
        <f t="shared" si="6"/>
        <v>0</v>
      </c>
      <c r="AI18" s="235">
        <f t="shared" ca="1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si="8"/>
        <v>0</v>
      </c>
      <c r="AU18" s="235">
        <f t="shared" si="8"/>
        <v>0</v>
      </c>
      <c r="AV18" s="235">
        <f t="shared" si="8"/>
        <v>0</v>
      </c>
      <c r="AW18" s="235">
        <f t="shared" si="8"/>
        <v>0</v>
      </c>
      <c r="AX18" s="235">
        <f t="shared" ca="1" si="8"/>
        <v>0</v>
      </c>
      <c r="AY18" s="235">
        <f t="shared" ca="1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</row>
    <row r="19" spans="2:55">
      <c r="D19" s="224" t="str">
        <f>BETS_volumes!D19</f>
        <v>Surge arrestor sites (three phase)</v>
      </c>
      <c r="F19" s="12"/>
      <c r="G19" s="102"/>
      <c r="H19" s="236">
        <f>IF(H$11=$D$6, BETS_volumes!$J19*BETS_volumes!$K19,0)</f>
        <v>0</v>
      </c>
      <c r="I19" s="233">
        <f>IF(I$11=IF($D19=$A$5, $D$5, IF(OR($D19="ESV observed compliance", $D19 = $A$7),$D$7, $D$6)), SUMPRODUCT(BETS_volumes!$Q19:$U19,BETS_volumes!$Q$13:$U$13)+BETS_volumes!$O19,0)</f>
        <v>0</v>
      </c>
      <c r="J19" s="234">
        <f>IF(J$11=$D$6, BETS_volumes!$M19,0)</f>
        <v>0</v>
      </c>
      <c r="K19" s="233">
        <f>IF(K$11=$D$6, BETS_volumes!$J19*BETS_volumes!$K19,0)</f>
        <v>0</v>
      </c>
      <c r="L19" s="233">
        <f>IF(L$11=IF($D19=$A$5, $D$5, IF(OR($D19="ESV observed compliance", $D19 = $A$7),$D$7, $D$6)), SUMPRODUCT(BETS_volumes!$Q19:$U19,BETS_volumes!$Q$13:$U$13)+BETS_volumes!$O19,0)</f>
        <v>0</v>
      </c>
      <c r="M19" s="234">
        <f>IF(M$11=$D$6, BETS_volumes!$M19,0)</f>
        <v>0</v>
      </c>
      <c r="N19" s="233">
        <f>IF(N$11=$D$6, BETS_volumes!$J19*BETS_volumes!$K19,0)</f>
        <v>0</v>
      </c>
      <c r="O19" s="233">
        <f>IF(O$11=IF($D19=$A$5, $D$5, IF(OR($D19="ESV observed compliance", $D19 = $A$7),$D$7, $D$6)), SUMPRODUCT(BETS_volumes!$Q19:$U19,BETS_volumes!$Q$13:$U$13)+BETS_volumes!$O19,0)</f>
        <v>0</v>
      </c>
      <c r="P19" s="234">
        <f>IF(P$11=$D$6, BETS_volumes!$M19,0)</f>
        <v>0</v>
      </c>
      <c r="Q19" s="233">
        <f>IF(Q$11=$D$6, BETS_volumes!$J19*BETS_volumes!$K19,0)</f>
        <v>0</v>
      </c>
      <c r="R19" s="233">
        <f>IF(R$11=IF($D19=$A$5, $D$5, IF(OR($D19="ESV observed compliance", $D19 = $A$7),$D$7, $D$6)), SUMPRODUCT(BETS_volumes!$Q19:$U19,BETS_volumes!$Q$13:$U$13)+BETS_volumes!$O19,0)</f>
        <v>0</v>
      </c>
      <c r="S19" s="234">
        <f>IF(S$11=$D$6, BETS_volumes!$M19,0)</f>
        <v>0</v>
      </c>
      <c r="T19" s="233">
        <f>IF(T$11=$D$6, BETS_volumes!$J19*BETS_volumes!$K19,0)</f>
        <v>0</v>
      </c>
      <c r="U19" s="233">
        <f>IF(U$11=IF($D19=$A$5, $D$5, IF(OR($D19="ESV observed compliance", $D19 = $A$7),$D$7, $D$6)), SUMPRODUCT(BETS_volumes!$Q19:$U19,BETS_volumes!$Q$13:$U$13)+BETS_volumes!$O19,0)</f>
        <v>0</v>
      </c>
      <c r="V19" s="234">
        <f>IF(V$11=$D$6, BETS_volumes!$M19,0)</f>
        <v>0</v>
      </c>
      <c r="W19" s="233">
        <f>IF(W$11=$D$6, BETS_volumes!$J19*BETS_volumes!$K19,0)</f>
        <v>0</v>
      </c>
      <c r="X19" s="233">
        <f ca="1">IF(X$11=IF($D19=$A$5, $D$5, IF(OR($D19="ESV observed compliance", $D19 = $A$7),$D$7, $D$6)), SUMPRODUCT(BETS_volumes!$Q19:$U19,BETS_volumes!$Q$13:$U$13)+BETS_volumes!$O19,0)</f>
        <v>0</v>
      </c>
      <c r="Y19" s="234">
        <f>IF(Y$11=$D$6, BETS_volumes!$M19,0)</f>
        <v>0</v>
      </c>
      <c r="Z19" s="233">
        <f>IF(Z$11=$D$6, BETS_volumes!$J19*BETS_volumes!$K19,0)</f>
        <v>0</v>
      </c>
      <c r="AA19" s="233">
        <f>IF(AA$11=IF($D19=$A$5, $D$5, IF(OR($D19="ESV observed compliance", $D19 = $A$7),$D$7, $D$6)), SUMPRODUCT(BETS_volumes!$Q19:$U19,BETS_volumes!$Q$13:$U$13)+BETS_volumes!$O19,0)</f>
        <v>0</v>
      </c>
      <c r="AB19" s="234">
        <f>IF(AB$11=$D$6, BETS_volumes!$M19,0)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si="6"/>
        <v>0</v>
      </c>
      <c r="AH19" s="235">
        <f t="shared" si="6"/>
        <v>0</v>
      </c>
      <c r="AI19" s="235">
        <f t="shared" ca="1" si="6"/>
        <v>0</v>
      </c>
      <c r="AJ19" s="235">
        <f t="shared" si="6"/>
        <v>0</v>
      </c>
      <c r="AK19" s="124"/>
      <c r="AL19" s="235">
        <f t="shared" ref="AL19:AL23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si="8"/>
        <v>0</v>
      </c>
      <c r="AU19" s="235">
        <f t="shared" si="8"/>
        <v>0</v>
      </c>
      <c r="AV19" s="235">
        <f t="shared" si="8"/>
        <v>0</v>
      </c>
      <c r="AW19" s="235">
        <f t="shared" si="8"/>
        <v>0</v>
      </c>
      <c r="AX19" s="235">
        <f t="shared" ca="1" si="8"/>
        <v>0</v>
      </c>
      <c r="AY19" s="235">
        <f t="shared" ca="1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</row>
    <row r="20" spans="2:55">
      <c r="D20" s="224" t="str">
        <f>BETS_volumes!D20</f>
        <v>ACRs</v>
      </c>
      <c r="F20" s="12"/>
      <c r="G20" s="98"/>
      <c r="H20" s="236">
        <f>IF(H$11=$D$6, BETS_volumes!$J20*BETS_volumes!$K20,0)</f>
        <v>0</v>
      </c>
      <c r="I20" s="233">
        <f>IF(I$11=IF($D20=$A$5, $D$5, IF(OR($D20="ESV observed compliance", $D20 = $A$7),$D$7, $D$6)), SUMPRODUCT(BETS_volumes!$Q20:$U20,BETS_volumes!$Q$13:$U$13)+BETS_volumes!$O20,0)</f>
        <v>0</v>
      </c>
      <c r="J20" s="234">
        <f>IF(J$11=$D$6, BETS_volumes!$M20,0)</f>
        <v>0</v>
      </c>
      <c r="K20" s="233">
        <f>IF(K$11=$D$6, BETS_volumes!$J20*BETS_volumes!$K20,0)</f>
        <v>0</v>
      </c>
      <c r="L20" s="233">
        <f>IF(L$11=IF($D20=$A$5, $D$5, IF(OR($D20="ESV observed compliance", $D20 = $A$7),$D$7, $D$6)), SUMPRODUCT(BETS_volumes!$Q20:$U20,BETS_volumes!$Q$13:$U$13)+BETS_volumes!$O20,0)</f>
        <v>0</v>
      </c>
      <c r="M20" s="234">
        <f>IF(M$11=$D$6, BETS_volumes!$M20,0)</f>
        <v>0</v>
      </c>
      <c r="N20" s="233">
        <f>IF(N$11=$D$6, BETS_volumes!$J20*BETS_volumes!$K20,0)</f>
        <v>0</v>
      </c>
      <c r="O20" s="233">
        <f>IF(O$11=IF($D20=$A$5, $D$5, IF(OR($D20="ESV observed compliance", $D20 = $A$7),$D$7, $D$6)), SUMPRODUCT(BETS_volumes!$Q20:$U20,BETS_volumes!$Q$13:$U$13)+BETS_volumes!$O20,0)</f>
        <v>0</v>
      </c>
      <c r="P20" s="234">
        <f>IF(P$11=$D$6, BETS_volumes!$M20,0)</f>
        <v>0</v>
      </c>
      <c r="Q20" s="233">
        <f>IF(Q$11=$D$6, BETS_volumes!$J20*BETS_volumes!$K20,0)</f>
        <v>0</v>
      </c>
      <c r="R20" s="233">
        <f>IF(R$11=IF($D20=$A$5, $D$5, IF(OR($D20="ESV observed compliance", $D20 = $A$7),$D$7, $D$6)), SUMPRODUCT(BETS_volumes!$Q20:$U20,BETS_volumes!$Q$13:$U$13)+BETS_volumes!$O20,0)</f>
        <v>0</v>
      </c>
      <c r="S20" s="234">
        <f>IF(S$11=$D$6, BETS_volumes!$M20,0)</f>
        <v>0</v>
      </c>
      <c r="T20" s="233">
        <f>IF(T$11=$D$6, BETS_volumes!$J20*BETS_volumes!$K20,0)</f>
        <v>0</v>
      </c>
      <c r="U20" s="233">
        <f>IF(U$11=IF($D20=$A$5, $D$5, IF(OR($D20="ESV observed compliance", $D20 = $A$7),$D$7, $D$6)), SUMPRODUCT(BETS_volumes!$Q20:$U20,BETS_volumes!$Q$13:$U$13)+BETS_volumes!$O20,0)</f>
        <v>0</v>
      </c>
      <c r="V20" s="234">
        <f>IF(V$11=$D$6, BETS_volumes!$M20,0)</f>
        <v>0</v>
      </c>
      <c r="W20" s="233">
        <f>IF(W$11=$D$6, BETS_volumes!$J20*BETS_volumes!$K20,0)</f>
        <v>0</v>
      </c>
      <c r="X20" s="233">
        <f ca="1">IF(X$11=IF($D20=$A$5, $D$5, IF(OR($D20="ESV observed compliance", $D20 = $A$7),$D$7, $D$6)), SUMPRODUCT(BETS_volumes!$Q20:$U20,BETS_volumes!$Q$13:$U$13)+BETS_volumes!$O20,0)</f>
        <v>0</v>
      </c>
      <c r="Y20" s="234">
        <f>IF(Y$11=$D$6, BETS_volumes!$M20,0)</f>
        <v>0</v>
      </c>
      <c r="Z20" s="233">
        <f>IF(Z$11=$D$6, BETS_volumes!$J20*BETS_volumes!$K20,0)</f>
        <v>0</v>
      </c>
      <c r="AA20" s="233">
        <f>IF(AA$11=IF($D20=$A$5, $D$5, IF(OR($D20="ESV observed compliance", $D20 = $A$7),$D$7, $D$6)), SUMPRODUCT(BETS_volumes!$Q20:$U20,BETS_volumes!$Q$13:$U$13)+BETS_volumes!$O20,0)</f>
        <v>0</v>
      </c>
      <c r="AB20" s="234">
        <f>IF(AB$11=$D$6, BETS_volumes!$M20,0)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si="6"/>
        <v>0</v>
      </c>
      <c r="AH20" s="235">
        <f t="shared" si="6"/>
        <v>0</v>
      </c>
      <c r="AI20" s="235">
        <f t="shared" ca="1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si="8"/>
        <v>0</v>
      </c>
      <c r="AU20" s="235">
        <f t="shared" si="8"/>
        <v>0</v>
      </c>
      <c r="AV20" s="235">
        <f t="shared" si="8"/>
        <v>0</v>
      </c>
      <c r="AW20" s="235">
        <f t="shared" si="8"/>
        <v>0</v>
      </c>
      <c r="AX20" s="235">
        <f t="shared" ca="1" si="8"/>
        <v>0</v>
      </c>
      <c r="AY20" s="235">
        <f t="shared" ca="1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</row>
    <row r="21" spans="2:55">
      <c r="D21" s="224" t="str">
        <f>BETS_volumes!D21</f>
        <v>ACR/gas switch control box replacement</v>
      </c>
      <c r="F21" s="12"/>
      <c r="G21" s="98"/>
      <c r="H21" s="236">
        <f>IF(H$11=$D$6, BETS_volumes!$J21*BETS_volumes!$K21,0)</f>
        <v>0</v>
      </c>
      <c r="I21" s="233">
        <f>IF(I$11=IF($D21=$A$5, $D$5, IF(OR($D21="ESV observed compliance", $D21 = $A$7),$D$7, $D$6)), SUMPRODUCT(BETS_volumes!$Q21:$U21,BETS_volumes!$Q$13:$U$13)+BETS_volumes!$O21,0)</f>
        <v>0</v>
      </c>
      <c r="J21" s="234">
        <f>IF(J$11=$D$6, BETS_volumes!$M21,0)</f>
        <v>0</v>
      </c>
      <c r="K21" s="233">
        <f>IF(K$11=$D$6, BETS_volumes!$J21*BETS_volumes!$K21,0)</f>
        <v>0</v>
      </c>
      <c r="L21" s="233">
        <f>IF(L$11=IF($D21=$A$5, $D$5, IF(OR($D21="ESV observed compliance", $D21 = $A$7),$D$7, $D$6)), SUMPRODUCT(BETS_volumes!$Q21:$U21,BETS_volumes!$Q$13:$U$13)+BETS_volumes!$O21,0)</f>
        <v>0</v>
      </c>
      <c r="M21" s="234">
        <f>IF(M$11=$D$6, BETS_volumes!$M21,0)</f>
        <v>0</v>
      </c>
      <c r="N21" s="233">
        <f>IF(N$11=$D$6, BETS_volumes!$J21*BETS_volumes!$K21,0)</f>
        <v>0</v>
      </c>
      <c r="O21" s="233">
        <f>IF(O$11=IF($D21=$A$5, $D$5, IF(OR($D21="ESV observed compliance", $D21 = $A$7),$D$7, $D$6)), SUMPRODUCT(BETS_volumes!$Q21:$U21,BETS_volumes!$Q$13:$U$13)+BETS_volumes!$O21,0)</f>
        <v>0</v>
      </c>
      <c r="P21" s="234">
        <f>IF(P$11=$D$6, BETS_volumes!$M21,0)</f>
        <v>0</v>
      </c>
      <c r="Q21" s="233">
        <f>IF(Q$11=$D$6, BETS_volumes!$J21*BETS_volumes!$K21,0)</f>
        <v>0</v>
      </c>
      <c r="R21" s="233">
        <f>IF(R$11=IF($D21=$A$5, $D$5, IF(OR($D21="ESV observed compliance", $D21 = $A$7),$D$7, $D$6)), SUMPRODUCT(BETS_volumes!$Q21:$U21,BETS_volumes!$Q$13:$U$13)+BETS_volumes!$O21,0)</f>
        <v>0</v>
      </c>
      <c r="S21" s="234">
        <f>IF(S$11=$D$6, BETS_volumes!$M21,0)</f>
        <v>0</v>
      </c>
      <c r="T21" s="233">
        <f>IF(T$11=$D$6, BETS_volumes!$J21*BETS_volumes!$K21,0)</f>
        <v>0</v>
      </c>
      <c r="U21" s="233">
        <f>IF(U$11=IF($D21=$A$5, $D$5, IF(OR($D21="ESV observed compliance", $D21 = $A$7),$D$7, $D$6)), SUMPRODUCT(BETS_volumes!$Q21:$U21,BETS_volumes!$Q$13:$U$13)+BETS_volumes!$O21,0)</f>
        <v>0</v>
      </c>
      <c r="V21" s="234">
        <f>IF(V$11=$D$6, BETS_volumes!$M21,0)</f>
        <v>0</v>
      </c>
      <c r="W21" s="233">
        <f>IF(W$11=$D$6, BETS_volumes!$J21*BETS_volumes!$K21,0)</f>
        <v>0</v>
      </c>
      <c r="X21" s="233">
        <f ca="1">IF(X$11=IF($D21=$A$5, $D$5, IF(OR($D21="ESV observed compliance", $D21 = $A$7),$D$7, $D$6)), SUMPRODUCT(BETS_volumes!$Q21:$U21,BETS_volumes!$Q$13:$U$13)+BETS_volumes!$O21,0)</f>
        <v>0</v>
      </c>
      <c r="Y21" s="234">
        <f>IF(Y$11=$D$6, BETS_volumes!$M21,0)</f>
        <v>0</v>
      </c>
      <c r="Z21" s="233">
        <f>IF(Z$11=$D$6, BETS_volumes!$J21*BETS_volumes!$K21,0)</f>
        <v>0</v>
      </c>
      <c r="AA21" s="233">
        <f>IF(AA$11=IF($D21=$A$5, $D$5, IF(OR($D21="ESV observed compliance", $D21 = $A$7),$D$7, $D$6)), SUMPRODUCT(BETS_volumes!$Q21:$U21,BETS_volumes!$Q$13:$U$13)+BETS_volumes!$O21,0)</f>
        <v>0</v>
      </c>
      <c r="AB21" s="234">
        <f>IF(AB$11=$D$6, BETS_volumes!$M21,0)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si="6"/>
        <v>0</v>
      </c>
      <c r="AH21" s="235">
        <f t="shared" si="6"/>
        <v>0</v>
      </c>
      <c r="AI21" s="235">
        <f t="shared" ca="1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si="8"/>
        <v>0</v>
      </c>
      <c r="AU21" s="235">
        <f t="shared" si="8"/>
        <v>0</v>
      </c>
      <c r="AV21" s="235">
        <f t="shared" si="8"/>
        <v>0</v>
      </c>
      <c r="AW21" s="235">
        <f t="shared" si="8"/>
        <v>0</v>
      </c>
      <c r="AX21" s="235">
        <f t="shared" ca="1" si="8"/>
        <v>0</v>
      </c>
      <c r="AY21" s="235">
        <f t="shared" ca="1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</row>
    <row r="22" spans="2:55">
      <c r="D22" s="224" t="str">
        <f>BETS_volumes!D22</f>
        <v>Admittance balancing units (single phase)</v>
      </c>
      <c r="F22" s="12"/>
      <c r="G22" s="98"/>
      <c r="H22" s="236">
        <f>IF(H$11=$D$6, BETS_volumes!$J22*BETS_volumes!$K22,0)</f>
        <v>0</v>
      </c>
      <c r="I22" s="233">
        <f>IF(I$11=IF($D22=$A$5, $D$5, IF(OR($D22="ESV observed compliance", $D22 = $A$7),$D$7, $D$6)), SUMPRODUCT(BETS_volumes!$Q22:$U22,BETS_volumes!$Q$13:$U$13)+BETS_volumes!$O22,0)</f>
        <v>0</v>
      </c>
      <c r="J22" s="234">
        <f>IF(J$11=$D$6, BETS_volumes!$M22,0)</f>
        <v>0</v>
      </c>
      <c r="K22" s="233">
        <f>IF(K$11=$D$6, BETS_volumes!$J22*BETS_volumes!$K22,0)</f>
        <v>0</v>
      </c>
      <c r="L22" s="233">
        <f>IF(L$11=IF($D22=$A$5, $D$5, IF(OR($D22="ESV observed compliance", $D22 = $A$7),$D$7, $D$6)), SUMPRODUCT(BETS_volumes!$Q22:$U22,BETS_volumes!$Q$13:$U$13)+BETS_volumes!$O22,0)</f>
        <v>0</v>
      </c>
      <c r="M22" s="234">
        <f>IF(M$11=$D$6, BETS_volumes!$M22,0)</f>
        <v>0</v>
      </c>
      <c r="N22" s="233">
        <f>IF(N$11=$D$6, BETS_volumes!$J22*BETS_volumes!$K22,0)</f>
        <v>0</v>
      </c>
      <c r="O22" s="233">
        <f>IF(O$11=IF($D22=$A$5, $D$5, IF(OR($D22="ESV observed compliance", $D22 = $A$7),$D$7, $D$6)), SUMPRODUCT(BETS_volumes!$Q22:$U22,BETS_volumes!$Q$13:$U$13)+BETS_volumes!$O22,0)</f>
        <v>0</v>
      </c>
      <c r="P22" s="234">
        <f>IF(P$11=$D$6, BETS_volumes!$M22,0)</f>
        <v>0</v>
      </c>
      <c r="Q22" s="233">
        <f>IF(Q$11=$D$6, BETS_volumes!$J22*BETS_volumes!$K22,0)</f>
        <v>0</v>
      </c>
      <c r="R22" s="233">
        <f>IF(R$11=IF($D22=$A$5, $D$5, IF(OR($D22="ESV observed compliance", $D22 = $A$7),$D$7, $D$6)), SUMPRODUCT(BETS_volumes!$Q22:$U22,BETS_volumes!$Q$13:$U$13)+BETS_volumes!$O22,0)</f>
        <v>0</v>
      </c>
      <c r="S22" s="234">
        <f>IF(S$11=$D$6, BETS_volumes!$M22,0)</f>
        <v>0</v>
      </c>
      <c r="T22" s="233">
        <f>IF(T$11=$D$6, BETS_volumes!$J22*BETS_volumes!$K22,0)</f>
        <v>0</v>
      </c>
      <c r="U22" s="233">
        <f>IF(U$11=IF($D22=$A$5, $D$5, IF(OR($D22="ESV observed compliance", $D22 = $A$7),$D$7, $D$6)), SUMPRODUCT(BETS_volumes!$Q22:$U22,BETS_volumes!$Q$13:$U$13)+BETS_volumes!$O22,0)</f>
        <v>0</v>
      </c>
      <c r="V22" s="234">
        <f>IF(V$11=$D$6, BETS_volumes!$M22,0)</f>
        <v>0</v>
      </c>
      <c r="W22" s="233">
        <f>IF(W$11=$D$6, BETS_volumes!$J22*BETS_volumes!$K22,0)</f>
        <v>0</v>
      </c>
      <c r="X22" s="233">
        <f ca="1">IF(X$11=IF($D22=$A$5, $D$5, IF(OR($D22="ESV observed compliance", $D22 = $A$7),$D$7, $D$6)), SUMPRODUCT(BETS_volumes!$Q22:$U22,BETS_volumes!$Q$13:$U$13)+BETS_volumes!$O22,0)</f>
        <v>0</v>
      </c>
      <c r="Y22" s="234">
        <f>IF(Y$11=$D$6, BETS_volumes!$M22,0)</f>
        <v>0</v>
      </c>
      <c r="Z22" s="233">
        <f>IF(Z$11=$D$6, BETS_volumes!$J22*BETS_volumes!$K22,0)</f>
        <v>0</v>
      </c>
      <c r="AA22" s="233">
        <f>IF(AA$11=IF($D22=$A$5, $D$5, IF(OR($D22="ESV observed compliance", $D22 = $A$7),$D$7, $D$6)), SUMPRODUCT(BETS_volumes!$Q22:$U22,BETS_volumes!$Q$13:$U$13)+BETS_volumes!$O22,0)</f>
        <v>0</v>
      </c>
      <c r="AB22" s="234">
        <f>IF(AB$11=$D$6, BETS_volumes!$M22,0)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si="6"/>
        <v>0</v>
      </c>
      <c r="AH22" s="235">
        <f t="shared" si="6"/>
        <v>0</v>
      </c>
      <c r="AI22" s="235">
        <f t="shared" ca="1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si="8"/>
        <v>0</v>
      </c>
      <c r="AU22" s="235">
        <f t="shared" si="8"/>
        <v>0</v>
      </c>
      <c r="AV22" s="235">
        <f t="shared" si="8"/>
        <v>0</v>
      </c>
      <c r="AW22" s="235">
        <f t="shared" si="8"/>
        <v>0</v>
      </c>
      <c r="AX22" s="235">
        <f t="shared" ca="1" si="8"/>
        <v>0</v>
      </c>
      <c r="AY22" s="235">
        <f t="shared" ca="1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</row>
    <row r="23" spans="2:55">
      <c r="D23" s="224" t="str">
        <f>BETS_volumes!D23</f>
        <v>Admittance balancing units (three phase)</v>
      </c>
      <c r="F23" s="12"/>
      <c r="G23" s="98"/>
      <c r="H23" s="236">
        <f>IF(H$11=$D$6, BETS_volumes!$J23*BETS_volumes!$K23,0)</f>
        <v>0</v>
      </c>
      <c r="I23" s="233">
        <f>IF(I$11=IF($D23=$A$5, $D$5, IF(OR($D23="ESV observed compliance", $D23 = $A$7),$D$7, $D$6)), SUMPRODUCT(BETS_volumes!$Q23:$U23,BETS_volumes!$Q$13:$U$13)+BETS_volumes!$O23,0)</f>
        <v>0</v>
      </c>
      <c r="J23" s="234">
        <f>IF(J$11=$D$6, BETS_volumes!$M23,0)</f>
        <v>0</v>
      </c>
      <c r="K23" s="233">
        <f>IF(K$11=$D$6, BETS_volumes!$J23*BETS_volumes!$K23,0)</f>
        <v>0</v>
      </c>
      <c r="L23" s="233">
        <f>IF(L$11=IF($D23=$A$5, $D$5, IF(OR($D23="ESV observed compliance", $D23 = $A$7),$D$7, $D$6)), SUMPRODUCT(BETS_volumes!$Q23:$U23,BETS_volumes!$Q$13:$U$13)+BETS_volumes!$O23,0)</f>
        <v>0</v>
      </c>
      <c r="M23" s="234">
        <f>IF(M$11=$D$6, BETS_volumes!$M23,0)</f>
        <v>0</v>
      </c>
      <c r="N23" s="233">
        <f>IF(N$11=$D$6, BETS_volumes!$J23*BETS_volumes!$K23,0)</f>
        <v>0</v>
      </c>
      <c r="O23" s="233">
        <f>IF(O$11=IF($D23=$A$5, $D$5, IF(OR($D23="ESV observed compliance", $D23 = $A$7),$D$7, $D$6)), SUMPRODUCT(BETS_volumes!$Q23:$U23,BETS_volumes!$Q$13:$U$13)+BETS_volumes!$O23,0)</f>
        <v>0</v>
      </c>
      <c r="P23" s="234">
        <f>IF(P$11=$D$6, BETS_volumes!$M23,0)</f>
        <v>0</v>
      </c>
      <c r="Q23" s="233">
        <f>IF(Q$11=$D$6, BETS_volumes!$J23*BETS_volumes!$K23,0)</f>
        <v>0</v>
      </c>
      <c r="R23" s="233">
        <f>IF(R$11=IF($D23=$A$5, $D$5, IF(OR($D23="ESV observed compliance", $D23 = $A$7),$D$7, $D$6)), SUMPRODUCT(BETS_volumes!$Q23:$U23,BETS_volumes!$Q$13:$U$13)+BETS_volumes!$O23,0)</f>
        <v>0</v>
      </c>
      <c r="S23" s="234">
        <f>IF(S$11=$D$6, BETS_volumes!$M23,0)</f>
        <v>0</v>
      </c>
      <c r="T23" s="233">
        <f>IF(T$11=$D$6, BETS_volumes!$J23*BETS_volumes!$K23,0)</f>
        <v>0</v>
      </c>
      <c r="U23" s="233">
        <f>IF(U$11=IF($D23=$A$5, $D$5, IF(OR($D23="ESV observed compliance", $D23 = $A$7),$D$7, $D$6)), SUMPRODUCT(BETS_volumes!$Q23:$U23,BETS_volumes!$Q$13:$U$13)+BETS_volumes!$O23,0)</f>
        <v>0</v>
      </c>
      <c r="V23" s="234">
        <f>IF(V$11=$D$6, BETS_volumes!$M23,0)</f>
        <v>0</v>
      </c>
      <c r="W23" s="233">
        <f>IF(W$11=$D$6, BETS_volumes!$J23*BETS_volumes!$K23,0)</f>
        <v>0</v>
      </c>
      <c r="X23" s="233">
        <f ca="1">IF(X$11=IF($D23=$A$5, $D$5, IF(OR($D23="ESV observed compliance", $D23 = $A$7),$D$7, $D$6)), SUMPRODUCT(BETS_volumes!$Q23:$U23,BETS_volumes!$Q$13:$U$13)+BETS_volumes!$O23,0)</f>
        <v>0</v>
      </c>
      <c r="Y23" s="234">
        <f>IF(Y$11=$D$6, BETS_volumes!$M23,0)</f>
        <v>0</v>
      </c>
      <c r="Z23" s="233">
        <f>IF(Z$11=$D$6, BETS_volumes!$J23*BETS_volumes!$K23,0)</f>
        <v>0</v>
      </c>
      <c r="AA23" s="233">
        <f>IF(AA$11=IF($D23=$A$5, $D$5, IF(OR($D23="ESV observed compliance", $D23 = $A$7),$D$7, $D$6)), SUMPRODUCT(BETS_volumes!$Q23:$U23,BETS_volumes!$Q$13:$U$13)+BETS_volumes!$O23,0)</f>
        <v>0</v>
      </c>
      <c r="AB23" s="234">
        <f>IF(AB$11=$D$6, BETS_volumes!$M23,0)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si="6"/>
        <v>0</v>
      </c>
      <c r="AH23" s="235">
        <f t="shared" si="6"/>
        <v>0</v>
      </c>
      <c r="AI23" s="235">
        <f t="shared" ca="1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si="8"/>
        <v>0</v>
      </c>
      <c r="AU23" s="235">
        <f t="shared" si="8"/>
        <v>0</v>
      </c>
      <c r="AV23" s="235">
        <f t="shared" si="8"/>
        <v>0</v>
      </c>
      <c r="AW23" s="235">
        <f t="shared" si="8"/>
        <v>0</v>
      </c>
      <c r="AX23" s="235">
        <f t="shared" ca="1" si="8"/>
        <v>0</v>
      </c>
      <c r="AY23" s="235">
        <f t="shared" ca="1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</row>
    <row r="24" spans="2:55">
      <c r="D24" s="224" t="str">
        <f>BETS_volumes!D24</f>
        <v>Re-phasing</v>
      </c>
      <c r="F24" s="12"/>
      <c r="G24" s="98"/>
      <c r="H24" s="236">
        <f>IF(H$11=$D$6, BETS_volumes!$J24*BETS_volumes!$K24,0)</f>
        <v>0</v>
      </c>
      <c r="I24" s="233">
        <f>IF(I$11=IF($D24=$A$5, $D$5, IF(OR($D24="ESV observed compliance", $D24 = $A$7),$D$7, $D$6)), SUMPRODUCT(BETS_volumes!$Q24:$U24,BETS_volumes!$Q$13:$U$13)+BETS_volumes!$O24,0)</f>
        <v>0</v>
      </c>
      <c r="J24" s="234">
        <f>IF(J$11=$D$6, BETS_volumes!$M24,0)</f>
        <v>0</v>
      </c>
      <c r="K24" s="233">
        <f>IF(K$11=$D$6, BETS_volumes!$J24*BETS_volumes!$K24,0)</f>
        <v>0</v>
      </c>
      <c r="L24" s="233">
        <f>IF(L$11=IF($D24=$A$5, $D$5, IF(OR($D24="ESV observed compliance", $D24 = $A$7),$D$7, $D$6)), SUMPRODUCT(BETS_volumes!$Q24:$U24,BETS_volumes!$Q$13:$U$13)+BETS_volumes!$O24,0)</f>
        <v>0</v>
      </c>
      <c r="M24" s="234">
        <f>IF(M$11=$D$6, BETS_volumes!$M24,0)</f>
        <v>0</v>
      </c>
      <c r="N24" s="233">
        <f>IF(N$11=$D$6, BETS_volumes!$J24*BETS_volumes!$K24,0)</f>
        <v>0</v>
      </c>
      <c r="O24" s="233">
        <f>IF(O$11=IF($D24=$A$5, $D$5, IF(OR($D24="ESV observed compliance", $D24 = $A$7),$D$7, $D$6)), SUMPRODUCT(BETS_volumes!$Q24:$U24,BETS_volumes!$Q$13:$U$13)+BETS_volumes!$O24,0)</f>
        <v>0</v>
      </c>
      <c r="P24" s="234">
        <f>IF(P$11=$D$6, BETS_volumes!$M24,0)</f>
        <v>0</v>
      </c>
      <c r="Q24" s="233">
        <f>IF(Q$11=$D$6, BETS_volumes!$J24*BETS_volumes!$K24,0)</f>
        <v>0</v>
      </c>
      <c r="R24" s="233">
        <f>IF(R$11=IF($D24=$A$5, $D$5, IF(OR($D24="ESV observed compliance", $D24 = $A$7),$D$7, $D$6)), SUMPRODUCT(BETS_volumes!$Q24:$U24,BETS_volumes!$Q$13:$U$13)+BETS_volumes!$O24,0)</f>
        <v>0</v>
      </c>
      <c r="S24" s="234">
        <f>IF(S$11=$D$6, BETS_volumes!$M24,0)</f>
        <v>0</v>
      </c>
      <c r="T24" s="233">
        <f>IF(T$11=$D$6, BETS_volumes!$J24*BETS_volumes!$K24,0)</f>
        <v>0</v>
      </c>
      <c r="U24" s="233">
        <f>IF(U$11=IF($D24=$A$5, $D$5, IF(OR($D24="ESV observed compliance", $D24 = $A$7),$D$7, $D$6)), SUMPRODUCT(BETS_volumes!$Q24:$U24,BETS_volumes!$Q$13:$U$13)+BETS_volumes!$O24,0)</f>
        <v>0</v>
      </c>
      <c r="V24" s="234">
        <f>IF(V$11=$D$6, BETS_volumes!$M24,0)</f>
        <v>0</v>
      </c>
      <c r="W24" s="233">
        <f>IF(W$11=$D$6, BETS_volumes!$J24*BETS_volumes!$K24,0)</f>
        <v>0</v>
      </c>
      <c r="X24" s="233">
        <f ca="1">IF(X$11=IF($D24=$A$5, $D$5, IF(OR($D24="ESV observed compliance", $D24 = $A$7),$D$7, $D$6)), SUMPRODUCT(BETS_volumes!$Q24:$U24,BETS_volumes!$Q$13:$U$13)+BETS_volumes!$O24,0)</f>
        <v>0</v>
      </c>
      <c r="Y24" s="234">
        <f>IF(Y$11=$D$6, BETS_volumes!$M24,0)</f>
        <v>0</v>
      </c>
      <c r="Z24" s="233">
        <f>IF(Z$11=$D$6, BETS_volumes!$J24*BETS_volumes!$K24,0)</f>
        <v>0</v>
      </c>
      <c r="AA24" s="233">
        <f>IF(AA$11=IF($D24=$A$5, $D$5, IF(OR($D24="ESV observed compliance", $D24 = $A$7),$D$7, $D$6)), SUMPRODUCT(BETS_volumes!$Q24:$U24,BETS_volumes!$Q$13:$U$13)+BETS_volumes!$O24,0)</f>
        <v>0</v>
      </c>
      <c r="AB24" s="234">
        <f>IF(AB$11=$D$6, BETS_volumes!$M24,0)</f>
        <v>0</v>
      </c>
      <c r="AC24" s="124"/>
      <c r="AD24" s="235">
        <f t="shared" ref="AD24:AJ39" si="10">SUMIF($H$11:$AB$11,AD$11, $H24:$AB24)</f>
        <v>0</v>
      </c>
      <c r="AE24" s="235">
        <f t="shared" si="10"/>
        <v>0</v>
      </c>
      <c r="AF24" s="235">
        <f t="shared" si="10"/>
        <v>0</v>
      </c>
      <c r="AG24" s="235">
        <f t="shared" si="10"/>
        <v>0</v>
      </c>
      <c r="AH24" s="235">
        <f t="shared" si="10"/>
        <v>0</v>
      </c>
      <c r="AI24" s="235">
        <f t="shared" ca="1" si="10"/>
        <v>0</v>
      </c>
      <c r="AJ24" s="235">
        <f t="shared" si="10"/>
        <v>0</v>
      </c>
      <c r="AK24" s="124"/>
      <c r="AL24" s="235">
        <f t="shared" ref="AL24:AL34" ca="1" si="11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si="8"/>
        <v>0</v>
      </c>
      <c r="AU24" s="235">
        <f t="shared" si="8"/>
        <v>0</v>
      </c>
      <c r="AV24" s="235">
        <f t="shared" si="8"/>
        <v>0</v>
      </c>
      <c r="AW24" s="235">
        <f t="shared" si="8"/>
        <v>0</v>
      </c>
      <c r="AX24" s="235">
        <f t="shared" ca="1" si="8"/>
        <v>0</v>
      </c>
      <c r="AY24" s="235">
        <f t="shared" ca="1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</row>
    <row r="25" spans="2:55">
      <c r="D25" s="224" t="str">
        <f>BETS_volumes!D25</f>
        <v>Fusesavers</v>
      </c>
      <c r="F25" s="12"/>
      <c r="G25" s="98"/>
      <c r="H25" s="236">
        <f>IF(H$11=$D$6, BETS_volumes!$J25*BETS_volumes!$K25,0)</f>
        <v>0</v>
      </c>
      <c r="I25" s="233">
        <f>IF(I$11=IF($D25=$A$5, $D$5, IF(OR($D25="ESV observed compliance", $D25 = $A$7),$D$7, $D$6)), SUMPRODUCT(BETS_volumes!$Q25:$U25,BETS_volumes!$Q$13:$U$13)+BETS_volumes!$O25,0)</f>
        <v>0</v>
      </c>
      <c r="J25" s="234">
        <f>IF(J$11=$D$6, BETS_volumes!$M25,0)</f>
        <v>0</v>
      </c>
      <c r="K25" s="233">
        <f>IF(K$11=$D$6, BETS_volumes!$J25*BETS_volumes!$K25,0)</f>
        <v>0</v>
      </c>
      <c r="L25" s="233">
        <f>IF(L$11=IF($D25=$A$5, $D$5, IF(OR($D25="ESV observed compliance", $D25 = $A$7),$D$7, $D$6)), SUMPRODUCT(BETS_volumes!$Q25:$U25,BETS_volumes!$Q$13:$U$13)+BETS_volumes!$O25,0)</f>
        <v>0</v>
      </c>
      <c r="M25" s="234">
        <f>IF(M$11=$D$6, BETS_volumes!$M25,0)</f>
        <v>0</v>
      </c>
      <c r="N25" s="233">
        <f>IF(N$11=$D$6, BETS_volumes!$J25*BETS_volumes!$K25,0)</f>
        <v>0</v>
      </c>
      <c r="O25" s="233">
        <f>IF(O$11=IF($D25=$A$5, $D$5, IF(OR($D25="ESV observed compliance", $D25 = $A$7),$D$7, $D$6)), SUMPRODUCT(BETS_volumes!$Q25:$U25,BETS_volumes!$Q$13:$U$13)+BETS_volumes!$O25,0)</f>
        <v>0</v>
      </c>
      <c r="P25" s="234">
        <f>IF(P$11=$D$6, BETS_volumes!$M25,0)</f>
        <v>0</v>
      </c>
      <c r="Q25" s="233">
        <f>IF(Q$11=$D$6, BETS_volumes!$J25*BETS_volumes!$K25,0)</f>
        <v>0</v>
      </c>
      <c r="R25" s="233">
        <f>IF(R$11=IF($D25=$A$5, $D$5, IF(OR($D25="ESV observed compliance", $D25 = $A$7),$D$7, $D$6)), SUMPRODUCT(BETS_volumes!$Q25:$U25,BETS_volumes!$Q$13:$U$13)+BETS_volumes!$O25,0)</f>
        <v>0</v>
      </c>
      <c r="S25" s="234">
        <f>IF(S$11=$D$6, BETS_volumes!$M25,0)</f>
        <v>0</v>
      </c>
      <c r="T25" s="233">
        <f>IF(T$11=$D$6, BETS_volumes!$J25*BETS_volumes!$K25,0)</f>
        <v>0</v>
      </c>
      <c r="U25" s="233">
        <f>IF(U$11=IF($D25=$A$5, $D$5, IF(OR($D25="ESV observed compliance", $D25 = $A$7),$D$7, $D$6)), SUMPRODUCT(BETS_volumes!$Q25:$U25,BETS_volumes!$Q$13:$U$13)+BETS_volumes!$O25,0)</f>
        <v>0</v>
      </c>
      <c r="V25" s="234">
        <f>IF(V$11=$D$6, BETS_volumes!$M25,0)</f>
        <v>0</v>
      </c>
      <c r="W25" s="233">
        <f>IF(W$11=$D$6, BETS_volumes!$J25*BETS_volumes!$K25,0)</f>
        <v>0</v>
      </c>
      <c r="X25" s="233">
        <f ca="1">IF(X$11=IF($D25=$A$5, $D$5, IF(OR($D25="ESV observed compliance", $D25 = $A$7),$D$7, $D$6)), SUMPRODUCT(BETS_volumes!$Q25:$U25,BETS_volumes!$Q$13:$U$13)+BETS_volumes!$O25,0)</f>
        <v>0</v>
      </c>
      <c r="Y25" s="234">
        <f>IF(Y$11=$D$6, BETS_volumes!$M25,0)</f>
        <v>0</v>
      </c>
      <c r="Z25" s="233">
        <f>IF(Z$11=$D$6, BETS_volumes!$J25*BETS_volumes!$K25,0)</f>
        <v>0</v>
      </c>
      <c r="AA25" s="233">
        <f>IF(AA$11=IF($D25=$A$5, $D$5, IF(OR($D25="ESV observed compliance", $D25 = $A$7),$D$7, $D$6)), SUMPRODUCT(BETS_volumes!$Q25:$U25,BETS_volumes!$Q$13:$U$13)+BETS_volumes!$O25,0)</f>
        <v>0</v>
      </c>
      <c r="AB25" s="234">
        <f>IF(AB$11=$D$6, BETS_volumes!$M25,0)</f>
        <v>0</v>
      </c>
      <c r="AC25" s="124"/>
      <c r="AD25" s="235">
        <f t="shared" si="10"/>
        <v>0</v>
      </c>
      <c r="AE25" s="235">
        <f t="shared" si="10"/>
        <v>0</v>
      </c>
      <c r="AF25" s="235">
        <f t="shared" si="10"/>
        <v>0</v>
      </c>
      <c r="AG25" s="235">
        <f t="shared" si="10"/>
        <v>0</v>
      </c>
      <c r="AH25" s="235">
        <f t="shared" si="10"/>
        <v>0</v>
      </c>
      <c r="AI25" s="235">
        <f t="shared" ca="1" si="10"/>
        <v>0</v>
      </c>
      <c r="AJ25" s="235">
        <f t="shared" si="10"/>
        <v>0</v>
      </c>
      <c r="AK25" s="124"/>
      <c r="AL25" s="235">
        <f t="shared" ca="1" si="11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si="8"/>
        <v>0</v>
      </c>
      <c r="AU25" s="235">
        <f t="shared" si="8"/>
        <v>0</v>
      </c>
      <c r="AV25" s="235">
        <f t="shared" si="8"/>
        <v>0</v>
      </c>
      <c r="AW25" s="235">
        <f t="shared" si="8"/>
        <v>0</v>
      </c>
      <c r="AX25" s="235">
        <f t="shared" ca="1" si="8"/>
        <v>0</v>
      </c>
      <c r="AY25" s="235">
        <f t="shared" ca="1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</row>
    <row r="26" spans="2:55">
      <c r="D26" s="224" t="str">
        <f>BETS_volumes!D26</f>
        <v>HV Regulators upgrade (control box)</v>
      </c>
      <c r="F26" s="12"/>
      <c r="G26" s="98"/>
      <c r="H26" s="236">
        <f>IF(H$11=$D$6, BETS_volumes!$J26*BETS_volumes!$K26,0)</f>
        <v>0</v>
      </c>
      <c r="I26" s="233">
        <f>IF(I$11=IF($D26=$A$5, $D$5, IF(OR($D26="ESV observed compliance", $D26 = $A$7),$D$7, $D$6)), SUMPRODUCT(BETS_volumes!$Q26:$U26,BETS_volumes!$Q$13:$U$13)+BETS_volumes!$O26,0)</f>
        <v>0</v>
      </c>
      <c r="J26" s="234">
        <f>IF(J$11=$D$6, BETS_volumes!$M26,0)</f>
        <v>0</v>
      </c>
      <c r="K26" s="233">
        <f>IF(K$11=$D$6, BETS_volumes!$J26*BETS_volumes!$K26,0)</f>
        <v>0</v>
      </c>
      <c r="L26" s="233">
        <f>IF(L$11=IF($D26=$A$5, $D$5, IF(OR($D26="ESV observed compliance", $D26 = $A$7),$D$7, $D$6)), SUMPRODUCT(BETS_volumes!$Q26:$U26,BETS_volumes!$Q$13:$U$13)+BETS_volumes!$O26,0)</f>
        <v>0</v>
      </c>
      <c r="M26" s="234">
        <f>IF(M$11=$D$6, BETS_volumes!$M26,0)</f>
        <v>0</v>
      </c>
      <c r="N26" s="233">
        <f>IF(N$11=$D$6, BETS_volumes!$J26*BETS_volumes!$K26,0)</f>
        <v>0</v>
      </c>
      <c r="O26" s="233">
        <f>IF(O$11=IF($D26=$A$5, $D$5, IF(OR($D26="ESV observed compliance", $D26 = $A$7),$D$7, $D$6)), SUMPRODUCT(BETS_volumes!$Q26:$U26,BETS_volumes!$Q$13:$U$13)+BETS_volumes!$O26,0)</f>
        <v>0</v>
      </c>
      <c r="P26" s="234">
        <f>IF(P$11=$D$6, BETS_volumes!$M26,0)</f>
        <v>0</v>
      </c>
      <c r="Q26" s="233">
        <f>IF(Q$11=$D$6, BETS_volumes!$J26*BETS_volumes!$K26,0)</f>
        <v>0</v>
      </c>
      <c r="R26" s="233">
        <f>IF(R$11=IF($D26=$A$5, $D$5, IF(OR($D26="ESV observed compliance", $D26 = $A$7),$D$7, $D$6)), SUMPRODUCT(BETS_volumes!$Q26:$U26,BETS_volumes!$Q$13:$U$13)+BETS_volumes!$O26,0)</f>
        <v>0</v>
      </c>
      <c r="S26" s="234">
        <f>IF(S$11=$D$6, BETS_volumes!$M26,0)</f>
        <v>0</v>
      </c>
      <c r="T26" s="233">
        <f>IF(T$11=$D$6, BETS_volumes!$J26*BETS_volumes!$K26,0)</f>
        <v>0</v>
      </c>
      <c r="U26" s="233">
        <f>IF(U$11=IF($D26=$A$5, $D$5, IF(OR($D26="ESV observed compliance", $D26 = $A$7),$D$7, $D$6)), SUMPRODUCT(BETS_volumes!$Q26:$U26,BETS_volumes!$Q$13:$U$13)+BETS_volumes!$O26,0)</f>
        <v>0</v>
      </c>
      <c r="V26" s="234">
        <f>IF(V$11=$D$6, BETS_volumes!$M26,0)</f>
        <v>0</v>
      </c>
      <c r="W26" s="233">
        <f>IF(W$11=$D$6, BETS_volumes!$J26*BETS_volumes!$K26,0)</f>
        <v>0</v>
      </c>
      <c r="X26" s="233">
        <f ca="1">IF(X$11=IF($D26=$A$5, $D$5, IF(OR($D26="ESV observed compliance", $D26 = $A$7),$D$7, $D$6)), SUMPRODUCT(BETS_volumes!$Q26:$U26,BETS_volumes!$Q$13:$U$13)+BETS_volumes!$O26,0)</f>
        <v>0</v>
      </c>
      <c r="Y26" s="234">
        <f>IF(Y$11=$D$6, BETS_volumes!$M26,0)</f>
        <v>0</v>
      </c>
      <c r="Z26" s="233">
        <f>IF(Z$11=$D$6, BETS_volumes!$J26*BETS_volumes!$K26,0)</f>
        <v>0</v>
      </c>
      <c r="AA26" s="233">
        <f>IF(AA$11=IF($D26=$A$5, $D$5, IF(OR($D26="ESV observed compliance", $D26 = $A$7),$D$7, $D$6)), SUMPRODUCT(BETS_volumes!$Q26:$U26,BETS_volumes!$Q$13:$U$13)+BETS_volumes!$O26,0)</f>
        <v>0</v>
      </c>
      <c r="AB26" s="234">
        <f>IF(AB$11=$D$6, BETS_volumes!$M26,0)</f>
        <v>0</v>
      </c>
      <c r="AC26" s="124"/>
      <c r="AD26" s="235">
        <f t="shared" si="10"/>
        <v>0</v>
      </c>
      <c r="AE26" s="235">
        <f t="shared" si="10"/>
        <v>0</v>
      </c>
      <c r="AF26" s="235">
        <f t="shared" si="10"/>
        <v>0</v>
      </c>
      <c r="AG26" s="235">
        <f t="shared" si="10"/>
        <v>0</v>
      </c>
      <c r="AH26" s="235">
        <f t="shared" si="10"/>
        <v>0</v>
      </c>
      <c r="AI26" s="235">
        <f t="shared" ca="1" si="10"/>
        <v>0</v>
      </c>
      <c r="AJ26" s="235">
        <f t="shared" si="10"/>
        <v>0</v>
      </c>
      <c r="AK26" s="124"/>
      <c r="AL26" s="235">
        <f t="shared" ca="1" si="11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si="8"/>
        <v>0</v>
      </c>
      <c r="AU26" s="235">
        <f t="shared" si="8"/>
        <v>0</v>
      </c>
      <c r="AV26" s="235">
        <f t="shared" si="8"/>
        <v>0</v>
      </c>
      <c r="AW26" s="235">
        <f t="shared" si="8"/>
        <v>0</v>
      </c>
      <c r="AX26" s="235">
        <f t="shared" ca="1" si="8"/>
        <v>0</v>
      </c>
      <c r="AY26" s="235">
        <f t="shared" ca="1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</row>
    <row r="27" spans="2:55">
      <c r="D27" s="224" t="str">
        <f>BETS_volumes!D27</f>
        <v>HV Regulators upgrade (close delta)</v>
      </c>
      <c r="F27" s="12"/>
      <c r="G27" s="98"/>
      <c r="H27" s="236">
        <f>IF(H$11=$D$6, BETS_volumes!$J27*BETS_volumes!$K27,0)</f>
        <v>0</v>
      </c>
      <c r="I27" s="233">
        <f>IF(I$11=IF($D27=$A$5, $D$5, IF(OR($D27="ESV observed compliance", $D27 = $A$7),$D$7, $D$6)), SUMPRODUCT(BETS_volumes!$Q27:$U27,BETS_volumes!$Q$13:$U$13)+BETS_volumes!$O27,0)</f>
        <v>0</v>
      </c>
      <c r="J27" s="234">
        <f>IF(J$11=$D$6, BETS_volumes!$M27,0)</f>
        <v>0</v>
      </c>
      <c r="K27" s="233">
        <f>IF(K$11=$D$6, BETS_volumes!$J27*BETS_volumes!$K27,0)</f>
        <v>0</v>
      </c>
      <c r="L27" s="233">
        <f>IF(L$11=IF($D27=$A$5, $D$5, IF(OR($D27="ESV observed compliance", $D27 = $A$7),$D$7, $D$6)), SUMPRODUCT(BETS_volumes!$Q27:$U27,BETS_volumes!$Q$13:$U$13)+BETS_volumes!$O27,0)</f>
        <v>0</v>
      </c>
      <c r="M27" s="234">
        <f>IF(M$11=$D$6, BETS_volumes!$M27,0)</f>
        <v>0</v>
      </c>
      <c r="N27" s="233">
        <f>IF(N$11=$D$6, BETS_volumes!$J27*BETS_volumes!$K27,0)</f>
        <v>0</v>
      </c>
      <c r="O27" s="233">
        <f>IF(O$11=IF($D27=$A$5, $D$5, IF(OR($D27="ESV observed compliance", $D27 = $A$7),$D$7, $D$6)), SUMPRODUCT(BETS_volumes!$Q27:$U27,BETS_volumes!$Q$13:$U$13)+BETS_volumes!$O27,0)</f>
        <v>0</v>
      </c>
      <c r="P27" s="234">
        <f>IF(P$11=$D$6, BETS_volumes!$M27,0)</f>
        <v>0</v>
      </c>
      <c r="Q27" s="233">
        <f>IF(Q$11=$D$6, BETS_volumes!$J27*BETS_volumes!$K27,0)</f>
        <v>0</v>
      </c>
      <c r="R27" s="233">
        <f>IF(R$11=IF($D27=$A$5, $D$5, IF(OR($D27="ESV observed compliance", $D27 = $A$7),$D$7, $D$6)), SUMPRODUCT(BETS_volumes!$Q27:$U27,BETS_volumes!$Q$13:$U$13)+BETS_volumes!$O27,0)</f>
        <v>0</v>
      </c>
      <c r="S27" s="234">
        <f>IF(S$11=$D$6, BETS_volumes!$M27,0)</f>
        <v>0</v>
      </c>
      <c r="T27" s="233">
        <f>IF(T$11=$D$6, BETS_volumes!$J27*BETS_volumes!$K27,0)</f>
        <v>0</v>
      </c>
      <c r="U27" s="233">
        <f>IF(U$11=IF($D27=$A$5, $D$5, IF(OR($D27="ESV observed compliance", $D27 = $A$7),$D$7, $D$6)), SUMPRODUCT(BETS_volumes!$Q27:$U27,BETS_volumes!$Q$13:$U$13)+BETS_volumes!$O27,0)</f>
        <v>0</v>
      </c>
      <c r="V27" s="234">
        <f>IF(V$11=$D$6, BETS_volumes!$M27,0)</f>
        <v>0</v>
      </c>
      <c r="W27" s="233">
        <f>IF(W$11=$D$6, BETS_volumes!$J27*BETS_volumes!$K27,0)</f>
        <v>0</v>
      </c>
      <c r="X27" s="233">
        <f ca="1">IF(X$11=IF($D27=$A$5, $D$5, IF(OR($D27="ESV observed compliance", $D27 = $A$7),$D$7, $D$6)), SUMPRODUCT(BETS_volumes!$Q27:$U27,BETS_volumes!$Q$13:$U$13)+BETS_volumes!$O27,0)</f>
        <v>0</v>
      </c>
      <c r="Y27" s="234">
        <f>IF(Y$11=$D$6, BETS_volumes!$M27,0)</f>
        <v>0</v>
      </c>
      <c r="Z27" s="233">
        <f>IF(Z$11=$D$6, BETS_volumes!$J27*BETS_volumes!$K27,0)</f>
        <v>0</v>
      </c>
      <c r="AA27" s="233">
        <f>IF(AA$11=IF($D27=$A$5, $D$5, IF(OR($D27="ESV observed compliance", $D27 = $A$7),$D$7, $D$6)), SUMPRODUCT(BETS_volumes!$Q27:$U27,BETS_volumes!$Q$13:$U$13)+BETS_volumes!$O27,0)</f>
        <v>0</v>
      </c>
      <c r="AB27" s="234">
        <f>IF(AB$11=$D$6, BETS_volumes!$M27,0)</f>
        <v>0</v>
      </c>
      <c r="AC27" s="124"/>
      <c r="AD27" s="235">
        <f t="shared" si="10"/>
        <v>0</v>
      </c>
      <c r="AE27" s="235">
        <f t="shared" si="10"/>
        <v>0</v>
      </c>
      <c r="AF27" s="235">
        <f t="shared" si="10"/>
        <v>0</v>
      </c>
      <c r="AG27" s="235">
        <f t="shared" si="10"/>
        <v>0</v>
      </c>
      <c r="AH27" s="235">
        <f t="shared" si="10"/>
        <v>0</v>
      </c>
      <c r="AI27" s="235">
        <f t="shared" ca="1" si="10"/>
        <v>0</v>
      </c>
      <c r="AJ27" s="235">
        <f t="shared" si="10"/>
        <v>0</v>
      </c>
      <c r="AK27" s="124"/>
      <c r="AL27" s="235">
        <f t="shared" ca="1" si="11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si="8"/>
        <v>0</v>
      </c>
      <c r="AU27" s="235">
        <f t="shared" si="8"/>
        <v>0</v>
      </c>
      <c r="AV27" s="235">
        <f t="shared" si="8"/>
        <v>0</v>
      </c>
      <c r="AW27" s="235">
        <f t="shared" si="8"/>
        <v>0</v>
      </c>
      <c r="AX27" s="235">
        <f t="shared" ca="1" si="8"/>
        <v>0</v>
      </c>
      <c r="AY27" s="235">
        <f t="shared" ca="1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</row>
    <row r="28" spans="2:55">
      <c r="D28" s="224" t="str">
        <f>BETS_volumes!D28</f>
        <v>Distribution switchgear (installed)</v>
      </c>
      <c r="F28" s="12"/>
      <c r="G28" s="98"/>
      <c r="H28" s="236">
        <f>IF(H$11=$D$6, BETS_volumes!$J28*BETS_volumes!$K28,0)</f>
        <v>0</v>
      </c>
      <c r="I28" s="233">
        <f>IF(I$11=IF($D28=$A$5, $D$5, IF(OR($D28="ESV observed compliance", $D28 = $A$7),$D$7, $D$6)), SUMPRODUCT(BETS_volumes!$Q28:$U28,BETS_volumes!$Q$13:$U$13)+BETS_volumes!$O28,0)</f>
        <v>0</v>
      </c>
      <c r="J28" s="234">
        <f>IF(J$11=$D$6, BETS_volumes!$M28,0)</f>
        <v>0</v>
      </c>
      <c r="K28" s="233">
        <f>IF(K$11=$D$6, BETS_volumes!$J28*BETS_volumes!$K28,0)</f>
        <v>0</v>
      </c>
      <c r="L28" s="233">
        <f>IF(L$11=IF($D28=$A$5, $D$5, IF(OR($D28="ESV observed compliance", $D28 = $A$7),$D$7, $D$6)), SUMPRODUCT(BETS_volumes!$Q28:$U28,BETS_volumes!$Q$13:$U$13)+BETS_volumes!$O28,0)</f>
        <v>0</v>
      </c>
      <c r="M28" s="234">
        <f>IF(M$11=$D$6, BETS_volumes!$M28,0)</f>
        <v>0</v>
      </c>
      <c r="N28" s="233">
        <f>IF(N$11=$D$6, BETS_volumes!$J28*BETS_volumes!$K28,0)</f>
        <v>0</v>
      </c>
      <c r="O28" s="233">
        <f>IF(O$11=IF($D28=$A$5, $D$5, IF(OR($D28="ESV observed compliance", $D28 = $A$7),$D$7, $D$6)), SUMPRODUCT(BETS_volumes!$Q28:$U28,BETS_volumes!$Q$13:$U$13)+BETS_volumes!$O28,0)</f>
        <v>0</v>
      </c>
      <c r="P28" s="234">
        <f>IF(P$11=$D$6, BETS_volumes!$M28,0)</f>
        <v>0</v>
      </c>
      <c r="Q28" s="233">
        <f>IF(Q$11=$D$6, BETS_volumes!$J28*BETS_volumes!$K28,0)</f>
        <v>0</v>
      </c>
      <c r="R28" s="233">
        <f>IF(R$11=IF($D28=$A$5, $D$5, IF(OR($D28="ESV observed compliance", $D28 = $A$7),$D$7, $D$6)), SUMPRODUCT(BETS_volumes!$Q28:$U28,BETS_volumes!$Q$13:$U$13)+BETS_volumes!$O28,0)</f>
        <v>0</v>
      </c>
      <c r="S28" s="234">
        <f>IF(S$11=$D$6, BETS_volumes!$M28,0)</f>
        <v>0</v>
      </c>
      <c r="T28" s="233">
        <f>IF(T$11=$D$6, BETS_volumes!$J28*BETS_volumes!$K28,0)</f>
        <v>0</v>
      </c>
      <c r="U28" s="233">
        <f>IF(U$11=IF($D28=$A$5, $D$5, IF(OR($D28="ESV observed compliance", $D28 = $A$7),$D$7, $D$6)), SUMPRODUCT(BETS_volumes!$Q28:$U28,BETS_volumes!$Q$13:$U$13)+BETS_volumes!$O28,0)</f>
        <v>0</v>
      </c>
      <c r="V28" s="234">
        <f>IF(V$11=$D$6, BETS_volumes!$M28,0)</f>
        <v>0</v>
      </c>
      <c r="W28" s="233">
        <f>IF(W$11=$D$6, BETS_volumes!$J28*BETS_volumes!$K28,0)</f>
        <v>0</v>
      </c>
      <c r="X28" s="233">
        <f ca="1">IF(X$11=IF($D28=$A$5, $D$5, IF(OR($D28="ESV observed compliance", $D28 = $A$7),$D$7, $D$6)), SUMPRODUCT(BETS_volumes!$Q28:$U28,BETS_volumes!$Q$13:$U$13)+BETS_volumes!$O28,0)</f>
        <v>0</v>
      </c>
      <c r="Y28" s="234">
        <f>IF(Y$11=$D$6, BETS_volumes!$M28,0)</f>
        <v>0</v>
      </c>
      <c r="Z28" s="233">
        <f>IF(Z$11=$D$6, BETS_volumes!$J28*BETS_volumes!$K28,0)</f>
        <v>0</v>
      </c>
      <c r="AA28" s="233">
        <f>IF(AA$11=IF($D28=$A$5, $D$5, IF(OR($D28="ESV observed compliance", $D28 = $A$7),$D$7, $D$6)), SUMPRODUCT(BETS_volumes!$Q28:$U28,BETS_volumes!$Q$13:$U$13)+BETS_volumes!$O28,0)</f>
        <v>0</v>
      </c>
      <c r="AB28" s="234">
        <f>IF(AB$11=$D$6, BETS_volumes!$M28,0)</f>
        <v>0</v>
      </c>
      <c r="AC28" s="124"/>
      <c r="AD28" s="235">
        <f t="shared" si="10"/>
        <v>0</v>
      </c>
      <c r="AE28" s="235">
        <f t="shared" si="10"/>
        <v>0</v>
      </c>
      <c r="AF28" s="235">
        <f t="shared" si="10"/>
        <v>0</v>
      </c>
      <c r="AG28" s="235">
        <f t="shared" si="10"/>
        <v>0</v>
      </c>
      <c r="AH28" s="235">
        <f t="shared" si="10"/>
        <v>0</v>
      </c>
      <c r="AI28" s="235">
        <f t="shared" ca="1" si="10"/>
        <v>0</v>
      </c>
      <c r="AJ28" s="235">
        <f t="shared" si="10"/>
        <v>0</v>
      </c>
      <c r="AK28" s="124"/>
      <c r="AL28" s="235">
        <f t="shared" ca="1" si="11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si="8"/>
        <v>0</v>
      </c>
      <c r="AU28" s="235">
        <f t="shared" si="8"/>
        <v>0</v>
      </c>
      <c r="AV28" s="235">
        <f t="shared" si="8"/>
        <v>0</v>
      </c>
      <c r="AW28" s="235">
        <f t="shared" si="8"/>
        <v>0</v>
      </c>
      <c r="AX28" s="235">
        <f t="shared" ca="1" si="8"/>
        <v>0</v>
      </c>
      <c r="AY28" s="235">
        <f t="shared" ca="1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</row>
    <row r="29" spans="2:55">
      <c r="D29" s="224" t="str">
        <f>BETS_volumes!D29</f>
        <v>UG cable replacement</v>
      </c>
      <c r="F29" s="12"/>
      <c r="G29" s="98"/>
      <c r="H29" s="236">
        <f>IF(H$11=$D$6, BETS_volumes!$J29*BETS_volumes!$K29,0)</f>
        <v>0</v>
      </c>
      <c r="I29" s="233">
        <f>IF(I$11=IF($D29=$A$5, $D$5, IF(OR($D29="ESV observed compliance", $D29 = $A$7),$D$7, $D$6)), SUMPRODUCT(BETS_volumes!$Q29:$U29,BETS_volumes!$Q$13:$U$13)+BETS_volumes!$O29,0)</f>
        <v>0</v>
      </c>
      <c r="J29" s="234">
        <f>IF(J$11=$D$6, BETS_volumes!$M29,0)</f>
        <v>0</v>
      </c>
      <c r="K29" s="233">
        <f>IF(K$11=$D$6, BETS_volumes!$J29*BETS_volumes!$K29,0)</f>
        <v>0</v>
      </c>
      <c r="L29" s="233">
        <f>IF(L$11=IF($D29=$A$5, $D$5, IF(OR($D29="ESV observed compliance", $D29 = $A$7),$D$7, $D$6)), SUMPRODUCT(BETS_volumes!$Q29:$U29,BETS_volumes!$Q$13:$U$13)+BETS_volumes!$O29,0)</f>
        <v>0</v>
      </c>
      <c r="M29" s="234">
        <f>IF(M$11=$D$6, BETS_volumes!$M29,0)</f>
        <v>0</v>
      </c>
      <c r="N29" s="233">
        <f>IF(N$11=$D$6, BETS_volumes!$J29*BETS_volumes!$K29,0)</f>
        <v>0</v>
      </c>
      <c r="O29" s="233">
        <f>IF(O$11=IF($D29=$A$5, $D$5, IF(OR($D29="ESV observed compliance", $D29 = $A$7),$D$7, $D$6)), SUMPRODUCT(BETS_volumes!$Q29:$U29,BETS_volumes!$Q$13:$U$13)+BETS_volumes!$O29,0)</f>
        <v>0</v>
      </c>
      <c r="P29" s="234">
        <f>IF(P$11=$D$6, BETS_volumes!$M29,0)</f>
        <v>0</v>
      </c>
      <c r="Q29" s="233">
        <f>IF(Q$11=$D$6, BETS_volumes!$J29*BETS_volumes!$K29,0)</f>
        <v>0</v>
      </c>
      <c r="R29" s="233">
        <f>IF(R$11=IF($D29=$A$5, $D$5, IF(OR($D29="ESV observed compliance", $D29 = $A$7),$D$7, $D$6)), SUMPRODUCT(BETS_volumes!$Q29:$U29,BETS_volumes!$Q$13:$U$13)+BETS_volumes!$O29,0)</f>
        <v>0</v>
      </c>
      <c r="S29" s="234">
        <f>IF(S$11=$D$6, BETS_volumes!$M29,0)</f>
        <v>0</v>
      </c>
      <c r="T29" s="233">
        <f>IF(T$11=$D$6, BETS_volumes!$J29*BETS_volumes!$K29,0)</f>
        <v>0</v>
      </c>
      <c r="U29" s="233">
        <f>IF(U$11=IF($D29=$A$5, $D$5, IF(OR($D29="ESV observed compliance", $D29 = $A$7),$D$7, $D$6)), SUMPRODUCT(BETS_volumes!$Q29:$U29,BETS_volumes!$Q$13:$U$13)+BETS_volumes!$O29,0)</f>
        <v>0</v>
      </c>
      <c r="V29" s="234">
        <f>IF(V$11=$D$6, BETS_volumes!$M29,0)</f>
        <v>0</v>
      </c>
      <c r="W29" s="233">
        <f>IF(W$11=$D$6, BETS_volumes!$J29*BETS_volumes!$K29,0)</f>
        <v>283805.75161103718</v>
      </c>
      <c r="X29" s="233">
        <f ca="1">IF(X$11=IF($D29=$A$5, $D$5, IF(OR($D29="ESV observed compliance", $D29 = $A$7),$D$7, $D$6)), SUMPRODUCT(BETS_volumes!$Q29:$U29,BETS_volumes!$Q$13:$U$13)+BETS_volumes!$O29,0)</f>
        <v>0</v>
      </c>
      <c r="Y29" s="234">
        <f>IF(Y$11=$D$6, BETS_volumes!$M29,0)</f>
        <v>0</v>
      </c>
      <c r="Z29" s="233">
        <f>IF(Z$11=$D$6, BETS_volumes!$J29*BETS_volumes!$K29,0)</f>
        <v>0</v>
      </c>
      <c r="AA29" s="233">
        <f>IF(AA$11=IF($D29=$A$5, $D$5, IF(OR($D29="ESV observed compliance", $D29 = $A$7),$D$7, $D$6)), SUMPRODUCT(BETS_volumes!$Q29:$U29,BETS_volumes!$Q$13:$U$13)+BETS_volumes!$O29,0)</f>
        <v>0</v>
      </c>
      <c r="AB29" s="234">
        <f>IF(AB$11=$D$6, BETS_volumes!$M29,0)</f>
        <v>0</v>
      </c>
      <c r="AC29" s="124"/>
      <c r="AD29" s="235">
        <f t="shared" si="10"/>
        <v>0</v>
      </c>
      <c r="AE29" s="235">
        <f t="shared" si="10"/>
        <v>0</v>
      </c>
      <c r="AF29" s="235">
        <f t="shared" si="10"/>
        <v>0</v>
      </c>
      <c r="AG29" s="235">
        <f t="shared" si="10"/>
        <v>0</v>
      </c>
      <c r="AH29" s="235">
        <f t="shared" si="10"/>
        <v>0</v>
      </c>
      <c r="AI29" s="235">
        <f t="shared" ca="1" si="10"/>
        <v>283805.75161103718</v>
      </c>
      <c r="AJ29" s="235">
        <f t="shared" si="10"/>
        <v>0</v>
      </c>
      <c r="AK29" s="124"/>
      <c r="AL29" s="235">
        <f t="shared" ca="1" si="11"/>
        <v>283805.75161103718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si="8"/>
        <v>0</v>
      </c>
      <c r="AU29" s="235">
        <f t="shared" si="8"/>
        <v>0</v>
      </c>
      <c r="AV29" s="235">
        <f t="shared" si="8"/>
        <v>0</v>
      </c>
      <c r="AW29" s="235">
        <f t="shared" si="8"/>
        <v>0</v>
      </c>
      <c r="AX29" s="235">
        <f t="shared" ca="1" si="8"/>
        <v>141902.87580551859</v>
      </c>
      <c r="AY29" s="235">
        <f t="shared" ca="1" si="8"/>
        <v>141902.87580551859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</row>
    <row r="30" spans="2:55">
      <c r="D30" s="224" t="str">
        <f>BETS_volumes!D30</f>
        <v>Test Sites</v>
      </c>
      <c r="F30" s="12"/>
      <c r="G30" s="98"/>
      <c r="H30" s="236">
        <f>IF(H$11=$D$6, BETS_volumes!$J30*BETS_volumes!$K30,0)</f>
        <v>0</v>
      </c>
      <c r="I30" s="233">
        <f>IF(I$11=IF($D30=$A$5, $D$5, IF(OR($D30="ESV observed compliance", $D30 = $A$7),$D$7, $D$6)), SUMPRODUCT(BETS_volumes!$Q30:$U30,BETS_volumes!$Q$13:$U$13)+BETS_volumes!$O30,0)</f>
        <v>0</v>
      </c>
      <c r="J30" s="234">
        <f>IF(J$11=$D$6, BETS_volumes!$M30,0)</f>
        <v>0</v>
      </c>
      <c r="K30" s="233">
        <f>IF(K$11=$D$6, BETS_volumes!$J30*BETS_volumes!$K30,0)</f>
        <v>0</v>
      </c>
      <c r="L30" s="233">
        <f>IF(L$11=IF($D30=$A$5, $D$5, IF(OR($D30="ESV observed compliance", $D30 = $A$7),$D$7, $D$6)), SUMPRODUCT(BETS_volumes!$Q30:$U30,BETS_volumes!$Q$13:$U$13)+BETS_volumes!$O30,0)</f>
        <v>0</v>
      </c>
      <c r="M30" s="234">
        <f>IF(M$11=$D$6, BETS_volumes!$M30,0)</f>
        <v>0</v>
      </c>
      <c r="N30" s="233">
        <f>IF(N$11=$D$6, BETS_volumes!$J30*BETS_volumes!$K30,0)</f>
        <v>0</v>
      </c>
      <c r="O30" s="233">
        <f>IF(O$11=IF($D30=$A$5, $D$5, IF(OR($D30="ESV observed compliance", $D30 = $A$7),$D$7, $D$6)), SUMPRODUCT(BETS_volumes!$Q30:$U30,BETS_volumes!$Q$13:$U$13)+BETS_volumes!$O30,0)</f>
        <v>0</v>
      </c>
      <c r="P30" s="234">
        <f>IF(P$11=$D$6, BETS_volumes!$M30,0)</f>
        <v>0</v>
      </c>
      <c r="Q30" s="233">
        <f>IF(Q$11=$D$6, BETS_volumes!$J30*BETS_volumes!$K30,0)</f>
        <v>0</v>
      </c>
      <c r="R30" s="233">
        <f>IF(R$11=IF($D30=$A$5, $D$5, IF(OR($D30="ESV observed compliance", $D30 = $A$7),$D$7, $D$6)), SUMPRODUCT(BETS_volumes!$Q30:$U30,BETS_volumes!$Q$13:$U$13)+BETS_volumes!$O30,0)</f>
        <v>0</v>
      </c>
      <c r="S30" s="234">
        <f>IF(S$11=$D$6, BETS_volumes!$M30,0)</f>
        <v>0</v>
      </c>
      <c r="T30" s="233">
        <f>IF(T$11=$D$6, BETS_volumes!$J30*BETS_volumes!$K30,0)</f>
        <v>0</v>
      </c>
      <c r="U30" s="233">
        <f>IF(U$11=IF($D30=$A$5, $D$5, IF(OR($D30="ESV observed compliance", $D30 = $A$7),$D$7, $D$6)), SUMPRODUCT(BETS_volumes!$Q30:$U30,BETS_volumes!$Q$13:$U$13)+BETS_volumes!$O30,0)</f>
        <v>0</v>
      </c>
      <c r="V30" s="234">
        <f>IF(V$11=$D$6, BETS_volumes!$M30,0)</f>
        <v>0</v>
      </c>
      <c r="W30" s="233">
        <f>IF(W$11=$D$6, BETS_volumes!$J30*BETS_volumes!$K30,0)</f>
        <v>0</v>
      </c>
      <c r="X30" s="233">
        <f ca="1">IF(X$11=IF($D30=$A$5, $D$5, IF(OR($D30="ESV observed compliance", $D30 = $A$7),$D$7, $D$6)), SUMPRODUCT(BETS_volumes!$Q30:$U30,BETS_volumes!$Q$13:$U$13)+BETS_volumes!$O30,0)</f>
        <v>0</v>
      </c>
      <c r="Y30" s="234">
        <f>IF(Y$11=$D$6, BETS_volumes!$M30,0)</f>
        <v>0</v>
      </c>
      <c r="Z30" s="233">
        <f>IF(Z$11=$D$6, BETS_volumes!$J30*BETS_volumes!$K30,0)</f>
        <v>0</v>
      </c>
      <c r="AA30" s="233">
        <f>IF(AA$11=IF($D30=$A$5, $D$5, IF(OR($D30="ESV observed compliance", $D30 = $A$7),$D$7, $D$6)), SUMPRODUCT(BETS_volumes!$Q30:$U30,BETS_volumes!$Q$13:$U$13)+BETS_volumes!$O30,0)</f>
        <v>0</v>
      </c>
      <c r="AB30" s="234">
        <f>IF(AB$11=$D$6, BETS_volumes!$M30,0)</f>
        <v>0</v>
      </c>
      <c r="AC30" s="124"/>
      <c r="AD30" s="235">
        <f t="shared" ref="AD30:AJ30" si="12">SUMIF($H$11:$AB$11,AD$11, $H30:$AB30)</f>
        <v>0</v>
      </c>
      <c r="AE30" s="235">
        <f t="shared" si="12"/>
        <v>0</v>
      </c>
      <c r="AF30" s="235">
        <f t="shared" si="12"/>
        <v>0</v>
      </c>
      <c r="AG30" s="235">
        <f t="shared" si="12"/>
        <v>0</v>
      </c>
      <c r="AH30" s="235">
        <f t="shared" si="12"/>
        <v>0</v>
      </c>
      <c r="AI30" s="235">
        <f t="shared" ca="1" si="12"/>
        <v>0</v>
      </c>
      <c r="AJ30" s="235">
        <f t="shared" si="12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si="8"/>
        <v>0</v>
      </c>
      <c r="AU30" s="235">
        <f t="shared" si="8"/>
        <v>0</v>
      </c>
      <c r="AV30" s="235">
        <f t="shared" si="8"/>
        <v>0</v>
      </c>
      <c r="AW30" s="235">
        <f t="shared" si="8"/>
        <v>0</v>
      </c>
      <c r="AX30" s="235">
        <f t="shared" ca="1" si="8"/>
        <v>0</v>
      </c>
      <c r="AY30" s="235">
        <f t="shared" ca="1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5">
      <c r="D31" s="224" t="str">
        <f>BETS_volumes!D31</f>
        <v>HV Customers (total)</v>
      </c>
      <c r="F31" s="12"/>
      <c r="G31" s="98"/>
      <c r="H31" s="236">
        <f>IF(H$11=$D$6, BETS_volumes!$J31*BETS_volumes!$K31,0)</f>
        <v>0</v>
      </c>
      <c r="I31" s="233">
        <f>IF(I$11=IF($D31=$A$5, $D$5, IF(OR($D31="ESV observed compliance", $D31 = $A$7),$D$7, $D$6)), SUMPRODUCT(BETS_volumes!$Q31:$U31,BETS_volumes!$Q$13:$U$13)+BETS_volumes!$O31,0)</f>
        <v>0</v>
      </c>
      <c r="J31" s="234">
        <f>IF(J$11=$D$6, BETS_volumes!$M31,0)</f>
        <v>0</v>
      </c>
      <c r="K31" s="233">
        <f>IF(K$11=$D$6, BETS_volumes!$J31*BETS_volumes!$K31,0)</f>
        <v>0</v>
      </c>
      <c r="L31" s="233">
        <f>IF(L$11=IF($D31=$A$5, $D$5, IF(OR($D31="ESV observed compliance", $D31 = $A$7),$D$7, $D$6)), SUMPRODUCT(BETS_volumes!$Q31:$U31,BETS_volumes!$Q$13:$U$13)+BETS_volumes!$O31,0)</f>
        <v>0</v>
      </c>
      <c r="M31" s="234">
        <f>IF(M$11=$D$6, BETS_volumes!$M31,0)</f>
        <v>0</v>
      </c>
      <c r="N31" s="233">
        <f>IF(N$11=$D$6, BETS_volumes!$J31*BETS_volumes!$K31,0)</f>
        <v>0</v>
      </c>
      <c r="O31" s="233">
        <f>IF(O$11=IF($D31=$A$5, $D$5, IF(OR($D31="ESV observed compliance", $D31 = $A$7),$D$7, $D$6)), SUMPRODUCT(BETS_volumes!$Q31:$U31,BETS_volumes!$Q$13:$U$13)+BETS_volumes!$O31,0)</f>
        <v>0</v>
      </c>
      <c r="P31" s="234">
        <f>IF(P$11=$D$6, BETS_volumes!$M31,0)</f>
        <v>0</v>
      </c>
      <c r="Q31" s="233">
        <f>IF(Q$11=$D$6, BETS_volumes!$J31*BETS_volumes!$K31,0)</f>
        <v>0</v>
      </c>
      <c r="R31" s="233">
        <f>IF(R$11=IF($D31=$A$5, $D$5, IF(OR($D31="ESV observed compliance", $D31 = $A$7),$D$7, $D$6)), SUMPRODUCT(BETS_volumes!$Q31:$U31,BETS_volumes!$Q$13:$U$13)+BETS_volumes!$O31,0)</f>
        <v>0</v>
      </c>
      <c r="S31" s="234">
        <f>IF(S$11=$D$6, BETS_volumes!$M31,0)</f>
        <v>0</v>
      </c>
      <c r="T31" s="233">
        <f>IF(T$11=$D$6, BETS_volumes!$J31*BETS_volumes!$K31,0)</f>
        <v>0</v>
      </c>
      <c r="U31" s="233">
        <f>IF(U$11=IF($D31=$A$5, $D$5, IF(OR($D31="ESV observed compliance", $D31 = $A$7),$D$7, $D$6)), SUMPRODUCT(BETS_volumes!$Q31:$U31,BETS_volumes!$Q$13:$U$13)+BETS_volumes!$O31,0)</f>
        <v>0</v>
      </c>
      <c r="V31" s="234">
        <f>IF(V$11=$D$6, BETS_volumes!$M31,0)</f>
        <v>0</v>
      </c>
      <c r="W31" s="233">
        <f>IF(W$11=$D$6, BETS_volumes!$J31*BETS_volumes!$K31,0)</f>
        <v>0</v>
      </c>
      <c r="X31" s="233">
        <f ca="1">IF(X$11=IF($D31=$A$5, $D$5, IF(OR($D31="ESV observed compliance", $D31 = $A$7),$D$7, $D$6)), SUMPRODUCT(BETS_volumes!$Q31:$U31,BETS_volumes!$Q$13:$U$13)+BETS_volumes!$O31,0)</f>
        <v>0</v>
      </c>
      <c r="Y31" s="234">
        <f>IF(Y$11=$D$6, BETS_volumes!$M31,0)</f>
        <v>0</v>
      </c>
      <c r="Z31" s="233">
        <f>IF(Z$11=$D$6, BETS_volumes!$J31*BETS_volumes!$K31,0)</f>
        <v>0</v>
      </c>
      <c r="AA31" s="233">
        <f>IF(AA$11=IF($D31=$A$5, $D$5, IF(OR($D31="ESV observed compliance", $D31 = $A$7),$D$7, $D$6)), SUMPRODUCT(BETS_volumes!$Q31:$U31,BETS_volumes!$Q$13:$U$13)+BETS_volumes!$O31,0)</f>
        <v>0</v>
      </c>
      <c r="AB31" s="234">
        <f>IF(AB$11=$D$6, BETS_volumes!$M31,0)</f>
        <v>0</v>
      </c>
      <c r="AC31" s="124"/>
      <c r="AD31" s="235">
        <f t="shared" si="10"/>
        <v>0</v>
      </c>
      <c r="AE31" s="235">
        <f t="shared" si="10"/>
        <v>0</v>
      </c>
      <c r="AF31" s="235">
        <f t="shared" si="10"/>
        <v>0</v>
      </c>
      <c r="AG31" s="235">
        <f t="shared" si="10"/>
        <v>0</v>
      </c>
      <c r="AH31" s="235">
        <f t="shared" si="10"/>
        <v>0</v>
      </c>
      <c r="AI31" s="235">
        <f t="shared" ca="1" si="10"/>
        <v>0</v>
      </c>
      <c r="AJ31" s="235">
        <f t="shared" si="10"/>
        <v>0</v>
      </c>
      <c r="AK31" s="124"/>
      <c r="AL31" s="235">
        <f t="shared" ca="1" si="11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si="8"/>
        <v>0</v>
      </c>
      <c r="AU31" s="235">
        <f t="shared" si="8"/>
        <v>0</v>
      </c>
      <c r="AV31" s="235">
        <f t="shared" si="8"/>
        <v>0</v>
      </c>
      <c r="AW31" s="235">
        <f t="shared" si="8"/>
        <v>0</v>
      </c>
      <c r="AX31" s="235">
        <f t="shared" ca="1" si="8"/>
        <v>0</v>
      </c>
      <c r="AY31" s="235">
        <f t="shared" ca="1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</row>
    <row r="32" spans="2:55">
      <c r="D32" s="224" t="str">
        <f>BETS_volumes!D32</f>
        <v>HV Customers (generation signalling)</v>
      </c>
      <c r="F32" s="12"/>
      <c r="G32" s="98"/>
      <c r="H32" s="236">
        <f>IF(H$11=$D$6, BETS_volumes!$J32*BETS_volumes!$K32,0)</f>
        <v>0</v>
      </c>
      <c r="I32" s="233">
        <f>IF(I$11=IF($D32=$A$5, $D$5, IF(OR($D32="ESV observed compliance", $D32 = $A$7),$D$7, $D$6)), SUMPRODUCT(BETS_volumes!$Q32:$U32,BETS_volumes!$Q$13:$U$13)+BETS_volumes!$O32,0)</f>
        <v>0</v>
      </c>
      <c r="J32" s="234">
        <f>IF(J$11=$D$6, BETS_volumes!$M32,0)</f>
        <v>0</v>
      </c>
      <c r="K32" s="233">
        <f>IF(K$11=$D$6, BETS_volumes!$J32*BETS_volumes!$K32,0)</f>
        <v>0</v>
      </c>
      <c r="L32" s="233">
        <f>IF(L$11=IF($D32=$A$5, $D$5, IF(OR($D32="ESV observed compliance", $D32 = $A$7),$D$7, $D$6)), SUMPRODUCT(BETS_volumes!$Q32:$U32,BETS_volumes!$Q$13:$U$13)+BETS_volumes!$O32,0)</f>
        <v>0</v>
      </c>
      <c r="M32" s="234">
        <f>IF(M$11=$D$6, BETS_volumes!$M32,0)</f>
        <v>0</v>
      </c>
      <c r="N32" s="233">
        <f>IF(N$11=$D$6, BETS_volumes!$J32*BETS_volumes!$K32,0)</f>
        <v>0</v>
      </c>
      <c r="O32" s="233">
        <f>IF(O$11=IF($D32=$A$5, $D$5, IF(OR($D32="ESV observed compliance", $D32 = $A$7),$D$7, $D$6)), SUMPRODUCT(BETS_volumes!$Q32:$U32,BETS_volumes!$Q$13:$U$13)+BETS_volumes!$O32,0)</f>
        <v>0</v>
      </c>
      <c r="P32" s="234">
        <f>IF(P$11=$D$6, BETS_volumes!$M32,0)</f>
        <v>0</v>
      </c>
      <c r="Q32" s="233">
        <f>IF(Q$11=$D$6, BETS_volumes!$J32*BETS_volumes!$K32,0)</f>
        <v>0</v>
      </c>
      <c r="R32" s="233">
        <f>IF(R$11=IF($D32=$A$5, $D$5, IF(OR($D32="ESV observed compliance", $D32 = $A$7),$D$7, $D$6)), SUMPRODUCT(BETS_volumes!$Q32:$U32,BETS_volumes!$Q$13:$U$13)+BETS_volumes!$O32,0)</f>
        <v>0</v>
      </c>
      <c r="S32" s="234">
        <f>IF(S$11=$D$6, BETS_volumes!$M32,0)</f>
        <v>0</v>
      </c>
      <c r="T32" s="233">
        <f>IF(T$11=$D$6, BETS_volumes!$J32*BETS_volumes!$K32,0)</f>
        <v>0</v>
      </c>
      <c r="U32" s="233">
        <f>IF(U$11=IF($D32=$A$5, $D$5, IF(OR($D32="ESV observed compliance", $D32 = $A$7),$D$7, $D$6)), SUMPRODUCT(BETS_volumes!$Q32:$U32,BETS_volumes!$Q$13:$U$13)+BETS_volumes!$O32,0)</f>
        <v>0</v>
      </c>
      <c r="V32" s="234">
        <f>IF(V$11=$D$6, BETS_volumes!$M32,0)</f>
        <v>0</v>
      </c>
      <c r="W32" s="233">
        <f>IF(W$11=$D$6, BETS_volumes!$J32*BETS_volumes!$K32,0)</f>
        <v>0</v>
      </c>
      <c r="X32" s="233">
        <f ca="1">IF(X$11=IF($D32=$A$5, $D$5, IF(OR($D32="ESV observed compliance", $D32 = $A$7),$D$7, $D$6)), SUMPRODUCT(BETS_volumes!$Q32:$U32,BETS_volumes!$Q$13:$U$13)+BETS_volumes!$O32,0)</f>
        <v>0</v>
      </c>
      <c r="Y32" s="234">
        <f>IF(Y$11=$D$6, BETS_volumes!$M32,0)</f>
        <v>0</v>
      </c>
      <c r="Z32" s="233">
        <f>IF(Z$11=$D$6, BETS_volumes!$J32*BETS_volumes!$K32,0)</f>
        <v>0</v>
      </c>
      <c r="AA32" s="233">
        <f>IF(AA$11=IF($D32=$A$5, $D$5, IF(OR($D32="ESV observed compliance", $D32 = $A$7),$D$7, $D$6)), SUMPRODUCT(BETS_volumes!$Q32:$U32,BETS_volumes!$Q$13:$U$13)+BETS_volumes!$O32,0)</f>
        <v>0</v>
      </c>
      <c r="AB32" s="234">
        <f>IF(AB$11=$D$6, BETS_volumes!$M32,0)</f>
        <v>0</v>
      </c>
      <c r="AC32" s="124"/>
      <c r="AD32" s="235">
        <f t="shared" si="10"/>
        <v>0</v>
      </c>
      <c r="AE32" s="235">
        <f t="shared" si="10"/>
        <v>0</v>
      </c>
      <c r="AF32" s="235">
        <f t="shared" si="10"/>
        <v>0</v>
      </c>
      <c r="AG32" s="235">
        <f t="shared" si="10"/>
        <v>0</v>
      </c>
      <c r="AH32" s="235">
        <f t="shared" si="10"/>
        <v>0</v>
      </c>
      <c r="AI32" s="235">
        <f t="shared" ca="1" si="10"/>
        <v>0</v>
      </c>
      <c r="AJ32" s="235">
        <f t="shared" si="10"/>
        <v>0</v>
      </c>
      <c r="AK32" s="124"/>
      <c r="AL32" s="235">
        <f t="shared" ca="1" si="11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si="8"/>
        <v>0</v>
      </c>
      <c r="AU32" s="235">
        <f t="shared" si="8"/>
        <v>0</v>
      </c>
      <c r="AV32" s="235">
        <f t="shared" si="8"/>
        <v>0</v>
      </c>
      <c r="AW32" s="235">
        <f t="shared" si="8"/>
        <v>0</v>
      </c>
      <c r="AX32" s="235">
        <f t="shared" ca="1" si="8"/>
        <v>0</v>
      </c>
      <c r="AY32" s="235">
        <f t="shared" ca="1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</row>
    <row r="33" spans="1:55">
      <c r="D33" s="224"/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3">SUMIF($AD$11:$AJ$11,BC$11, $AD33:$AJ33)*BC$8</f>
        <v>0</v>
      </c>
    </row>
    <row r="34" spans="1:55">
      <c r="D34" s="224" t="str">
        <f>BETS_volumes!D34</f>
        <v>22kV feeder works</v>
      </c>
      <c r="F34" s="12"/>
      <c r="G34" s="98"/>
      <c r="H34" s="236">
        <f>IF(H$11=$D$6, BETS_volumes!$J34*BETS_volumes!$K34,0)</f>
        <v>0</v>
      </c>
      <c r="I34" s="233">
        <f>IF(I$11=IF($D34=$A$5, $D$5, IF(OR($D34="ESV observed compliance", $D34 = $A$7),$D$7, $D$6)), SUMPRODUCT(BETS_volumes!$Q34:$U34,BETS_volumes!$Q$13:$U$13)+BETS_volumes!$O34,0)</f>
        <v>0</v>
      </c>
      <c r="J34" s="234">
        <f>IF(J$11=$D$6, BETS_volumes!$M34,0)</f>
        <v>0</v>
      </c>
      <c r="K34" s="233">
        <f>IF(K$11=$D$6, BETS_volumes!$J34*BETS_volumes!$K34,0)</f>
        <v>0</v>
      </c>
      <c r="L34" s="233">
        <f>IF(L$11=IF($D34=$A$5, $D$5, IF(OR($D34="ESV observed compliance", $D34 = $A$7),$D$7, $D$6)), SUMPRODUCT(BETS_volumes!$Q34:$U34,BETS_volumes!$Q$13:$U$13)+BETS_volumes!$O34,0)</f>
        <v>0</v>
      </c>
      <c r="M34" s="234">
        <f>IF(M$11=$D$6, BETS_volumes!$M34,0)</f>
        <v>0</v>
      </c>
      <c r="N34" s="233">
        <f>IF(N$11=$D$6, BETS_volumes!$J34*BETS_volumes!$K34,0)</f>
        <v>0</v>
      </c>
      <c r="O34" s="233">
        <f>IF(O$11=IF($D34=$A$5, $D$5, IF(OR($D34="ESV observed compliance", $D34 = $A$7),$D$7, $D$6)), SUMPRODUCT(BETS_volumes!$Q34:$U34,BETS_volumes!$Q$13:$U$13)+BETS_volumes!$O34,0)</f>
        <v>0</v>
      </c>
      <c r="P34" s="234">
        <f>IF(P$11=$D$6, BETS_volumes!$M34,0)</f>
        <v>0</v>
      </c>
      <c r="Q34" s="233">
        <f>IF(Q$11=$D$6, BETS_volumes!$J34*BETS_volumes!$K34,0)</f>
        <v>0</v>
      </c>
      <c r="R34" s="233">
        <f>IF(R$11=IF($D34=$A$5, $D$5, IF(OR($D34="ESV observed compliance", $D34 = $A$7),$D$7, $D$6)), SUMPRODUCT(BETS_volumes!$Q34:$U34,BETS_volumes!$Q$13:$U$13)+BETS_volumes!$O34,0)</f>
        <v>0</v>
      </c>
      <c r="S34" s="234">
        <f>IF(S$11=$D$6, BETS_volumes!$M34,0)</f>
        <v>0</v>
      </c>
      <c r="T34" s="233">
        <f>IF(T$11=$D$6, BETS_volumes!$J34*BETS_volumes!$K34,0)</f>
        <v>0</v>
      </c>
      <c r="U34" s="233">
        <f>IF(U$11=IF($D34=$A$5, $D$5, IF(OR($D34="ESV observed compliance", $D34 = $A$7),$D$7, $D$6)), SUMPRODUCT(BETS_volumes!$Q34:$U34,BETS_volumes!$Q$13:$U$13)+BETS_volumes!$O34,0)</f>
        <v>0</v>
      </c>
      <c r="V34" s="234">
        <f>IF(V$11=$D$6, BETS_volumes!$M34,0)</f>
        <v>0</v>
      </c>
      <c r="W34" s="233">
        <f>IF(W$11=$D$6, BETS_volumes!$J34*BETS_volumes!$K34,0)</f>
        <v>306000</v>
      </c>
      <c r="X34" s="233">
        <f ca="1">IF(X$11=IF($D34=$A$5, $D$5, IF(OR($D34="ESV observed compliance", $D34 = $A$7),$D$7, $D$6)), SUMPRODUCT(BETS_volumes!$Q34:$U34,BETS_volumes!$Q$13:$U$13)+BETS_volumes!$O34,0)</f>
        <v>0</v>
      </c>
      <c r="Y34" s="234">
        <f>IF(Y$11=$D$6, BETS_volumes!$M34,0)</f>
        <v>0</v>
      </c>
      <c r="Z34" s="233">
        <f>IF(Z$11=$D$6, BETS_volumes!$J34*BETS_volumes!$K34,0)</f>
        <v>0</v>
      </c>
      <c r="AA34" s="233">
        <f>IF(AA$11=IF($D34=$A$5, $D$5, IF(OR($D34="ESV observed compliance", $D34 = $A$7),$D$7, $D$6)), SUMPRODUCT(BETS_volumes!$Q34:$U34,BETS_volumes!$Q$13:$U$13)+BETS_volumes!$O34,0)</f>
        <v>0</v>
      </c>
      <c r="AB34" s="234">
        <f>IF(AB$11=$D$6, BETS_volumes!$M34,0)</f>
        <v>0</v>
      </c>
      <c r="AC34" s="124"/>
      <c r="AD34" s="235">
        <f t="shared" si="10"/>
        <v>0</v>
      </c>
      <c r="AE34" s="235">
        <f t="shared" si="10"/>
        <v>0</v>
      </c>
      <c r="AF34" s="235">
        <f t="shared" si="10"/>
        <v>0</v>
      </c>
      <c r="AG34" s="235">
        <f t="shared" si="10"/>
        <v>0</v>
      </c>
      <c r="AH34" s="235">
        <f t="shared" si="10"/>
        <v>0</v>
      </c>
      <c r="AI34" s="235">
        <f t="shared" ca="1" si="10"/>
        <v>306000</v>
      </c>
      <c r="AJ34" s="235">
        <f t="shared" si="10"/>
        <v>0</v>
      </c>
      <c r="AK34" s="124"/>
      <c r="AL34" s="235">
        <f t="shared" ca="1" si="11"/>
        <v>306000</v>
      </c>
      <c r="AN34" s="235">
        <f t="shared" ref="AN34:BC39" si="14">SUMIF($AD$11:$AJ$11,AN$11, $AD34:$AJ34)*AN$8</f>
        <v>0</v>
      </c>
      <c r="AO34" s="235">
        <f t="shared" si="14"/>
        <v>0</v>
      </c>
      <c r="AP34" s="235">
        <f t="shared" si="14"/>
        <v>0</v>
      </c>
      <c r="AQ34" s="235">
        <f t="shared" si="14"/>
        <v>0</v>
      </c>
      <c r="AR34" s="235">
        <f t="shared" si="14"/>
        <v>0</v>
      </c>
      <c r="AS34" s="235">
        <f t="shared" si="14"/>
        <v>0</v>
      </c>
      <c r="AT34" s="235">
        <f t="shared" si="14"/>
        <v>0</v>
      </c>
      <c r="AU34" s="235">
        <f t="shared" si="14"/>
        <v>0</v>
      </c>
      <c r="AV34" s="235">
        <f t="shared" si="14"/>
        <v>0</v>
      </c>
      <c r="AW34" s="235">
        <f t="shared" si="14"/>
        <v>0</v>
      </c>
      <c r="AX34" s="235">
        <f t="shared" ca="1" si="14"/>
        <v>153000</v>
      </c>
      <c r="AY34" s="235">
        <f t="shared" ca="1" si="14"/>
        <v>153000</v>
      </c>
      <c r="AZ34" s="235">
        <f t="shared" si="14"/>
        <v>0</v>
      </c>
      <c r="BA34" s="235">
        <f t="shared" si="14"/>
        <v>0</v>
      </c>
      <c r="BB34" s="235">
        <f t="shared" si="14"/>
        <v>0</v>
      </c>
      <c r="BC34" s="235">
        <f t="shared" si="14"/>
        <v>0</v>
      </c>
    </row>
    <row r="35" spans="1:55">
      <c r="D35" s="224" t="str">
        <f>BETS_volumes!D35</f>
        <v>66kV Line works (Overhead)</v>
      </c>
      <c r="F35" s="12"/>
      <c r="G35" s="98"/>
      <c r="H35" s="236">
        <f>IF(H$11=$D$6, BETS_volumes!$J35*BETS_volumes!$K35,0)</f>
        <v>0</v>
      </c>
      <c r="I35" s="233">
        <f>IF(I$11=IF($D35=$A$5, $D$5, IF(OR($D35="ESV observed compliance", $D35 = $A$7),$D$7, $D$6)), SUMPRODUCT(BETS_volumes!$Q35:$U35,BETS_volumes!$Q$13:$U$13)+BETS_volumes!$O35,0)</f>
        <v>0</v>
      </c>
      <c r="J35" s="234">
        <f>IF(J$11=$D$6, BETS_volumes!$M35,0)</f>
        <v>0</v>
      </c>
      <c r="K35" s="233">
        <f>IF(K$11=$D$6, BETS_volumes!$J35*BETS_volumes!$K35,0)</f>
        <v>0</v>
      </c>
      <c r="L35" s="233">
        <f>IF(L$11=IF($D35=$A$5, $D$5, IF(OR($D35="ESV observed compliance", $D35 = $A$7),$D$7, $D$6)), SUMPRODUCT(BETS_volumes!$Q35:$U35,BETS_volumes!$Q$13:$U$13)+BETS_volumes!$O35,0)</f>
        <v>0</v>
      </c>
      <c r="M35" s="234">
        <f>IF(M$11=$D$6, BETS_volumes!$M35,0)</f>
        <v>0</v>
      </c>
      <c r="N35" s="233">
        <f>IF(N$11=$D$6, BETS_volumes!$J35*BETS_volumes!$K35,0)</f>
        <v>0</v>
      </c>
      <c r="O35" s="233">
        <f>IF(O$11=IF($D35=$A$5, $D$5, IF(OR($D35="ESV observed compliance", $D35 = $A$7),$D$7, $D$6)), SUMPRODUCT(BETS_volumes!$Q35:$U35,BETS_volumes!$Q$13:$U$13)+BETS_volumes!$O35,0)</f>
        <v>0</v>
      </c>
      <c r="P35" s="234">
        <f>IF(P$11=$D$6, BETS_volumes!$M35,0)</f>
        <v>0</v>
      </c>
      <c r="Q35" s="233">
        <f>IF(Q$11=$D$6, BETS_volumes!$J35*BETS_volumes!$K35,0)</f>
        <v>0</v>
      </c>
      <c r="R35" s="233">
        <f>IF(R$11=IF($D35=$A$5, $D$5, IF(OR($D35="ESV observed compliance", $D35 = $A$7),$D$7, $D$6)), SUMPRODUCT(BETS_volumes!$Q35:$U35,BETS_volumes!$Q$13:$U$13)+BETS_volumes!$O35,0)</f>
        <v>0</v>
      </c>
      <c r="S35" s="234">
        <f>IF(S$11=$D$6, BETS_volumes!$M35,0)</f>
        <v>0</v>
      </c>
      <c r="T35" s="233">
        <f>IF(T$11=$D$6, BETS_volumes!$J35*BETS_volumes!$K35,0)</f>
        <v>0</v>
      </c>
      <c r="U35" s="233">
        <f>IF(U$11=IF($D35=$A$5, $D$5, IF(OR($D35="ESV observed compliance", $D35 = $A$7),$D$7, $D$6)), SUMPRODUCT(BETS_volumes!$Q35:$U35,BETS_volumes!$Q$13:$U$13)+BETS_volumes!$O35,0)</f>
        <v>0</v>
      </c>
      <c r="V35" s="234">
        <f>IF(V$11=$D$6, BETS_volumes!$M35,0)</f>
        <v>0</v>
      </c>
      <c r="W35" s="233">
        <f>IF(W$11=$D$6, BETS_volumes!$J35*BETS_volumes!$K35,0)</f>
        <v>0</v>
      </c>
      <c r="X35" s="233">
        <f ca="1">IF(X$11=IF($D35=$A$5, $D$5, IF(OR($D35="ESV observed compliance", $D35 = $A$7),$D$7, $D$6)), SUMPRODUCT(BETS_volumes!$Q35:$U35,BETS_volumes!$Q$13:$U$13)+BETS_volumes!$O35,0)</f>
        <v>0</v>
      </c>
      <c r="Y35" s="234">
        <f>IF(Y$11=$D$6, BETS_volumes!$M35,0)</f>
        <v>0</v>
      </c>
      <c r="Z35" s="233">
        <f>IF(Z$11=$D$6, BETS_volumes!$J35*BETS_volumes!$K35,0)</f>
        <v>0</v>
      </c>
      <c r="AA35" s="233">
        <f>IF(AA$11=IF($D35=$A$5, $D$5, IF(OR($D35="ESV observed compliance", $D35 = $A$7),$D$7, $D$6)), SUMPRODUCT(BETS_volumes!$Q35:$U35,BETS_volumes!$Q$13:$U$13)+BETS_volumes!$O35,0)</f>
        <v>0</v>
      </c>
      <c r="AB35" s="234">
        <f>IF(AB$11=$D$6, BETS_volumes!$M35,0)</f>
        <v>0</v>
      </c>
      <c r="AC35" s="124"/>
      <c r="AD35" s="235">
        <f t="shared" si="10"/>
        <v>0</v>
      </c>
      <c r="AE35" s="235">
        <f t="shared" si="10"/>
        <v>0</v>
      </c>
      <c r="AF35" s="235">
        <f t="shared" si="10"/>
        <v>0</v>
      </c>
      <c r="AG35" s="235">
        <f t="shared" si="10"/>
        <v>0</v>
      </c>
      <c r="AH35" s="235">
        <f t="shared" si="10"/>
        <v>0</v>
      </c>
      <c r="AI35" s="235">
        <f t="shared" ca="1" si="10"/>
        <v>0</v>
      </c>
      <c r="AJ35" s="235">
        <f t="shared" si="10"/>
        <v>0</v>
      </c>
      <c r="AK35" s="124"/>
      <c r="AL35" s="235">
        <f t="shared" ref="AL35:AL39" ca="1" si="15">SUM(AD35:AJ35)</f>
        <v>0</v>
      </c>
      <c r="AN35" s="235">
        <f t="shared" si="14"/>
        <v>0</v>
      </c>
      <c r="AO35" s="235">
        <f t="shared" si="14"/>
        <v>0</v>
      </c>
      <c r="AP35" s="235">
        <f t="shared" si="14"/>
        <v>0</v>
      </c>
      <c r="AQ35" s="235">
        <f t="shared" si="14"/>
        <v>0</v>
      </c>
      <c r="AR35" s="235">
        <f t="shared" si="14"/>
        <v>0</v>
      </c>
      <c r="AS35" s="235">
        <f t="shared" si="14"/>
        <v>0</v>
      </c>
      <c r="AT35" s="235">
        <f t="shared" si="14"/>
        <v>0</v>
      </c>
      <c r="AU35" s="235">
        <f t="shared" si="14"/>
        <v>0</v>
      </c>
      <c r="AV35" s="235">
        <f t="shared" si="14"/>
        <v>0</v>
      </c>
      <c r="AW35" s="235">
        <f t="shared" si="14"/>
        <v>0</v>
      </c>
      <c r="AX35" s="235">
        <f t="shared" ca="1" si="14"/>
        <v>0</v>
      </c>
      <c r="AY35" s="235">
        <f t="shared" ca="1" si="14"/>
        <v>0</v>
      </c>
      <c r="AZ35" s="235">
        <f t="shared" si="14"/>
        <v>0</v>
      </c>
      <c r="BA35" s="235">
        <f t="shared" si="14"/>
        <v>0</v>
      </c>
      <c r="BB35" s="235">
        <f t="shared" si="14"/>
        <v>0</v>
      </c>
      <c r="BC35" s="235">
        <f t="shared" si="14"/>
        <v>0</v>
      </c>
    </row>
    <row r="36" spans="1:55">
      <c r="D36" s="224" t="str">
        <f>BETS_volumes!D36</f>
        <v>3rd phase line extension</v>
      </c>
      <c r="F36" s="12"/>
      <c r="G36" s="98"/>
      <c r="H36" s="236">
        <f>IF(H$11=$D$6, BETS_volumes!$J36*BETS_volumes!$K36,0)</f>
        <v>0</v>
      </c>
      <c r="I36" s="233">
        <f>IF(I$11=IF($D36=$A$5, $D$5, IF(OR($D36="ESV observed compliance", $D36 = $A$7),$D$7, $D$6)), SUMPRODUCT(BETS_volumes!$Q36:$U36,BETS_volumes!$Q$13:$U$13)+BETS_volumes!$O36,0)</f>
        <v>0</v>
      </c>
      <c r="J36" s="234">
        <f>IF(J$11=$D$6, BETS_volumes!$M36,0)</f>
        <v>0</v>
      </c>
      <c r="K36" s="233">
        <f>IF(K$11=$D$6, BETS_volumes!$J36*BETS_volumes!$K36,0)</f>
        <v>0</v>
      </c>
      <c r="L36" s="233">
        <f>IF(L$11=IF($D36=$A$5, $D$5, IF(OR($D36="ESV observed compliance", $D36 = $A$7),$D$7, $D$6)), SUMPRODUCT(BETS_volumes!$Q36:$U36,BETS_volumes!$Q$13:$U$13)+BETS_volumes!$O36,0)</f>
        <v>0</v>
      </c>
      <c r="M36" s="234">
        <f>IF(M$11=$D$6, BETS_volumes!$M36,0)</f>
        <v>0</v>
      </c>
      <c r="N36" s="233">
        <f>IF(N$11=$D$6, BETS_volumes!$J36*BETS_volumes!$K36,0)</f>
        <v>0</v>
      </c>
      <c r="O36" s="233">
        <f>IF(O$11=IF($D36=$A$5, $D$5, IF(OR($D36="ESV observed compliance", $D36 = $A$7),$D$7, $D$6)), SUMPRODUCT(BETS_volumes!$Q36:$U36,BETS_volumes!$Q$13:$U$13)+BETS_volumes!$O36,0)</f>
        <v>0</v>
      </c>
      <c r="P36" s="234">
        <f>IF(P$11=$D$6, BETS_volumes!$M36,0)</f>
        <v>0</v>
      </c>
      <c r="Q36" s="233">
        <f>IF(Q$11=$D$6, BETS_volumes!$J36*BETS_volumes!$K36,0)</f>
        <v>0</v>
      </c>
      <c r="R36" s="233">
        <f>IF(R$11=IF($D36=$A$5, $D$5, IF(OR($D36="ESV observed compliance", $D36 = $A$7),$D$7, $D$6)), SUMPRODUCT(BETS_volumes!$Q36:$U36,BETS_volumes!$Q$13:$U$13)+BETS_volumes!$O36,0)</f>
        <v>0</v>
      </c>
      <c r="S36" s="234">
        <f>IF(S$11=$D$6, BETS_volumes!$M36,0)</f>
        <v>0</v>
      </c>
      <c r="T36" s="233">
        <f>IF(T$11=$D$6, BETS_volumes!$J36*BETS_volumes!$K36,0)</f>
        <v>0</v>
      </c>
      <c r="U36" s="233">
        <f>IF(U$11=IF($D36=$A$5, $D$5, IF(OR($D36="ESV observed compliance", $D36 = $A$7),$D$7, $D$6)), SUMPRODUCT(BETS_volumes!$Q36:$U36,BETS_volumes!$Q$13:$U$13)+BETS_volumes!$O36,0)</f>
        <v>0</v>
      </c>
      <c r="V36" s="234">
        <f>IF(V$11=$D$6, BETS_volumes!$M36,0)</f>
        <v>0</v>
      </c>
      <c r="W36" s="233">
        <f>IF(W$11=$D$6, BETS_volumes!$J36*BETS_volumes!$K36,0)</f>
        <v>0</v>
      </c>
      <c r="X36" s="233">
        <f ca="1">IF(X$11=IF($D36=$A$5, $D$5, IF(OR($D36="ESV observed compliance", $D36 = $A$7),$D$7, $D$6)), SUMPRODUCT(BETS_volumes!$Q36:$U36,BETS_volumes!$Q$13:$U$13)+BETS_volumes!$O36,0)</f>
        <v>0</v>
      </c>
      <c r="Y36" s="234">
        <f>IF(Y$11=$D$6, BETS_volumes!$M36,0)</f>
        <v>0</v>
      </c>
      <c r="Z36" s="233">
        <f>IF(Z$11=$D$6, BETS_volumes!$J36*BETS_volumes!$K36,0)</f>
        <v>0</v>
      </c>
      <c r="AA36" s="233">
        <f>IF(AA$11=IF($D36=$A$5, $D$5, IF(OR($D36="ESV observed compliance", $D36 = $A$7),$D$7, $D$6)), SUMPRODUCT(BETS_volumes!$Q36:$U36,BETS_volumes!$Q$13:$U$13)+BETS_volumes!$O36,0)</f>
        <v>0</v>
      </c>
      <c r="AB36" s="234">
        <f>IF(AB$11=$D$6, BETS_volumes!$M36,0)</f>
        <v>0</v>
      </c>
      <c r="AC36" s="124"/>
      <c r="AD36" s="235">
        <f t="shared" si="10"/>
        <v>0</v>
      </c>
      <c r="AE36" s="235">
        <f t="shared" si="10"/>
        <v>0</v>
      </c>
      <c r="AF36" s="235">
        <f t="shared" si="10"/>
        <v>0</v>
      </c>
      <c r="AG36" s="235">
        <f t="shared" si="10"/>
        <v>0</v>
      </c>
      <c r="AH36" s="235">
        <f t="shared" si="10"/>
        <v>0</v>
      </c>
      <c r="AI36" s="235">
        <f t="shared" ca="1" si="10"/>
        <v>0</v>
      </c>
      <c r="AJ36" s="235">
        <f t="shared" si="10"/>
        <v>0</v>
      </c>
      <c r="AK36" s="124"/>
      <c r="AL36" s="235">
        <f t="shared" ca="1" si="15"/>
        <v>0</v>
      </c>
      <c r="AN36" s="235">
        <f t="shared" si="14"/>
        <v>0</v>
      </c>
      <c r="AO36" s="235">
        <f t="shared" si="14"/>
        <v>0</v>
      </c>
      <c r="AP36" s="235">
        <f t="shared" si="14"/>
        <v>0</v>
      </c>
      <c r="AQ36" s="235">
        <f t="shared" si="14"/>
        <v>0</v>
      </c>
      <c r="AR36" s="235">
        <f t="shared" si="14"/>
        <v>0</v>
      </c>
      <c r="AS36" s="235">
        <f t="shared" si="14"/>
        <v>0</v>
      </c>
      <c r="AT36" s="235">
        <f t="shared" si="14"/>
        <v>0</v>
      </c>
      <c r="AU36" s="235">
        <f t="shared" si="14"/>
        <v>0</v>
      </c>
      <c r="AV36" s="235">
        <f t="shared" si="14"/>
        <v>0</v>
      </c>
      <c r="AW36" s="235">
        <f t="shared" si="14"/>
        <v>0</v>
      </c>
      <c r="AX36" s="235">
        <f t="shared" ca="1" si="14"/>
        <v>0</v>
      </c>
      <c r="AY36" s="235">
        <f t="shared" ca="1" si="14"/>
        <v>0</v>
      </c>
      <c r="AZ36" s="235">
        <f t="shared" si="14"/>
        <v>0</v>
      </c>
      <c r="BA36" s="235">
        <f t="shared" si="14"/>
        <v>0</v>
      </c>
      <c r="BB36" s="235">
        <f t="shared" si="14"/>
        <v>0</v>
      </c>
      <c r="BC36" s="235">
        <f t="shared" si="14"/>
        <v>0</v>
      </c>
    </row>
    <row r="37" spans="1:55">
      <c r="D37" s="224" t="str">
        <f>BETS_volumes!D37</f>
        <v>Asset resilience</v>
      </c>
      <c r="F37" s="12"/>
      <c r="G37" s="98"/>
      <c r="H37" s="236">
        <f>IF(H$11=$D$6, BETS_volumes!$J37*BETS_volumes!$K37,0)</f>
        <v>0</v>
      </c>
      <c r="I37" s="233">
        <f>IF(I$11=IF($D37=$A$5, $D$5, IF(OR($D37="ESV observed compliance", $D37 = $A$7),$D$7, $D$6)), SUMPRODUCT(BETS_volumes!$Q37:$U37,BETS_volumes!$Q$13:$U$13)+BETS_volumes!$O37,0)</f>
        <v>0</v>
      </c>
      <c r="J37" s="234">
        <f>IF(J$11=$D$6, BETS_volumes!$M37,0)</f>
        <v>0</v>
      </c>
      <c r="K37" s="233">
        <f>IF(K$11=$D$6, BETS_volumes!$J37*BETS_volumes!$K37,0)</f>
        <v>0</v>
      </c>
      <c r="L37" s="233">
        <f>IF(L$11=IF($D37=$A$5, $D$5, IF(OR($D37="ESV observed compliance", $D37 = $A$7),$D$7, $D$6)), SUMPRODUCT(BETS_volumes!$Q37:$U37,BETS_volumes!$Q$13:$U$13)+BETS_volumes!$O37,0)</f>
        <v>0</v>
      </c>
      <c r="M37" s="234">
        <f>IF(M$11=$D$6, BETS_volumes!$M37,0)</f>
        <v>0</v>
      </c>
      <c r="N37" s="233">
        <f>IF(N$11=$D$6, BETS_volumes!$J37*BETS_volumes!$K37,0)</f>
        <v>0</v>
      </c>
      <c r="O37" s="233">
        <f>IF(O$11=IF($D37=$A$5, $D$5, IF(OR($D37="ESV observed compliance", $D37 = $A$7),$D$7, $D$6)), SUMPRODUCT(BETS_volumes!$Q37:$U37,BETS_volumes!$Q$13:$U$13)+BETS_volumes!$O37,0)</f>
        <v>0</v>
      </c>
      <c r="P37" s="234">
        <f>IF(P$11=$D$6, BETS_volumes!$M37,0)</f>
        <v>0</v>
      </c>
      <c r="Q37" s="233">
        <f>IF(Q$11=$D$6, BETS_volumes!$J37*BETS_volumes!$K37,0)</f>
        <v>0</v>
      </c>
      <c r="R37" s="233">
        <f>IF(R$11=IF($D37=$A$5, $D$5, IF(OR($D37="ESV observed compliance", $D37 = $A$7),$D$7, $D$6)), SUMPRODUCT(BETS_volumes!$Q37:$U37,BETS_volumes!$Q$13:$U$13)+BETS_volumes!$O37,0)</f>
        <v>0</v>
      </c>
      <c r="S37" s="234">
        <f>IF(S$11=$D$6, BETS_volumes!$M37,0)</f>
        <v>0</v>
      </c>
      <c r="T37" s="233">
        <f>IF(T$11=$D$6, BETS_volumes!$J37*BETS_volumes!$K37,0)</f>
        <v>0</v>
      </c>
      <c r="U37" s="233">
        <f>IF(U$11=IF($D37=$A$5, $D$5, IF(OR($D37="ESV observed compliance", $D37 = $A$7),$D$7, $D$6)), SUMPRODUCT(BETS_volumes!$Q37:$U37,BETS_volumes!$Q$13:$U$13)+BETS_volumes!$O37,0)</f>
        <v>0</v>
      </c>
      <c r="V37" s="234">
        <f>IF(V$11=$D$6, BETS_volumes!$M37,0)</f>
        <v>0</v>
      </c>
      <c r="W37" s="233">
        <f>IF(W$11=$D$6, BETS_volumes!$J37*BETS_volumes!$K37,0)</f>
        <v>0</v>
      </c>
      <c r="X37" s="233">
        <f ca="1">IF(X$11=IF($D37=$A$5, $D$5, IF(OR($D37="ESV observed compliance", $D37 = $A$7),$D$7, $D$6)), SUMPRODUCT(BETS_volumes!$Q37:$U37,BETS_volumes!$Q$13:$U$13)+BETS_volumes!$O37,0)</f>
        <v>0</v>
      </c>
      <c r="Y37" s="234">
        <f>IF(Y$11=$D$6, BETS_volumes!$M37,0)</f>
        <v>0</v>
      </c>
      <c r="Z37" s="233">
        <f>IF(Z$11=$D$6, BETS_volumes!$J37*BETS_volumes!$K37,0)</f>
        <v>0</v>
      </c>
      <c r="AA37" s="233">
        <f>IF(AA$11=IF($D37=$A$5, $D$5, IF(OR($D37="ESV observed compliance", $D37 = $A$7),$D$7, $D$6)), SUMPRODUCT(BETS_volumes!$Q37:$U37,BETS_volumes!$Q$13:$U$13)+BETS_volumes!$O37,0)</f>
        <v>0</v>
      </c>
      <c r="AB37" s="234">
        <f>IF(AB$11=$D$6, BETS_volumes!$M37,0)</f>
        <v>0</v>
      </c>
      <c r="AC37" s="124"/>
      <c r="AD37" s="235">
        <f t="shared" si="10"/>
        <v>0</v>
      </c>
      <c r="AE37" s="235">
        <f t="shared" si="10"/>
        <v>0</v>
      </c>
      <c r="AF37" s="235">
        <f t="shared" si="10"/>
        <v>0</v>
      </c>
      <c r="AG37" s="235">
        <f t="shared" si="10"/>
        <v>0</v>
      </c>
      <c r="AH37" s="235">
        <f t="shared" si="10"/>
        <v>0</v>
      </c>
      <c r="AI37" s="235">
        <f t="shared" ca="1" si="10"/>
        <v>0</v>
      </c>
      <c r="AJ37" s="235">
        <f t="shared" si="10"/>
        <v>0</v>
      </c>
      <c r="AK37" s="124"/>
      <c r="AL37" s="235">
        <f t="shared" ca="1" si="15"/>
        <v>0</v>
      </c>
      <c r="AN37" s="235">
        <f t="shared" si="14"/>
        <v>0</v>
      </c>
      <c r="AO37" s="235">
        <f t="shared" si="14"/>
        <v>0</v>
      </c>
      <c r="AP37" s="235">
        <f t="shared" si="14"/>
        <v>0</v>
      </c>
      <c r="AQ37" s="235">
        <f t="shared" si="14"/>
        <v>0</v>
      </c>
      <c r="AR37" s="235">
        <f t="shared" si="14"/>
        <v>0</v>
      </c>
      <c r="AS37" s="235">
        <f t="shared" si="14"/>
        <v>0</v>
      </c>
      <c r="AT37" s="235">
        <f t="shared" si="14"/>
        <v>0</v>
      </c>
      <c r="AU37" s="235">
        <f t="shared" si="14"/>
        <v>0</v>
      </c>
      <c r="AV37" s="235">
        <f t="shared" si="14"/>
        <v>0</v>
      </c>
      <c r="AW37" s="235">
        <f t="shared" si="14"/>
        <v>0</v>
      </c>
      <c r="AX37" s="235">
        <f t="shared" ca="1" si="14"/>
        <v>0</v>
      </c>
      <c r="AY37" s="235">
        <f t="shared" ca="1" si="14"/>
        <v>0</v>
      </c>
      <c r="AZ37" s="235">
        <f t="shared" si="14"/>
        <v>0</v>
      </c>
      <c r="BA37" s="235">
        <f t="shared" si="14"/>
        <v>0</v>
      </c>
      <c r="BB37" s="235">
        <f t="shared" si="14"/>
        <v>0</v>
      </c>
      <c r="BC37" s="235">
        <f t="shared" si="14"/>
        <v>0</v>
      </c>
    </row>
    <row r="38" spans="1:55">
      <c r="D38" s="224" t="str">
        <f>BETS_volumes!D38</f>
        <v>Distribution Comms</v>
      </c>
      <c r="F38" s="12"/>
      <c r="G38" s="98"/>
      <c r="H38" s="236">
        <f>IF(H$11=$D$6, BETS_volumes!$J38*BETS_volumes!$K38,0)</f>
        <v>0</v>
      </c>
      <c r="I38" s="233">
        <f>IF(I$11=IF($D38=$A$5, $D$5, IF(OR($D38="ESV observed compliance", $D38 = $A$7),$D$7, $D$6)), SUMPRODUCT(BETS_volumes!$Q38:$U38,BETS_volumes!$Q$13:$U$13)+BETS_volumes!$O38,0)</f>
        <v>0</v>
      </c>
      <c r="J38" s="234">
        <f>IF(J$11=$D$6, BETS_volumes!$M38,0)</f>
        <v>0</v>
      </c>
      <c r="K38" s="233">
        <f>IF(K$11=$D$6, BETS_volumes!$J38*BETS_volumes!$K38,0)</f>
        <v>0</v>
      </c>
      <c r="L38" s="233">
        <f>IF(L$11=IF($D38=$A$5, $D$5, IF(OR($D38="ESV observed compliance", $D38 = $A$7),$D$7, $D$6)), SUMPRODUCT(BETS_volumes!$Q38:$U38,BETS_volumes!$Q$13:$U$13)+BETS_volumes!$O38,0)</f>
        <v>0</v>
      </c>
      <c r="M38" s="234">
        <f>IF(M$11=$D$6, BETS_volumes!$M38,0)</f>
        <v>0</v>
      </c>
      <c r="N38" s="233">
        <f>IF(N$11=$D$6, BETS_volumes!$J38*BETS_volumes!$K38,0)</f>
        <v>0</v>
      </c>
      <c r="O38" s="233">
        <f>IF(O$11=IF($D38=$A$5, $D$5, IF(OR($D38="ESV observed compliance", $D38 = $A$7),$D$7, $D$6)), SUMPRODUCT(BETS_volumes!$Q38:$U38,BETS_volumes!$Q$13:$U$13)+BETS_volumes!$O38,0)</f>
        <v>0</v>
      </c>
      <c r="P38" s="234">
        <f>IF(P$11=$D$6, BETS_volumes!$M38,0)</f>
        <v>0</v>
      </c>
      <c r="Q38" s="233">
        <f>IF(Q$11=$D$6, BETS_volumes!$J38*BETS_volumes!$K38,0)</f>
        <v>0</v>
      </c>
      <c r="R38" s="233">
        <f>IF(R$11=IF($D38=$A$5, $D$5, IF(OR($D38="ESV observed compliance", $D38 = $A$7),$D$7, $D$6)), SUMPRODUCT(BETS_volumes!$Q38:$U38,BETS_volumes!$Q$13:$U$13)+BETS_volumes!$O38,0)</f>
        <v>0</v>
      </c>
      <c r="S38" s="234">
        <f>IF(S$11=$D$6, BETS_volumes!$M38,0)</f>
        <v>0</v>
      </c>
      <c r="T38" s="233">
        <f>IF(T$11=$D$6, BETS_volumes!$J38*BETS_volumes!$K38,0)</f>
        <v>0</v>
      </c>
      <c r="U38" s="233">
        <f>IF(U$11=IF($D38=$A$5, $D$5, IF(OR($D38="ESV observed compliance", $D38 = $A$7),$D$7, $D$6)), SUMPRODUCT(BETS_volumes!$Q38:$U38,BETS_volumes!$Q$13:$U$13)+BETS_volumes!$O38,0)</f>
        <v>0</v>
      </c>
      <c r="V38" s="234">
        <f>IF(V$11=$D$6, BETS_volumes!$M38,0)</f>
        <v>0</v>
      </c>
      <c r="W38" s="233">
        <f>IF(W$11=$D$6, BETS_volumes!$J38*BETS_volumes!$K38,0)</f>
        <v>0</v>
      </c>
      <c r="X38" s="233">
        <f ca="1">IF(X$11=IF($D38=$A$5, $D$5, IF(OR($D38="ESV observed compliance", $D38 = $A$7),$D$7, $D$6)), SUMPRODUCT(BETS_volumes!$Q38:$U38,BETS_volumes!$Q$13:$U$13)+BETS_volumes!$O38,0)</f>
        <v>0</v>
      </c>
      <c r="Y38" s="234">
        <f>IF(Y$11=$D$6, BETS_volumes!$M38,0)</f>
        <v>0</v>
      </c>
      <c r="Z38" s="233">
        <f>IF(Z$11=$D$6, BETS_volumes!$J38*BETS_volumes!$K38,0)</f>
        <v>0</v>
      </c>
      <c r="AA38" s="233">
        <f>IF(AA$11=IF($D38=$A$5, $D$5, IF(OR($D38="ESV observed compliance", $D38 = $A$7),$D$7, $D$6)), SUMPRODUCT(BETS_volumes!$Q38:$U38,BETS_volumes!$Q$13:$U$13)+BETS_volumes!$O38,0)</f>
        <v>0</v>
      </c>
      <c r="AB38" s="234">
        <f>IF(AB$11=$D$6, BETS_volumes!$M38,0)</f>
        <v>0</v>
      </c>
      <c r="AC38" s="124"/>
      <c r="AD38" s="235">
        <f t="shared" si="10"/>
        <v>0</v>
      </c>
      <c r="AE38" s="235">
        <f t="shared" si="10"/>
        <v>0</v>
      </c>
      <c r="AF38" s="235">
        <f t="shared" si="10"/>
        <v>0</v>
      </c>
      <c r="AG38" s="235">
        <f t="shared" si="10"/>
        <v>0</v>
      </c>
      <c r="AH38" s="235">
        <f t="shared" si="10"/>
        <v>0</v>
      </c>
      <c r="AI38" s="235">
        <f t="shared" ca="1" si="10"/>
        <v>0</v>
      </c>
      <c r="AJ38" s="235">
        <f t="shared" si="10"/>
        <v>0</v>
      </c>
      <c r="AK38" s="124"/>
      <c r="AL38" s="235">
        <f t="shared" ca="1" si="15"/>
        <v>0</v>
      </c>
      <c r="AN38" s="235">
        <f t="shared" si="14"/>
        <v>0</v>
      </c>
      <c r="AO38" s="235">
        <f t="shared" si="14"/>
        <v>0</v>
      </c>
      <c r="AP38" s="235">
        <f t="shared" si="14"/>
        <v>0</v>
      </c>
      <c r="AQ38" s="235">
        <f t="shared" si="14"/>
        <v>0</v>
      </c>
      <c r="AR38" s="235">
        <f t="shared" si="14"/>
        <v>0</v>
      </c>
      <c r="AS38" s="235">
        <f t="shared" si="14"/>
        <v>0</v>
      </c>
      <c r="AT38" s="235">
        <f t="shared" si="14"/>
        <v>0</v>
      </c>
      <c r="AU38" s="235">
        <f t="shared" si="14"/>
        <v>0</v>
      </c>
      <c r="AV38" s="235">
        <f t="shared" si="14"/>
        <v>0</v>
      </c>
      <c r="AW38" s="235">
        <f t="shared" si="14"/>
        <v>0</v>
      </c>
      <c r="AX38" s="235">
        <f t="shared" ca="1" si="14"/>
        <v>0</v>
      </c>
      <c r="AY38" s="235">
        <f t="shared" ca="1" si="14"/>
        <v>0</v>
      </c>
      <c r="AZ38" s="235">
        <f t="shared" si="14"/>
        <v>0</v>
      </c>
      <c r="BA38" s="235">
        <f t="shared" si="14"/>
        <v>0</v>
      </c>
      <c r="BB38" s="235">
        <f t="shared" si="14"/>
        <v>0</v>
      </c>
      <c r="BC38" s="235">
        <f t="shared" si="14"/>
        <v>0</v>
      </c>
    </row>
    <row r="39" spans="1:55">
      <c r="D39" s="224" t="str">
        <f>BETS_volumes!D39</f>
        <v>Other distribution materials - Isolating Transformer (6MVA)</v>
      </c>
      <c r="F39" s="12"/>
      <c r="G39" s="98"/>
      <c r="H39" s="236">
        <f>IF(H$11=$D$6, BETS_volumes!$J39*BETS_volumes!$K39,0)</f>
        <v>0</v>
      </c>
      <c r="I39" s="233">
        <f>IF(I$11=IF($D39=$A$5, $D$5, IF(OR($D39="ESV observed compliance", $D39 = $A$7),$D$7, $D$6)), SUMPRODUCT(BETS_volumes!$Q39:$U39,BETS_volumes!$Q$13:$U$13)+BETS_volumes!$O39,0)</f>
        <v>0</v>
      </c>
      <c r="J39" s="234">
        <f>IF(J$11=$D$6, BETS_volumes!$M39,0)</f>
        <v>0</v>
      </c>
      <c r="K39" s="233">
        <f>IF(K$11=$D$6, BETS_volumes!$J39*BETS_volumes!$K39,0)</f>
        <v>0</v>
      </c>
      <c r="L39" s="233">
        <f>IF(L$11=IF($D39=$A$5, $D$5, IF(OR($D39="ESV observed compliance", $D39 = $A$7),$D$7, $D$6)), SUMPRODUCT(BETS_volumes!$Q39:$U39,BETS_volumes!$Q$13:$U$13)+BETS_volumes!$O39,0)</f>
        <v>0</v>
      </c>
      <c r="M39" s="234">
        <f>IF(M$11=$D$6, BETS_volumes!$M39,0)</f>
        <v>0</v>
      </c>
      <c r="N39" s="233">
        <f>IF(N$11=$D$6, BETS_volumes!$J39*BETS_volumes!$K39,0)</f>
        <v>0</v>
      </c>
      <c r="O39" s="233">
        <f>IF(O$11=IF($D39=$A$5, $D$5, IF(OR($D39="ESV observed compliance", $D39 = $A$7),$D$7, $D$6)), SUMPRODUCT(BETS_volumes!$Q39:$U39,BETS_volumes!$Q$13:$U$13)+BETS_volumes!$O39,0)</f>
        <v>0</v>
      </c>
      <c r="P39" s="234">
        <f>IF(P$11=$D$6, BETS_volumes!$M39,0)</f>
        <v>0</v>
      </c>
      <c r="Q39" s="233">
        <f>IF(Q$11=$D$6, BETS_volumes!$J39*BETS_volumes!$K39,0)</f>
        <v>0</v>
      </c>
      <c r="R39" s="233">
        <f>IF(R$11=IF($D39=$A$5, $D$5, IF(OR($D39="ESV observed compliance", $D39 = $A$7),$D$7, $D$6)), SUMPRODUCT(BETS_volumes!$Q39:$U39,BETS_volumes!$Q$13:$U$13)+BETS_volumes!$O39,0)</f>
        <v>0</v>
      </c>
      <c r="S39" s="234">
        <f>IF(S$11=$D$6, BETS_volumes!$M39,0)</f>
        <v>0</v>
      </c>
      <c r="T39" s="233">
        <f>IF(T$11=$D$6, BETS_volumes!$J39*BETS_volumes!$K39,0)</f>
        <v>0</v>
      </c>
      <c r="U39" s="233">
        <f>IF(U$11=IF($D39=$A$5, $D$5, IF(OR($D39="ESV observed compliance", $D39 = $A$7),$D$7, $D$6)), SUMPRODUCT(BETS_volumes!$Q39:$U39,BETS_volumes!$Q$13:$U$13)+BETS_volumes!$O39,0)</f>
        <v>0</v>
      </c>
      <c r="V39" s="234">
        <f>IF(V$11=$D$6, BETS_volumes!$M39,0)</f>
        <v>0</v>
      </c>
      <c r="W39" s="233">
        <f>IF(W$11=$D$6, BETS_volumes!$J39*BETS_volumes!$K39,0)</f>
        <v>1224000</v>
      </c>
      <c r="X39" s="233">
        <f ca="1">IF(X$11=IF($D39=$A$5, $D$5, IF(OR($D39="ESV observed compliance", $D39 = $A$7),$D$7, $D$6)), SUMPRODUCT(BETS_volumes!$Q39:$U39,BETS_volumes!$Q$13:$U$13)+BETS_volumes!$O39,0)</f>
        <v>299998.44337765465</v>
      </c>
      <c r="Y39" s="234">
        <f>IF(Y$11=$D$6, BETS_volumes!$M39,0)</f>
        <v>0</v>
      </c>
      <c r="Z39" s="233">
        <f>IF(Z$11=$D$6, BETS_volumes!$J39*BETS_volumes!$K39,0)</f>
        <v>0</v>
      </c>
      <c r="AA39" s="233">
        <f>IF(AA$11=IF($D39=$A$5, $D$5, IF(OR($D39="ESV observed compliance", $D39 = $A$7),$D$7, $D$6)), SUMPRODUCT(BETS_volumes!$Q39:$U39,BETS_volumes!$Q$13:$U$13)+BETS_volumes!$O39,0)</f>
        <v>0</v>
      </c>
      <c r="AB39" s="234">
        <f>IF(AB$11=$D$6, BETS_volumes!$M39,0)</f>
        <v>0</v>
      </c>
      <c r="AC39" s="124"/>
      <c r="AD39" s="235">
        <f t="shared" si="10"/>
        <v>0</v>
      </c>
      <c r="AE39" s="235">
        <f t="shared" si="10"/>
        <v>0</v>
      </c>
      <c r="AF39" s="235">
        <f t="shared" si="10"/>
        <v>0</v>
      </c>
      <c r="AG39" s="235">
        <f t="shared" si="10"/>
        <v>0</v>
      </c>
      <c r="AH39" s="235">
        <f t="shared" si="10"/>
        <v>0</v>
      </c>
      <c r="AI39" s="235">
        <f t="shared" ca="1" si="10"/>
        <v>1523998.4433776545</v>
      </c>
      <c r="AJ39" s="235">
        <f t="shared" si="10"/>
        <v>0</v>
      </c>
      <c r="AK39" s="124"/>
      <c r="AL39" s="235">
        <f t="shared" ca="1" si="15"/>
        <v>1523998.4433776545</v>
      </c>
      <c r="AN39" s="235">
        <f t="shared" si="14"/>
        <v>0</v>
      </c>
      <c r="AO39" s="235">
        <f t="shared" si="14"/>
        <v>0</v>
      </c>
      <c r="AP39" s="235">
        <f t="shared" si="14"/>
        <v>0</v>
      </c>
      <c r="AQ39" s="235">
        <f t="shared" si="14"/>
        <v>0</v>
      </c>
      <c r="AR39" s="235">
        <f t="shared" si="14"/>
        <v>0</v>
      </c>
      <c r="AS39" s="235">
        <f t="shared" si="14"/>
        <v>0</v>
      </c>
      <c r="AT39" s="235">
        <f t="shared" si="14"/>
        <v>0</v>
      </c>
      <c r="AU39" s="235">
        <f t="shared" si="14"/>
        <v>0</v>
      </c>
      <c r="AV39" s="235">
        <f t="shared" si="14"/>
        <v>0</v>
      </c>
      <c r="AW39" s="235">
        <f t="shared" si="14"/>
        <v>0</v>
      </c>
      <c r="AX39" s="235">
        <f t="shared" ca="1" si="14"/>
        <v>761999.22168882727</v>
      </c>
      <c r="AY39" s="235">
        <f t="shared" ca="1" si="14"/>
        <v>761999.22168882727</v>
      </c>
      <c r="AZ39" s="235">
        <f t="shared" si="14"/>
        <v>0</v>
      </c>
      <c r="BA39" s="235">
        <f t="shared" si="14"/>
        <v>0</v>
      </c>
      <c r="BB39" s="235">
        <f t="shared" si="14"/>
        <v>0</v>
      </c>
      <c r="BC39" s="235">
        <f t="shared" si="14"/>
        <v>0</v>
      </c>
    </row>
    <row r="40" spans="1:55"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D40" s="105"/>
      <c r="AE40" s="105"/>
      <c r="AF40" s="105"/>
      <c r="AG40" s="105"/>
      <c r="AH40" s="105"/>
      <c r="AI40" s="105"/>
      <c r="AJ40" s="105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</row>
    <row r="41" spans="1:55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D41" s="105"/>
      <c r="AE41" s="105"/>
      <c r="AF41" s="105"/>
      <c r="AG41" s="105"/>
      <c r="AH41" s="105"/>
      <c r="AI41" s="105"/>
      <c r="AJ41" s="105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</row>
    <row r="42" spans="1:55">
      <c r="C42" s="10" t="s">
        <v>8</v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D42" s="105"/>
      <c r="AE42" s="105"/>
      <c r="AF42" s="105"/>
      <c r="AG42" s="105"/>
      <c r="AH42" s="105"/>
      <c r="AI42" s="105"/>
      <c r="AJ42" s="105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</row>
    <row r="43" spans="1:55">
      <c r="D43" s="217" t="str">
        <f>BETS_volumes!D43</f>
        <v>GFN</v>
      </c>
      <c r="F43" s="12"/>
      <c r="G43" s="98"/>
      <c r="H43" s="236">
        <f>IF(H$11=$D$6, BETS_volumes!$J43*BETS_volumes!$K43,0)</f>
        <v>0</v>
      </c>
      <c r="I43" s="233">
        <f>IF(I$11=IF($D43=$A$5, $D$5, IF(OR($D43="ESV observed compliance", $D43 = $A$7),$D$7, $D$6)), SUMPRODUCT(BETS_volumes!$Q43:$U43,BETS_volumes!$Q$13:$U$13)+BETS_volumes!$O43,0)</f>
        <v>0</v>
      </c>
      <c r="J43" s="234">
        <f>IF(J$11=$D$6, BETS_volumes!$M43,0)</f>
        <v>0</v>
      </c>
      <c r="K43" s="233">
        <f>IF(K$11=$D$6, BETS_volumes!$J43*BETS_volumes!$K43,0)</f>
        <v>0</v>
      </c>
      <c r="L43" s="233">
        <f>IF(L$11=IF($D43=$A$5, $D$5, IF(OR($D43="ESV observed compliance", $D43 = $A$7),$D$7, $D$6)), SUMPRODUCT(BETS_volumes!$Q43:$U43,BETS_volumes!$Q$13:$U$13)+BETS_volumes!$O43,0)</f>
        <v>0</v>
      </c>
      <c r="M43" s="234">
        <f>IF(M$11=$D$6, BETS_volumes!$M43,0)</f>
        <v>0</v>
      </c>
      <c r="N43" s="233">
        <f>IF(N$11=$D$6, BETS_volumes!$J43*BETS_volumes!$K43,0)</f>
        <v>0</v>
      </c>
      <c r="O43" s="233">
        <f>IF(O$11=IF($D43=$A$5, $D$5, IF(OR($D43="ESV observed compliance", $D43 = $A$7),$D$7, $D$6)), SUMPRODUCT(BETS_volumes!$Q43:$U43,BETS_volumes!$Q$13:$U$13)+BETS_volumes!$O43,0)</f>
        <v>0</v>
      </c>
      <c r="P43" s="234">
        <f>IF(P$11=$D$6, BETS_volumes!$M43,0)</f>
        <v>0</v>
      </c>
      <c r="Q43" s="233">
        <f>IF(Q$11=$D$6, BETS_volumes!$J43*BETS_volumes!$K43,0)</f>
        <v>0</v>
      </c>
      <c r="R43" s="233">
        <f>IF(R$11=IF($D43=$A$5, $D$5, IF(OR($D43="ESV observed compliance", $D43 = $A$7),$D$7, $D$6)), SUMPRODUCT(BETS_volumes!$Q43:$U43,BETS_volumes!$Q$13:$U$13)+BETS_volumes!$O43,0)</f>
        <v>0</v>
      </c>
      <c r="S43" s="234">
        <f>IF(S$11=$D$6, BETS_volumes!$M43,0)</f>
        <v>0</v>
      </c>
      <c r="T43" s="233">
        <f>IF(T$11=$D$6, BETS_volumes!$J43*BETS_volumes!$K43,0)</f>
        <v>0</v>
      </c>
      <c r="U43" s="233">
        <f>IF(U$11=IF($D43=$A$5, $D$5, IF(OR($D43="ESV observed compliance", $D43 = $A$7),$D$7, $D$6)), SUMPRODUCT(BETS_volumes!$Q43:$U43,BETS_volumes!$Q$13:$U$13)+BETS_volumes!$O43,0)</f>
        <v>0</v>
      </c>
      <c r="V43" s="234">
        <f>IF(V$11=$D$6, BETS_volumes!$M43,0)</f>
        <v>0</v>
      </c>
      <c r="W43" s="233">
        <f>IF(W$11=$D$6, BETS_volumes!$J43*BETS_volumes!$K43,0)</f>
        <v>0</v>
      </c>
      <c r="X43" s="233">
        <f ca="1">IF(X$11=IF($D43=$A$5, $D$5, IF(OR($D43="ESV observed compliance", $D43 = $A$7),$D$7, $D$6)), SUMPRODUCT(BETS_volumes!$Q43:$U43,BETS_volumes!$Q$13:$U$13)+BETS_volumes!$O43,0)</f>
        <v>0</v>
      </c>
      <c r="Y43" s="234">
        <f>IF(Y$11=$D$6, BETS_volumes!$M43,0)</f>
        <v>0</v>
      </c>
      <c r="Z43" s="233">
        <f>IF(Z$11=$D$6, BETS_volumes!$J43*BETS_volumes!$K43,0)</f>
        <v>0</v>
      </c>
      <c r="AA43" s="233">
        <f>IF(AA$11=IF($D43=$A$5, $D$5, IF(OR($D43="ESV observed compliance", $D43 = $A$7),$D$7, $D$6)), SUMPRODUCT(BETS_volumes!$Q43:$U43,BETS_volumes!$Q$13:$U$13)+BETS_volumes!$O43,0)</f>
        <v>0</v>
      </c>
      <c r="AB43" s="234">
        <f>IF(AB$11=$D$6, BETS_volumes!$M43,0)</f>
        <v>0</v>
      </c>
      <c r="AC43" s="124"/>
      <c r="AD43" s="235">
        <f t="shared" ref="AD43:AJ58" si="16">SUMIF($H$11:$AB$11,AD$11, $H43:$AB43)</f>
        <v>0</v>
      </c>
      <c r="AE43" s="235">
        <f t="shared" si="16"/>
        <v>0</v>
      </c>
      <c r="AF43" s="235">
        <f t="shared" si="16"/>
        <v>0</v>
      </c>
      <c r="AG43" s="235">
        <f t="shared" si="16"/>
        <v>0</v>
      </c>
      <c r="AH43" s="235">
        <f t="shared" si="16"/>
        <v>0</v>
      </c>
      <c r="AI43" s="235">
        <f t="shared" ca="1" si="16"/>
        <v>0</v>
      </c>
      <c r="AJ43" s="235">
        <f t="shared" si="16"/>
        <v>0</v>
      </c>
      <c r="AK43" s="124"/>
      <c r="AL43" s="235">
        <f t="shared" ref="AL43" ca="1" si="17">SUM(AD43:AJ43)</f>
        <v>0</v>
      </c>
      <c r="AN43" s="235">
        <f t="shared" ref="AN43:BC58" si="18">SUMIF($AD$11:$AJ$11,AN$11, $AD43:$AJ43)*AN$8</f>
        <v>0</v>
      </c>
      <c r="AO43" s="235">
        <f t="shared" si="18"/>
        <v>0</v>
      </c>
      <c r="AP43" s="235">
        <f t="shared" si="18"/>
        <v>0</v>
      </c>
      <c r="AQ43" s="235">
        <f t="shared" si="18"/>
        <v>0</v>
      </c>
      <c r="AR43" s="235">
        <f t="shared" si="18"/>
        <v>0</v>
      </c>
      <c r="AS43" s="235">
        <f t="shared" si="18"/>
        <v>0</v>
      </c>
      <c r="AT43" s="235">
        <f t="shared" si="18"/>
        <v>0</v>
      </c>
      <c r="AU43" s="235">
        <f t="shared" si="18"/>
        <v>0</v>
      </c>
      <c r="AV43" s="235">
        <f t="shared" si="18"/>
        <v>0</v>
      </c>
      <c r="AW43" s="235">
        <f t="shared" si="18"/>
        <v>0</v>
      </c>
      <c r="AX43" s="235">
        <f t="shared" ca="1" si="18"/>
        <v>0</v>
      </c>
      <c r="AY43" s="235">
        <f t="shared" ca="1" si="18"/>
        <v>0</v>
      </c>
      <c r="AZ43" s="235">
        <f t="shared" si="18"/>
        <v>0</v>
      </c>
      <c r="BA43" s="235">
        <f t="shared" si="18"/>
        <v>0</v>
      </c>
      <c r="BB43" s="235">
        <f t="shared" si="18"/>
        <v>0</v>
      </c>
      <c r="BC43" s="235">
        <f t="shared" si="18"/>
        <v>0</v>
      </c>
    </row>
    <row r="44" spans="1:55">
      <c r="D44" s="217" t="str">
        <f>BETS_volumes!D44</f>
        <v>GFN enclosure</v>
      </c>
      <c r="F44" s="12"/>
      <c r="G44" s="98"/>
      <c r="H44" s="236">
        <f>IF(H$11=$D$6, BETS_volumes!$J44*BETS_volumes!$K44,0)</f>
        <v>0</v>
      </c>
      <c r="I44" s="233">
        <f>IF(I$11=IF($D44=$A$5, $D$5, IF(OR($D44="ESV observed compliance", $D44 = $A$7),$D$7, $D$6)), SUMPRODUCT(BETS_volumes!$Q44:$U44,BETS_volumes!$Q$13:$U$13)+BETS_volumes!$O44,0)</f>
        <v>0</v>
      </c>
      <c r="J44" s="234">
        <f>IF(J$11=$D$6, BETS_volumes!$M44,0)</f>
        <v>0</v>
      </c>
      <c r="K44" s="233">
        <f>IF(K$11=$D$6, BETS_volumes!$J44*BETS_volumes!$K44,0)</f>
        <v>0</v>
      </c>
      <c r="L44" s="233">
        <f>IF(L$11=IF($D44=$A$5, $D$5, IF(OR($D44="ESV observed compliance", $D44 = $A$7),$D$7, $D$6)), SUMPRODUCT(BETS_volumes!$Q44:$U44,BETS_volumes!$Q$13:$U$13)+BETS_volumes!$O44,0)</f>
        <v>0</v>
      </c>
      <c r="M44" s="234">
        <f>IF(M$11=$D$6, BETS_volumes!$M44,0)</f>
        <v>0</v>
      </c>
      <c r="N44" s="233">
        <f>IF(N$11=$D$6, BETS_volumes!$J44*BETS_volumes!$K44,0)</f>
        <v>0</v>
      </c>
      <c r="O44" s="233">
        <f>IF(O$11=IF($D44=$A$5, $D$5, IF(OR($D44="ESV observed compliance", $D44 = $A$7),$D$7, $D$6)), SUMPRODUCT(BETS_volumes!$Q44:$U44,BETS_volumes!$Q$13:$U$13)+BETS_volumes!$O44,0)</f>
        <v>0</v>
      </c>
      <c r="P44" s="234">
        <f>IF(P$11=$D$6, BETS_volumes!$M44,0)</f>
        <v>0</v>
      </c>
      <c r="Q44" s="233">
        <f>IF(Q$11=$D$6, BETS_volumes!$J44*BETS_volumes!$K44,0)</f>
        <v>0</v>
      </c>
      <c r="R44" s="233">
        <f>IF(R$11=IF($D44=$A$5, $D$5, IF(OR($D44="ESV observed compliance", $D44 = $A$7),$D$7, $D$6)), SUMPRODUCT(BETS_volumes!$Q44:$U44,BETS_volumes!$Q$13:$U$13)+BETS_volumes!$O44,0)</f>
        <v>0</v>
      </c>
      <c r="S44" s="234">
        <f>IF(S$11=$D$6, BETS_volumes!$M44,0)</f>
        <v>0</v>
      </c>
      <c r="T44" s="233">
        <f>IF(T$11=$D$6, BETS_volumes!$J44*BETS_volumes!$K44,0)</f>
        <v>0</v>
      </c>
      <c r="U44" s="233">
        <f>IF(U$11=IF($D44=$A$5, $D$5, IF(OR($D44="ESV observed compliance", $D44 = $A$7),$D$7, $D$6)), SUMPRODUCT(BETS_volumes!$Q44:$U44,BETS_volumes!$Q$13:$U$13)+BETS_volumes!$O44,0)</f>
        <v>0</v>
      </c>
      <c r="V44" s="234">
        <f>IF(V$11=$D$6, BETS_volumes!$M44,0)</f>
        <v>0</v>
      </c>
      <c r="W44" s="233">
        <f>IF(W$11=$D$6, BETS_volumes!$J44*BETS_volumes!$K44,0)</f>
        <v>0</v>
      </c>
      <c r="X44" s="233">
        <f ca="1">IF(X$11=IF($D44=$A$5, $D$5, IF(OR($D44="ESV observed compliance", $D44 = $A$7),$D$7, $D$6)), SUMPRODUCT(BETS_volumes!$Q44:$U44,BETS_volumes!$Q$13:$U$13)+BETS_volumes!$O44,0)</f>
        <v>0</v>
      </c>
      <c r="Y44" s="234">
        <f>IF(Y$11=$D$6, BETS_volumes!$M44,0)</f>
        <v>0</v>
      </c>
      <c r="Z44" s="233">
        <f>IF(Z$11=$D$6, BETS_volumes!$J44*BETS_volumes!$K44,0)</f>
        <v>0</v>
      </c>
      <c r="AA44" s="233">
        <f>IF(AA$11=IF($D44=$A$5, $D$5, IF(OR($D44="ESV observed compliance", $D44 = $A$7),$D$7, $D$6)), SUMPRODUCT(BETS_volumes!$Q44:$U44,BETS_volumes!$Q$13:$U$13)+BETS_volumes!$O44,0)</f>
        <v>0</v>
      </c>
      <c r="AB44" s="234">
        <f>IF(AB$11=$D$6, BETS_volumes!$M44,0)</f>
        <v>0</v>
      </c>
      <c r="AC44" s="124"/>
      <c r="AD44" s="235">
        <f t="shared" si="16"/>
        <v>0</v>
      </c>
      <c r="AE44" s="235">
        <f t="shared" si="16"/>
        <v>0</v>
      </c>
      <c r="AF44" s="235">
        <f t="shared" si="16"/>
        <v>0</v>
      </c>
      <c r="AG44" s="235">
        <f t="shared" si="16"/>
        <v>0</v>
      </c>
      <c r="AH44" s="235">
        <f t="shared" si="16"/>
        <v>0</v>
      </c>
      <c r="AI44" s="235">
        <f t="shared" ca="1" si="16"/>
        <v>0</v>
      </c>
      <c r="AJ44" s="235">
        <f t="shared" si="16"/>
        <v>0</v>
      </c>
      <c r="AK44" s="124"/>
      <c r="AL44" s="235">
        <f t="shared" ref="AL44:AL58" ca="1" si="19">SUM(AD44:AJ44)</f>
        <v>0</v>
      </c>
      <c r="AN44" s="235">
        <f t="shared" si="18"/>
        <v>0</v>
      </c>
      <c r="AO44" s="235">
        <f t="shared" si="18"/>
        <v>0</v>
      </c>
      <c r="AP44" s="235">
        <f t="shared" si="18"/>
        <v>0</v>
      </c>
      <c r="AQ44" s="235">
        <f t="shared" si="18"/>
        <v>0</v>
      </c>
      <c r="AR44" s="235">
        <f t="shared" si="18"/>
        <v>0</v>
      </c>
      <c r="AS44" s="235">
        <f t="shared" si="18"/>
        <v>0</v>
      </c>
      <c r="AT44" s="235">
        <f t="shared" si="18"/>
        <v>0</v>
      </c>
      <c r="AU44" s="235">
        <f t="shared" si="18"/>
        <v>0</v>
      </c>
      <c r="AV44" s="235">
        <f t="shared" si="18"/>
        <v>0</v>
      </c>
      <c r="AW44" s="235">
        <f t="shared" si="18"/>
        <v>0</v>
      </c>
      <c r="AX44" s="235">
        <f t="shared" ca="1" si="18"/>
        <v>0</v>
      </c>
      <c r="AY44" s="235">
        <f t="shared" ca="1" si="18"/>
        <v>0</v>
      </c>
      <c r="AZ44" s="235">
        <f t="shared" si="18"/>
        <v>0</v>
      </c>
      <c r="BA44" s="235">
        <f t="shared" si="18"/>
        <v>0</v>
      </c>
      <c r="BB44" s="235">
        <f t="shared" si="18"/>
        <v>0</v>
      </c>
      <c r="BC44" s="235">
        <f t="shared" si="18"/>
        <v>0</v>
      </c>
    </row>
    <row r="45" spans="1:55">
      <c r="D45" s="217" t="str">
        <f>BETS_volumes!D45</f>
        <v>Indoor switch room (incl GFN enclosure and switchboard)</v>
      </c>
      <c r="F45" s="12"/>
      <c r="G45" s="98"/>
      <c r="H45" s="236">
        <f>IF(H$11=$D$6, BETS_volumes!$J45*BETS_volumes!$K45,0)</f>
        <v>0</v>
      </c>
      <c r="I45" s="233">
        <f>IF(I$11=IF($D45=$A$5, $D$5, IF(OR($D45="ESV observed compliance", $D45 = $A$7),$D$7, $D$6)), SUMPRODUCT(BETS_volumes!$Q45:$U45,BETS_volumes!$Q$13:$U$13)+BETS_volumes!$O45,0)</f>
        <v>0</v>
      </c>
      <c r="J45" s="234">
        <f>IF(J$11=$D$6, BETS_volumes!$M45,0)</f>
        <v>0</v>
      </c>
      <c r="K45" s="233">
        <f>IF(K$11=$D$6, BETS_volumes!$J45*BETS_volumes!$K45,0)</f>
        <v>0</v>
      </c>
      <c r="L45" s="233">
        <f>IF(L$11=IF($D45=$A$5, $D$5, IF(OR($D45="ESV observed compliance", $D45 = $A$7),$D$7, $D$6)), SUMPRODUCT(BETS_volumes!$Q45:$U45,BETS_volumes!$Q$13:$U$13)+BETS_volumes!$O45,0)</f>
        <v>0</v>
      </c>
      <c r="M45" s="234">
        <f>IF(M$11=$D$6, BETS_volumes!$M45,0)</f>
        <v>0</v>
      </c>
      <c r="N45" s="233">
        <f>IF(N$11=$D$6, BETS_volumes!$J45*BETS_volumes!$K45,0)</f>
        <v>0</v>
      </c>
      <c r="O45" s="233">
        <f>IF(O$11=IF($D45=$A$5, $D$5, IF(OR($D45="ESV observed compliance", $D45 = $A$7),$D$7, $D$6)), SUMPRODUCT(BETS_volumes!$Q45:$U45,BETS_volumes!$Q$13:$U$13)+BETS_volumes!$O45,0)</f>
        <v>0</v>
      </c>
      <c r="P45" s="234">
        <f>IF(P$11=$D$6, BETS_volumes!$M45,0)</f>
        <v>0</v>
      </c>
      <c r="Q45" s="233">
        <f>IF(Q$11=$D$6, BETS_volumes!$J45*BETS_volumes!$K45,0)</f>
        <v>0</v>
      </c>
      <c r="R45" s="233">
        <f>IF(R$11=IF($D45=$A$5, $D$5, IF(OR($D45="ESV observed compliance", $D45 = $A$7),$D$7, $D$6)), SUMPRODUCT(BETS_volumes!$Q45:$U45,BETS_volumes!$Q$13:$U$13)+BETS_volumes!$O45,0)</f>
        <v>0</v>
      </c>
      <c r="S45" s="234">
        <f>IF(S$11=$D$6, BETS_volumes!$M45,0)</f>
        <v>0</v>
      </c>
      <c r="T45" s="233">
        <f>IF(T$11=$D$6, BETS_volumes!$J45*BETS_volumes!$K45,0)</f>
        <v>0</v>
      </c>
      <c r="U45" s="233">
        <f>IF(U$11=IF($D45=$A$5, $D$5, IF(OR($D45="ESV observed compliance", $D45 = $A$7),$D$7, $D$6)), SUMPRODUCT(BETS_volumes!$Q45:$U45,BETS_volumes!$Q$13:$U$13)+BETS_volumes!$O45,0)</f>
        <v>0</v>
      </c>
      <c r="V45" s="234">
        <f>IF(V$11=$D$6, BETS_volumes!$M45,0)</f>
        <v>0</v>
      </c>
      <c r="W45" s="233">
        <f>IF(W$11=$D$6, BETS_volumes!$J45*BETS_volumes!$K45,0)</f>
        <v>0</v>
      </c>
      <c r="X45" s="233">
        <f ca="1">IF(X$11=IF($D45=$A$5, $D$5, IF(OR($D45="ESV observed compliance", $D45 = $A$7),$D$7, $D$6)), SUMPRODUCT(BETS_volumes!$Q45:$U45,BETS_volumes!$Q$13:$U$13)+BETS_volumes!$O45,0)</f>
        <v>0</v>
      </c>
      <c r="Y45" s="234">
        <f>IF(Y$11=$D$6, BETS_volumes!$M45,0)</f>
        <v>0</v>
      </c>
      <c r="Z45" s="233">
        <f>IF(Z$11=$D$6, BETS_volumes!$J45*BETS_volumes!$K45,0)</f>
        <v>0</v>
      </c>
      <c r="AA45" s="233">
        <f>IF(AA$11=IF($D45=$A$5, $D$5, IF(OR($D45="ESV observed compliance", $D45 = $A$7),$D$7, $D$6)), SUMPRODUCT(BETS_volumes!$Q45:$U45,BETS_volumes!$Q$13:$U$13)+BETS_volumes!$O45,0)</f>
        <v>0</v>
      </c>
      <c r="AB45" s="234">
        <f>IF(AB$11=$D$6, BETS_volumes!$M45,0)</f>
        <v>0</v>
      </c>
      <c r="AC45" s="124"/>
      <c r="AD45" s="235">
        <f t="shared" si="16"/>
        <v>0</v>
      </c>
      <c r="AE45" s="235">
        <f t="shared" si="16"/>
        <v>0</v>
      </c>
      <c r="AF45" s="235">
        <f t="shared" si="16"/>
        <v>0</v>
      </c>
      <c r="AG45" s="235">
        <f t="shared" si="16"/>
        <v>0</v>
      </c>
      <c r="AH45" s="235">
        <f t="shared" si="16"/>
        <v>0</v>
      </c>
      <c r="AI45" s="235">
        <f t="shared" ca="1" si="16"/>
        <v>0</v>
      </c>
      <c r="AJ45" s="235">
        <f t="shared" si="16"/>
        <v>0</v>
      </c>
      <c r="AK45" s="124"/>
      <c r="AL45" s="235">
        <f t="shared" ca="1" si="19"/>
        <v>0</v>
      </c>
      <c r="AN45" s="235">
        <f t="shared" si="18"/>
        <v>0</v>
      </c>
      <c r="AO45" s="235">
        <f t="shared" si="18"/>
        <v>0</v>
      </c>
      <c r="AP45" s="235">
        <f t="shared" si="18"/>
        <v>0</v>
      </c>
      <c r="AQ45" s="235">
        <f t="shared" si="18"/>
        <v>0</v>
      </c>
      <c r="AR45" s="235">
        <f t="shared" si="18"/>
        <v>0</v>
      </c>
      <c r="AS45" s="235">
        <f t="shared" si="18"/>
        <v>0</v>
      </c>
      <c r="AT45" s="235">
        <f t="shared" si="18"/>
        <v>0</v>
      </c>
      <c r="AU45" s="235">
        <f t="shared" si="18"/>
        <v>0</v>
      </c>
      <c r="AV45" s="235">
        <f t="shared" si="18"/>
        <v>0</v>
      </c>
      <c r="AW45" s="235">
        <f t="shared" si="18"/>
        <v>0</v>
      </c>
      <c r="AX45" s="235">
        <f t="shared" ca="1" si="18"/>
        <v>0</v>
      </c>
      <c r="AY45" s="235">
        <f t="shared" ca="1" si="18"/>
        <v>0</v>
      </c>
      <c r="AZ45" s="235">
        <f t="shared" si="18"/>
        <v>0</v>
      </c>
      <c r="BA45" s="235">
        <f t="shared" si="18"/>
        <v>0</v>
      </c>
      <c r="BB45" s="235">
        <f t="shared" si="18"/>
        <v>0</v>
      </c>
      <c r="BC45" s="235">
        <f t="shared" si="18"/>
        <v>0</v>
      </c>
    </row>
    <row r="46" spans="1:55">
      <c r="D46" s="217" t="str">
        <f>BETS_volumes!D46</f>
        <v>RMU</v>
      </c>
      <c r="F46" s="12"/>
      <c r="G46" s="98"/>
      <c r="H46" s="236">
        <f>IF(H$11=$D$6, BETS_volumes!$J46*BETS_volumes!$K46,0)</f>
        <v>0</v>
      </c>
      <c r="I46" s="233">
        <f>IF(I$11=IF($D46=$A$5, $D$5, IF(OR($D46="ESV observed compliance", $D46 = $A$7),$D$7, $D$6)), SUMPRODUCT(BETS_volumes!$Q46:$U46,BETS_volumes!$Q$13:$U$13)+BETS_volumes!$O46,0)</f>
        <v>0</v>
      </c>
      <c r="J46" s="234">
        <f>IF(J$11=$D$6, BETS_volumes!$M46,0)</f>
        <v>0</v>
      </c>
      <c r="K46" s="233">
        <f>IF(K$11=$D$6, BETS_volumes!$J46*BETS_volumes!$K46,0)</f>
        <v>0</v>
      </c>
      <c r="L46" s="233">
        <f>IF(L$11=IF($D46=$A$5, $D$5, IF(OR($D46="ESV observed compliance", $D46 = $A$7),$D$7, $D$6)), SUMPRODUCT(BETS_volumes!$Q46:$U46,BETS_volumes!$Q$13:$U$13)+BETS_volumes!$O46,0)</f>
        <v>0</v>
      </c>
      <c r="M46" s="234">
        <f>IF(M$11=$D$6, BETS_volumes!$M46,0)</f>
        <v>0</v>
      </c>
      <c r="N46" s="233">
        <f>IF(N$11=$D$6, BETS_volumes!$J46*BETS_volumes!$K46,0)</f>
        <v>0</v>
      </c>
      <c r="O46" s="233">
        <f>IF(O$11=IF($D46=$A$5, $D$5, IF(OR($D46="ESV observed compliance", $D46 = $A$7),$D$7, $D$6)), SUMPRODUCT(BETS_volumes!$Q46:$U46,BETS_volumes!$Q$13:$U$13)+BETS_volumes!$O46,0)</f>
        <v>0</v>
      </c>
      <c r="P46" s="234">
        <f>IF(P$11=$D$6, BETS_volumes!$M46,0)</f>
        <v>0</v>
      </c>
      <c r="Q46" s="233">
        <f>IF(Q$11=$D$6, BETS_volumes!$J46*BETS_volumes!$K46,0)</f>
        <v>0</v>
      </c>
      <c r="R46" s="233">
        <f>IF(R$11=IF($D46=$A$5, $D$5, IF(OR($D46="ESV observed compliance", $D46 = $A$7),$D$7, $D$6)), SUMPRODUCT(BETS_volumes!$Q46:$U46,BETS_volumes!$Q$13:$U$13)+BETS_volumes!$O46,0)</f>
        <v>0</v>
      </c>
      <c r="S46" s="234">
        <f>IF(S$11=$D$6, BETS_volumes!$M46,0)</f>
        <v>0</v>
      </c>
      <c r="T46" s="233">
        <f>IF(T$11=$D$6, BETS_volumes!$J46*BETS_volumes!$K46,0)</f>
        <v>0</v>
      </c>
      <c r="U46" s="233">
        <f>IF(U$11=IF($D46=$A$5, $D$5, IF(OR($D46="ESV observed compliance", $D46 = $A$7),$D$7, $D$6)), SUMPRODUCT(BETS_volumes!$Q46:$U46,BETS_volumes!$Q$13:$U$13)+BETS_volumes!$O46,0)</f>
        <v>0</v>
      </c>
      <c r="V46" s="234">
        <f>IF(V$11=$D$6, BETS_volumes!$M46,0)</f>
        <v>0</v>
      </c>
      <c r="W46" s="233">
        <f>IF(W$11=$D$6, BETS_volumes!$J46*BETS_volumes!$K46,0)</f>
        <v>0</v>
      </c>
      <c r="X46" s="233">
        <f ca="1">IF(X$11=IF($D46=$A$5, $D$5, IF(OR($D46="ESV observed compliance", $D46 = $A$7),$D$7, $D$6)), SUMPRODUCT(BETS_volumes!$Q46:$U46,BETS_volumes!$Q$13:$U$13)+BETS_volumes!$O46,0)</f>
        <v>0</v>
      </c>
      <c r="Y46" s="234">
        <f>IF(Y$11=$D$6, BETS_volumes!$M46,0)</f>
        <v>0</v>
      </c>
      <c r="Z46" s="233">
        <f>IF(Z$11=$D$6, BETS_volumes!$J46*BETS_volumes!$K46,0)</f>
        <v>0</v>
      </c>
      <c r="AA46" s="233">
        <f>IF(AA$11=IF($D46=$A$5, $D$5, IF(OR($D46="ESV observed compliance", $D46 = $A$7),$D$7, $D$6)), SUMPRODUCT(BETS_volumes!$Q46:$U46,BETS_volumes!$Q$13:$U$13)+BETS_volumes!$O46,0)</f>
        <v>0</v>
      </c>
      <c r="AB46" s="234">
        <f>IF(AB$11=$D$6, BETS_volumes!$M46,0)</f>
        <v>0</v>
      </c>
      <c r="AC46" s="124"/>
      <c r="AD46" s="235">
        <f t="shared" si="16"/>
        <v>0</v>
      </c>
      <c r="AE46" s="235">
        <f t="shared" si="16"/>
        <v>0</v>
      </c>
      <c r="AF46" s="235">
        <f t="shared" si="16"/>
        <v>0</v>
      </c>
      <c r="AG46" s="235">
        <f t="shared" si="16"/>
        <v>0</v>
      </c>
      <c r="AH46" s="235">
        <f t="shared" si="16"/>
        <v>0</v>
      </c>
      <c r="AI46" s="235">
        <f t="shared" ca="1" si="16"/>
        <v>0</v>
      </c>
      <c r="AJ46" s="235">
        <f t="shared" si="16"/>
        <v>0</v>
      </c>
      <c r="AK46" s="124"/>
      <c r="AL46" s="235">
        <f t="shared" ca="1" si="19"/>
        <v>0</v>
      </c>
      <c r="AN46" s="235">
        <f t="shared" si="18"/>
        <v>0</v>
      </c>
      <c r="AO46" s="235">
        <f t="shared" si="18"/>
        <v>0</v>
      </c>
      <c r="AP46" s="235">
        <f t="shared" si="18"/>
        <v>0</v>
      </c>
      <c r="AQ46" s="235">
        <f t="shared" si="18"/>
        <v>0</v>
      </c>
      <c r="AR46" s="235">
        <f t="shared" si="18"/>
        <v>0</v>
      </c>
      <c r="AS46" s="235">
        <f t="shared" si="18"/>
        <v>0</v>
      </c>
      <c r="AT46" s="235">
        <f t="shared" si="18"/>
        <v>0</v>
      </c>
      <c r="AU46" s="235">
        <f t="shared" si="18"/>
        <v>0</v>
      </c>
      <c r="AV46" s="235">
        <f t="shared" si="18"/>
        <v>0</v>
      </c>
      <c r="AW46" s="235">
        <f t="shared" si="18"/>
        <v>0</v>
      </c>
      <c r="AX46" s="235">
        <f t="shared" ca="1" si="18"/>
        <v>0</v>
      </c>
      <c r="AY46" s="235">
        <f t="shared" ca="1" si="18"/>
        <v>0</v>
      </c>
      <c r="AZ46" s="235">
        <f t="shared" si="18"/>
        <v>0</v>
      </c>
      <c r="BA46" s="235">
        <f t="shared" si="18"/>
        <v>0</v>
      </c>
      <c r="BB46" s="235">
        <f t="shared" si="18"/>
        <v>0</v>
      </c>
      <c r="BC46" s="235">
        <f t="shared" si="18"/>
        <v>0</v>
      </c>
    </row>
    <row r="47" spans="1:55">
      <c r="D47" s="217" t="str">
        <f>BETS_volumes!D47</f>
        <v>66/22kV transformer</v>
      </c>
      <c r="F47" s="12"/>
      <c r="G47" s="98"/>
      <c r="H47" s="236">
        <f>IF(H$11=$D$6, BETS_volumes!$J47*BETS_volumes!$K47,0)</f>
        <v>0</v>
      </c>
      <c r="I47" s="233">
        <f>IF(I$11=IF($D47=$A$5, $D$5, IF(OR($D47="ESV observed compliance", $D47 = $A$7),$D$7, $D$6)), SUMPRODUCT(BETS_volumes!$Q47:$U47,BETS_volumes!$Q$13:$U$13)+BETS_volumes!$O47,0)</f>
        <v>0</v>
      </c>
      <c r="J47" s="234">
        <f>IF(J$11=$D$6, BETS_volumes!$M47,0)</f>
        <v>0</v>
      </c>
      <c r="K47" s="233">
        <f>IF(K$11=$D$6, BETS_volumes!$J47*BETS_volumes!$K47,0)</f>
        <v>0</v>
      </c>
      <c r="L47" s="233">
        <f>IF(L$11=IF($D47=$A$5, $D$5, IF(OR($D47="ESV observed compliance", $D47 = $A$7),$D$7, $D$6)), SUMPRODUCT(BETS_volumes!$Q47:$U47,BETS_volumes!$Q$13:$U$13)+BETS_volumes!$O47,0)</f>
        <v>0</v>
      </c>
      <c r="M47" s="234">
        <f>IF(M$11=$D$6, BETS_volumes!$M47,0)</f>
        <v>0</v>
      </c>
      <c r="N47" s="233">
        <f>IF(N$11=$D$6, BETS_volumes!$J47*BETS_volumes!$K47,0)</f>
        <v>0</v>
      </c>
      <c r="O47" s="233">
        <f>IF(O$11=IF($D47=$A$5, $D$5, IF(OR($D47="ESV observed compliance", $D47 = $A$7),$D$7, $D$6)), SUMPRODUCT(BETS_volumes!$Q47:$U47,BETS_volumes!$Q$13:$U$13)+BETS_volumes!$O47,0)</f>
        <v>0</v>
      </c>
      <c r="P47" s="234">
        <f>IF(P$11=$D$6, BETS_volumes!$M47,0)</f>
        <v>0</v>
      </c>
      <c r="Q47" s="233">
        <f>IF(Q$11=$D$6, BETS_volumes!$J47*BETS_volumes!$K47,0)</f>
        <v>0</v>
      </c>
      <c r="R47" s="233">
        <f>IF(R$11=IF($D47=$A$5, $D$5, IF(OR($D47="ESV observed compliance", $D47 = $A$7),$D$7, $D$6)), SUMPRODUCT(BETS_volumes!$Q47:$U47,BETS_volumes!$Q$13:$U$13)+BETS_volumes!$O47,0)</f>
        <v>0</v>
      </c>
      <c r="S47" s="234">
        <f>IF(S$11=$D$6, BETS_volumes!$M47,0)</f>
        <v>0</v>
      </c>
      <c r="T47" s="233">
        <f>IF(T$11=$D$6, BETS_volumes!$J47*BETS_volumes!$K47,0)</f>
        <v>0</v>
      </c>
      <c r="U47" s="233">
        <f>IF(U$11=IF($D47=$A$5, $D$5, IF(OR($D47="ESV observed compliance", $D47 = $A$7),$D$7, $D$6)), SUMPRODUCT(BETS_volumes!$Q47:$U47,BETS_volumes!$Q$13:$U$13)+BETS_volumes!$O47,0)</f>
        <v>0</v>
      </c>
      <c r="V47" s="234">
        <f>IF(V$11=$D$6, BETS_volumes!$M47,0)</f>
        <v>0</v>
      </c>
      <c r="W47" s="233">
        <f>IF(W$11=$D$6, BETS_volumes!$J47*BETS_volumes!$K47,0)</f>
        <v>0</v>
      </c>
      <c r="X47" s="233">
        <f ca="1">IF(X$11=IF($D47=$A$5, $D$5, IF(OR($D47="ESV observed compliance", $D47 = $A$7),$D$7, $D$6)), SUMPRODUCT(BETS_volumes!$Q47:$U47,BETS_volumes!$Q$13:$U$13)+BETS_volumes!$O47,0)</f>
        <v>0</v>
      </c>
      <c r="Y47" s="234">
        <f>IF(Y$11=$D$6, BETS_volumes!$M47,0)</f>
        <v>0</v>
      </c>
      <c r="Z47" s="233">
        <f>IF(Z$11=$D$6, BETS_volumes!$J47*BETS_volumes!$K47,0)</f>
        <v>0</v>
      </c>
      <c r="AA47" s="233">
        <f>IF(AA$11=IF($D47=$A$5, $D$5, IF(OR($D47="ESV observed compliance", $D47 = $A$7),$D$7, $D$6)), SUMPRODUCT(BETS_volumes!$Q47:$U47,BETS_volumes!$Q$13:$U$13)+BETS_volumes!$O47,0)</f>
        <v>0</v>
      </c>
      <c r="AB47" s="234">
        <f>IF(AB$11=$D$6, BETS_volumes!$M47,0)</f>
        <v>0</v>
      </c>
      <c r="AC47" s="124"/>
      <c r="AD47" s="235">
        <f t="shared" si="16"/>
        <v>0</v>
      </c>
      <c r="AE47" s="235">
        <f t="shared" si="16"/>
        <v>0</v>
      </c>
      <c r="AF47" s="235">
        <f t="shared" si="16"/>
        <v>0</v>
      </c>
      <c r="AG47" s="235">
        <f t="shared" si="16"/>
        <v>0</v>
      </c>
      <c r="AH47" s="235">
        <f t="shared" si="16"/>
        <v>0</v>
      </c>
      <c r="AI47" s="235">
        <f t="shared" ca="1" si="16"/>
        <v>0</v>
      </c>
      <c r="AJ47" s="235">
        <f t="shared" si="16"/>
        <v>0</v>
      </c>
      <c r="AK47" s="124"/>
      <c r="AL47" s="235">
        <f t="shared" ca="1" si="19"/>
        <v>0</v>
      </c>
      <c r="AN47" s="235">
        <f t="shared" si="18"/>
        <v>0</v>
      </c>
      <c r="AO47" s="235">
        <f t="shared" si="18"/>
        <v>0</v>
      </c>
      <c r="AP47" s="235">
        <f t="shared" si="18"/>
        <v>0</v>
      </c>
      <c r="AQ47" s="235">
        <f t="shared" si="18"/>
        <v>0</v>
      </c>
      <c r="AR47" s="235">
        <f t="shared" si="18"/>
        <v>0</v>
      </c>
      <c r="AS47" s="235">
        <f t="shared" si="18"/>
        <v>0</v>
      </c>
      <c r="AT47" s="235">
        <f t="shared" si="18"/>
        <v>0</v>
      </c>
      <c r="AU47" s="235">
        <f t="shared" si="18"/>
        <v>0</v>
      </c>
      <c r="AV47" s="235">
        <f t="shared" si="18"/>
        <v>0</v>
      </c>
      <c r="AW47" s="235">
        <f t="shared" si="18"/>
        <v>0</v>
      </c>
      <c r="AX47" s="235">
        <f t="shared" ca="1" si="18"/>
        <v>0</v>
      </c>
      <c r="AY47" s="235">
        <f t="shared" ca="1" si="18"/>
        <v>0</v>
      </c>
      <c r="AZ47" s="235">
        <f t="shared" si="18"/>
        <v>0</v>
      </c>
      <c r="BA47" s="235">
        <f t="shared" si="18"/>
        <v>0</v>
      </c>
      <c r="BB47" s="235">
        <f t="shared" si="18"/>
        <v>0</v>
      </c>
      <c r="BC47" s="235">
        <f t="shared" si="18"/>
        <v>0</v>
      </c>
    </row>
    <row r="48" spans="1:55">
      <c r="D48" s="217" t="str">
        <f>BETS_volumes!D48</f>
        <v>66kV circuit breaker</v>
      </c>
      <c r="F48" s="12"/>
      <c r="G48" s="98"/>
      <c r="H48" s="236">
        <f>IF(H$11=$D$6, BETS_volumes!$J48*BETS_volumes!$K48,0)</f>
        <v>0</v>
      </c>
      <c r="I48" s="233">
        <f>IF(I$11=IF($D48=$A$5, $D$5, IF(OR($D48="ESV observed compliance", $D48 = $A$7),$D$7, $D$6)), SUMPRODUCT(BETS_volumes!$Q48:$U48,BETS_volumes!$Q$13:$U$13)+BETS_volumes!$O48,0)</f>
        <v>0</v>
      </c>
      <c r="J48" s="234">
        <f>IF(J$11=$D$6, BETS_volumes!$M48,0)</f>
        <v>0</v>
      </c>
      <c r="K48" s="233">
        <f>IF(K$11=$D$6, BETS_volumes!$J48*BETS_volumes!$K48,0)</f>
        <v>0</v>
      </c>
      <c r="L48" s="233">
        <f>IF(L$11=IF($D48=$A$5, $D$5, IF(OR($D48="ESV observed compliance", $D48 = $A$7),$D$7, $D$6)), SUMPRODUCT(BETS_volumes!$Q48:$U48,BETS_volumes!$Q$13:$U$13)+BETS_volumes!$O48,0)</f>
        <v>0</v>
      </c>
      <c r="M48" s="234">
        <f>IF(M$11=$D$6, BETS_volumes!$M48,0)</f>
        <v>0</v>
      </c>
      <c r="N48" s="233">
        <f>IF(N$11=$D$6, BETS_volumes!$J48*BETS_volumes!$K48,0)</f>
        <v>0</v>
      </c>
      <c r="O48" s="233">
        <f>IF(O$11=IF($D48=$A$5, $D$5, IF(OR($D48="ESV observed compliance", $D48 = $A$7),$D$7, $D$6)), SUMPRODUCT(BETS_volumes!$Q48:$U48,BETS_volumes!$Q$13:$U$13)+BETS_volumes!$O48,0)</f>
        <v>0</v>
      </c>
      <c r="P48" s="234">
        <f>IF(P$11=$D$6, BETS_volumes!$M48,0)</f>
        <v>0</v>
      </c>
      <c r="Q48" s="233">
        <f>IF(Q$11=$D$6, BETS_volumes!$J48*BETS_volumes!$K48,0)</f>
        <v>0</v>
      </c>
      <c r="R48" s="233">
        <f>IF(R$11=IF($D48=$A$5, $D$5, IF(OR($D48="ESV observed compliance", $D48 = $A$7),$D$7, $D$6)), SUMPRODUCT(BETS_volumes!$Q48:$U48,BETS_volumes!$Q$13:$U$13)+BETS_volumes!$O48,0)</f>
        <v>0</v>
      </c>
      <c r="S48" s="234">
        <f>IF(S$11=$D$6, BETS_volumes!$M48,0)</f>
        <v>0</v>
      </c>
      <c r="T48" s="233">
        <f>IF(T$11=$D$6, BETS_volumes!$J48*BETS_volumes!$K48,0)</f>
        <v>0</v>
      </c>
      <c r="U48" s="233">
        <f>IF(U$11=IF($D48=$A$5, $D$5, IF(OR($D48="ESV observed compliance", $D48 = $A$7),$D$7, $D$6)), SUMPRODUCT(BETS_volumes!$Q48:$U48,BETS_volumes!$Q$13:$U$13)+BETS_volumes!$O48,0)</f>
        <v>0</v>
      </c>
      <c r="V48" s="234">
        <f>IF(V$11=$D$6, BETS_volumes!$M48,0)</f>
        <v>0</v>
      </c>
      <c r="W48" s="233">
        <f>IF(W$11=$D$6, BETS_volumes!$J48*BETS_volumes!$K48,0)</f>
        <v>0</v>
      </c>
      <c r="X48" s="233">
        <f ca="1">IF(X$11=IF($D48=$A$5, $D$5, IF(OR($D48="ESV observed compliance", $D48 = $A$7),$D$7, $D$6)), SUMPRODUCT(BETS_volumes!$Q48:$U48,BETS_volumes!$Q$13:$U$13)+BETS_volumes!$O48,0)</f>
        <v>0</v>
      </c>
      <c r="Y48" s="234">
        <f>IF(Y$11=$D$6, BETS_volumes!$M48,0)</f>
        <v>0</v>
      </c>
      <c r="Z48" s="233">
        <f>IF(Z$11=$D$6, BETS_volumes!$J48*BETS_volumes!$K48,0)</f>
        <v>0</v>
      </c>
      <c r="AA48" s="233">
        <f>IF(AA$11=IF($D48=$A$5, $D$5, IF(OR($D48="ESV observed compliance", $D48 = $A$7),$D$7, $D$6)), SUMPRODUCT(BETS_volumes!$Q48:$U48,BETS_volumes!$Q$13:$U$13)+BETS_volumes!$O48,0)</f>
        <v>0</v>
      </c>
      <c r="AB48" s="234">
        <f>IF(AB$11=$D$6, BETS_volumes!$M48,0)</f>
        <v>0</v>
      </c>
      <c r="AC48" s="124"/>
      <c r="AD48" s="235">
        <f t="shared" si="16"/>
        <v>0</v>
      </c>
      <c r="AE48" s="235">
        <f t="shared" si="16"/>
        <v>0</v>
      </c>
      <c r="AF48" s="235">
        <f t="shared" si="16"/>
        <v>0</v>
      </c>
      <c r="AG48" s="235">
        <f t="shared" si="16"/>
        <v>0</v>
      </c>
      <c r="AH48" s="235">
        <f t="shared" si="16"/>
        <v>0</v>
      </c>
      <c r="AI48" s="235">
        <f t="shared" ca="1" si="16"/>
        <v>0</v>
      </c>
      <c r="AJ48" s="235">
        <f t="shared" si="16"/>
        <v>0</v>
      </c>
      <c r="AK48" s="124"/>
      <c r="AL48" s="235">
        <f t="shared" ca="1" si="19"/>
        <v>0</v>
      </c>
      <c r="AN48" s="235">
        <f t="shared" si="18"/>
        <v>0</v>
      </c>
      <c r="AO48" s="235">
        <f t="shared" si="18"/>
        <v>0</v>
      </c>
      <c r="AP48" s="235">
        <f t="shared" si="18"/>
        <v>0</v>
      </c>
      <c r="AQ48" s="235">
        <f t="shared" si="18"/>
        <v>0</v>
      </c>
      <c r="AR48" s="235">
        <f t="shared" si="18"/>
        <v>0</v>
      </c>
      <c r="AS48" s="235">
        <f t="shared" si="18"/>
        <v>0</v>
      </c>
      <c r="AT48" s="235">
        <f t="shared" si="18"/>
        <v>0</v>
      </c>
      <c r="AU48" s="235">
        <f t="shared" si="18"/>
        <v>0</v>
      </c>
      <c r="AV48" s="235">
        <f t="shared" si="18"/>
        <v>0</v>
      </c>
      <c r="AW48" s="235">
        <f t="shared" si="18"/>
        <v>0</v>
      </c>
      <c r="AX48" s="235">
        <f t="shared" ca="1" si="18"/>
        <v>0</v>
      </c>
      <c r="AY48" s="235">
        <f t="shared" ca="1" si="18"/>
        <v>0</v>
      </c>
      <c r="AZ48" s="235">
        <f t="shared" si="18"/>
        <v>0</v>
      </c>
      <c r="BA48" s="235">
        <f t="shared" si="18"/>
        <v>0</v>
      </c>
      <c r="BB48" s="235">
        <f t="shared" si="18"/>
        <v>0</v>
      </c>
      <c r="BC48" s="235">
        <f t="shared" si="18"/>
        <v>0</v>
      </c>
    </row>
    <row r="49" spans="4:55">
      <c r="D49" s="217" t="str">
        <f>BETS_volumes!D49</f>
        <v>66kV bus extension</v>
      </c>
      <c r="F49" s="12"/>
      <c r="G49" s="98"/>
      <c r="H49" s="236">
        <f>IF(H$11=$D$6, BETS_volumes!$J49*BETS_volumes!$K49,0)</f>
        <v>0</v>
      </c>
      <c r="I49" s="233">
        <f>IF(I$11=IF($D49=$A$5, $D$5, IF(OR($D49="ESV observed compliance", $D49 = $A$7),$D$7, $D$6)), SUMPRODUCT(BETS_volumes!$Q49:$U49,BETS_volumes!$Q$13:$U$13)+BETS_volumes!$O49,0)</f>
        <v>0</v>
      </c>
      <c r="J49" s="234">
        <f>IF(J$11=$D$6, BETS_volumes!$M49,0)</f>
        <v>0</v>
      </c>
      <c r="K49" s="233">
        <f>IF(K$11=$D$6, BETS_volumes!$J49*BETS_volumes!$K49,0)</f>
        <v>0</v>
      </c>
      <c r="L49" s="233">
        <f>IF(L$11=IF($D49=$A$5, $D$5, IF(OR($D49="ESV observed compliance", $D49 = $A$7),$D$7, $D$6)), SUMPRODUCT(BETS_volumes!$Q49:$U49,BETS_volumes!$Q$13:$U$13)+BETS_volumes!$O49,0)</f>
        <v>0</v>
      </c>
      <c r="M49" s="234">
        <f>IF(M$11=$D$6, BETS_volumes!$M49,0)</f>
        <v>0</v>
      </c>
      <c r="N49" s="233">
        <f>IF(N$11=$D$6, BETS_volumes!$J49*BETS_volumes!$K49,0)</f>
        <v>0</v>
      </c>
      <c r="O49" s="233">
        <f>IF(O$11=IF($D49=$A$5, $D$5, IF(OR($D49="ESV observed compliance", $D49 = $A$7),$D$7, $D$6)), SUMPRODUCT(BETS_volumes!$Q49:$U49,BETS_volumes!$Q$13:$U$13)+BETS_volumes!$O49,0)</f>
        <v>0</v>
      </c>
      <c r="P49" s="234">
        <f>IF(P$11=$D$6, BETS_volumes!$M49,0)</f>
        <v>0</v>
      </c>
      <c r="Q49" s="233">
        <f>IF(Q$11=$D$6, BETS_volumes!$J49*BETS_volumes!$K49,0)</f>
        <v>0</v>
      </c>
      <c r="R49" s="233">
        <f>IF(R$11=IF($D49=$A$5, $D$5, IF(OR($D49="ESV observed compliance", $D49 = $A$7),$D$7, $D$6)), SUMPRODUCT(BETS_volumes!$Q49:$U49,BETS_volumes!$Q$13:$U$13)+BETS_volumes!$O49,0)</f>
        <v>0</v>
      </c>
      <c r="S49" s="234">
        <f>IF(S$11=$D$6, BETS_volumes!$M49,0)</f>
        <v>0</v>
      </c>
      <c r="T49" s="233">
        <f>IF(T$11=$D$6, BETS_volumes!$J49*BETS_volumes!$K49,0)</f>
        <v>0</v>
      </c>
      <c r="U49" s="233">
        <f>IF(U$11=IF($D49=$A$5, $D$5, IF(OR($D49="ESV observed compliance", $D49 = $A$7),$D$7, $D$6)), SUMPRODUCT(BETS_volumes!$Q49:$U49,BETS_volumes!$Q$13:$U$13)+BETS_volumes!$O49,0)</f>
        <v>0</v>
      </c>
      <c r="V49" s="234">
        <f>IF(V$11=$D$6, BETS_volumes!$M49,0)</f>
        <v>0</v>
      </c>
      <c r="W49" s="233">
        <f>IF(W$11=$D$6, BETS_volumes!$J49*BETS_volumes!$K49,0)</f>
        <v>0</v>
      </c>
      <c r="X49" s="233">
        <f ca="1">IF(X$11=IF($D49=$A$5, $D$5, IF(OR($D49="ESV observed compliance", $D49 = $A$7),$D$7, $D$6)), SUMPRODUCT(BETS_volumes!$Q49:$U49,BETS_volumes!$Q$13:$U$13)+BETS_volumes!$O49,0)</f>
        <v>0</v>
      </c>
      <c r="Y49" s="234">
        <f>IF(Y$11=$D$6, BETS_volumes!$M49,0)</f>
        <v>0</v>
      </c>
      <c r="Z49" s="233">
        <f>IF(Z$11=$D$6, BETS_volumes!$J49*BETS_volumes!$K49,0)</f>
        <v>0</v>
      </c>
      <c r="AA49" s="233">
        <f>IF(AA$11=IF($D49=$A$5, $D$5, IF(OR($D49="ESV observed compliance", $D49 = $A$7),$D$7, $D$6)), SUMPRODUCT(BETS_volumes!$Q49:$U49,BETS_volumes!$Q$13:$U$13)+BETS_volumes!$O49,0)</f>
        <v>0</v>
      </c>
      <c r="AB49" s="234">
        <f>IF(AB$11=$D$6, BETS_volumes!$M49,0)</f>
        <v>0</v>
      </c>
      <c r="AC49" s="124"/>
      <c r="AD49" s="235">
        <f t="shared" si="16"/>
        <v>0</v>
      </c>
      <c r="AE49" s="235">
        <f t="shared" si="16"/>
        <v>0</v>
      </c>
      <c r="AF49" s="235">
        <f t="shared" si="16"/>
        <v>0</v>
      </c>
      <c r="AG49" s="235">
        <f t="shared" si="16"/>
        <v>0</v>
      </c>
      <c r="AH49" s="235">
        <f t="shared" si="16"/>
        <v>0</v>
      </c>
      <c r="AI49" s="235">
        <f t="shared" ca="1" si="16"/>
        <v>0</v>
      </c>
      <c r="AJ49" s="235">
        <f t="shared" si="16"/>
        <v>0</v>
      </c>
      <c r="AK49" s="124"/>
      <c r="AL49" s="235">
        <f t="shared" ca="1" si="19"/>
        <v>0</v>
      </c>
      <c r="AN49" s="235">
        <f t="shared" si="18"/>
        <v>0</v>
      </c>
      <c r="AO49" s="235">
        <f t="shared" si="18"/>
        <v>0</v>
      </c>
      <c r="AP49" s="235">
        <f t="shared" si="18"/>
        <v>0</v>
      </c>
      <c r="AQ49" s="235">
        <f t="shared" si="18"/>
        <v>0</v>
      </c>
      <c r="AR49" s="235">
        <f t="shared" si="18"/>
        <v>0</v>
      </c>
      <c r="AS49" s="235">
        <f t="shared" si="18"/>
        <v>0</v>
      </c>
      <c r="AT49" s="235">
        <f t="shared" si="18"/>
        <v>0</v>
      </c>
      <c r="AU49" s="235">
        <f t="shared" si="18"/>
        <v>0</v>
      </c>
      <c r="AV49" s="235">
        <f t="shared" si="18"/>
        <v>0</v>
      </c>
      <c r="AW49" s="235">
        <f t="shared" si="18"/>
        <v>0</v>
      </c>
      <c r="AX49" s="235">
        <f t="shared" ca="1" si="18"/>
        <v>0</v>
      </c>
      <c r="AY49" s="235">
        <f t="shared" ca="1" si="18"/>
        <v>0</v>
      </c>
      <c r="AZ49" s="235">
        <f t="shared" si="18"/>
        <v>0</v>
      </c>
      <c r="BA49" s="235">
        <f t="shared" si="18"/>
        <v>0</v>
      </c>
      <c r="BB49" s="235">
        <f t="shared" si="18"/>
        <v>0</v>
      </c>
      <c r="BC49" s="235">
        <f t="shared" si="18"/>
        <v>0</v>
      </c>
    </row>
    <row r="50" spans="4:55">
      <c r="D50" s="217" t="str">
        <f>BETS_volumes!D50</f>
        <v>Station service transformer (500kVA)</v>
      </c>
      <c r="F50" s="12"/>
      <c r="G50" s="98"/>
      <c r="H50" s="236">
        <f>IF(H$11=$D$6, BETS_volumes!$J50*BETS_volumes!$K50,0)</f>
        <v>0</v>
      </c>
      <c r="I50" s="233">
        <f>IF(I$11=IF($D50=$A$5, $D$5, IF(OR($D50="ESV observed compliance", $D50 = $A$7),$D$7, $D$6)), SUMPRODUCT(BETS_volumes!$Q50:$U50,BETS_volumes!$Q$13:$U$13)+BETS_volumes!$O50,0)</f>
        <v>0</v>
      </c>
      <c r="J50" s="234">
        <f>IF(J$11=$D$6, BETS_volumes!$M50,0)</f>
        <v>0</v>
      </c>
      <c r="K50" s="233">
        <f>IF(K$11=$D$6, BETS_volumes!$J50*BETS_volumes!$K50,0)</f>
        <v>0</v>
      </c>
      <c r="L50" s="233">
        <f>IF(L$11=IF($D50=$A$5, $D$5, IF(OR($D50="ESV observed compliance", $D50 = $A$7),$D$7, $D$6)), SUMPRODUCT(BETS_volumes!$Q50:$U50,BETS_volumes!$Q$13:$U$13)+BETS_volumes!$O50,0)</f>
        <v>0</v>
      </c>
      <c r="M50" s="234">
        <f>IF(M$11=$D$6, BETS_volumes!$M50,0)</f>
        <v>0</v>
      </c>
      <c r="N50" s="233">
        <f>IF(N$11=$D$6, BETS_volumes!$J50*BETS_volumes!$K50,0)</f>
        <v>0</v>
      </c>
      <c r="O50" s="233">
        <f>IF(O$11=IF($D50=$A$5, $D$5, IF(OR($D50="ESV observed compliance", $D50 = $A$7),$D$7, $D$6)), SUMPRODUCT(BETS_volumes!$Q50:$U50,BETS_volumes!$Q$13:$U$13)+BETS_volumes!$O50,0)</f>
        <v>0</v>
      </c>
      <c r="P50" s="234">
        <f>IF(P$11=$D$6, BETS_volumes!$M50,0)</f>
        <v>0</v>
      </c>
      <c r="Q50" s="233">
        <f>IF(Q$11=$D$6, BETS_volumes!$J50*BETS_volumes!$K50,0)</f>
        <v>0</v>
      </c>
      <c r="R50" s="233">
        <f>IF(R$11=IF($D50=$A$5, $D$5, IF(OR($D50="ESV observed compliance", $D50 = $A$7),$D$7, $D$6)), SUMPRODUCT(BETS_volumes!$Q50:$U50,BETS_volumes!$Q$13:$U$13)+BETS_volumes!$O50,0)</f>
        <v>0</v>
      </c>
      <c r="S50" s="234">
        <f>IF(S$11=$D$6, BETS_volumes!$M50,0)</f>
        <v>0</v>
      </c>
      <c r="T50" s="233">
        <f>IF(T$11=$D$6, BETS_volumes!$J50*BETS_volumes!$K50,0)</f>
        <v>0</v>
      </c>
      <c r="U50" s="233">
        <f>IF(U$11=IF($D50=$A$5, $D$5, IF(OR($D50="ESV observed compliance", $D50 = $A$7),$D$7, $D$6)), SUMPRODUCT(BETS_volumes!$Q50:$U50,BETS_volumes!$Q$13:$U$13)+BETS_volumes!$O50,0)</f>
        <v>0</v>
      </c>
      <c r="V50" s="234">
        <f>IF(V$11=$D$6, BETS_volumes!$M50,0)</f>
        <v>0</v>
      </c>
      <c r="W50" s="233">
        <f>IF(W$11=$D$6, BETS_volumes!$J50*BETS_volumes!$K50,0)</f>
        <v>0</v>
      </c>
      <c r="X50" s="233">
        <f ca="1">IF(X$11=IF($D50=$A$5, $D$5, IF(OR($D50="ESV observed compliance", $D50 = $A$7),$D$7, $D$6)), SUMPRODUCT(BETS_volumes!$Q50:$U50,BETS_volumes!$Q$13:$U$13)+BETS_volumes!$O50,0)</f>
        <v>0</v>
      </c>
      <c r="Y50" s="234">
        <f>IF(Y$11=$D$6, BETS_volumes!$M50,0)</f>
        <v>0</v>
      </c>
      <c r="Z50" s="233">
        <f>IF(Z$11=$D$6, BETS_volumes!$J50*BETS_volumes!$K50,0)</f>
        <v>0</v>
      </c>
      <c r="AA50" s="233">
        <f>IF(AA$11=IF($D50=$A$5, $D$5, IF(OR($D50="ESV observed compliance", $D50 = $A$7),$D$7, $D$6)), SUMPRODUCT(BETS_volumes!$Q50:$U50,BETS_volumes!$Q$13:$U$13)+BETS_volumes!$O50,0)</f>
        <v>0</v>
      </c>
      <c r="AB50" s="234">
        <f>IF(AB$11=$D$6, BETS_volumes!$M50,0)</f>
        <v>0</v>
      </c>
      <c r="AC50" s="124"/>
      <c r="AD50" s="235">
        <f t="shared" si="16"/>
        <v>0</v>
      </c>
      <c r="AE50" s="235">
        <f t="shared" si="16"/>
        <v>0</v>
      </c>
      <c r="AF50" s="235">
        <f t="shared" si="16"/>
        <v>0</v>
      </c>
      <c r="AG50" s="235">
        <f t="shared" si="16"/>
        <v>0</v>
      </c>
      <c r="AH50" s="235">
        <f t="shared" si="16"/>
        <v>0</v>
      </c>
      <c r="AI50" s="235">
        <f t="shared" ca="1" si="16"/>
        <v>0</v>
      </c>
      <c r="AJ50" s="235">
        <f t="shared" si="16"/>
        <v>0</v>
      </c>
      <c r="AK50" s="124"/>
      <c r="AL50" s="235">
        <f t="shared" ca="1" si="19"/>
        <v>0</v>
      </c>
      <c r="AN50" s="235">
        <f t="shared" si="18"/>
        <v>0</v>
      </c>
      <c r="AO50" s="235">
        <f t="shared" si="18"/>
        <v>0</v>
      </c>
      <c r="AP50" s="235">
        <f t="shared" si="18"/>
        <v>0</v>
      </c>
      <c r="AQ50" s="235">
        <f t="shared" si="18"/>
        <v>0</v>
      </c>
      <c r="AR50" s="235">
        <f t="shared" si="18"/>
        <v>0</v>
      </c>
      <c r="AS50" s="235">
        <f t="shared" si="18"/>
        <v>0</v>
      </c>
      <c r="AT50" s="235">
        <f t="shared" si="18"/>
        <v>0</v>
      </c>
      <c r="AU50" s="235">
        <f t="shared" si="18"/>
        <v>0</v>
      </c>
      <c r="AV50" s="235">
        <f t="shared" si="18"/>
        <v>0</v>
      </c>
      <c r="AW50" s="235">
        <f t="shared" si="18"/>
        <v>0</v>
      </c>
      <c r="AX50" s="235">
        <f t="shared" ca="1" si="18"/>
        <v>0</v>
      </c>
      <c r="AY50" s="235">
        <f t="shared" ca="1" si="18"/>
        <v>0</v>
      </c>
      <c r="AZ50" s="235">
        <f t="shared" si="18"/>
        <v>0</v>
      </c>
      <c r="BA50" s="235">
        <f t="shared" si="18"/>
        <v>0</v>
      </c>
      <c r="BB50" s="235">
        <f t="shared" si="18"/>
        <v>0</v>
      </c>
      <c r="BC50" s="235">
        <f t="shared" si="18"/>
        <v>0</v>
      </c>
    </row>
    <row r="51" spans="4:55">
      <c r="D51" s="217" t="str">
        <f>BETS_volumes!D51</f>
        <v>Station service transformer (750kVA)</v>
      </c>
      <c r="F51" s="12"/>
      <c r="G51" s="98"/>
      <c r="H51" s="236">
        <f>IF(H$11=$D$6, BETS_volumes!$J51*BETS_volumes!$K51,0)</f>
        <v>0</v>
      </c>
      <c r="I51" s="233">
        <f>IF(I$11=IF($D51=$A$5, $D$5, IF(OR($D51="ESV observed compliance", $D51 = $A$7),$D$7, $D$6)), SUMPRODUCT(BETS_volumes!$Q51:$U51,BETS_volumes!$Q$13:$U$13)+BETS_volumes!$O51,0)</f>
        <v>0</v>
      </c>
      <c r="J51" s="234">
        <f>IF(J$11=$D$6, BETS_volumes!$M51,0)</f>
        <v>0</v>
      </c>
      <c r="K51" s="233">
        <f>IF(K$11=$D$6, BETS_volumes!$J51*BETS_volumes!$K51,0)</f>
        <v>0</v>
      </c>
      <c r="L51" s="233">
        <f>IF(L$11=IF($D51=$A$5, $D$5, IF(OR($D51="ESV observed compliance", $D51 = $A$7),$D$7, $D$6)), SUMPRODUCT(BETS_volumes!$Q51:$U51,BETS_volumes!$Q$13:$U$13)+BETS_volumes!$O51,0)</f>
        <v>0</v>
      </c>
      <c r="M51" s="234">
        <f>IF(M$11=$D$6, BETS_volumes!$M51,0)</f>
        <v>0</v>
      </c>
      <c r="N51" s="233">
        <f>IF(N$11=$D$6, BETS_volumes!$J51*BETS_volumes!$K51,0)</f>
        <v>0</v>
      </c>
      <c r="O51" s="233">
        <f>IF(O$11=IF($D51=$A$5, $D$5, IF(OR($D51="ESV observed compliance", $D51 = $A$7),$D$7, $D$6)), SUMPRODUCT(BETS_volumes!$Q51:$U51,BETS_volumes!$Q$13:$U$13)+BETS_volumes!$O51,0)</f>
        <v>0</v>
      </c>
      <c r="P51" s="234">
        <f>IF(P$11=$D$6, BETS_volumes!$M51,0)</f>
        <v>0</v>
      </c>
      <c r="Q51" s="233">
        <f>IF(Q$11=$D$6, BETS_volumes!$J51*BETS_volumes!$K51,0)</f>
        <v>0</v>
      </c>
      <c r="R51" s="233">
        <f>IF(R$11=IF($D51=$A$5, $D$5, IF(OR($D51="ESV observed compliance", $D51 = $A$7),$D$7, $D$6)), SUMPRODUCT(BETS_volumes!$Q51:$U51,BETS_volumes!$Q$13:$U$13)+BETS_volumes!$O51,0)</f>
        <v>0</v>
      </c>
      <c r="S51" s="234">
        <f>IF(S$11=$D$6, BETS_volumes!$M51,0)</f>
        <v>0</v>
      </c>
      <c r="T51" s="233">
        <f>IF(T$11=$D$6, BETS_volumes!$J51*BETS_volumes!$K51,0)</f>
        <v>0</v>
      </c>
      <c r="U51" s="233">
        <f>IF(U$11=IF($D51=$A$5, $D$5, IF(OR($D51="ESV observed compliance", $D51 = $A$7),$D$7, $D$6)), SUMPRODUCT(BETS_volumes!$Q51:$U51,BETS_volumes!$Q$13:$U$13)+BETS_volumes!$O51,0)</f>
        <v>0</v>
      </c>
      <c r="V51" s="234">
        <f>IF(V$11=$D$6, BETS_volumes!$M51,0)</f>
        <v>0</v>
      </c>
      <c r="W51" s="233">
        <f>IF(W$11=$D$6, BETS_volumes!$J51*BETS_volumes!$K51,0)</f>
        <v>0</v>
      </c>
      <c r="X51" s="233">
        <f ca="1">IF(X$11=IF($D51=$A$5, $D$5, IF(OR($D51="ESV observed compliance", $D51 = $A$7),$D$7, $D$6)), SUMPRODUCT(BETS_volumes!$Q51:$U51,BETS_volumes!$Q$13:$U$13)+BETS_volumes!$O51,0)</f>
        <v>0</v>
      </c>
      <c r="Y51" s="234">
        <f>IF(Y$11=$D$6, BETS_volumes!$M51,0)</f>
        <v>0</v>
      </c>
      <c r="Z51" s="233">
        <f>IF(Z$11=$D$6, BETS_volumes!$J51*BETS_volumes!$K51,0)</f>
        <v>0</v>
      </c>
      <c r="AA51" s="233">
        <f>IF(AA$11=IF($D51=$A$5, $D$5, IF(OR($D51="ESV observed compliance", $D51 = $A$7),$D$7, $D$6)), SUMPRODUCT(BETS_volumes!$Q51:$U51,BETS_volumes!$Q$13:$U$13)+BETS_volumes!$O51,0)</f>
        <v>0</v>
      </c>
      <c r="AB51" s="234">
        <f>IF(AB$11=$D$6, BETS_volumes!$M51,0)</f>
        <v>0</v>
      </c>
      <c r="AC51" s="124"/>
      <c r="AD51" s="235">
        <f t="shared" si="16"/>
        <v>0</v>
      </c>
      <c r="AE51" s="235">
        <f t="shared" si="16"/>
        <v>0</v>
      </c>
      <c r="AF51" s="235">
        <f t="shared" si="16"/>
        <v>0</v>
      </c>
      <c r="AG51" s="235">
        <f t="shared" si="16"/>
        <v>0</v>
      </c>
      <c r="AH51" s="235">
        <f t="shared" si="16"/>
        <v>0</v>
      </c>
      <c r="AI51" s="235">
        <f t="shared" ca="1" si="16"/>
        <v>0</v>
      </c>
      <c r="AJ51" s="235">
        <f t="shared" si="16"/>
        <v>0</v>
      </c>
      <c r="AK51" s="124"/>
      <c r="AL51" s="235">
        <f t="shared" ca="1" si="19"/>
        <v>0</v>
      </c>
      <c r="AN51" s="235">
        <f t="shared" si="18"/>
        <v>0</v>
      </c>
      <c r="AO51" s="235">
        <f t="shared" si="18"/>
        <v>0</v>
      </c>
      <c r="AP51" s="235">
        <f t="shared" si="18"/>
        <v>0</v>
      </c>
      <c r="AQ51" s="235">
        <f t="shared" si="18"/>
        <v>0</v>
      </c>
      <c r="AR51" s="235">
        <f t="shared" si="18"/>
        <v>0</v>
      </c>
      <c r="AS51" s="235">
        <f t="shared" si="18"/>
        <v>0</v>
      </c>
      <c r="AT51" s="235">
        <f t="shared" si="18"/>
        <v>0</v>
      </c>
      <c r="AU51" s="235">
        <f t="shared" si="18"/>
        <v>0</v>
      </c>
      <c r="AV51" s="235">
        <f t="shared" si="18"/>
        <v>0</v>
      </c>
      <c r="AW51" s="235">
        <f t="shared" si="18"/>
        <v>0</v>
      </c>
      <c r="AX51" s="235">
        <f t="shared" ca="1" si="18"/>
        <v>0</v>
      </c>
      <c r="AY51" s="235">
        <f t="shared" ca="1" si="18"/>
        <v>0</v>
      </c>
      <c r="AZ51" s="235">
        <f t="shared" si="18"/>
        <v>0</v>
      </c>
      <c r="BA51" s="235">
        <f t="shared" si="18"/>
        <v>0</v>
      </c>
      <c r="BB51" s="235">
        <f t="shared" si="18"/>
        <v>0</v>
      </c>
      <c r="BC51" s="235">
        <f t="shared" si="18"/>
        <v>0</v>
      </c>
    </row>
    <row r="52" spans="4:55">
      <c r="D52" s="217" t="str">
        <f>BETS_volumes!D52</f>
        <v>Cap bank</v>
      </c>
      <c r="F52" s="12"/>
      <c r="G52" s="98"/>
      <c r="H52" s="236">
        <f>IF(H$11=$D$6, BETS_volumes!$J52*BETS_volumes!$K52,0)</f>
        <v>0</v>
      </c>
      <c r="I52" s="233">
        <f>IF(I$11=IF($D52=$A$5, $D$5, IF(OR($D52="ESV observed compliance", $D52 = $A$7),$D$7, $D$6)), SUMPRODUCT(BETS_volumes!$Q52:$U52,BETS_volumes!$Q$13:$U$13)+BETS_volumes!$O52,0)</f>
        <v>0</v>
      </c>
      <c r="J52" s="234">
        <f>IF(J$11=$D$6, BETS_volumes!$M52,0)</f>
        <v>0</v>
      </c>
      <c r="K52" s="233">
        <f>IF(K$11=$D$6, BETS_volumes!$J52*BETS_volumes!$K52,0)</f>
        <v>0</v>
      </c>
      <c r="L52" s="233">
        <f>IF(L$11=IF($D52=$A$5, $D$5, IF(OR($D52="ESV observed compliance", $D52 = $A$7),$D$7, $D$6)), SUMPRODUCT(BETS_volumes!$Q52:$U52,BETS_volumes!$Q$13:$U$13)+BETS_volumes!$O52,0)</f>
        <v>0</v>
      </c>
      <c r="M52" s="234">
        <f>IF(M$11=$D$6, BETS_volumes!$M52,0)</f>
        <v>0</v>
      </c>
      <c r="N52" s="233">
        <f>IF(N$11=$D$6, BETS_volumes!$J52*BETS_volumes!$K52,0)</f>
        <v>0</v>
      </c>
      <c r="O52" s="233">
        <f>IF(O$11=IF($D52=$A$5, $D$5, IF(OR($D52="ESV observed compliance", $D52 = $A$7),$D$7, $D$6)), SUMPRODUCT(BETS_volumes!$Q52:$U52,BETS_volumes!$Q$13:$U$13)+BETS_volumes!$O52,0)</f>
        <v>0</v>
      </c>
      <c r="P52" s="234">
        <f>IF(P$11=$D$6, BETS_volumes!$M52,0)</f>
        <v>0</v>
      </c>
      <c r="Q52" s="233">
        <f>IF(Q$11=$D$6, BETS_volumes!$J52*BETS_volumes!$K52,0)</f>
        <v>0</v>
      </c>
      <c r="R52" s="233">
        <f>IF(R$11=IF($D52=$A$5, $D$5, IF(OR($D52="ESV observed compliance", $D52 = $A$7),$D$7, $D$6)), SUMPRODUCT(BETS_volumes!$Q52:$U52,BETS_volumes!$Q$13:$U$13)+BETS_volumes!$O52,0)</f>
        <v>0</v>
      </c>
      <c r="S52" s="234">
        <f>IF(S$11=$D$6, BETS_volumes!$M52,0)</f>
        <v>0</v>
      </c>
      <c r="T52" s="233">
        <f>IF(T$11=$D$6, BETS_volumes!$J52*BETS_volumes!$K52,0)</f>
        <v>0</v>
      </c>
      <c r="U52" s="233">
        <f>IF(U$11=IF($D52=$A$5, $D$5, IF(OR($D52="ESV observed compliance", $D52 = $A$7),$D$7, $D$6)), SUMPRODUCT(BETS_volumes!$Q52:$U52,BETS_volumes!$Q$13:$U$13)+BETS_volumes!$O52,0)</f>
        <v>0</v>
      </c>
      <c r="V52" s="234">
        <f>IF(V$11=$D$6, BETS_volumes!$M52,0)</f>
        <v>0</v>
      </c>
      <c r="W52" s="233">
        <f>IF(W$11=$D$6, BETS_volumes!$J52*BETS_volumes!$K52,0)</f>
        <v>0</v>
      </c>
      <c r="X52" s="233">
        <f ca="1">IF(X$11=IF($D52=$A$5, $D$5, IF(OR($D52="ESV observed compliance", $D52 = $A$7),$D$7, $D$6)), SUMPRODUCT(BETS_volumes!$Q52:$U52,BETS_volumes!$Q$13:$U$13)+BETS_volumes!$O52,0)</f>
        <v>0</v>
      </c>
      <c r="Y52" s="234">
        <f>IF(Y$11=$D$6, BETS_volumes!$M52,0)</f>
        <v>0</v>
      </c>
      <c r="Z52" s="233">
        <f>IF(Z$11=$D$6, BETS_volumes!$J52*BETS_volumes!$K52,0)</f>
        <v>0</v>
      </c>
      <c r="AA52" s="233">
        <f>IF(AA$11=IF($D52=$A$5, $D$5, IF(OR($D52="ESV observed compliance", $D52 = $A$7),$D$7, $D$6)), SUMPRODUCT(BETS_volumes!$Q52:$U52,BETS_volumes!$Q$13:$U$13)+BETS_volumes!$O52,0)</f>
        <v>0</v>
      </c>
      <c r="AB52" s="234">
        <f>IF(AB$11=$D$6, BETS_volumes!$M52,0)</f>
        <v>0</v>
      </c>
      <c r="AC52" s="124"/>
      <c r="AD52" s="235">
        <f t="shared" si="16"/>
        <v>0</v>
      </c>
      <c r="AE52" s="235">
        <f t="shared" si="16"/>
        <v>0</v>
      </c>
      <c r="AF52" s="235">
        <f t="shared" si="16"/>
        <v>0</v>
      </c>
      <c r="AG52" s="235">
        <f t="shared" si="16"/>
        <v>0</v>
      </c>
      <c r="AH52" s="235">
        <f t="shared" si="16"/>
        <v>0</v>
      </c>
      <c r="AI52" s="235">
        <f t="shared" ca="1" si="16"/>
        <v>0</v>
      </c>
      <c r="AJ52" s="235">
        <f t="shared" si="16"/>
        <v>0</v>
      </c>
      <c r="AK52" s="124"/>
      <c r="AL52" s="235">
        <f t="shared" ca="1" si="19"/>
        <v>0</v>
      </c>
      <c r="AN52" s="235">
        <f t="shared" si="18"/>
        <v>0</v>
      </c>
      <c r="AO52" s="235">
        <f t="shared" si="18"/>
        <v>0</v>
      </c>
      <c r="AP52" s="235">
        <f t="shared" si="18"/>
        <v>0</v>
      </c>
      <c r="AQ52" s="235">
        <f t="shared" si="18"/>
        <v>0</v>
      </c>
      <c r="AR52" s="235">
        <f t="shared" si="18"/>
        <v>0</v>
      </c>
      <c r="AS52" s="235">
        <f t="shared" si="18"/>
        <v>0</v>
      </c>
      <c r="AT52" s="235">
        <f t="shared" si="18"/>
        <v>0</v>
      </c>
      <c r="AU52" s="235">
        <f t="shared" si="18"/>
        <v>0</v>
      </c>
      <c r="AV52" s="235">
        <f t="shared" si="18"/>
        <v>0</v>
      </c>
      <c r="AW52" s="235">
        <f t="shared" si="18"/>
        <v>0</v>
      </c>
      <c r="AX52" s="235">
        <f t="shared" ca="1" si="18"/>
        <v>0</v>
      </c>
      <c r="AY52" s="235">
        <f t="shared" ca="1" si="18"/>
        <v>0</v>
      </c>
      <c r="AZ52" s="235">
        <f t="shared" si="18"/>
        <v>0</v>
      </c>
      <c r="BA52" s="235">
        <f t="shared" si="18"/>
        <v>0</v>
      </c>
      <c r="BB52" s="235">
        <f t="shared" si="18"/>
        <v>0</v>
      </c>
      <c r="BC52" s="235">
        <f t="shared" si="18"/>
        <v>0</v>
      </c>
    </row>
    <row r="53" spans="4:55">
      <c r="D53" s="217" t="str">
        <f>BETS_volumes!D53</f>
        <v>AC board (Including change over)</v>
      </c>
      <c r="F53" s="12"/>
      <c r="G53" s="98"/>
      <c r="H53" s="236">
        <f>IF(H$11=$D$6, BETS_volumes!$J53*BETS_volumes!$K53,0)</f>
        <v>0</v>
      </c>
      <c r="I53" s="233">
        <f>IF(I$11=IF($D53=$A$5, $D$5, IF(OR($D53="ESV observed compliance", $D53 = $A$7),$D$7, $D$6)), SUMPRODUCT(BETS_volumes!$Q53:$U53,BETS_volumes!$Q$13:$U$13)+BETS_volumes!$O53,0)</f>
        <v>0</v>
      </c>
      <c r="J53" s="234">
        <f>IF(J$11=$D$6, BETS_volumes!$M53,0)</f>
        <v>0</v>
      </c>
      <c r="K53" s="233">
        <f>IF(K$11=$D$6, BETS_volumes!$J53*BETS_volumes!$K53,0)</f>
        <v>0</v>
      </c>
      <c r="L53" s="233">
        <f>IF(L$11=IF($D53=$A$5, $D$5, IF(OR($D53="ESV observed compliance", $D53 = $A$7),$D$7, $D$6)), SUMPRODUCT(BETS_volumes!$Q53:$U53,BETS_volumes!$Q$13:$U$13)+BETS_volumes!$O53,0)</f>
        <v>0</v>
      </c>
      <c r="M53" s="234">
        <f>IF(M$11=$D$6, BETS_volumes!$M53,0)</f>
        <v>0</v>
      </c>
      <c r="N53" s="233">
        <f>IF(N$11=$D$6, BETS_volumes!$J53*BETS_volumes!$K53,0)</f>
        <v>0</v>
      </c>
      <c r="O53" s="233">
        <f>IF(O$11=IF($D53=$A$5, $D$5, IF(OR($D53="ESV observed compliance", $D53 = $A$7),$D$7, $D$6)), SUMPRODUCT(BETS_volumes!$Q53:$U53,BETS_volumes!$Q$13:$U$13)+BETS_volumes!$O53,0)</f>
        <v>0</v>
      </c>
      <c r="P53" s="234">
        <f>IF(P$11=$D$6, BETS_volumes!$M53,0)</f>
        <v>0</v>
      </c>
      <c r="Q53" s="233">
        <f>IF(Q$11=$D$6, BETS_volumes!$J53*BETS_volumes!$K53,0)</f>
        <v>0</v>
      </c>
      <c r="R53" s="233">
        <f>IF(R$11=IF($D53=$A$5, $D$5, IF(OR($D53="ESV observed compliance", $D53 = $A$7),$D$7, $D$6)), SUMPRODUCT(BETS_volumes!$Q53:$U53,BETS_volumes!$Q$13:$U$13)+BETS_volumes!$O53,0)</f>
        <v>0</v>
      </c>
      <c r="S53" s="234">
        <f>IF(S$11=$D$6, BETS_volumes!$M53,0)</f>
        <v>0</v>
      </c>
      <c r="T53" s="233">
        <f>IF(T$11=$D$6, BETS_volumes!$J53*BETS_volumes!$K53,0)</f>
        <v>0</v>
      </c>
      <c r="U53" s="233">
        <f>IF(U$11=IF($D53=$A$5, $D$5, IF(OR($D53="ESV observed compliance", $D53 = $A$7),$D$7, $D$6)), SUMPRODUCT(BETS_volumes!$Q53:$U53,BETS_volumes!$Q$13:$U$13)+BETS_volumes!$O53,0)</f>
        <v>0</v>
      </c>
      <c r="V53" s="234">
        <f>IF(V$11=$D$6, BETS_volumes!$M53,0)</f>
        <v>0</v>
      </c>
      <c r="W53" s="233">
        <f>IF(W$11=$D$6, BETS_volumes!$J53*BETS_volumes!$K53,0)</f>
        <v>0</v>
      </c>
      <c r="X53" s="233">
        <f ca="1">IF(X$11=IF($D53=$A$5, $D$5, IF(OR($D53="ESV observed compliance", $D53 = $A$7),$D$7, $D$6)), SUMPRODUCT(BETS_volumes!$Q53:$U53,BETS_volumes!$Q$13:$U$13)+BETS_volumes!$O53,0)</f>
        <v>0</v>
      </c>
      <c r="Y53" s="234">
        <f>IF(Y$11=$D$6, BETS_volumes!$M53,0)</f>
        <v>0</v>
      </c>
      <c r="Z53" s="233">
        <f>IF(Z$11=$D$6, BETS_volumes!$J53*BETS_volumes!$K53,0)</f>
        <v>0</v>
      </c>
      <c r="AA53" s="233">
        <f>IF(AA$11=IF($D53=$A$5, $D$5, IF(OR($D53="ESV observed compliance", $D53 = $A$7),$D$7, $D$6)), SUMPRODUCT(BETS_volumes!$Q53:$U53,BETS_volumes!$Q$13:$U$13)+BETS_volumes!$O53,0)</f>
        <v>0</v>
      </c>
      <c r="AB53" s="234">
        <f>IF(AB$11=$D$6, BETS_volumes!$M53,0)</f>
        <v>0</v>
      </c>
      <c r="AC53" s="124"/>
      <c r="AD53" s="235">
        <f t="shared" si="16"/>
        <v>0</v>
      </c>
      <c r="AE53" s="235">
        <f t="shared" si="16"/>
        <v>0</v>
      </c>
      <c r="AF53" s="235">
        <f t="shared" si="16"/>
        <v>0</v>
      </c>
      <c r="AG53" s="235">
        <f t="shared" si="16"/>
        <v>0</v>
      </c>
      <c r="AH53" s="235">
        <f t="shared" si="16"/>
        <v>0</v>
      </c>
      <c r="AI53" s="235">
        <f t="shared" ca="1" si="16"/>
        <v>0</v>
      </c>
      <c r="AJ53" s="235">
        <f t="shared" si="16"/>
        <v>0</v>
      </c>
      <c r="AK53" s="124"/>
      <c r="AL53" s="235">
        <f t="shared" ca="1" si="19"/>
        <v>0</v>
      </c>
      <c r="AN53" s="235">
        <f t="shared" si="18"/>
        <v>0</v>
      </c>
      <c r="AO53" s="235">
        <f t="shared" si="18"/>
        <v>0</v>
      </c>
      <c r="AP53" s="235">
        <f t="shared" si="18"/>
        <v>0</v>
      </c>
      <c r="AQ53" s="235">
        <f t="shared" si="18"/>
        <v>0</v>
      </c>
      <c r="AR53" s="235">
        <f t="shared" si="18"/>
        <v>0</v>
      </c>
      <c r="AS53" s="235">
        <f t="shared" si="18"/>
        <v>0</v>
      </c>
      <c r="AT53" s="235">
        <f t="shared" si="18"/>
        <v>0</v>
      </c>
      <c r="AU53" s="235">
        <f t="shared" si="18"/>
        <v>0</v>
      </c>
      <c r="AV53" s="235">
        <f t="shared" si="18"/>
        <v>0</v>
      </c>
      <c r="AW53" s="235">
        <f t="shared" si="18"/>
        <v>0</v>
      </c>
      <c r="AX53" s="235">
        <f t="shared" ca="1" si="18"/>
        <v>0</v>
      </c>
      <c r="AY53" s="235">
        <f t="shared" ca="1" si="18"/>
        <v>0</v>
      </c>
      <c r="AZ53" s="235">
        <f t="shared" si="18"/>
        <v>0</v>
      </c>
      <c r="BA53" s="235">
        <f t="shared" si="18"/>
        <v>0</v>
      </c>
      <c r="BB53" s="235">
        <f t="shared" si="18"/>
        <v>0</v>
      </c>
      <c r="BC53" s="235">
        <f t="shared" si="18"/>
        <v>0</v>
      </c>
    </row>
    <row r="54" spans="4:55">
      <c r="D54" s="217" t="str">
        <f>BETS_volumes!D54</f>
        <v>Control room</v>
      </c>
      <c r="F54" s="12"/>
      <c r="G54" s="98"/>
      <c r="H54" s="236">
        <f>IF(H$11=$D$6, BETS_volumes!$J54*BETS_volumes!$K54,0)</f>
        <v>0</v>
      </c>
      <c r="I54" s="233">
        <f>IF(I$11=IF($D54=$A$5, $D$5, IF(OR($D54="ESV observed compliance", $D54 = $A$7),$D$7, $D$6)), SUMPRODUCT(BETS_volumes!$Q54:$U54,BETS_volumes!$Q$13:$U$13)+BETS_volumes!$O54,0)</f>
        <v>0</v>
      </c>
      <c r="J54" s="234">
        <f>IF(J$11=$D$6, BETS_volumes!$M54,0)</f>
        <v>0</v>
      </c>
      <c r="K54" s="233">
        <f>IF(K$11=$D$6, BETS_volumes!$J54*BETS_volumes!$K54,0)</f>
        <v>0</v>
      </c>
      <c r="L54" s="233">
        <f>IF(L$11=IF($D54=$A$5, $D$5, IF(OR($D54="ESV observed compliance", $D54 = $A$7),$D$7, $D$6)), SUMPRODUCT(BETS_volumes!$Q54:$U54,BETS_volumes!$Q$13:$U$13)+BETS_volumes!$O54,0)</f>
        <v>0</v>
      </c>
      <c r="M54" s="234">
        <f>IF(M$11=$D$6, BETS_volumes!$M54,0)</f>
        <v>0</v>
      </c>
      <c r="N54" s="233">
        <f>IF(N$11=$D$6, BETS_volumes!$J54*BETS_volumes!$K54,0)</f>
        <v>0</v>
      </c>
      <c r="O54" s="233">
        <f>IF(O$11=IF($D54=$A$5, $D$5, IF(OR($D54="ESV observed compliance", $D54 = $A$7),$D$7, $D$6)), SUMPRODUCT(BETS_volumes!$Q54:$U54,BETS_volumes!$Q$13:$U$13)+BETS_volumes!$O54,0)</f>
        <v>0</v>
      </c>
      <c r="P54" s="234">
        <f>IF(P$11=$D$6, BETS_volumes!$M54,0)</f>
        <v>0</v>
      </c>
      <c r="Q54" s="233">
        <f>IF(Q$11=$D$6, BETS_volumes!$J54*BETS_volumes!$K54,0)</f>
        <v>0</v>
      </c>
      <c r="R54" s="233">
        <f>IF(R$11=IF($D54=$A$5, $D$5, IF(OR($D54="ESV observed compliance", $D54 = $A$7),$D$7, $D$6)), SUMPRODUCT(BETS_volumes!$Q54:$U54,BETS_volumes!$Q$13:$U$13)+BETS_volumes!$O54,0)</f>
        <v>0</v>
      </c>
      <c r="S54" s="234">
        <f>IF(S$11=$D$6, BETS_volumes!$M54,0)</f>
        <v>0</v>
      </c>
      <c r="T54" s="233">
        <f>IF(T$11=$D$6, BETS_volumes!$J54*BETS_volumes!$K54,0)</f>
        <v>0</v>
      </c>
      <c r="U54" s="233">
        <f>IF(U$11=IF($D54=$A$5, $D$5, IF(OR($D54="ESV observed compliance", $D54 = $A$7),$D$7, $D$6)), SUMPRODUCT(BETS_volumes!$Q54:$U54,BETS_volumes!$Q$13:$U$13)+BETS_volumes!$O54,0)</f>
        <v>0</v>
      </c>
      <c r="V54" s="234">
        <f>IF(V$11=$D$6, BETS_volumes!$M54,0)</f>
        <v>0</v>
      </c>
      <c r="W54" s="233">
        <f>IF(W$11=$D$6, BETS_volumes!$J54*BETS_volumes!$K54,0)</f>
        <v>0</v>
      </c>
      <c r="X54" s="233">
        <f ca="1">IF(X$11=IF($D54=$A$5, $D$5, IF(OR($D54="ESV observed compliance", $D54 = $A$7),$D$7, $D$6)), SUMPRODUCT(BETS_volumes!$Q54:$U54,BETS_volumes!$Q$13:$U$13)+BETS_volumes!$O54,0)</f>
        <v>0</v>
      </c>
      <c r="Y54" s="234">
        <f>IF(Y$11=$D$6, BETS_volumes!$M54,0)</f>
        <v>0</v>
      </c>
      <c r="Z54" s="233">
        <f>IF(Z$11=$D$6, BETS_volumes!$J54*BETS_volumes!$K54,0)</f>
        <v>0</v>
      </c>
      <c r="AA54" s="233">
        <f>IF(AA$11=IF($D54=$A$5, $D$5, IF(OR($D54="ESV observed compliance", $D54 = $A$7),$D$7, $D$6)), SUMPRODUCT(BETS_volumes!$Q54:$U54,BETS_volumes!$Q$13:$U$13)+BETS_volumes!$O54,0)</f>
        <v>0</v>
      </c>
      <c r="AB54" s="234">
        <f>IF(AB$11=$D$6, BETS_volumes!$M54,0)</f>
        <v>0</v>
      </c>
      <c r="AC54" s="124"/>
      <c r="AD54" s="235">
        <f t="shared" si="16"/>
        <v>0</v>
      </c>
      <c r="AE54" s="235">
        <f t="shared" si="16"/>
        <v>0</v>
      </c>
      <c r="AF54" s="235">
        <f t="shared" si="16"/>
        <v>0</v>
      </c>
      <c r="AG54" s="235">
        <f t="shared" si="16"/>
        <v>0</v>
      </c>
      <c r="AH54" s="235">
        <f t="shared" si="16"/>
        <v>0</v>
      </c>
      <c r="AI54" s="235">
        <f t="shared" ca="1" si="16"/>
        <v>0</v>
      </c>
      <c r="AJ54" s="235">
        <f t="shared" si="16"/>
        <v>0</v>
      </c>
      <c r="AK54" s="124"/>
      <c r="AL54" s="235">
        <f t="shared" ca="1" si="19"/>
        <v>0</v>
      </c>
      <c r="AN54" s="235">
        <f t="shared" si="18"/>
        <v>0</v>
      </c>
      <c r="AO54" s="235">
        <f t="shared" si="18"/>
        <v>0</v>
      </c>
      <c r="AP54" s="235">
        <f t="shared" si="18"/>
        <v>0</v>
      </c>
      <c r="AQ54" s="235">
        <f t="shared" si="18"/>
        <v>0</v>
      </c>
      <c r="AR54" s="235">
        <f t="shared" si="18"/>
        <v>0</v>
      </c>
      <c r="AS54" s="235">
        <f t="shared" si="18"/>
        <v>0</v>
      </c>
      <c r="AT54" s="235">
        <f t="shared" si="18"/>
        <v>0</v>
      </c>
      <c r="AU54" s="235">
        <f t="shared" si="18"/>
        <v>0</v>
      </c>
      <c r="AV54" s="235">
        <f t="shared" si="18"/>
        <v>0</v>
      </c>
      <c r="AW54" s="235">
        <f t="shared" si="18"/>
        <v>0</v>
      </c>
      <c r="AX54" s="235">
        <f t="shared" ca="1" si="18"/>
        <v>0</v>
      </c>
      <c r="AY54" s="235">
        <f t="shared" ca="1" si="18"/>
        <v>0</v>
      </c>
      <c r="AZ54" s="235">
        <f t="shared" si="18"/>
        <v>0</v>
      </c>
      <c r="BA54" s="235">
        <f t="shared" si="18"/>
        <v>0</v>
      </c>
      <c r="BB54" s="235">
        <f t="shared" si="18"/>
        <v>0</v>
      </c>
      <c r="BC54" s="235">
        <f t="shared" si="18"/>
        <v>0</v>
      </c>
    </row>
    <row r="55" spans="4:55">
      <c r="D55" s="217" t="str">
        <f>BETS_volumes!D55</f>
        <v>22kV circuit breaker (outdoor)</v>
      </c>
      <c r="F55" s="12"/>
      <c r="G55" s="98"/>
      <c r="H55" s="236">
        <f>IF(H$11=$D$6, BETS_volumes!$J55*BETS_volumes!$K55,0)</f>
        <v>0</v>
      </c>
      <c r="I55" s="233">
        <f>IF(I$11=IF($D55=$A$5, $D$5, IF(OR($D55="ESV observed compliance", $D55 = $A$7),$D$7, $D$6)), SUMPRODUCT(BETS_volumes!$Q55:$U55,BETS_volumes!$Q$13:$U$13)+BETS_volumes!$O55,0)</f>
        <v>0</v>
      </c>
      <c r="J55" s="234">
        <f>IF(J$11=$D$6, BETS_volumes!$M55,0)</f>
        <v>0</v>
      </c>
      <c r="K55" s="233">
        <f>IF(K$11=$D$6, BETS_volumes!$J55*BETS_volumes!$K55,0)</f>
        <v>0</v>
      </c>
      <c r="L55" s="233">
        <f>IF(L$11=IF($D55=$A$5, $D$5, IF(OR($D55="ESV observed compliance", $D55 = $A$7),$D$7, $D$6)), SUMPRODUCT(BETS_volumes!$Q55:$U55,BETS_volumes!$Q$13:$U$13)+BETS_volumes!$O55,0)</f>
        <v>0</v>
      </c>
      <c r="M55" s="234">
        <f>IF(M$11=$D$6, BETS_volumes!$M55,0)</f>
        <v>0</v>
      </c>
      <c r="N55" s="233">
        <f>IF(N$11=$D$6, BETS_volumes!$J55*BETS_volumes!$K55,0)</f>
        <v>0</v>
      </c>
      <c r="O55" s="233">
        <f>IF(O$11=IF($D55=$A$5, $D$5, IF(OR($D55="ESV observed compliance", $D55 = $A$7),$D$7, $D$6)), SUMPRODUCT(BETS_volumes!$Q55:$U55,BETS_volumes!$Q$13:$U$13)+BETS_volumes!$O55,0)</f>
        <v>0</v>
      </c>
      <c r="P55" s="234">
        <f>IF(P$11=$D$6, BETS_volumes!$M55,0)</f>
        <v>0</v>
      </c>
      <c r="Q55" s="233">
        <f>IF(Q$11=$D$6, BETS_volumes!$J55*BETS_volumes!$K55,0)</f>
        <v>0</v>
      </c>
      <c r="R55" s="233">
        <f>IF(R$11=IF($D55=$A$5, $D$5, IF(OR($D55="ESV observed compliance", $D55 = $A$7),$D$7, $D$6)), SUMPRODUCT(BETS_volumes!$Q55:$U55,BETS_volumes!$Q$13:$U$13)+BETS_volumes!$O55,0)</f>
        <v>0</v>
      </c>
      <c r="S55" s="234">
        <f>IF(S$11=$D$6, BETS_volumes!$M55,0)</f>
        <v>0</v>
      </c>
      <c r="T55" s="233">
        <f>IF(T$11=$D$6, BETS_volumes!$J55*BETS_volumes!$K55,0)</f>
        <v>0</v>
      </c>
      <c r="U55" s="233">
        <f>IF(U$11=IF($D55=$A$5, $D$5, IF(OR($D55="ESV observed compliance", $D55 = $A$7),$D$7, $D$6)), SUMPRODUCT(BETS_volumes!$Q55:$U55,BETS_volumes!$Q$13:$U$13)+BETS_volumes!$O55,0)</f>
        <v>0</v>
      </c>
      <c r="V55" s="234">
        <f>IF(V$11=$D$6, BETS_volumes!$M55,0)</f>
        <v>0</v>
      </c>
      <c r="W55" s="233">
        <f>IF(W$11=$D$6, BETS_volumes!$J55*BETS_volumes!$K55,0)</f>
        <v>0</v>
      </c>
      <c r="X55" s="233">
        <f ca="1">IF(X$11=IF($D55=$A$5, $D$5, IF(OR($D55="ESV observed compliance", $D55 = $A$7),$D$7, $D$6)), SUMPRODUCT(BETS_volumes!$Q55:$U55,BETS_volumes!$Q$13:$U$13)+BETS_volumes!$O55,0)</f>
        <v>0</v>
      </c>
      <c r="Y55" s="234">
        <f>IF(Y$11=$D$6, BETS_volumes!$M55,0)</f>
        <v>0</v>
      </c>
      <c r="Z55" s="233">
        <f>IF(Z$11=$D$6, BETS_volumes!$J55*BETS_volumes!$K55,0)</f>
        <v>0</v>
      </c>
      <c r="AA55" s="233">
        <f>IF(AA$11=IF($D55=$A$5, $D$5, IF(OR($D55="ESV observed compliance", $D55 = $A$7),$D$7, $D$6)), SUMPRODUCT(BETS_volumes!$Q55:$U55,BETS_volumes!$Q$13:$U$13)+BETS_volumes!$O55,0)</f>
        <v>0</v>
      </c>
      <c r="AB55" s="234">
        <f>IF(AB$11=$D$6, BETS_volumes!$M55,0)</f>
        <v>0</v>
      </c>
      <c r="AC55" s="124"/>
      <c r="AD55" s="235">
        <f t="shared" si="16"/>
        <v>0</v>
      </c>
      <c r="AE55" s="235">
        <f t="shared" si="16"/>
        <v>0</v>
      </c>
      <c r="AF55" s="235">
        <f t="shared" si="16"/>
        <v>0</v>
      </c>
      <c r="AG55" s="235">
        <f t="shared" si="16"/>
        <v>0</v>
      </c>
      <c r="AH55" s="235">
        <f t="shared" si="16"/>
        <v>0</v>
      </c>
      <c r="AI55" s="235">
        <f t="shared" ca="1" si="16"/>
        <v>0</v>
      </c>
      <c r="AJ55" s="235">
        <f t="shared" si="16"/>
        <v>0</v>
      </c>
      <c r="AK55" s="124"/>
      <c r="AL55" s="235">
        <f t="shared" ca="1" si="19"/>
        <v>0</v>
      </c>
      <c r="AN55" s="235">
        <f t="shared" si="18"/>
        <v>0</v>
      </c>
      <c r="AO55" s="235">
        <f t="shared" si="18"/>
        <v>0</v>
      </c>
      <c r="AP55" s="235">
        <f t="shared" si="18"/>
        <v>0</v>
      </c>
      <c r="AQ55" s="235">
        <f t="shared" si="18"/>
        <v>0</v>
      </c>
      <c r="AR55" s="235">
        <f t="shared" si="18"/>
        <v>0</v>
      </c>
      <c r="AS55" s="235">
        <f t="shared" si="18"/>
        <v>0</v>
      </c>
      <c r="AT55" s="235">
        <f t="shared" si="18"/>
        <v>0</v>
      </c>
      <c r="AU55" s="235">
        <f t="shared" si="18"/>
        <v>0</v>
      </c>
      <c r="AV55" s="235">
        <f t="shared" si="18"/>
        <v>0</v>
      </c>
      <c r="AW55" s="235">
        <f t="shared" si="18"/>
        <v>0</v>
      </c>
      <c r="AX55" s="235">
        <f t="shared" ca="1" si="18"/>
        <v>0</v>
      </c>
      <c r="AY55" s="235">
        <f t="shared" ca="1" si="18"/>
        <v>0</v>
      </c>
      <c r="AZ55" s="235">
        <f t="shared" si="18"/>
        <v>0</v>
      </c>
      <c r="BA55" s="235">
        <f t="shared" si="18"/>
        <v>0</v>
      </c>
      <c r="BB55" s="235">
        <f t="shared" si="18"/>
        <v>0</v>
      </c>
      <c r="BC55" s="235">
        <f t="shared" si="18"/>
        <v>0</v>
      </c>
    </row>
    <row r="56" spans="4:55">
      <c r="D56" s="217" t="str">
        <f>BETS_volumes!D56</f>
        <v>Voltage transformer</v>
      </c>
      <c r="F56" s="12"/>
      <c r="G56" s="98"/>
      <c r="H56" s="236">
        <f>IF(H$11=$D$6, BETS_volumes!$J56*BETS_volumes!$K56,0)</f>
        <v>0</v>
      </c>
      <c r="I56" s="233">
        <f>IF(I$11=IF($D56=$A$5, $D$5, IF(OR($D56="ESV observed compliance", $D56 = $A$7),$D$7, $D$6)), SUMPRODUCT(BETS_volumes!$Q56:$U56,BETS_volumes!$Q$13:$U$13)+BETS_volumes!$O56,0)</f>
        <v>0</v>
      </c>
      <c r="J56" s="234">
        <f>IF(J$11=$D$6, BETS_volumes!$M56,0)</f>
        <v>0</v>
      </c>
      <c r="K56" s="233">
        <f>IF(K$11=$D$6, BETS_volumes!$J56*BETS_volumes!$K56,0)</f>
        <v>0</v>
      </c>
      <c r="L56" s="233">
        <f>IF(L$11=IF($D56=$A$5, $D$5, IF(OR($D56="ESV observed compliance", $D56 = $A$7),$D$7, $D$6)), SUMPRODUCT(BETS_volumes!$Q56:$U56,BETS_volumes!$Q$13:$U$13)+BETS_volumes!$O56,0)</f>
        <v>0</v>
      </c>
      <c r="M56" s="234">
        <f>IF(M$11=$D$6, BETS_volumes!$M56,0)</f>
        <v>0</v>
      </c>
      <c r="N56" s="233">
        <f>IF(N$11=$D$6, BETS_volumes!$J56*BETS_volumes!$K56,0)</f>
        <v>0</v>
      </c>
      <c r="O56" s="233">
        <f>IF(O$11=IF($D56=$A$5, $D$5, IF(OR($D56="ESV observed compliance", $D56 = $A$7),$D$7, $D$6)), SUMPRODUCT(BETS_volumes!$Q56:$U56,BETS_volumes!$Q$13:$U$13)+BETS_volumes!$O56,0)</f>
        <v>0</v>
      </c>
      <c r="P56" s="234">
        <f>IF(P$11=$D$6, BETS_volumes!$M56,0)</f>
        <v>0</v>
      </c>
      <c r="Q56" s="233">
        <f>IF(Q$11=$D$6, BETS_volumes!$J56*BETS_volumes!$K56,0)</f>
        <v>0</v>
      </c>
      <c r="R56" s="233">
        <f>IF(R$11=IF($D56=$A$5, $D$5, IF(OR($D56="ESV observed compliance", $D56 = $A$7),$D$7, $D$6)), SUMPRODUCT(BETS_volumes!$Q56:$U56,BETS_volumes!$Q$13:$U$13)+BETS_volumes!$O56,0)</f>
        <v>0</v>
      </c>
      <c r="S56" s="234">
        <f>IF(S$11=$D$6, BETS_volumes!$M56,0)</f>
        <v>0</v>
      </c>
      <c r="T56" s="233">
        <f>IF(T$11=$D$6, BETS_volumes!$J56*BETS_volumes!$K56,0)</f>
        <v>0</v>
      </c>
      <c r="U56" s="233">
        <f>IF(U$11=IF($D56=$A$5, $D$5, IF(OR($D56="ESV observed compliance", $D56 = $A$7),$D$7, $D$6)), SUMPRODUCT(BETS_volumes!$Q56:$U56,BETS_volumes!$Q$13:$U$13)+BETS_volumes!$O56,0)</f>
        <v>0</v>
      </c>
      <c r="V56" s="234">
        <f>IF(V$11=$D$6, BETS_volumes!$M56,0)</f>
        <v>0</v>
      </c>
      <c r="W56" s="233">
        <f>IF(W$11=$D$6, BETS_volumes!$J56*BETS_volumes!$K56,0)</f>
        <v>0</v>
      </c>
      <c r="X56" s="233">
        <f ca="1">IF(X$11=IF($D56=$A$5, $D$5, IF(OR($D56="ESV observed compliance", $D56 = $A$7),$D$7, $D$6)), SUMPRODUCT(BETS_volumes!$Q56:$U56,BETS_volumes!$Q$13:$U$13)+BETS_volumes!$O56,0)</f>
        <v>0</v>
      </c>
      <c r="Y56" s="234">
        <f>IF(Y$11=$D$6, BETS_volumes!$M56,0)</f>
        <v>0</v>
      </c>
      <c r="Z56" s="233">
        <f>IF(Z$11=$D$6, BETS_volumes!$J56*BETS_volumes!$K56,0)</f>
        <v>0</v>
      </c>
      <c r="AA56" s="233">
        <f>IF(AA$11=IF($D56=$A$5, $D$5, IF(OR($D56="ESV observed compliance", $D56 = $A$7),$D$7, $D$6)), SUMPRODUCT(BETS_volumes!$Q56:$U56,BETS_volumes!$Q$13:$U$13)+BETS_volumes!$O56,0)</f>
        <v>0</v>
      </c>
      <c r="AB56" s="234">
        <f>IF(AB$11=$D$6, BETS_volumes!$M56,0)</f>
        <v>0</v>
      </c>
      <c r="AC56" s="124"/>
      <c r="AD56" s="235">
        <f t="shared" si="16"/>
        <v>0</v>
      </c>
      <c r="AE56" s="235">
        <f t="shared" si="16"/>
        <v>0</v>
      </c>
      <c r="AF56" s="235">
        <f t="shared" si="16"/>
        <v>0</v>
      </c>
      <c r="AG56" s="235">
        <f t="shared" si="16"/>
        <v>0</v>
      </c>
      <c r="AH56" s="235">
        <f t="shared" si="16"/>
        <v>0</v>
      </c>
      <c r="AI56" s="235">
        <f t="shared" ca="1" si="16"/>
        <v>0</v>
      </c>
      <c r="AJ56" s="235">
        <f t="shared" si="16"/>
        <v>0</v>
      </c>
      <c r="AK56" s="124"/>
      <c r="AL56" s="235">
        <f t="shared" ca="1" si="19"/>
        <v>0</v>
      </c>
      <c r="AN56" s="235">
        <f t="shared" si="18"/>
        <v>0</v>
      </c>
      <c r="AO56" s="235">
        <f t="shared" si="18"/>
        <v>0</v>
      </c>
      <c r="AP56" s="235">
        <f t="shared" si="18"/>
        <v>0</v>
      </c>
      <c r="AQ56" s="235">
        <f t="shared" si="18"/>
        <v>0</v>
      </c>
      <c r="AR56" s="235">
        <f t="shared" si="18"/>
        <v>0</v>
      </c>
      <c r="AS56" s="235">
        <f t="shared" si="18"/>
        <v>0</v>
      </c>
      <c r="AT56" s="235">
        <f t="shared" si="18"/>
        <v>0</v>
      </c>
      <c r="AU56" s="235">
        <f t="shared" si="18"/>
        <v>0</v>
      </c>
      <c r="AV56" s="235">
        <f t="shared" si="18"/>
        <v>0</v>
      </c>
      <c r="AW56" s="235">
        <f t="shared" si="18"/>
        <v>0</v>
      </c>
      <c r="AX56" s="235">
        <f t="shared" ca="1" si="18"/>
        <v>0</v>
      </c>
      <c r="AY56" s="235">
        <f t="shared" ca="1" si="18"/>
        <v>0</v>
      </c>
      <c r="AZ56" s="235">
        <f t="shared" si="18"/>
        <v>0</v>
      </c>
      <c r="BA56" s="235">
        <f t="shared" si="18"/>
        <v>0</v>
      </c>
      <c r="BB56" s="235">
        <f t="shared" si="18"/>
        <v>0</v>
      </c>
      <c r="BC56" s="235">
        <f t="shared" si="18"/>
        <v>0</v>
      </c>
    </row>
    <row r="57" spans="4:55">
      <c r="D57" s="217" t="str">
        <f>BETS_volumes!D57</f>
        <v>Current transformer (post type)</v>
      </c>
      <c r="F57" s="12"/>
      <c r="G57" s="98"/>
      <c r="H57" s="236">
        <f>IF(H$11=$D$6, BETS_volumes!$J57*BETS_volumes!$K57,0)</f>
        <v>0</v>
      </c>
      <c r="I57" s="233">
        <f>IF(I$11=IF($D57=$A$5, $D$5, IF(OR($D57="ESV observed compliance", $D57 = $A$7),$D$7, $D$6)), SUMPRODUCT(BETS_volumes!$Q57:$U57,BETS_volumes!$Q$13:$U$13)+BETS_volumes!$O57,0)</f>
        <v>0</v>
      </c>
      <c r="J57" s="234">
        <f>IF(J$11=$D$6, BETS_volumes!$M57,0)</f>
        <v>0</v>
      </c>
      <c r="K57" s="233">
        <f>IF(K$11=$D$6, BETS_volumes!$J57*BETS_volumes!$K57,0)</f>
        <v>0</v>
      </c>
      <c r="L57" s="233">
        <f>IF(L$11=IF($D57=$A$5, $D$5, IF(OR($D57="ESV observed compliance", $D57 = $A$7),$D$7, $D$6)), SUMPRODUCT(BETS_volumes!$Q57:$U57,BETS_volumes!$Q$13:$U$13)+BETS_volumes!$O57,0)</f>
        <v>0</v>
      </c>
      <c r="M57" s="234">
        <f>IF(M$11=$D$6, BETS_volumes!$M57,0)</f>
        <v>0</v>
      </c>
      <c r="N57" s="233">
        <f>IF(N$11=$D$6, BETS_volumes!$J57*BETS_volumes!$K57,0)</f>
        <v>0</v>
      </c>
      <c r="O57" s="233">
        <f>IF(O$11=IF($D57=$A$5, $D$5, IF(OR($D57="ESV observed compliance", $D57 = $A$7),$D$7, $D$6)), SUMPRODUCT(BETS_volumes!$Q57:$U57,BETS_volumes!$Q$13:$U$13)+BETS_volumes!$O57,0)</f>
        <v>0</v>
      </c>
      <c r="P57" s="234">
        <f>IF(P$11=$D$6, BETS_volumes!$M57,0)</f>
        <v>0</v>
      </c>
      <c r="Q57" s="233">
        <f>IF(Q$11=$D$6, BETS_volumes!$J57*BETS_volumes!$K57,0)</f>
        <v>0</v>
      </c>
      <c r="R57" s="233">
        <f>IF(R$11=IF($D57=$A$5, $D$5, IF(OR($D57="ESV observed compliance", $D57 = $A$7),$D$7, $D$6)), SUMPRODUCT(BETS_volumes!$Q57:$U57,BETS_volumes!$Q$13:$U$13)+BETS_volumes!$O57,0)</f>
        <v>0</v>
      </c>
      <c r="S57" s="234">
        <f>IF(S$11=$D$6, BETS_volumes!$M57,0)</f>
        <v>0</v>
      </c>
      <c r="T57" s="233">
        <f>IF(T$11=$D$6, BETS_volumes!$J57*BETS_volumes!$K57,0)</f>
        <v>0</v>
      </c>
      <c r="U57" s="233">
        <f>IF(U$11=IF($D57=$A$5, $D$5, IF(OR($D57="ESV observed compliance", $D57 = $A$7),$D$7, $D$6)), SUMPRODUCT(BETS_volumes!$Q57:$U57,BETS_volumes!$Q$13:$U$13)+BETS_volumes!$O57,0)</f>
        <v>0</v>
      </c>
      <c r="V57" s="234">
        <f>IF(V$11=$D$6, BETS_volumes!$M57,0)</f>
        <v>0</v>
      </c>
      <c r="W57" s="233">
        <f>IF(W$11=$D$6, BETS_volumes!$J57*BETS_volumes!$K57,0)</f>
        <v>0</v>
      </c>
      <c r="X57" s="233">
        <f ca="1">IF(X$11=IF($D57=$A$5, $D$5, IF(OR($D57="ESV observed compliance", $D57 = $A$7),$D$7, $D$6)), SUMPRODUCT(BETS_volumes!$Q57:$U57,BETS_volumes!$Q$13:$U$13)+BETS_volumes!$O57,0)</f>
        <v>0</v>
      </c>
      <c r="Y57" s="234">
        <f>IF(Y$11=$D$6, BETS_volumes!$M57,0)</f>
        <v>0</v>
      </c>
      <c r="Z57" s="233">
        <f>IF(Z$11=$D$6, BETS_volumes!$J57*BETS_volumes!$K57,0)</f>
        <v>0</v>
      </c>
      <c r="AA57" s="233">
        <f>IF(AA$11=IF($D57=$A$5, $D$5, IF(OR($D57="ESV observed compliance", $D57 = $A$7),$D$7, $D$6)), SUMPRODUCT(BETS_volumes!$Q57:$U57,BETS_volumes!$Q$13:$U$13)+BETS_volumes!$O57,0)</f>
        <v>0</v>
      </c>
      <c r="AB57" s="234">
        <f>IF(AB$11=$D$6, BETS_volumes!$M57,0)</f>
        <v>0</v>
      </c>
      <c r="AC57" s="124"/>
      <c r="AD57" s="235">
        <f t="shared" si="16"/>
        <v>0</v>
      </c>
      <c r="AE57" s="235">
        <f t="shared" si="16"/>
        <v>0</v>
      </c>
      <c r="AF57" s="235">
        <f t="shared" si="16"/>
        <v>0</v>
      </c>
      <c r="AG57" s="235">
        <f t="shared" si="16"/>
        <v>0</v>
      </c>
      <c r="AH57" s="235">
        <f t="shared" si="16"/>
        <v>0</v>
      </c>
      <c r="AI57" s="235">
        <f t="shared" ca="1" si="16"/>
        <v>0</v>
      </c>
      <c r="AJ57" s="235">
        <f t="shared" si="16"/>
        <v>0</v>
      </c>
      <c r="AK57" s="124"/>
      <c r="AL57" s="235">
        <f t="shared" ca="1" si="19"/>
        <v>0</v>
      </c>
      <c r="AN57" s="235">
        <f t="shared" si="18"/>
        <v>0</v>
      </c>
      <c r="AO57" s="235">
        <f t="shared" si="18"/>
        <v>0</v>
      </c>
      <c r="AP57" s="235">
        <f t="shared" si="18"/>
        <v>0</v>
      </c>
      <c r="AQ57" s="235">
        <f t="shared" si="18"/>
        <v>0</v>
      </c>
      <c r="AR57" s="235">
        <f t="shared" si="18"/>
        <v>0</v>
      </c>
      <c r="AS57" s="235">
        <f t="shared" si="18"/>
        <v>0</v>
      </c>
      <c r="AT57" s="235">
        <f t="shared" si="18"/>
        <v>0</v>
      </c>
      <c r="AU57" s="235">
        <f t="shared" si="18"/>
        <v>0</v>
      </c>
      <c r="AV57" s="235">
        <f t="shared" si="18"/>
        <v>0</v>
      </c>
      <c r="AW57" s="235">
        <f t="shared" si="18"/>
        <v>0</v>
      </c>
      <c r="AX57" s="235">
        <f t="shared" ca="1" si="18"/>
        <v>0</v>
      </c>
      <c r="AY57" s="235">
        <f t="shared" ca="1" si="18"/>
        <v>0</v>
      </c>
      <c r="AZ57" s="235">
        <f t="shared" si="18"/>
        <v>0</v>
      </c>
      <c r="BA57" s="235">
        <f t="shared" si="18"/>
        <v>0</v>
      </c>
      <c r="BB57" s="235">
        <f t="shared" si="18"/>
        <v>0</v>
      </c>
      <c r="BC57" s="235">
        <f t="shared" si="18"/>
        <v>0</v>
      </c>
    </row>
    <row r="58" spans="4:55">
      <c r="D58" s="217" t="str">
        <f>BETS_volumes!D58</f>
        <v>Current transformer (core balance type)</v>
      </c>
      <c r="F58" s="12"/>
      <c r="G58" s="98"/>
      <c r="H58" s="236">
        <f>IF(H$11=$D$6, BETS_volumes!$J58*BETS_volumes!$K58,0)</f>
        <v>0</v>
      </c>
      <c r="I58" s="233">
        <f>IF(I$11=IF($D58=$A$5, $D$5, IF(OR($D58="ESV observed compliance", $D58 = $A$7),$D$7, $D$6)), SUMPRODUCT(BETS_volumes!$Q58:$U58,BETS_volumes!$Q$13:$U$13)+BETS_volumes!$O58,0)</f>
        <v>0</v>
      </c>
      <c r="J58" s="234">
        <f>IF(J$11=$D$6, BETS_volumes!$M58,0)</f>
        <v>0</v>
      </c>
      <c r="K58" s="233">
        <f>IF(K$11=$D$6, BETS_volumes!$J58*BETS_volumes!$K58,0)</f>
        <v>0</v>
      </c>
      <c r="L58" s="233">
        <f>IF(L$11=IF($D58=$A$5, $D$5, IF(OR($D58="ESV observed compliance", $D58 = $A$7),$D$7, $D$6)), SUMPRODUCT(BETS_volumes!$Q58:$U58,BETS_volumes!$Q$13:$U$13)+BETS_volumes!$O58,0)</f>
        <v>0</v>
      </c>
      <c r="M58" s="234">
        <f>IF(M$11=$D$6, BETS_volumes!$M58,0)</f>
        <v>0</v>
      </c>
      <c r="N58" s="233">
        <f>IF(N$11=$D$6, BETS_volumes!$J58*BETS_volumes!$K58,0)</f>
        <v>0</v>
      </c>
      <c r="O58" s="233">
        <f>IF(O$11=IF($D58=$A$5, $D$5, IF(OR($D58="ESV observed compliance", $D58 = $A$7),$D$7, $D$6)), SUMPRODUCT(BETS_volumes!$Q58:$U58,BETS_volumes!$Q$13:$U$13)+BETS_volumes!$O58,0)</f>
        <v>0</v>
      </c>
      <c r="P58" s="234">
        <f>IF(P$11=$D$6, BETS_volumes!$M58,0)</f>
        <v>0</v>
      </c>
      <c r="Q58" s="233">
        <f>IF(Q$11=$D$6, BETS_volumes!$J58*BETS_volumes!$K58,0)</f>
        <v>0</v>
      </c>
      <c r="R58" s="233">
        <f>IF(R$11=IF($D58=$A$5, $D$5, IF(OR($D58="ESV observed compliance", $D58 = $A$7),$D$7, $D$6)), SUMPRODUCT(BETS_volumes!$Q58:$U58,BETS_volumes!$Q$13:$U$13)+BETS_volumes!$O58,0)</f>
        <v>0</v>
      </c>
      <c r="S58" s="234">
        <f>IF(S$11=$D$6, BETS_volumes!$M58,0)</f>
        <v>0</v>
      </c>
      <c r="T58" s="233">
        <f>IF(T$11=$D$6, BETS_volumes!$J58*BETS_volumes!$K58,0)</f>
        <v>0</v>
      </c>
      <c r="U58" s="233">
        <f>IF(U$11=IF($D58=$A$5, $D$5, IF(OR($D58="ESV observed compliance", $D58 = $A$7),$D$7, $D$6)), SUMPRODUCT(BETS_volumes!$Q58:$U58,BETS_volumes!$Q$13:$U$13)+BETS_volumes!$O58,0)</f>
        <v>0</v>
      </c>
      <c r="V58" s="234">
        <f>IF(V$11=$D$6, BETS_volumes!$M58,0)</f>
        <v>0</v>
      </c>
      <c r="W58" s="233">
        <f>IF(W$11=$D$6, BETS_volumes!$J58*BETS_volumes!$K58,0)</f>
        <v>0</v>
      </c>
      <c r="X58" s="233">
        <f ca="1">IF(X$11=IF($D58=$A$5, $D$5, IF(OR($D58="ESV observed compliance", $D58 = $A$7),$D$7, $D$6)), SUMPRODUCT(BETS_volumes!$Q58:$U58,BETS_volumes!$Q$13:$U$13)+BETS_volumes!$O58,0)</f>
        <v>0</v>
      </c>
      <c r="Y58" s="234">
        <f>IF(Y$11=$D$6, BETS_volumes!$M58,0)</f>
        <v>0</v>
      </c>
      <c r="Z58" s="233">
        <f>IF(Z$11=$D$6, BETS_volumes!$J58*BETS_volumes!$K58,0)</f>
        <v>0</v>
      </c>
      <c r="AA58" s="233">
        <f>IF(AA$11=IF($D58=$A$5, $D$5, IF(OR($D58="ESV observed compliance", $D58 = $A$7),$D$7, $D$6)), SUMPRODUCT(BETS_volumes!$Q58:$U58,BETS_volumes!$Q$13:$U$13)+BETS_volumes!$O58,0)</f>
        <v>0</v>
      </c>
      <c r="AB58" s="234">
        <f>IF(AB$11=$D$6, BETS_volumes!$M58,0)</f>
        <v>0</v>
      </c>
      <c r="AC58" s="124"/>
      <c r="AD58" s="235">
        <f t="shared" si="16"/>
        <v>0</v>
      </c>
      <c r="AE58" s="235">
        <f t="shared" si="16"/>
        <v>0</v>
      </c>
      <c r="AF58" s="235">
        <f t="shared" si="16"/>
        <v>0</v>
      </c>
      <c r="AG58" s="235">
        <f t="shared" si="16"/>
        <v>0</v>
      </c>
      <c r="AH58" s="235">
        <f t="shared" si="16"/>
        <v>0</v>
      </c>
      <c r="AI58" s="235">
        <f t="shared" ca="1" si="16"/>
        <v>0</v>
      </c>
      <c r="AJ58" s="235">
        <f t="shared" si="16"/>
        <v>0</v>
      </c>
      <c r="AK58" s="124"/>
      <c r="AL58" s="235">
        <f t="shared" ca="1" si="19"/>
        <v>0</v>
      </c>
      <c r="AN58" s="235">
        <f t="shared" si="18"/>
        <v>0</v>
      </c>
      <c r="AO58" s="235">
        <f t="shared" si="18"/>
        <v>0</v>
      </c>
      <c r="AP58" s="235">
        <f t="shared" si="18"/>
        <v>0</v>
      </c>
      <c r="AQ58" s="235">
        <f t="shared" si="18"/>
        <v>0</v>
      </c>
      <c r="AR58" s="235">
        <f t="shared" si="18"/>
        <v>0</v>
      </c>
      <c r="AS58" s="235">
        <f t="shared" si="18"/>
        <v>0</v>
      </c>
      <c r="AT58" s="235">
        <f t="shared" si="18"/>
        <v>0</v>
      </c>
      <c r="AU58" s="235">
        <f t="shared" si="18"/>
        <v>0</v>
      </c>
      <c r="AV58" s="235">
        <f t="shared" si="18"/>
        <v>0</v>
      </c>
      <c r="AW58" s="235">
        <f t="shared" si="18"/>
        <v>0</v>
      </c>
      <c r="AX58" s="235">
        <f t="shared" ca="1" si="18"/>
        <v>0</v>
      </c>
      <c r="AY58" s="235">
        <f t="shared" ca="1" si="18"/>
        <v>0</v>
      </c>
      <c r="AZ58" s="235">
        <f t="shared" si="18"/>
        <v>0</v>
      </c>
      <c r="BA58" s="235">
        <f t="shared" si="18"/>
        <v>0</v>
      </c>
      <c r="BB58" s="235">
        <f t="shared" si="18"/>
        <v>0</v>
      </c>
      <c r="BC58" s="235">
        <f t="shared" ref="BC58" si="20">SUMIF($AD$11:$AJ$11,BC$11, $AD58:$AJ58)*BC$8</f>
        <v>0</v>
      </c>
    </row>
    <row r="59" spans="4:55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1">SUMIF($AD$11:$AJ$11,AN$11, $AD59:$AJ59)*AN$8</f>
        <v>0</v>
      </c>
      <c r="AO59" s="235">
        <f t="shared" si="21"/>
        <v>0</v>
      </c>
      <c r="AP59" s="235">
        <f t="shared" si="21"/>
        <v>0</v>
      </c>
      <c r="AQ59" s="235">
        <f t="shared" si="21"/>
        <v>0</v>
      </c>
      <c r="AR59" s="235">
        <f t="shared" si="21"/>
        <v>0</v>
      </c>
      <c r="AS59" s="235">
        <f t="shared" si="21"/>
        <v>0</v>
      </c>
      <c r="AT59" s="235">
        <f t="shared" si="21"/>
        <v>0</v>
      </c>
      <c r="AU59" s="235">
        <f t="shared" si="21"/>
        <v>0</v>
      </c>
      <c r="AV59" s="235">
        <f t="shared" si="21"/>
        <v>0</v>
      </c>
      <c r="AW59" s="235">
        <f t="shared" si="21"/>
        <v>0</v>
      </c>
      <c r="AX59" s="235">
        <f t="shared" si="21"/>
        <v>0</v>
      </c>
      <c r="AY59" s="235">
        <f t="shared" si="21"/>
        <v>0</v>
      </c>
      <c r="AZ59" s="235">
        <f t="shared" si="21"/>
        <v>0</v>
      </c>
      <c r="BA59" s="235">
        <f t="shared" si="21"/>
        <v>0</v>
      </c>
      <c r="BB59" s="235">
        <f t="shared" si="21"/>
        <v>0</v>
      </c>
      <c r="BC59" s="235">
        <f t="shared" si="21"/>
        <v>0</v>
      </c>
    </row>
    <row r="60" spans="4:55">
      <c r="D60" s="217" t="str">
        <f>BETS_volumes!D60</f>
        <v>Other primary materials</v>
      </c>
      <c r="F60" s="12"/>
      <c r="G60" s="98"/>
      <c r="H60" s="236">
        <f>IF(H$11=$D$6, BETS_volumes!$J60*BETS_volumes!$K60,0)</f>
        <v>0</v>
      </c>
      <c r="I60" s="233">
        <f>IF(I$11=IF($D60=$A$5, $D$5, IF(OR($D60="ESV observed compliance", $D60 = $A$7),$D$7, $D$6)), SUMPRODUCT(BETS_volumes!$Q60:$U60,BETS_volumes!$Q$13:$U$13)+BETS_volumes!$O60,0)</f>
        <v>0</v>
      </c>
      <c r="J60" s="234">
        <f>IF(J$11=$D$6, BETS_volumes!$M60,0)</f>
        <v>0</v>
      </c>
      <c r="K60" s="233">
        <f>IF(K$11=$D$6, BETS_volumes!$J60*BETS_volumes!$K60,0)</f>
        <v>0</v>
      </c>
      <c r="L60" s="233">
        <f>IF(L$11=IF($D60=$A$5, $D$5, IF(OR($D60="ESV observed compliance", $D60 = $A$7),$D$7, $D$6)), SUMPRODUCT(BETS_volumes!$Q60:$U60,BETS_volumes!$Q$13:$U$13)+BETS_volumes!$O60,0)</f>
        <v>0</v>
      </c>
      <c r="M60" s="234">
        <f>IF(M$11=$D$6, BETS_volumes!$M60,0)</f>
        <v>0</v>
      </c>
      <c r="N60" s="233">
        <f>IF(N$11=$D$6, BETS_volumes!$J60*BETS_volumes!$K60,0)</f>
        <v>0</v>
      </c>
      <c r="O60" s="233">
        <f>IF(O$11=IF($D60=$A$5, $D$5, IF(OR($D60="ESV observed compliance", $D60 = $A$7),$D$7, $D$6)), SUMPRODUCT(BETS_volumes!$Q60:$U60,BETS_volumes!$Q$13:$U$13)+BETS_volumes!$O60,0)</f>
        <v>0</v>
      </c>
      <c r="P60" s="234">
        <f>IF(P$11=$D$6, BETS_volumes!$M60,0)</f>
        <v>0</v>
      </c>
      <c r="Q60" s="233">
        <f>IF(Q$11=$D$6, BETS_volumes!$J60*BETS_volumes!$K60,0)</f>
        <v>0</v>
      </c>
      <c r="R60" s="233">
        <f>IF(R$11=IF($D60=$A$5, $D$5, IF(OR($D60="ESV observed compliance", $D60 = $A$7),$D$7, $D$6)), SUMPRODUCT(BETS_volumes!$Q60:$U60,BETS_volumes!$Q$13:$U$13)+BETS_volumes!$O60,0)</f>
        <v>0</v>
      </c>
      <c r="S60" s="234">
        <f>IF(S$11=$D$6, BETS_volumes!$M60,0)</f>
        <v>0</v>
      </c>
      <c r="T60" s="233">
        <f>IF(T$11=$D$6, BETS_volumes!$J60*BETS_volumes!$K60,0)</f>
        <v>0</v>
      </c>
      <c r="U60" s="233">
        <f>IF(U$11=IF($D60=$A$5, $D$5, IF(OR($D60="ESV observed compliance", $D60 = $A$7),$D$7, $D$6)), SUMPRODUCT(BETS_volumes!$Q60:$U60,BETS_volumes!$Q$13:$U$13)+BETS_volumes!$O60,0)</f>
        <v>0</v>
      </c>
      <c r="V60" s="234">
        <f>IF(V$11=$D$6, BETS_volumes!$M60,0)</f>
        <v>0</v>
      </c>
      <c r="W60" s="233">
        <f>IF(W$11=$D$6, BETS_volumes!$J60*BETS_volumes!$K60,0)</f>
        <v>0</v>
      </c>
      <c r="X60" s="233">
        <f ca="1">IF(X$11=IF($D60=$A$5, $D$5, IF(OR($D60="ESV observed compliance", $D60 = $A$7),$D$7, $D$6)), SUMPRODUCT(BETS_volumes!$Q60:$U60,BETS_volumes!$Q$13:$U$13)+BETS_volumes!$O60,0)</f>
        <v>0</v>
      </c>
      <c r="Y60" s="234">
        <f>IF(Y$11=$D$6, BETS_volumes!$M60,0)</f>
        <v>0</v>
      </c>
      <c r="Z60" s="233">
        <f>IF(Z$11=$D$6, BETS_volumes!$J60*BETS_volumes!$K60,0)</f>
        <v>0</v>
      </c>
      <c r="AA60" s="233">
        <f>IF(AA$11=IF($D60=$A$5, $D$5, IF(OR($D60="ESV observed compliance", $D60 = $A$7),$D$7, $D$6)), SUMPRODUCT(BETS_volumes!$Q60:$U60,BETS_volumes!$Q$13:$U$13)+BETS_volumes!$O60,0)</f>
        <v>0</v>
      </c>
      <c r="AB60" s="234">
        <f>IF(AB$11=$D$6, BETS_volumes!$M60,0)</f>
        <v>0</v>
      </c>
      <c r="AC60" s="124"/>
      <c r="AD60" s="235">
        <f t="shared" ref="AD60:AJ64" si="22">SUMIF($H$11:$AB$11,AD$11, $H60:$AB60)</f>
        <v>0</v>
      </c>
      <c r="AE60" s="235">
        <f t="shared" si="22"/>
        <v>0</v>
      </c>
      <c r="AF60" s="235">
        <f t="shared" si="22"/>
        <v>0</v>
      </c>
      <c r="AG60" s="235">
        <f t="shared" si="22"/>
        <v>0</v>
      </c>
      <c r="AH60" s="235">
        <f t="shared" si="22"/>
        <v>0</v>
      </c>
      <c r="AI60" s="235">
        <f t="shared" ca="1" si="22"/>
        <v>0</v>
      </c>
      <c r="AJ60" s="235">
        <f t="shared" si="22"/>
        <v>0</v>
      </c>
      <c r="AK60" s="124"/>
      <c r="AL60" s="235">
        <f t="shared" ref="AL60:AL64" ca="1" si="23">SUM(AD60:AJ60)</f>
        <v>0</v>
      </c>
      <c r="AN60" s="235">
        <f t="shared" si="21"/>
        <v>0</v>
      </c>
      <c r="AO60" s="235">
        <f t="shared" si="21"/>
        <v>0</v>
      </c>
      <c r="AP60" s="235">
        <f t="shared" si="21"/>
        <v>0</v>
      </c>
      <c r="AQ60" s="235">
        <f t="shared" si="21"/>
        <v>0</v>
      </c>
      <c r="AR60" s="235">
        <f t="shared" si="21"/>
        <v>0</v>
      </c>
      <c r="AS60" s="235">
        <f t="shared" si="21"/>
        <v>0</v>
      </c>
      <c r="AT60" s="235">
        <f t="shared" si="21"/>
        <v>0</v>
      </c>
      <c r="AU60" s="235">
        <f t="shared" si="21"/>
        <v>0</v>
      </c>
      <c r="AV60" s="235">
        <f t="shared" si="21"/>
        <v>0</v>
      </c>
      <c r="AW60" s="235">
        <f t="shared" si="21"/>
        <v>0</v>
      </c>
      <c r="AX60" s="235">
        <f t="shared" ca="1" si="21"/>
        <v>0</v>
      </c>
      <c r="AY60" s="235">
        <f t="shared" ca="1" si="21"/>
        <v>0</v>
      </c>
      <c r="AZ60" s="235">
        <f t="shared" si="21"/>
        <v>0</v>
      </c>
      <c r="BA60" s="235">
        <f t="shared" si="21"/>
        <v>0</v>
      </c>
      <c r="BB60" s="235">
        <f t="shared" si="21"/>
        <v>0</v>
      </c>
      <c r="BC60" s="235">
        <f t="shared" si="21"/>
        <v>0</v>
      </c>
    </row>
    <row r="61" spans="4:55">
      <c r="D61" s="217" t="str">
        <f>BETS_volumes!D61</f>
        <v>SCADA / Protection &amp; Control/ Comms</v>
      </c>
      <c r="F61" s="12"/>
      <c r="G61" s="98"/>
      <c r="H61" s="236">
        <f>IF(H$11=$D$6, BETS_volumes!$J61*BETS_volumes!$K61,0)</f>
        <v>0</v>
      </c>
      <c r="I61" s="233">
        <f>IF(I$11=IF($D61=$A$5, $D$5, IF(OR($D61="ESV observed compliance", $D61 = $A$7),$D$7, $D$6)), SUMPRODUCT(BETS_volumes!$Q61:$U61,BETS_volumes!$Q$13:$U$13)+BETS_volumes!$O61,0)</f>
        <v>0</v>
      </c>
      <c r="J61" s="234">
        <f>IF(J$11=$D$6, BETS_volumes!$M61,0)</f>
        <v>0</v>
      </c>
      <c r="K61" s="233">
        <f>IF(K$11=$D$6, BETS_volumes!$J61*BETS_volumes!$K61,0)</f>
        <v>0</v>
      </c>
      <c r="L61" s="233">
        <f>IF(L$11=IF($D61=$A$5, $D$5, IF(OR($D61="ESV observed compliance", $D61 = $A$7),$D$7, $D$6)), SUMPRODUCT(BETS_volumes!$Q61:$U61,BETS_volumes!$Q$13:$U$13)+BETS_volumes!$O61,0)</f>
        <v>0</v>
      </c>
      <c r="M61" s="234">
        <f>IF(M$11=$D$6, BETS_volumes!$M61,0)</f>
        <v>0</v>
      </c>
      <c r="N61" s="233">
        <f>IF(N$11=$D$6, BETS_volumes!$J61*BETS_volumes!$K61,0)</f>
        <v>0</v>
      </c>
      <c r="O61" s="233">
        <f>IF(O$11=IF($D61=$A$5, $D$5, IF(OR($D61="ESV observed compliance", $D61 = $A$7),$D$7, $D$6)), SUMPRODUCT(BETS_volumes!$Q61:$U61,BETS_volumes!$Q$13:$U$13)+BETS_volumes!$O61,0)</f>
        <v>0</v>
      </c>
      <c r="P61" s="234">
        <f>IF(P$11=$D$6, BETS_volumes!$M61,0)</f>
        <v>0</v>
      </c>
      <c r="Q61" s="233">
        <f>IF(Q$11=$D$6, BETS_volumes!$J61*BETS_volumes!$K61,0)</f>
        <v>0</v>
      </c>
      <c r="R61" s="233">
        <f>IF(R$11=IF($D61=$A$5, $D$5, IF(OR($D61="ESV observed compliance", $D61 = $A$7),$D$7, $D$6)), SUMPRODUCT(BETS_volumes!$Q61:$U61,BETS_volumes!$Q$13:$U$13)+BETS_volumes!$O61,0)</f>
        <v>0</v>
      </c>
      <c r="S61" s="234">
        <f>IF(S$11=$D$6, BETS_volumes!$M61,0)</f>
        <v>0</v>
      </c>
      <c r="T61" s="233">
        <f>IF(T$11=$D$6, BETS_volumes!$J61*BETS_volumes!$K61,0)</f>
        <v>0</v>
      </c>
      <c r="U61" s="233">
        <f>IF(U$11=IF($D61=$A$5, $D$5, IF(OR($D61="ESV observed compliance", $D61 = $A$7),$D$7, $D$6)), SUMPRODUCT(BETS_volumes!$Q61:$U61,BETS_volumes!$Q$13:$U$13)+BETS_volumes!$O61,0)</f>
        <v>0</v>
      </c>
      <c r="V61" s="234">
        <f>IF(V$11=$D$6, BETS_volumes!$M61,0)</f>
        <v>0</v>
      </c>
      <c r="W61" s="233">
        <f>IF(W$11=$D$6, BETS_volumes!$J61*BETS_volumes!$K61,0)</f>
        <v>0</v>
      </c>
      <c r="X61" s="233">
        <f ca="1">IF(X$11=IF($D61=$A$5, $D$5, IF(OR($D61="ESV observed compliance", $D61 = $A$7),$D$7, $D$6)), SUMPRODUCT(BETS_volumes!$Q61:$U61,BETS_volumes!$Q$13:$U$13)+BETS_volumes!$O61,0)</f>
        <v>0</v>
      </c>
      <c r="Y61" s="234">
        <f>IF(Y$11=$D$6, BETS_volumes!$M61,0)</f>
        <v>0</v>
      </c>
      <c r="Z61" s="233">
        <f>IF(Z$11=$D$6, BETS_volumes!$J61*BETS_volumes!$K61,0)</f>
        <v>0</v>
      </c>
      <c r="AA61" s="233">
        <f>IF(AA$11=IF($D61=$A$5, $D$5, IF(OR($D61="ESV observed compliance", $D61 = $A$7),$D$7, $D$6)), SUMPRODUCT(BETS_volumes!$Q61:$U61,BETS_volumes!$Q$13:$U$13)+BETS_volumes!$O61,0)</f>
        <v>0</v>
      </c>
      <c r="AB61" s="234">
        <f>IF(AB$11=$D$6, BETS_volumes!$M61,0)</f>
        <v>0</v>
      </c>
      <c r="AC61" s="124"/>
      <c r="AD61" s="235">
        <f t="shared" si="22"/>
        <v>0</v>
      </c>
      <c r="AE61" s="235">
        <f t="shared" si="22"/>
        <v>0</v>
      </c>
      <c r="AF61" s="235">
        <f t="shared" si="22"/>
        <v>0</v>
      </c>
      <c r="AG61" s="235">
        <f t="shared" si="22"/>
        <v>0</v>
      </c>
      <c r="AH61" s="235">
        <f t="shared" si="22"/>
        <v>0</v>
      </c>
      <c r="AI61" s="235">
        <f t="shared" ca="1" si="22"/>
        <v>0</v>
      </c>
      <c r="AJ61" s="235">
        <f t="shared" si="22"/>
        <v>0</v>
      </c>
      <c r="AK61" s="124"/>
      <c r="AL61" s="235">
        <f t="shared" ca="1" si="23"/>
        <v>0</v>
      </c>
      <c r="AN61" s="235">
        <f t="shared" si="21"/>
        <v>0</v>
      </c>
      <c r="AO61" s="235">
        <f t="shared" si="21"/>
        <v>0</v>
      </c>
      <c r="AP61" s="235">
        <f t="shared" si="21"/>
        <v>0</v>
      </c>
      <c r="AQ61" s="235">
        <f t="shared" si="21"/>
        <v>0</v>
      </c>
      <c r="AR61" s="235">
        <f t="shared" si="21"/>
        <v>0</v>
      </c>
      <c r="AS61" s="235">
        <f t="shared" si="21"/>
        <v>0</v>
      </c>
      <c r="AT61" s="235">
        <f t="shared" si="21"/>
        <v>0</v>
      </c>
      <c r="AU61" s="235">
        <f t="shared" si="21"/>
        <v>0</v>
      </c>
      <c r="AV61" s="235">
        <f t="shared" si="21"/>
        <v>0</v>
      </c>
      <c r="AW61" s="235">
        <f t="shared" si="21"/>
        <v>0</v>
      </c>
      <c r="AX61" s="235">
        <f t="shared" ca="1" si="21"/>
        <v>0</v>
      </c>
      <c r="AY61" s="235">
        <f t="shared" ca="1" si="21"/>
        <v>0</v>
      </c>
      <c r="AZ61" s="235">
        <f t="shared" si="21"/>
        <v>0</v>
      </c>
      <c r="BA61" s="235">
        <f t="shared" si="21"/>
        <v>0</v>
      </c>
      <c r="BB61" s="235">
        <f t="shared" si="21"/>
        <v>0</v>
      </c>
      <c r="BC61" s="235">
        <f t="shared" si="21"/>
        <v>0</v>
      </c>
    </row>
    <row r="62" spans="4:55">
      <c r="D62" s="217" t="str">
        <f>BETS_volumes!D62</f>
        <v>Commissioning</v>
      </c>
      <c r="F62" s="12"/>
      <c r="G62" s="98"/>
      <c r="H62" s="236">
        <f>IF(H$11=$D$6, BETS_volumes!$J62*BETS_volumes!$K62,0)</f>
        <v>0</v>
      </c>
      <c r="I62" s="233">
        <f>IF(I$11=IF($D62=$A$5, $D$5, IF(OR($D62="ESV observed compliance", $D62 = $A$7),$D$7, $D$6)), SUMPRODUCT(BETS_volumes!$Q62:$U62,BETS_volumes!$Q$13:$U$13)+BETS_volumes!$O62,0)</f>
        <v>0</v>
      </c>
      <c r="J62" s="234">
        <f>IF(J$11=$D$6, BETS_volumes!$M62,0)</f>
        <v>0</v>
      </c>
      <c r="K62" s="233">
        <f>IF(K$11=$D$6, BETS_volumes!$J62*BETS_volumes!$K62,0)</f>
        <v>0</v>
      </c>
      <c r="L62" s="233">
        <f>IF(L$11=IF($D62=$A$5, $D$5, IF(OR($D62="ESV observed compliance", $D62 = $A$7),$D$7, $D$6)), SUMPRODUCT(BETS_volumes!$Q62:$U62,BETS_volumes!$Q$13:$U$13)+BETS_volumes!$O62,0)</f>
        <v>0</v>
      </c>
      <c r="M62" s="234">
        <f>IF(M$11=$D$6, BETS_volumes!$M62,0)</f>
        <v>0</v>
      </c>
      <c r="N62" s="233">
        <f>IF(N$11=$D$6, BETS_volumes!$J62*BETS_volumes!$K62,0)</f>
        <v>0</v>
      </c>
      <c r="O62" s="233">
        <f>IF(O$11=IF($D62=$A$5, $D$5, IF(OR($D62="ESV observed compliance", $D62 = $A$7),$D$7, $D$6)), SUMPRODUCT(BETS_volumes!$Q62:$U62,BETS_volumes!$Q$13:$U$13)+BETS_volumes!$O62,0)</f>
        <v>0</v>
      </c>
      <c r="P62" s="234">
        <f>IF(P$11=$D$6, BETS_volumes!$M62,0)</f>
        <v>0</v>
      </c>
      <c r="Q62" s="233">
        <f>IF(Q$11=$D$6, BETS_volumes!$J62*BETS_volumes!$K62,0)</f>
        <v>0</v>
      </c>
      <c r="R62" s="233">
        <f>IF(R$11=IF($D62=$A$5, $D$5, IF(OR($D62="ESV observed compliance", $D62 = $A$7),$D$7, $D$6)), SUMPRODUCT(BETS_volumes!$Q62:$U62,BETS_volumes!$Q$13:$U$13)+BETS_volumes!$O62,0)</f>
        <v>0</v>
      </c>
      <c r="S62" s="234">
        <f>IF(S$11=$D$6, BETS_volumes!$M62,0)</f>
        <v>0</v>
      </c>
      <c r="T62" s="233">
        <f>IF(T$11=$D$6, BETS_volumes!$J62*BETS_volumes!$K62,0)</f>
        <v>0</v>
      </c>
      <c r="U62" s="233">
        <f>IF(U$11=IF($D62=$A$5, $D$5, IF(OR($D62="ESV observed compliance", $D62 = $A$7),$D$7, $D$6)), SUMPRODUCT(BETS_volumes!$Q62:$U62,BETS_volumes!$Q$13:$U$13)+BETS_volumes!$O62,0)</f>
        <v>0</v>
      </c>
      <c r="V62" s="234">
        <f>IF(V$11=$D$6, BETS_volumes!$M62,0)</f>
        <v>0</v>
      </c>
      <c r="W62" s="233">
        <f>IF(W$11=$D$6, BETS_volumes!$J62*BETS_volumes!$K62,0)</f>
        <v>0</v>
      </c>
      <c r="X62" s="233">
        <f ca="1">IF(X$11=IF($D62=$A$5, $D$5, IF(OR($D62="ESV observed compliance", $D62 = $A$7),$D$7, $D$6)), SUMPRODUCT(BETS_volumes!$Q62:$U62,BETS_volumes!$Q$13:$U$13)+BETS_volumes!$O62,0)</f>
        <v>0</v>
      </c>
      <c r="Y62" s="234">
        <f>IF(Y$11=$D$6, BETS_volumes!$M62,0)</f>
        <v>0</v>
      </c>
      <c r="Z62" s="233">
        <f>IF(Z$11=$D$6, BETS_volumes!$J62*BETS_volumes!$K62,0)</f>
        <v>0</v>
      </c>
      <c r="AA62" s="233">
        <f>IF(AA$11=IF($D62=$A$5, $D$5, IF(OR($D62="ESV observed compliance", $D62 = $A$7),$D$7, $D$6)), SUMPRODUCT(BETS_volumes!$Q62:$U62,BETS_volumes!$Q$13:$U$13)+BETS_volumes!$O62,0)</f>
        <v>0</v>
      </c>
      <c r="AB62" s="234">
        <f>IF(AB$11=$D$6, BETS_volumes!$M62,0)</f>
        <v>0</v>
      </c>
      <c r="AC62" s="124"/>
      <c r="AD62" s="235">
        <f t="shared" si="22"/>
        <v>0</v>
      </c>
      <c r="AE62" s="235">
        <f t="shared" si="22"/>
        <v>0</v>
      </c>
      <c r="AF62" s="235">
        <f t="shared" si="22"/>
        <v>0</v>
      </c>
      <c r="AG62" s="235">
        <f t="shared" si="22"/>
        <v>0</v>
      </c>
      <c r="AH62" s="235">
        <f t="shared" si="22"/>
        <v>0</v>
      </c>
      <c r="AI62" s="235">
        <f t="shared" ca="1" si="22"/>
        <v>0</v>
      </c>
      <c r="AJ62" s="235">
        <f t="shared" si="22"/>
        <v>0</v>
      </c>
      <c r="AK62" s="124"/>
      <c r="AL62" s="235">
        <f t="shared" ca="1" si="23"/>
        <v>0</v>
      </c>
      <c r="AN62" s="235">
        <f t="shared" si="21"/>
        <v>0</v>
      </c>
      <c r="AO62" s="235">
        <f t="shared" si="21"/>
        <v>0</v>
      </c>
      <c r="AP62" s="235">
        <f t="shared" si="21"/>
        <v>0</v>
      </c>
      <c r="AQ62" s="235">
        <f t="shared" si="21"/>
        <v>0</v>
      </c>
      <c r="AR62" s="235">
        <f t="shared" si="21"/>
        <v>0</v>
      </c>
      <c r="AS62" s="235">
        <f t="shared" si="21"/>
        <v>0</v>
      </c>
      <c r="AT62" s="235">
        <f t="shared" si="21"/>
        <v>0</v>
      </c>
      <c r="AU62" s="235">
        <f t="shared" si="21"/>
        <v>0</v>
      </c>
      <c r="AV62" s="235">
        <f t="shared" si="21"/>
        <v>0</v>
      </c>
      <c r="AW62" s="235">
        <f t="shared" si="21"/>
        <v>0</v>
      </c>
      <c r="AX62" s="235">
        <f t="shared" ca="1" si="21"/>
        <v>0</v>
      </c>
      <c r="AY62" s="235">
        <f t="shared" ca="1" si="21"/>
        <v>0</v>
      </c>
      <c r="AZ62" s="235">
        <f t="shared" si="21"/>
        <v>0</v>
      </c>
      <c r="BA62" s="235">
        <f t="shared" si="21"/>
        <v>0</v>
      </c>
      <c r="BB62" s="235">
        <f t="shared" si="21"/>
        <v>0</v>
      </c>
      <c r="BC62" s="235">
        <f t="shared" si="21"/>
        <v>0</v>
      </c>
    </row>
    <row r="63" spans="4:55">
      <c r="D63" s="217" t="str">
        <f>BETS_volumes!D63</f>
        <v>ESV observed compliance</v>
      </c>
      <c r="F63" s="12"/>
      <c r="G63" s="98"/>
      <c r="H63" s="236">
        <f>IF(H$11=$D$6, BETS_volumes!$J63*BETS_volumes!$K63,0)</f>
        <v>0</v>
      </c>
      <c r="I63" s="233">
        <f>IF(I$11=IF($D63=$A$5, $D$5, IF(OR($D63="ESV observed compliance", $D63 = $A$7),$D$7, $D$6)), SUMPRODUCT(BETS_volumes!$Q63:$U63,BETS_volumes!$Q$13:$U$13)+BETS_volumes!$O63,0)</f>
        <v>0</v>
      </c>
      <c r="J63" s="234">
        <f>IF(J$11=$D$6, BETS_volumes!$M63,0)</f>
        <v>0</v>
      </c>
      <c r="K63" s="233">
        <f>IF(K$11=$D$6, BETS_volumes!$J63*BETS_volumes!$K63,0)</f>
        <v>0</v>
      </c>
      <c r="L63" s="233">
        <f>IF(L$11=IF($D63=$A$5, $D$5, IF(OR($D63="ESV observed compliance", $D63 = $A$7),$D$7, $D$6)), SUMPRODUCT(BETS_volumes!$Q63:$U63,BETS_volumes!$Q$13:$U$13)+BETS_volumes!$O63,0)</f>
        <v>0</v>
      </c>
      <c r="M63" s="234">
        <f>IF(M$11=$D$6, BETS_volumes!$M63,0)</f>
        <v>0</v>
      </c>
      <c r="N63" s="233">
        <f>IF(N$11=$D$6, BETS_volumes!$J63*BETS_volumes!$K63,0)</f>
        <v>0</v>
      </c>
      <c r="O63" s="233">
        <f>IF(O$11=IF($D63=$A$5, $D$5, IF(OR($D63="ESV observed compliance", $D63 = $A$7),$D$7, $D$6)), SUMPRODUCT(BETS_volumes!$Q63:$U63,BETS_volumes!$Q$13:$U$13)+BETS_volumes!$O63,0)</f>
        <v>0</v>
      </c>
      <c r="P63" s="234">
        <f>IF(P$11=$D$6, BETS_volumes!$M63,0)</f>
        <v>0</v>
      </c>
      <c r="Q63" s="233">
        <f>IF(Q$11=$D$6, BETS_volumes!$J63*BETS_volumes!$K63,0)</f>
        <v>0</v>
      </c>
      <c r="R63" s="233">
        <f>IF(R$11=IF($D63=$A$5, $D$5, IF(OR($D63="ESV observed compliance", $D63 = $A$7),$D$7, $D$6)), SUMPRODUCT(BETS_volumes!$Q63:$U63,BETS_volumes!$Q$13:$U$13)+BETS_volumes!$O63,0)</f>
        <v>0</v>
      </c>
      <c r="S63" s="234">
        <f>IF(S$11=$D$6, BETS_volumes!$M63,0)</f>
        <v>0</v>
      </c>
      <c r="T63" s="233">
        <f>IF(T$11=$D$6, BETS_volumes!$J63*BETS_volumes!$K63,0)</f>
        <v>0</v>
      </c>
      <c r="U63" s="233">
        <f>IF(U$11=IF($D63=$A$5, $D$5, IF(OR($D63="ESV observed compliance", $D63 = $A$7),$D$7, $D$6)), SUMPRODUCT(BETS_volumes!$Q63:$U63,BETS_volumes!$Q$13:$U$13)+BETS_volumes!$O63,0)</f>
        <v>0</v>
      </c>
      <c r="V63" s="234">
        <f>IF(V$11=$D$6, BETS_volumes!$M63,0)</f>
        <v>0</v>
      </c>
      <c r="W63" s="233">
        <f>IF(W$11=$D$6, BETS_volumes!$J63*BETS_volumes!$K63,0)</f>
        <v>0</v>
      </c>
      <c r="X63" s="233">
        <f ca="1">IF(X$11=IF($D63=$A$5, $D$5, IF(OR($D63="ESV observed compliance", $D63 = $A$7),$D$7, $D$6)), SUMPRODUCT(BETS_volumes!$Q63:$U63,BETS_volumes!$Q$13:$U$13)+BETS_volumes!$O63,0)</f>
        <v>0</v>
      </c>
      <c r="Y63" s="234">
        <f>IF(Y$11=$D$6, BETS_volumes!$M63,0)</f>
        <v>0</v>
      </c>
      <c r="Z63" s="233">
        <f>IF(Z$11=$D$6, BETS_volumes!$J63*BETS_volumes!$K63,0)</f>
        <v>0</v>
      </c>
      <c r="AA63" s="233">
        <f>IF(AA$11=IF($D63=$A$5, $D$5, IF(OR($D63="ESV observed compliance", $D63 = $A$7),$D$7, $D$6)), SUMPRODUCT(BETS_volumes!$Q63:$U63,BETS_volumes!$Q$13:$U$13)+BETS_volumes!$O63,0)</f>
        <v>0</v>
      </c>
      <c r="AB63" s="234">
        <f>IF(AB$11=$D$6, BETS_volumes!$M63,0)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si="22"/>
        <v>0</v>
      </c>
      <c r="AH63" s="235">
        <f t="shared" si="22"/>
        <v>0</v>
      </c>
      <c r="AI63" s="235">
        <f t="shared" ca="1" si="22"/>
        <v>0</v>
      </c>
      <c r="AJ63" s="235">
        <f t="shared" si="22"/>
        <v>0</v>
      </c>
      <c r="AK63" s="124"/>
      <c r="AL63" s="235">
        <f t="shared" ref="AL63" ca="1" si="24">SUM(AD63:AJ63)</f>
        <v>0</v>
      </c>
      <c r="AN63" s="235">
        <f t="shared" si="21"/>
        <v>0</v>
      </c>
      <c r="AO63" s="235">
        <f t="shared" si="21"/>
        <v>0</v>
      </c>
      <c r="AP63" s="235">
        <f t="shared" si="21"/>
        <v>0</v>
      </c>
      <c r="AQ63" s="235">
        <f t="shared" si="21"/>
        <v>0</v>
      </c>
      <c r="AR63" s="235">
        <f t="shared" si="21"/>
        <v>0</v>
      </c>
      <c r="AS63" s="235">
        <f t="shared" si="21"/>
        <v>0</v>
      </c>
      <c r="AT63" s="235">
        <f t="shared" si="21"/>
        <v>0</v>
      </c>
      <c r="AU63" s="235">
        <f t="shared" si="21"/>
        <v>0</v>
      </c>
      <c r="AV63" s="235">
        <f t="shared" si="21"/>
        <v>0</v>
      </c>
      <c r="AW63" s="235">
        <f t="shared" si="21"/>
        <v>0</v>
      </c>
      <c r="AX63" s="235">
        <f t="shared" ca="1" si="21"/>
        <v>0</v>
      </c>
      <c r="AY63" s="235">
        <f t="shared" ca="1" si="21"/>
        <v>0</v>
      </c>
      <c r="AZ63" s="235">
        <f t="shared" si="21"/>
        <v>0</v>
      </c>
      <c r="BA63" s="235">
        <f t="shared" si="21"/>
        <v>0</v>
      </c>
      <c r="BB63" s="235">
        <f t="shared" si="21"/>
        <v>0</v>
      </c>
      <c r="BC63" s="235">
        <f t="shared" si="21"/>
        <v>0</v>
      </c>
    </row>
    <row r="64" spans="4:55">
      <c r="D64" s="217" t="str">
        <f>BETS_volumes!D64</f>
        <v>Construction delivery &amp; site control</v>
      </c>
      <c r="F64" s="12"/>
      <c r="G64" s="98"/>
      <c r="H64" s="236">
        <f>IF(H$11=$D$6, BETS_volumes!$J64*BETS_volumes!$K64,0)</f>
        <v>0</v>
      </c>
      <c r="I64" s="233">
        <f>IF(I$11=IF($D64=$A$5, $D$5, IF(OR($D64="ESV observed compliance", $D64 = $A$7),$D$7, $D$6)), SUMPRODUCT(BETS_volumes!$Q64:$U64,BETS_volumes!$Q$13:$U$13)+BETS_volumes!$O64,0)</f>
        <v>0</v>
      </c>
      <c r="J64" s="234">
        <f>IF(J$11=$D$6, BETS_volumes!$M64,0)</f>
        <v>0</v>
      </c>
      <c r="K64" s="233">
        <f>IF(K$11=$D$6, BETS_volumes!$J64*BETS_volumes!$K64,0)</f>
        <v>0</v>
      </c>
      <c r="L64" s="233">
        <f>IF(L$11=IF($D64=$A$5, $D$5, IF(OR($D64="ESV observed compliance", $D64 = $A$7),$D$7, $D$6)), SUMPRODUCT(BETS_volumes!$Q64:$U64,BETS_volumes!$Q$13:$U$13)+BETS_volumes!$O64,0)</f>
        <v>0</v>
      </c>
      <c r="M64" s="234">
        <f>IF(M$11=$D$6, BETS_volumes!$M64,0)</f>
        <v>0</v>
      </c>
      <c r="N64" s="233">
        <f>IF(N$11=$D$6, BETS_volumes!$J64*BETS_volumes!$K64,0)</f>
        <v>0</v>
      </c>
      <c r="O64" s="233">
        <f>IF(O$11=IF($D64=$A$5, $D$5, IF(OR($D64="ESV observed compliance", $D64 = $A$7),$D$7, $D$6)), SUMPRODUCT(BETS_volumes!$Q64:$U64,BETS_volumes!$Q$13:$U$13)+BETS_volumes!$O64,0)</f>
        <v>0</v>
      </c>
      <c r="P64" s="234">
        <f>IF(P$11=$D$6, BETS_volumes!$M64,0)</f>
        <v>0</v>
      </c>
      <c r="Q64" s="233">
        <f>IF(Q$11=$D$6, BETS_volumes!$J64*BETS_volumes!$K64,0)</f>
        <v>0</v>
      </c>
      <c r="R64" s="233">
        <f>IF(R$11=IF($D64=$A$5, $D$5, IF(OR($D64="ESV observed compliance", $D64 = $A$7),$D$7, $D$6)), SUMPRODUCT(BETS_volumes!$Q64:$U64,BETS_volumes!$Q$13:$U$13)+BETS_volumes!$O64,0)</f>
        <v>0</v>
      </c>
      <c r="S64" s="234">
        <f>IF(S$11=$D$6, BETS_volumes!$M64,0)</f>
        <v>0</v>
      </c>
      <c r="T64" s="233">
        <f>IF(T$11=$D$6, BETS_volumes!$J64*BETS_volumes!$K64,0)</f>
        <v>0</v>
      </c>
      <c r="U64" s="233">
        <f>IF(U$11=IF($D64=$A$5, $D$5, IF(OR($D64="ESV observed compliance", $D64 = $A$7),$D$7, $D$6)), SUMPRODUCT(BETS_volumes!$Q64:$U64,BETS_volumes!$Q$13:$U$13)+BETS_volumes!$O64,0)</f>
        <v>0</v>
      </c>
      <c r="V64" s="234">
        <f>IF(V$11=$D$6, BETS_volumes!$M64,0)</f>
        <v>0</v>
      </c>
      <c r="W64" s="233">
        <f>IF(W$11=$D$6, BETS_volumes!$J64*BETS_volumes!$K64,0)</f>
        <v>0</v>
      </c>
      <c r="X64" s="233">
        <f ca="1">IF(X$11=IF($D64=$A$5, $D$5, IF(OR($D64="ESV observed compliance", $D64 = $A$7),$D$7, $D$6)), SUMPRODUCT(BETS_volumes!$Q64:$U64,BETS_volumes!$Q$13:$U$13)+BETS_volumes!$O64,0)</f>
        <v>0</v>
      </c>
      <c r="Y64" s="234">
        <f>IF(Y$11=$D$6, BETS_volumes!$M64,0)</f>
        <v>0</v>
      </c>
      <c r="Z64" s="233">
        <f>IF(Z$11=$D$6, BETS_volumes!$J64*BETS_volumes!$K64,0)</f>
        <v>0</v>
      </c>
      <c r="AA64" s="233">
        <f>IF(AA$11=IF($D64=$A$5, $D$5, IF(OR($D64="ESV observed compliance", $D64 = $A$7),$D$7, $D$6)), SUMPRODUCT(BETS_volumes!$Q64:$U64,BETS_volumes!$Q$13:$U$13)+BETS_volumes!$O64,0)</f>
        <v>0</v>
      </c>
      <c r="AB64" s="234">
        <f>IF(AB$11=$D$6, BETS_volumes!$M64,0)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si="22"/>
        <v>0</v>
      </c>
      <c r="AH64" s="235">
        <f t="shared" si="22"/>
        <v>0</v>
      </c>
      <c r="AI64" s="235">
        <f t="shared" ca="1" si="22"/>
        <v>0</v>
      </c>
      <c r="AJ64" s="235">
        <f t="shared" si="22"/>
        <v>0</v>
      </c>
      <c r="AK64" s="124"/>
      <c r="AL64" s="235">
        <f t="shared" ca="1" si="23"/>
        <v>0</v>
      </c>
      <c r="AN64" s="235">
        <f t="shared" si="21"/>
        <v>0</v>
      </c>
      <c r="AO64" s="235">
        <f t="shared" si="21"/>
        <v>0</v>
      </c>
      <c r="AP64" s="235">
        <f t="shared" si="21"/>
        <v>0</v>
      </c>
      <c r="AQ64" s="235">
        <f t="shared" si="21"/>
        <v>0</v>
      </c>
      <c r="AR64" s="235">
        <f t="shared" si="21"/>
        <v>0</v>
      </c>
      <c r="AS64" s="235">
        <f t="shared" si="21"/>
        <v>0</v>
      </c>
      <c r="AT64" s="235">
        <f t="shared" si="21"/>
        <v>0</v>
      </c>
      <c r="AU64" s="235">
        <f t="shared" si="21"/>
        <v>0</v>
      </c>
      <c r="AV64" s="235">
        <f t="shared" si="21"/>
        <v>0</v>
      </c>
      <c r="AW64" s="235">
        <f t="shared" si="21"/>
        <v>0</v>
      </c>
      <c r="AX64" s="235">
        <f t="shared" ca="1" si="21"/>
        <v>0</v>
      </c>
      <c r="AY64" s="235">
        <f t="shared" ca="1" si="21"/>
        <v>0</v>
      </c>
      <c r="AZ64" s="235">
        <f t="shared" si="21"/>
        <v>0</v>
      </c>
      <c r="BA64" s="235">
        <f t="shared" si="21"/>
        <v>0</v>
      </c>
      <c r="BB64" s="235">
        <f t="shared" si="21"/>
        <v>0</v>
      </c>
      <c r="BC64" s="235">
        <f t="shared" si="21"/>
        <v>0</v>
      </c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D65" s="104"/>
      <c r="AE65" s="104"/>
      <c r="AF65" s="104"/>
      <c r="AG65" s="104"/>
      <c r="AH65" s="104"/>
      <c r="AI65" s="104"/>
      <c r="AJ65" s="104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</row>
    <row r="66" spans="1:16373" s="8" customFormat="1" ht="15.75">
      <c r="A66" s="6"/>
      <c r="B66" s="9" t="s">
        <v>15</v>
      </c>
      <c r="C66" s="10"/>
      <c r="D66" s="217"/>
      <c r="E66" s="217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 s="2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  <c r="XDP66" s="217"/>
      <c r="XDQ66" s="217"/>
      <c r="XDR66" s="217"/>
      <c r="XDS66" s="217"/>
      <c r="XDT66" s="217"/>
      <c r="XDU66" s="217"/>
      <c r="XDV66" s="217"/>
      <c r="XDW66" s="217"/>
      <c r="XDX66" s="217"/>
      <c r="XDY66" s="217"/>
      <c r="XDZ66" s="217"/>
      <c r="XEA66" s="217"/>
      <c r="XEB66" s="217"/>
      <c r="XEC66" s="217"/>
      <c r="XED66" s="217"/>
      <c r="XEE66" s="217"/>
      <c r="XEF66" s="217"/>
      <c r="XEG66" s="217"/>
      <c r="XEH66" s="217"/>
      <c r="XEI66" s="217"/>
      <c r="XEJ66" s="217"/>
      <c r="XEK66" s="217"/>
      <c r="XEL66" s="217"/>
      <c r="XEM66" s="217"/>
      <c r="XEN66" s="217"/>
      <c r="XEO66" s="217"/>
      <c r="XEP66" s="217"/>
      <c r="XEQ66" s="217"/>
      <c r="XER66" s="217"/>
      <c r="XES66" s="217"/>
    </row>
    <row r="67" spans="1:16373">
      <c r="B67" s="18"/>
      <c r="D67" s="19" t="str">
        <f>BETS_volumes!D67</f>
        <v>Traffic control</v>
      </c>
      <c r="F67" s="12"/>
      <c r="G67" s="98"/>
      <c r="H67" s="236">
        <f>IF(H$11=$D$6, BETS_volumes!$J67*BETS_volumes!$K67,0)</f>
        <v>0</v>
      </c>
      <c r="I67" s="233">
        <f>IF(I$11=IF($D67=$A$5, $D$5, IF(OR($D67="ESV observed compliance", $D67 = $A$7),$D$7, $D$6)), SUMPRODUCT(BETS_volumes!$Q67:$U67,BETS_volumes!$Q$13:$U$13)+BETS_volumes!$O67,0)</f>
        <v>0</v>
      </c>
      <c r="J67" s="234">
        <f>IF(J$11=$D$6, BETS_volumes!$M67,0)</f>
        <v>0</v>
      </c>
      <c r="K67" s="233">
        <f>IF(K$11=$D$6, BETS_volumes!$J67*BETS_volumes!$K67,0)</f>
        <v>0</v>
      </c>
      <c r="L67" s="233">
        <f>IF(L$11=IF($D67=$A$5, $D$5, IF(OR($D67="ESV observed compliance", $D67 = $A$7),$D$7, $D$6)), SUMPRODUCT(BETS_volumes!$Q67:$U67,BETS_volumes!$Q$13:$U$13)+BETS_volumes!$O67,0)</f>
        <v>0</v>
      </c>
      <c r="M67" s="234">
        <f>IF(M$11=$D$6, BETS_volumes!$M67,0)</f>
        <v>0</v>
      </c>
      <c r="N67" s="233">
        <f>IF(N$11=$D$6, BETS_volumes!$J67*BETS_volumes!$K67,0)</f>
        <v>0</v>
      </c>
      <c r="O67" s="233">
        <f>IF(O$11=IF($D67=$A$5, $D$5, IF(OR($D67="ESV observed compliance", $D67 = $A$7),$D$7, $D$6)), SUMPRODUCT(BETS_volumes!$Q67:$U67,BETS_volumes!$Q$13:$U$13)+BETS_volumes!$O67,0)</f>
        <v>0</v>
      </c>
      <c r="P67" s="234">
        <f>IF(P$11=$D$6, BETS_volumes!$M67,0)</f>
        <v>0</v>
      </c>
      <c r="Q67" s="233">
        <f>IF(Q$11=$D$6, BETS_volumes!$J67*BETS_volumes!$K67,0)</f>
        <v>0</v>
      </c>
      <c r="R67" s="233">
        <f>IF(R$11=IF($D67=$A$5, $D$5, IF(OR($D67="ESV observed compliance", $D67 = $A$7),$D$7, $D$6)), SUMPRODUCT(BETS_volumes!$Q67:$U67,BETS_volumes!$Q$13:$U$13)+BETS_volumes!$O67,0)</f>
        <v>0</v>
      </c>
      <c r="S67" s="234">
        <f>IF(S$11=$D$6, BETS_volumes!$M67,0)</f>
        <v>0</v>
      </c>
      <c r="T67" s="233">
        <f>IF(T$11=$D$6, BETS_volumes!$J67*BETS_volumes!$K67,0)</f>
        <v>0</v>
      </c>
      <c r="U67" s="233">
        <f>IF(U$11=IF($D67=$A$5, $D$5, IF(OR($D67="ESV observed compliance", $D67 = $A$7),$D$7, $D$6)), SUMPRODUCT(BETS_volumes!$Q67:$U67,BETS_volumes!$Q$13:$U$13)+BETS_volumes!$O67,0)</f>
        <v>0</v>
      </c>
      <c r="V67" s="234">
        <f>IF(V$11=$D$6, BETS_volumes!$M67,0)</f>
        <v>0</v>
      </c>
      <c r="W67" s="233">
        <f>IF(W$11=$D$6, BETS_volumes!$J67*BETS_volumes!$K67,0)</f>
        <v>0</v>
      </c>
      <c r="X67" s="233">
        <f ca="1">IF(X$11=IF($D67=$A$5, $D$5, IF(OR($D67="ESV observed compliance", $D67 = $A$7),$D$7, $D$6)), SUMPRODUCT(BETS_volumes!$Q67:$U67,BETS_volumes!$Q$13:$U$13)+BETS_volumes!$O67,0)</f>
        <v>0</v>
      </c>
      <c r="Y67" s="234">
        <f>IF(Y$11=$D$6, BETS_volumes!$M67,0)</f>
        <v>0</v>
      </c>
      <c r="Z67" s="233">
        <f>IF(Z$11=$D$6, BETS_volumes!$J67*BETS_volumes!$K67,0)</f>
        <v>0</v>
      </c>
      <c r="AA67" s="233">
        <f>IF(AA$11=IF($D67=$A$5, $D$5, IF(OR($D67="ESV observed compliance", $D67 = $A$7),$D$7, $D$6)), SUMPRODUCT(BETS_volumes!$Q67:$U67,BETS_volumes!$Q$13:$U$13)+BETS_volumes!$O67,0)</f>
        <v>0</v>
      </c>
      <c r="AB67" s="234">
        <f>IF(AB$11=$D$6, BETS_volumes!$M67,0)</f>
        <v>0</v>
      </c>
      <c r="AC67" s="124"/>
      <c r="AD67" s="235">
        <f t="shared" ref="AD67:AJ67" si="25">SUMIF($H$11:$AB$11,AD$11, $H67:$AB67)</f>
        <v>0</v>
      </c>
      <c r="AE67" s="235">
        <f t="shared" si="25"/>
        <v>0</v>
      </c>
      <c r="AF67" s="235">
        <f t="shared" si="25"/>
        <v>0</v>
      </c>
      <c r="AG67" s="235">
        <f t="shared" si="25"/>
        <v>0</v>
      </c>
      <c r="AH67" s="235">
        <f t="shared" si="25"/>
        <v>0</v>
      </c>
      <c r="AI67" s="235">
        <f t="shared" ca="1" si="25"/>
        <v>0</v>
      </c>
      <c r="AJ67" s="235">
        <f t="shared" si="25"/>
        <v>0</v>
      </c>
      <c r="AK67" s="124"/>
      <c r="AL67" s="235">
        <f t="shared" ref="AL67" ca="1" si="26">SUM(AD67:AJ67)</f>
        <v>0</v>
      </c>
      <c r="AN67" s="235">
        <f t="shared" ref="AN67:BC71" si="27">SUMIF($AD$11:$AJ$11,AN$11, $AD67:$AJ67)*AN$8</f>
        <v>0</v>
      </c>
      <c r="AO67" s="235">
        <f t="shared" si="27"/>
        <v>0</v>
      </c>
      <c r="AP67" s="235">
        <f t="shared" si="27"/>
        <v>0</v>
      </c>
      <c r="AQ67" s="235">
        <f t="shared" si="27"/>
        <v>0</v>
      </c>
      <c r="AR67" s="235">
        <f t="shared" si="27"/>
        <v>0</v>
      </c>
      <c r="AS67" s="235">
        <f t="shared" si="27"/>
        <v>0</v>
      </c>
      <c r="AT67" s="235">
        <f t="shared" si="27"/>
        <v>0</v>
      </c>
      <c r="AU67" s="235">
        <f t="shared" si="27"/>
        <v>0</v>
      </c>
      <c r="AV67" s="235">
        <f t="shared" si="27"/>
        <v>0</v>
      </c>
      <c r="AW67" s="235">
        <f t="shared" si="27"/>
        <v>0</v>
      </c>
      <c r="AX67" s="235">
        <f t="shared" ca="1" si="27"/>
        <v>0</v>
      </c>
      <c r="AY67" s="235">
        <f t="shared" ca="1" si="27"/>
        <v>0</v>
      </c>
      <c r="AZ67" s="235">
        <f t="shared" si="27"/>
        <v>0</v>
      </c>
      <c r="BA67" s="235">
        <f t="shared" si="27"/>
        <v>0</v>
      </c>
      <c r="BB67" s="235">
        <f t="shared" si="27"/>
        <v>0</v>
      </c>
      <c r="BC67" s="235">
        <f t="shared" si="27"/>
        <v>0</v>
      </c>
    </row>
    <row r="68" spans="1:16373">
      <c r="B68" s="18"/>
      <c r="D68" s="19" t="str">
        <f>BETS_volumes!D68</f>
        <v>Line survey</v>
      </c>
      <c r="F68" s="12"/>
      <c r="G68" s="98"/>
      <c r="H68" s="236">
        <f>IF(H$11=$D$6, BETS_volumes!$J68*BETS_volumes!$K68,0)</f>
        <v>0</v>
      </c>
      <c r="I68" s="233">
        <f>IF(I$11=IF($D68=$A$5, $D$5, IF(OR($D68="ESV observed compliance", $D68 = $A$7),$D$7, $D$6)), SUMPRODUCT(BETS_volumes!$Q68:$U68,BETS_volumes!$Q$13:$U$13)+BETS_volumes!$O68,0)</f>
        <v>0</v>
      </c>
      <c r="J68" s="234">
        <f>IF(J$11=$D$6, BETS_volumes!$M68,0)</f>
        <v>0</v>
      </c>
      <c r="K68" s="233">
        <f>IF(K$11=$D$6, BETS_volumes!$J68*BETS_volumes!$K68,0)</f>
        <v>0</v>
      </c>
      <c r="L68" s="233">
        <f>IF(L$11=IF($D68=$A$5, $D$5, IF(OR($D68="ESV observed compliance", $D68 = $A$7),$D$7, $D$6)), SUMPRODUCT(BETS_volumes!$Q68:$U68,BETS_volumes!$Q$13:$U$13)+BETS_volumes!$O68,0)</f>
        <v>0</v>
      </c>
      <c r="M68" s="234">
        <f>IF(M$11=$D$6, BETS_volumes!$M68,0)</f>
        <v>0</v>
      </c>
      <c r="N68" s="233">
        <f>IF(N$11=$D$6, BETS_volumes!$J68*BETS_volumes!$K68,0)</f>
        <v>0</v>
      </c>
      <c r="O68" s="233">
        <f>IF(O$11=IF($D68=$A$5, $D$5, IF(OR($D68="ESV observed compliance", $D68 = $A$7),$D$7, $D$6)), SUMPRODUCT(BETS_volumes!$Q68:$U68,BETS_volumes!$Q$13:$U$13)+BETS_volumes!$O68,0)</f>
        <v>0</v>
      </c>
      <c r="P68" s="234">
        <f>IF(P$11=$D$6, BETS_volumes!$M68,0)</f>
        <v>0</v>
      </c>
      <c r="Q68" s="233">
        <f>IF(Q$11=$D$6, BETS_volumes!$J68*BETS_volumes!$K68,0)</f>
        <v>0</v>
      </c>
      <c r="R68" s="233">
        <f>IF(R$11=IF($D68=$A$5, $D$5, IF(OR($D68="ESV observed compliance", $D68 = $A$7),$D$7, $D$6)), SUMPRODUCT(BETS_volumes!$Q68:$U68,BETS_volumes!$Q$13:$U$13)+BETS_volumes!$O68,0)</f>
        <v>0</v>
      </c>
      <c r="S68" s="234">
        <f>IF(S$11=$D$6, BETS_volumes!$M68,0)</f>
        <v>0</v>
      </c>
      <c r="T68" s="233">
        <f>IF(T$11=$D$6, BETS_volumes!$J68*BETS_volumes!$K68,0)</f>
        <v>0</v>
      </c>
      <c r="U68" s="233">
        <f>IF(U$11=IF($D68=$A$5, $D$5, IF(OR($D68="ESV observed compliance", $D68 = $A$7),$D$7, $D$6)), SUMPRODUCT(BETS_volumes!$Q68:$U68,BETS_volumes!$Q$13:$U$13)+BETS_volumes!$O68,0)</f>
        <v>0</v>
      </c>
      <c r="V68" s="234">
        <f>IF(V$11=$D$6, BETS_volumes!$M68,0)</f>
        <v>0</v>
      </c>
      <c r="W68" s="233">
        <f>IF(W$11=$D$6, BETS_volumes!$J68*BETS_volumes!$K68,0)</f>
        <v>0</v>
      </c>
      <c r="X68" s="233">
        <f ca="1">IF(X$11=IF($D68=$A$5, $D$5, IF(OR($D68="ESV observed compliance", $D68 = $A$7),$D$7, $D$6)), SUMPRODUCT(BETS_volumes!$Q68:$U68,BETS_volumes!$Q$13:$U$13)+BETS_volumes!$O68,0)</f>
        <v>0</v>
      </c>
      <c r="Y68" s="234">
        <f>IF(Y$11=$D$6, BETS_volumes!$M68,0)</f>
        <v>0</v>
      </c>
      <c r="Z68" s="233">
        <f>IF(Z$11=$D$6, BETS_volumes!$J68*BETS_volumes!$K68,0)</f>
        <v>0</v>
      </c>
      <c r="AA68" s="233">
        <f>IF(AA$11=IF($D68=$A$5, $D$5, IF(OR($D68="ESV observed compliance", $D68 = $A$7),$D$7, $D$6)), SUMPRODUCT(BETS_volumes!$Q68:$U68,BETS_volumes!$Q$13:$U$13)+BETS_volumes!$O68,0)</f>
        <v>0</v>
      </c>
      <c r="AB68" s="234">
        <f>IF(AB$11=$D$6, BETS_volumes!$M68,0)</f>
        <v>0</v>
      </c>
      <c r="AC68" s="124"/>
      <c r="AD68" s="235">
        <f t="shared" ref="AD68:AJ71" si="28">SUMIF($H$11:$AB$11,AD$11, $H68:$AB68)</f>
        <v>0</v>
      </c>
      <c r="AE68" s="235">
        <f t="shared" si="28"/>
        <v>0</v>
      </c>
      <c r="AF68" s="235">
        <f t="shared" si="28"/>
        <v>0</v>
      </c>
      <c r="AG68" s="235">
        <f t="shared" si="28"/>
        <v>0</v>
      </c>
      <c r="AH68" s="235">
        <f t="shared" si="28"/>
        <v>0</v>
      </c>
      <c r="AI68" s="235">
        <f t="shared" ca="1" si="28"/>
        <v>0</v>
      </c>
      <c r="AJ68" s="235">
        <f t="shared" si="28"/>
        <v>0</v>
      </c>
      <c r="AK68" s="124"/>
      <c r="AL68" s="235">
        <f t="shared" ref="AL68:AL71" ca="1" si="29">SUM(AD68:AJ68)</f>
        <v>0</v>
      </c>
      <c r="AN68" s="235">
        <f t="shared" si="27"/>
        <v>0</v>
      </c>
      <c r="AO68" s="235">
        <f t="shared" si="27"/>
        <v>0</v>
      </c>
      <c r="AP68" s="235">
        <f t="shared" si="27"/>
        <v>0</v>
      </c>
      <c r="AQ68" s="235">
        <f t="shared" si="27"/>
        <v>0</v>
      </c>
      <c r="AR68" s="235">
        <f t="shared" si="27"/>
        <v>0</v>
      </c>
      <c r="AS68" s="235">
        <f t="shared" si="27"/>
        <v>0</v>
      </c>
      <c r="AT68" s="235">
        <f t="shared" si="27"/>
        <v>0</v>
      </c>
      <c r="AU68" s="235">
        <f t="shared" si="27"/>
        <v>0</v>
      </c>
      <c r="AV68" s="235">
        <f t="shared" si="27"/>
        <v>0</v>
      </c>
      <c r="AW68" s="235">
        <f t="shared" si="27"/>
        <v>0</v>
      </c>
      <c r="AX68" s="235">
        <f t="shared" ca="1" si="27"/>
        <v>0</v>
      </c>
      <c r="AY68" s="235">
        <f t="shared" ca="1" si="27"/>
        <v>0</v>
      </c>
      <c r="AZ68" s="235">
        <f t="shared" si="27"/>
        <v>0</v>
      </c>
      <c r="BA68" s="235">
        <f t="shared" si="27"/>
        <v>0</v>
      </c>
      <c r="BB68" s="235">
        <f t="shared" si="27"/>
        <v>0</v>
      </c>
      <c r="BC68" s="235">
        <f t="shared" si="27"/>
        <v>0</v>
      </c>
    </row>
    <row r="69" spans="1:16373">
      <c r="B69" s="18"/>
      <c r="D69" s="19" t="str">
        <f>BETS_volumes!D69</f>
        <v>Civil works</v>
      </c>
      <c r="F69" s="12"/>
      <c r="G69" s="98"/>
      <c r="H69" s="236">
        <f>IF(H$11=$D$6, BETS_volumes!$J69*BETS_volumes!$K69,0)</f>
        <v>0</v>
      </c>
      <c r="I69" s="233">
        <f>IF(I$11=IF($D69=$A$5, $D$5, IF(OR($D69="ESV observed compliance", $D69 = $A$7),$D$7, $D$6)), SUMPRODUCT(BETS_volumes!$Q69:$U69,BETS_volumes!$Q$13:$U$13)+BETS_volumes!$O69,0)</f>
        <v>0</v>
      </c>
      <c r="J69" s="234">
        <f>IF(J$11=$D$6, BETS_volumes!$M69,0)</f>
        <v>0</v>
      </c>
      <c r="K69" s="233">
        <f>IF(K$11=$D$6, BETS_volumes!$J69*BETS_volumes!$K69,0)</f>
        <v>0</v>
      </c>
      <c r="L69" s="233">
        <f>IF(L$11=IF($D69=$A$5, $D$5, IF(OR($D69="ESV observed compliance", $D69 = $A$7),$D$7, $D$6)), SUMPRODUCT(BETS_volumes!$Q69:$U69,BETS_volumes!$Q$13:$U$13)+BETS_volumes!$O69,0)</f>
        <v>0</v>
      </c>
      <c r="M69" s="234">
        <f>IF(M$11=$D$6, BETS_volumes!$M69,0)</f>
        <v>0</v>
      </c>
      <c r="N69" s="233">
        <f>IF(N$11=$D$6, BETS_volumes!$J69*BETS_volumes!$K69,0)</f>
        <v>0</v>
      </c>
      <c r="O69" s="233">
        <f>IF(O$11=IF($D69=$A$5, $D$5, IF(OR($D69="ESV observed compliance", $D69 = $A$7),$D$7, $D$6)), SUMPRODUCT(BETS_volumes!$Q69:$U69,BETS_volumes!$Q$13:$U$13)+BETS_volumes!$O69,0)</f>
        <v>0</v>
      </c>
      <c r="P69" s="234">
        <f>IF(P$11=$D$6, BETS_volumes!$M69,0)</f>
        <v>0</v>
      </c>
      <c r="Q69" s="233">
        <f>IF(Q$11=$D$6, BETS_volumes!$J69*BETS_volumes!$K69,0)</f>
        <v>0</v>
      </c>
      <c r="R69" s="233">
        <f>IF(R$11=IF($D69=$A$5, $D$5, IF(OR($D69="ESV observed compliance", $D69 = $A$7),$D$7, $D$6)), SUMPRODUCT(BETS_volumes!$Q69:$U69,BETS_volumes!$Q$13:$U$13)+BETS_volumes!$O69,0)</f>
        <v>0</v>
      </c>
      <c r="S69" s="234">
        <f>IF(S$11=$D$6, BETS_volumes!$M69,0)</f>
        <v>0</v>
      </c>
      <c r="T69" s="233">
        <f>IF(T$11=$D$6, BETS_volumes!$J69*BETS_volumes!$K69,0)</f>
        <v>0</v>
      </c>
      <c r="U69" s="233">
        <f>IF(U$11=IF($D69=$A$5, $D$5, IF(OR($D69="ESV observed compliance", $D69 = $A$7),$D$7, $D$6)), SUMPRODUCT(BETS_volumes!$Q69:$U69,BETS_volumes!$Q$13:$U$13)+BETS_volumes!$O69,0)</f>
        <v>0</v>
      </c>
      <c r="V69" s="234">
        <f>IF(V$11=$D$6, BETS_volumes!$M69,0)</f>
        <v>0</v>
      </c>
      <c r="W69" s="233">
        <f>IF(W$11=$D$6, BETS_volumes!$J69*BETS_volumes!$K69,0)</f>
        <v>0</v>
      </c>
      <c r="X69" s="233">
        <f ca="1">IF(X$11=IF($D69=$A$5, $D$5, IF(OR($D69="ESV observed compliance", $D69 = $A$7),$D$7, $D$6)), SUMPRODUCT(BETS_volumes!$Q69:$U69,BETS_volumes!$Q$13:$U$13)+BETS_volumes!$O69,0)</f>
        <v>0</v>
      </c>
      <c r="Y69" s="234">
        <f>IF(Y$11=$D$6, BETS_volumes!$M69,0)</f>
        <v>0</v>
      </c>
      <c r="Z69" s="233">
        <f>IF(Z$11=$D$6, BETS_volumes!$J69*BETS_volumes!$K69,0)</f>
        <v>0</v>
      </c>
      <c r="AA69" s="233">
        <f>IF(AA$11=IF($D69=$A$5, $D$5, IF(OR($D69="ESV observed compliance", $D69 = $A$7),$D$7, $D$6)), SUMPRODUCT(BETS_volumes!$Q69:$U69,BETS_volumes!$Q$13:$U$13)+BETS_volumes!$O69,0)</f>
        <v>0</v>
      </c>
      <c r="AB69" s="234">
        <f>IF(AB$11=$D$6, BETS_volumes!$M69,0)</f>
        <v>0</v>
      </c>
      <c r="AC69" s="124"/>
      <c r="AD69" s="235">
        <f t="shared" si="28"/>
        <v>0</v>
      </c>
      <c r="AE69" s="235">
        <f t="shared" si="28"/>
        <v>0</v>
      </c>
      <c r="AF69" s="235">
        <f t="shared" si="28"/>
        <v>0</v>
      </c>
      <c r="AG69" s="235">
        <f t="shared" si="28"/>
        <v>0</v>
      </c>
      <c r="AH69" s="235">
        <f t="shared" si="28"/>
        <v>0</v>
      </c>
      <c r="AI69" s="235">
        <f t="shared" ca="1" si="28"/>
        <v>0</v>
      </c>
      <c r="AJ69" s="235">
        <f t="shared" si="28"/>
        <v>0</v>
      </c>
      <c r="AK69" s="124"/>
      <c r="AL69" s="235">
        <f t="shared" ca="1" si="29"/>
        <v>0</v>
      </c>
      <c r="AN69" s="235">
        <f t="shared" si="27"/>
        <v>0</v>
      </c>
      <c r="AO69" s="235">
        <f t="shared" si="27"/>
        <v>0</v>
      </c>
      <c r="AP69" s="235">
        <f t="shared" si="27"/>
        <v>0</v>
      </c>
      <c r="AQ69" s="235">
        <f t="shared" si="27"/>
        <v>0</v>
      </c>
      <c r="AR69" s="235">
        <f t="shared" si="27"/>
        <v>0</v>
      </c>
      <c r="AS69" s="235">
        <f t="shared" si="27"/>
        <v>0</v>
      </c>
      <c r="AT69" s="235">
        <f t="shared" si="27"/>
        <v>0</v>
      </c>
      <c r="AU69" s="235">
        <f t="shared" si="27"/>
        <v>0</v>
      </c>
      <c r="AV69" s="235">
        <f t="shared" si="27"/>
        <v>0</v>
      </c>
      <c r="AW69" s="235">
        <f t="shared" si="27"/>
        <v>0</v>
      </c>
      <c r="AX69" s="235">
        <f t="shared" ca="1" si="27"/>
        <v>0</v>
      </c>
      <c r="AY69" s="235">
        <f t="shared" ca="1" si="27"/>
        <v>0</v>
      </c>
      <c r="AZ69" s="235">
        <f t="shared" si="27"/>
        <v>0</v>
      </c>
      <c r="BA69" s="235">
        <f t="shared" si="27"/>
        <v>0</v>
      </c>
      <c r="BB69" s="235">
        <f t="shared" si="27"/>
        <v>0</v>
      </c>
      <c r="BC69" s="235">
        <f t="shared" si="27"/>
        <v>0</v>
      </c>
    </row>
    <row r="70" spans="1:16373">
      <c r="B70" s="18"/>
      <c r="D70" s="19" t="str">
        <f>BETS_volumes!D70</f>
        <v>Mob/Demob</v>
      </c>
      <c r="F70" s="12"/>
      <c r="G70" s="98"/>
      <c r="H70" s="236">
        <f>IF(H$11=$D$6, BETS_volumes!$J70*BETS_volumes!$K70,0)</f>
        <v>0</v>
      </c>
      <c r="I70" s="233">
        <f>IF(I$11=IF($D70=$A$5, $D$5, IF(OR($D70="ESV observed compliance", $D70 = $A$7),$D$7, $D$6)), SUMPRODUCT(BETS_volumes!$Q70:$U70,BETS_volumes!$Q$13:$U$13)+BETS_volumes!$O70,0)</f>
        <v>0</v>
      </c>
      <c r="J70" s="234">
        <f>IF(J$11=$D$6, BETS_volumes!$M70,0)</f>
        <v>0</v>
      </c>
      <c r="K70" s="233">
        <f>IF(K$11=$D$6, BETS_volumes!$J70*BETS_volumes!$K70,0)</f>
        <v>0</v>
      </c>
      <c r="L70" s="233">
        <f>IF(L$11=IF($D70=$A$5, $D$5, IF(OR($D70="ESV observed compliance", $D70 = $A$7),$D$7, $D$6)), SUMPRODUCT(BETS_volumes!$Q70:$U70,BETS_volumes!$Q$13:$U$13)+BETS_volumes!$O70,0)</f>
        <v>0</v>
      </c>
      <c r="M70" s="234">
        <f>IF(M$11=$D$6, BETS_volumes!$M70,0)</f>
        <v>0</v>
      </c>
      <c r="N70" s="233">
        <f>IF(N$11=$D$6, BETS_volumes!$J70*BETS_volumes!$K70,0)</f>
        <v>0</v>
      </c>
      <c r="O70" s="233">
        <f>IF(O$11=IF($D70=$A$5, $D$5, IF(OR($D70="ESV observed compliance", $D70 = $A$7),$D$7, $D$6)), SUMPRODUCT(BETS_volumes!$Q70:$U70,BETS_volumes!$Q$13:$U$13)+BETS_volumes!$O70,0)</f>
        <v>0</v>
      </c>
      <c r="P70" s="234">
        <f>IF(P$11=$D$6, BETS_volumes!$M70,0)</f>
        <v>0</v>
      </c>
      <c r="Q70" s="233">
        <f>IF(Q$11=$D$6, BETS_volumes!$J70*BETS_volumes!$K70,0)</f>
        <v>0</v>
      </c>
      <c r="R70" s="233">
        <f>IF(R$11=IF($D70=$A$5, $D$5, IF(OR($D70="ESV observed compliance", $D70 = $A$7),$D$7, $D$6)), SUMPRODUCT(BETS_volumes!$Q70:$U70,BETS_volumes!$Q$13:$U$13)+BETS_volumes!$O70,0)</f>
        <v>0</v>
      </c>
      <c r="S70" s="234">
        <f>IF(S$11=$D$6, BETS_volumes!$M70,0)</f>
        <v>0</v>
      </c>
      <c r="T70" s="233">
        <f>IF(T$11=$D$6, BETS_volumes!$J70*BETS_volumes!$K70,0)</f>
        <v>0</v>
      </c>
      <c r="U70" s="233">
        <f>IF(U$11=IF($D70=$A$5, $D$5, IF(OR($D70="ESV observed compliance", $D70 = $A$7),$D$7, $D$6)), SUMPRODUCT(BETS_volumes!$Q70:$U70,BETS_volumes!$Q$13:$U$13)+BETS_volumes!$O70,0)</f>
        <v>0</v>
      </c>
      <c r="V70" s="234">
        <f>IF(V$11=$D$6, BETS_volumes!$M70,0)</f>
        <v>0</v>
      </c>
      <c r="W70" s="233">
        <f>IF(W$11=$D$6, BETS_volumes!$J70*BETS_volumes!$K70,0)</f>
        <v>0</v>
      </c>
      <c r="X70" s="233">
        <f ca="1">IF(X$11=IF($D70=$A$5, $D$5, IF(OR($D70="ESV observed compliance", $D70 = $A$7),$D$7, $D$6)), SUMPRODUCT(BETS_volumes!$Q70:$U70,BETS_volumes!$Q$13:$U$13)+BETS_volumes!$O70,0)</f>
        <v>0</v>
      </c>
      <c r="Y70" s="234">
        <f>IF(Y$11=$D$6, BETS_volumes!$M70,0)</f>
        <v>0</v>
      </c>
      <c r="Z70" s="233">
        <f>IF(Z$11=$D$6, BETS_volumes!$J70*BETS_volumes!$K70,0)</f>
        <v>0</v>
      </c>
      <c r="AA70" s="233">
        <f>IF(AA$11=IF($D70=$A$5, $D$5, IF(OR($D70="ESV observed compliance", $D70 = $A$7),$D$7, $D$6)), SUMPRODUCT(BETS_volumes!$Q70:$U70,BETS_volumes!$Q$13:$U$13)+BETS_volumes!$O70,0)</f>
        <v>0</v>
      </c>
      <c r="AB70" s="234">
        <f>IF(AB$11=$D$6, BETS_volumes!$M70,0)</f>
        <v>0</v>
      </c>
      <c r="AC70" s="124"/>
      <c r="AD70" s="235">
        <f t="shared" si="28"/>
        <v>0</v>
      </c>
      <c r="AE70" s="235">
        <f t="shared" si="28"/>
        <v>0</v>
      </c>
      <c r="AF70" s="235">
        <f t="shared" si="28"/>
        <v>0</v>
      </c>
      <c r="AG70" s="235">
        <f t="shared" si="28"/>
        <v>0</v>
      </c>
      <c r="AH70" s="235">
        <f t="shared" si="28"/>
        <v>0</v>
      </c>
      <c r="AI70" s="235">
        <f t="shared" ca="1" si="28"/>
        <v>0</v>
      </c>
      <c r="AJ70" s="235">
        <f t="shared" si="28"/>
        <v>0</v>
      </c>
      <c r="AK70" s="124"/>
      <c r="AL70" s="235">
        <f t="shared" ca="1" si="29"/>
        <v>0</v>
      </c>
      <c r="AN70" s="235">
        <f t="shared" si="27"/>
        <v>0</v>
      </c>
      <c r="AO70" s="235">
        <f t="shared" si="27"/>
        <v>0</v>
      </c>
      <c r="AP70" s="235">
        <f t="shared" si="27"/>
        <v>0</v>
      </c>
      <c r="AQ70" s="235">
        <f t="shared" si="27"/>
        <v>0</v>
      </c>
      <c r="AR70" s="235">
        <f t="shared" si="27"/>
        <v>0</v>
      </c>
      <c r="AS70" s="235">
        <f t="shared" si="27"/>
        <v>0</v>
      </c>
      <c r="AT70" s="235">
        <f t="shared" si="27"/>
        <v>0</v>
      </c>
      <c r="AU70" s="235">
        <f t="shared" si="27"/>
        <v>0</v>
      </c>
      <c r="AV70" s="235">
        <f t="shared" si="27"/>
        <v>0</v>
      </c>
      <c r="AW70" s="235">
        <f t="shared" si="27"/>
        <v>0</v>
      </c>
      <c r="AX70" s="235">
        <f t="shared" ca="1" si="27"/>
        <v>0</v>
      </c>
      <c r="AY70" s="235">
        <f t="shared" ca="1" si="27"/>
        <v>0</v>
      </c>
      <c r="AZ70" s="235">
        <f t="shared" si="27"/>
        <v>0</v>
      </c>
      <c r="BA70" s="235">
        <f t="shared" si="27"/>
        <v>0</v>
      </c>
      <c r="BB70" s="235">
        <f t="shared" si="27"/>
        <v>0</v>
      </c>
      <c r="BC70" s="235">
        <f t="shared" si="27"/>
        <v>0</v>
      </c>
    </row>
    <row r="71" spans="1:16373">
      <c r="D71" s="19" t="str">
        <f>BETS_volumes!D71</f>
        <v>Other - Land Acquisition</v>
      </c>
      <c r="F71" s="12"/>
      <c r="G71" s="98"/>
      <c r="H71" s="236">
        <f>IF(H$11=$D$6, BETS_volumes!$J71*BETS_volumes!$K71,0)</f>
        <v>0</v>
      </c>
      <c r="I71" s="233">
        <f>IF(I$11=IF($D71=$A$5, $D$5, IF(OR($D71="ESV observed compliance", $D71 = $A$7),$D$7, $D$6)), SUMPRODUCT(BETS_volumes!$Q71:$U71,BETS_volumes!$Q$13:$U$13)+BETS_volumes!$O71,0)</f>
        <v>0</v>
      </c>
      <c r="J71" s="234">
        <f>IF(J$11=$D$6, BETS_volumes!$M71,0)</f>
        <v>0</v>
      </c>
      <c r="K71" s="233">
        <f>IF(K$11=$D$6, BETS_volumes!$J71*BETS_volumes!$K71,0)</f>
        <v>0</v>
      </c>
      <c r="L71" s="233">
        <f>IF(L$11=IF($D71=$A$5, $D$5, IF(OR($D71="ESV observed compliance", $D71 = $A$7),$D$7, $D$6)), SUMPRODUCT(BETS_volumes!$Q71:$U71,BETS_volumes!$Q$13:$U$13)+BETS_volumes!$O71,0)</f>
        <v>0</v>
      </c>
      <c r="M71" s="234">
        <f>IF(M$11=$D$6, BETS_volumes!$M71,0)</f>
        <v>0</v>
      </c>
      <c r="N71" s="233">
        <f>IF(N$11=$D$6, BETS_volumes!$J71*BETS_volumes!$K71,0)</f>
        <v>0</v>
      </c>
      <c r="O71" s="233">
        <f>IF(O$11=IF($D71=$A$5, $D$5, IF(OR($D71="ESV observed compliance", $D71 = $A$7),$D$7, $D$6)), SUMPRODUCT(BETS_volumes!$Q71:$U71,BETS_volumes!$Q$13:$U$13)+BETS_volumes!$O71,0)</f>
        <v>0</v>
      </c>
      <c r="P71" s="234">
        <f>IF(P$11=$D$6, BETS_volumes!$M71,0)</f>
        <v>0</v>
      </c>
      <c r="Q71" s="233">
        <f>IF(Q$11=$D$6, BETS_volumes!$J71*BETS_volumes!$K71,0)</f>
        <v>0</v>
      </c>
      <c r="R71" s="233">
        <f>IF(R$11=IF($D71=$A$5, $D$5, IF(OR($D71="ESV observed compliance", $D71 = $A$7),$D$7, $D$6)), SUMPRODUCT(BETS_volumes!$Q71:$U71,BETS_volumes!$Q$13:$U$13)+BETS_volumes!$O71,0)</f>
        <v>0</v>
      </c>
      <c r="S71" s="234">
        <f>IF(S$11=$D$6, BETS_volumes!$M71,0)</f>
        <v>0</v>
      </c>
      <c r="T71" s="233">
        <f>IF(T$11=$D$6, BETS_volumes!$J71*BETS_volumes!$K71,0)</f>
        <v>0</v>
      </c>
      <c r="U71" s="233">
        <f>IF(U$11=IF($D71=$A$5, $D$5, IF(OR($D71="ESV observed compliance", $D71 = $A$7),$D$7, $D$6)), SUMPRODUCT(BETS_volumes!$Q71:$U71,BETS_volumes!$Q$13:$U$13)+BETS_volumes!$O71,0)</f>
        <v>0</v>
      </c>
      <c r="V71" s="234">
        <f>IF(V$11=$D$6, BETS_volumes!$M71,0)</f>
        <v>0</v>
      </c>
      <c r="W71" s="233">
        <f>IF(W$11=$D$6, BETS_volumes!$J71*BETS_volumes!$K71,0)</f>
        <v>0</v>
      </c>
      <c r="X71" s="233">
        <f ca="1">IF(X$11=IF($D71=$A$5, $D$5, IF(OR($D71="ESV observed compliance", $D71 = $A$7),$D$7, $D$6)), SUMPRODUCT(BETS_volumes!$Q71:$U71,BETS_volumes!$Q$13:$U$13)+BETS_volumes!$O71,0)</f>
        <v>0</v>
      </c>
      <c r="Y71" s="234">
        <f>IF(Y$11=$D$6, BETS_volumes!$M71,0)</f>
        <v>300000</v>
      </c>
      <c r="Z71" s="233">
        <f>IF(Z$11=$D$6, BETS_volumes!$J71*BETS_volumes!$K71,0)</f>
        <v>0</v>
      </c>
      <c r="AA71" s="233">
        <f>IF(AA$11=IF($D71=$A$5, $D$5, IF(OR($D71="ESV observed compliance", $D71 = $A$7),$D$7, $D$6)), SUMPRODUCT(BETS_volumes!$Q71:$U71,BETS_volumes!$Q$13:$U$13)+BETS_volumes!$O71,0)</f>
        <v>0</v>
      </c>
      <c r="AB71" s="234">
        <f>IF(AB$11=$D$6, BETS_volumes!$M71,0)</f>
        <v>0</v>
      </c>
      <c r="AC71" s="124"/>
      <c r="AD71" s="235">
        <f t="shared" si="28"/>
        <v>0</v>
      </c>
      <c r="AE71" s="235">
        <f t="shared" si="28"/>
        <v>0</v>
      </c>
      <c r="AF71" s="235">
        <f t="shared" si="28"/>
        <v>0</v>
      </c>
      <c r="AG71" s="235">
        <f t="shared" si="28"/>
        <v>0</v>
      </c>
      <c r="AH71" s="235">
        <f t="shared" si="28"/>
        <v>0</v>
      </c>
      <c r="AI71" s="235">
        <f t="shared" ca="1" si="28"/>
        <v>300000</v>
      </c>
      <c r="AJ71" s="235">
        <f t="shared" si="28"/>
        <v>0</v>
      </c>
      <c r="AK71" s="124"/>
      <c r="AL71" s="235">
        <f t="shared" ca="1" si="29"/>
        <v>300000</v>
      </c>
      <c r="AN71" s="235">
        <f t="shared" si="27"/>
        <v>0</v>
      </c>
      <c r="AO71" s="235">
        <f t="shared" si="27"/>
        <v>0</v>
      </c>
      <c r="AP71" s="235">
        <f t="shared" si="27"/>
        <v>0</v>
      </c>
      <c r="AQ71" s="235">
        <f t="shared" si="27"/>
        <v>0</v>
      </c>
      <c r="AR71" s="235">
        <f t="shared" si="27"/>
        <v>0</v>
      </c>
      <c r="AS71" s="235">
        <f t="shared" si="27"/>
        <v>0</v>
      </c>
      <c r="AT71" s="235">
        <f t="shared" si="27"/>
        <v>0</v>
      </c>
      <c r="AU71" s="235">
        <f t="shared" si="27"/>
        <v>0</v>
      </c>
      <c r="AV71" s="235">
        <f t="shared" si="27"/>
        <v>0</v>
      </c>
      <c r="AW71" s="235">
        <f t="shared" si="27"/>
        <v>0</v>
      </c>
      <c r="AX71" s="235">
        <f t="shared" ca="1" si="27"/>
        <v>150000</v>
      </c>
      <c r="AY71" s="235">
        <f t="shared" ca="1" si="27"/>
        <v>150000</v>
      </c>
      <c r="AZ71" s="235">
        <f t="shared" si="27"/>
        <v>0</v>
      </c>
      <c r="BA71" s="235">
        <f t="shared" si="27"/>
        <v>0</v>
      </c>
      <c r="BB71" s="235">
        <f t="shared" si="27"/>
        <v>0</v>
      </c>
      <c r="BC71" s="235">
        <f t="shared" si="27"/>
        <v>0</v>
      </c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D72" s="106"/>
      <c r="AE72" s="106"/>
      <c r="AF72" s="106"/>
      <c r="AG72" s="106"/>
      <c r="AH72" s="106"/>
      <c r="AI72" s="106"/>
      <c r="AJ72" s="106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30">SUM(H15:H71)</f>
        <v>0</v>
      </c>
      <c r="I73" s="216">
        <f t="shared" si="30"/>
        <v>0</v>
      </c>
      <c r="J73" s="101">
        <f t="shared" si="30"/>
        <v>0</v>
      </c>
      <c r="K73" s="216">
        <f t="shared" si="30"/>
        <v>0</v>
      </c>
      <c r="L73" s="216">
        <f t="shared" si="30"/>
        <v>0</v>
      </c>
      <c r="M73" s="101">
        <f t="shared" si="30"/>
        <v>0</v>
      </c>
      <c r="N73" s="216">
        <f t="shared" si="30"/>
        <v>0</v>
      </c>
      <c r="O73" s="216">
        <f t="shared" si="30"/>
        <v>0</v>
      </c>
      <c r="P73" s="101">
        <f t="shared" si="30"/>
        <v>0</v>
      </c>
      <c r="Q73" s="216">
        <f t="shared" si="30"/>
        <v>0</v>
      </c>
      <c r="R73" s="216">
        <f t="shared" si="30"/>
        <v>0</v>
      </c>
      <c r="S73" s="101">
        <f t="shared" si="30"/>
        <v>0</v>
      </c>
      <c r="T73" s="216">
        <f t="shared" si="30"/>
        <v>0</v>
      </c>
      <c r="U73" s="216">
        <f t="shared" si="30"/>
        <v>0</v>
      </c>
      <c r="V73" s="101">
        <f t="shared" si="30"/>
        <v>0</v>
      </c>
      <c r="W73" s="216">
        <f t="shared" si="30"/>
        <v>1813805.7516110372</v>
      </c>
      <c r="X73" s="216">
        <f t="shared" ca="1" si="30"/>
        <v>431334.30092708336</v>
      </c>
      <c r="Y73" s="101">
        <f t="shared" si="30"/>
        <v>300000</v>
      </c>
      <c r="Z73" s="216">
        <f t="shared" si="30"/>
        <v>0</v>
      </c>
      <c r="AA73" s="216">
        <f t="shared" si="30"/>
        <v>0</v>
      </c>
      <c r="AB73" s="101">
        <f t="shared" si="30"/>
        <v>0</v>
      </c>
      <c r="AD73" s="108">
        <f t="shared" ref="AD73:AJ73" si="31">SUM(AD15:AD72)</f>
        <v>0</v>
      </c>
      <c r="AE73" s="108">
        <f t="shared" si="31"/>
        <v>0</v>
      </c>
      <c r="AF73" s="108">
        <f t="shared" si="31"/>
        <v>0</v>
      </c>
      <c r="AG73" s="108">
        <f t="shared" si="31"/>
        <v>0</v>
      </c>
      <c r="AH73" s="108">
        <f t="shared" si="31"/>
        <v>0</v>
      </c>
      <c r="AI73" s="108">
        <f t="shared" ca="1" si="31"/>
        <v>2545140.0525381202</v>
      </c>
      <c r="AJ73" s="108">
        <f t="shared" si="31"/>
        <v>0</v>
      </c>
      <c r="AL73" s="108">
        <f ca="1">SUM(AL15:AL72)</f>
        <v>2545140.0525381202</v>
      </c>
      <c r="AN73" s="108">
        <f t="shared" ref="AN73:AS73" si="32">SUM(AN15:AN71)</f>
        <v>0</v>
      </c>
      <c r="AO73" s="108">
        <f t="shared" si="32"/>
        <v>0</v>
      </c>
      <c r="AP73" s="108">
        <f t="shared" si="32"/>
        <v>0</v>
      </c>
      <c r="AQ73" s="108">
        <f t="shared" si="32"/>
        <v>0</v>
      </c>
      <c r="AR73" s="108">
        <f t="shared" si="32"/>
        <v>0</v>
      </c>
      <c r="AS73" s="314">
        <f t="shared" si="32"/>
        <v>0</v>
      </c>
      <c r="AT73" s="108">
        <f>SUM(AT15:AT71)</f>
        <v>0</v>
      </c>
      <c r="AU73" s="108">
        <f>SUM(AU15:AU71)</f>
        <v>0</v>
      </c>
      <c r="AV73" s="314">
        <f t="shared" ref="AV73:BC73" si="33">SUM(AV15:AV71)</f>
        <v>0</v>
      </c>
      <c r="AW73" s="314">
        <f t="shared" si="33"/>
        <v>0</v>
      </c>
      <c r="AX73" s="314">
        <f t="shared" ca="1" si="33"/>
        <v>1272570.0262690601</v>
      </c>
      <c r="AY73" s="314">
        <f t="shared" ca="1" si="33"/>
        <v>1272570.0262690601</v>
      </c>
      <c r="AZ73" s="314">
        <f t="shared" si="33"/>
        <v>0</v>
      </c>
      <c r="BA73" s="314">
        <f t="shared" si="33"/>
        <v>0</v>
      </c>
      <c r="BB73" s="314">
        <f t="shared" si="33"/>
        <v>0</v>
      </c>
      <c r="BC73" s="314">
        <f t="shared" si="33"/>
        <v>0</v>
      </c>
      <c r="BE73" s="315" t="b">
        <f ca="1">ROUND(SUM(AN73:BC73)-AL73, 5)=0</f>
        <v>1</v>
      </c>
    </row>
    <row r="74" spans="1:16373" ht="13.5" thickTop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</row>
    <row r="75" spans="1:1637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</row>
    <row r="76" spans="1:16373" s="218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18" customForma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18" customForma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18" customForma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18" customFormat="1">
      <c r="A80" s="217"/>
      <c r="B80" s="217"/>
      <c r="C80" s="217"/>
      <c r="D80" s="217"/>
      <c r="E80" s="217"/>
      <c r="F80" s="20"/>
    </row>
    <row r="81" spans="1:6" s="218" customFormat="1">
      <c r="A81" s="217"/>
      <c r="B81" s="217"/>
      <c r="C81" s="217"/>
      <c r="D81" s="217"/>
      <c r="E81" s="217"/>
      <c r="F81" s="20"/>
    </row>
    <row r="82" spans="1:6" s="218" customFormat="1">
      <c r="A82" s="217"/>
      <c r="B82" s="217"/>
      <c r="C82" s="217"/>
      <c r="D82" s="217"/>
      <c r="E82" s="217"/>
      <c r="F82" s="20"/>
    </row>
    <row r="83" spans="1:6" s="218" customFormat="1">
      <c r="A83" s="217"/>
      <c r="B83" s="217"/>
      <c r="C83" s="217"/>
      <c r="D83" s="217"/>
      <c r="E83" s="217"/>
      <c r="F83" s="20"/>
    </row>
    <row r="84" spans="1:6" s="218" customFormat="1">
      <c r="A84" s="217"/>
      <c r="B84" s="217"/>
      <c r="C84" s="217"/>
      <c r="D84" s="217"/>
      <c r="E84" s="217"/>
      <c r="F84" s="20"/>
    </row>
    <row r="85" spans="1:6" s="218" customFormat="1">
      <c r="A85" s="217"/>
      <c r="B85" s="217"/>
      <c r="C85" s="217"/>
      <c r="D85" s="217"/>
      <c r="E85" s="217"/>
      <c r="F85" s="20"/>
    </row>
    <row r="86" spans="1:6" s="218" customFormat="1">
      <c r="A86" s="217"/>
      <c r="B86" s="217"/>
      <c r="C86" s="217"/>
      <c r="D86" s="217"/>
      <c r="E86" s="217"/>
      <c r="F86" s="20"/>
    </row>
    <row r="87" spans="1:6" s="218" customFormat="1">
      <c r="A87" s="217"/>
      <c r="B87" s="217"/>
      <c r="C87" s="217"/>
      <c r="D87" s="217"/>
      <c r="E87" s="217"/>
      <c r="F87" s="20"/>
    </row>
    <row r="88" spans="1:6" s="218" customFormat="1">
      <c r="A88" s="217"/>
      <c r="B88" s="217"/>
      <c r="C88" s="217"/>
      <c r="D88" s="217"/>
      <c r="E88" s="217"/>
      <c r="F88" s="20"/>
    </row>
    <row r="89" spans="1:6" s="218" customFormat="1">
      <c r="A89" s="217"/>
      <c r="B89" s="217"/>
      <c r="C89" s="217"/>
      <c r="D89" s="217"/>
      <c r="E89" s="217"/>
      <c r="F89" s="20"/>
    </row>
    <row r="90" spans="1:6" s="218" customFormat="1">
      <c r="A90" s="217"/>
      <c r="B90" s="217"/>
      <c r="C90" s="217"/>
      <c r="D90" s="217"/>
      <c r="E90" s="217"/>
      <c r="F90" s="20"/>
    </row>
    <row r="91" spans="1:6" s="218" customFormat="1">
      <c r="A91" s="217"/>
      <c r="B91" s="217"/>
      <c r="C91" s="217"/>
      <c r="D91" s="217"/>
      <c r="E91" s="217"/>
      <c r="F91" s="20"/>
    </row>
    <row r="92" spans="1:6" s="218" customFormat="1">
      <c r="A92" s="217"/>
      <c r="B92" s="217"/>
      <c r="C92" s="217"/>
      <c r="D92" s="217"/>
      <c r="E92" s="217"/>
      <c r="F92" s="20"/>
    </row>
    <row r="93" spans="1:6" s="218" customFormat="1">
      <c r="A93" s="217"/>
      <c r="B93" s="217"/>
      <c r="C93" s="217"/>
      <c r="D93" s="217"/>
      <c r="E93" s="217"/>
      <c r="F93" s="20"/>
    </row>
    <row r="94" spans="1:6" s="218" customFormat="1">
      <c r="A94" s="217"/>
      <c r="B94" s="217"/>
      <c r="C94" s="217"/>
      <c r="D94" s="217"/>
      <c r="E94" s="217"/>
      <c r="F94" s="20"/>
    </row>
    <row r="95" spans="1:6" s="218" customFormat="1">
      <c r="A95" s="217"/>
      <c r="B95" s="217"/>
      <c r="C95" s="217"/>
      <c r="D95" s="217"/>
      <c r="E95" s="217"/>
      <c r="F95" s="20"/>
    </row>
    <row r="96" spans="1:6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55" s="218" customFormat="1">
      <c r="A129" s="217"/>
      <c r="B129" s="217"/>
      <c r="C129" s="217"/>
      <c r="D129" s="217"/>
      <c r="E129" s="217"/>
      <c r="F129" s="20"/>
    </row>
    <row r="130" spans="1:55" s="218" customFormat="1">
      <c r="A130" s="217"/>
      <c r="B130" s="217"/>
      <c r="C130" s="217"/>
      <c r="D130" s="217"/>
      <c r="E130" s="217"/>
      <c r="F130" s="20"/>
    </row>
    <row r="131" spans="1:55" s="218" customFormat="1">
      <c r="A131" s="217"/>
      <c r="B131" s="217"/>
      <c r="C131" s="217"/>
      <c r="D131" s="217"/>
      <c r="E131" s="217"/>
      <c r="F131" s="20"/>
    </row>
    <row r="132" spans="1:55" s="218" customFormat="1">
      <c r="A132" s="217"/>
      <c r="B132" s="217"/>
      <c r="C132" s="217"/>
      <c r="D132" s="217"/>
      <c r="E132" s="217"/>
      <c r="F132" s="20"/>
    </row>
    <row r="133" spans="1:55" s="218" customFormat="1">
      <c r="A133" s="217"/>
      <c r="B133" s="217"/>
      <c r="C133" s="217"/>
      <c r="D133" s="217"/>
      <c r="E133" s="217"/>
      <c r="F133" s="20"/>
    </row>
    <row r="134" spans="1:55" s="218" customFormat="1">
      <c r="A134" s="217"/>
      <c r="B134" s="217"/>
      <c r="C134" s="217"/>
      <c r="D134" s="217"/>
      <c r="E134" s="217"/>
      <c r="F134" s="20"/>
    </row>
    <row r="135" spans="1:55" s="218" customFormat="1">
      <c r="A135" s="217"/>
      <c r="B135" s="217"/>
      <c r="C135" s="217"/>
      <c r="D135" s="217"/>
      <c r="E135" s="217"/>
      <c r="F135" s="20"/>
    </row>
    <row r="136" spans="1:55" s="218" customFormat="1">
      <c r="A136" s="217"/>
      <c r="B136" s="217"/>
      <c r="C136" s="217"/>
      <c r="D136" s="217"/>
      <c r="E136" s="217"/>
      <c r="F136" s="20"/>
    </row>
    <row r="137" spans="1:55" s="218" customFormat="1">
      <c r="A137" s="217"/>
      <c r="B137" s="217"/>
      <c r="C137" s="217"/>
      <c r="D137" s="217"/>
      <c r="E137" s="217"/>
      <c r="F137" s="20"/>
    </row>
    <row r="138" spans="1:55" s="218" customFormat="1">
      <c r="A138" s="217"/>
      <c r="B138" s="217"/>
      <c r="C138" s="217"/>
      <c r="D138" s="217"/>
      <c r="E138" s="217"/>
      <c r="F138" s="20"/>
    </row>
    <row r="139" spans="1:55" s="218" customFormat="1">
      <c r="A139" s="217"/>
      <c r="B139" s="217"/>
      <c r="C139" s="217"/>
      <c r="D139" s="217"/>
      <c r="E139" s="217"/>
      <c r="F139" s="20"/>
    </row>
    <row r="140" spans="1:55" s="218" customFormat="1">
      <c r="A140" s="217"/>
      <c r="B140" s="217"/>
      <c r="C140" s="217"/>
      <c r="D140" s="217"/>
      <c r="E140" s="217"/>
      <c r="F140" s="20"/>
    </row>
    <row r="141" spans="1:55" s="218" customFormat="1">
      <c r="A141" s="217"/>
      <c r="B141" s="217"/>
      <c r="C141" s="217"/>
      <c r="D141" s="217"/>
      <c r="E141" s="217"/>
      <c r="F141" s="20"/>
    </row>
    <row r="142" spans="1:55" s="218" customFormat="1">
      <c r="A142" s="217"/>
      <c r="B142" s="217"/>
      <c r="C142" s="217"/>
      <c r="D142" s="217"/>
      <c r="E142" s="217"/>
      <c r="F142" s="20"/>
    </row>
    <row r="143" spans="1:55" s="218" customFormat="1">
      <c r="A143" s="217"/>
      <c r="B143" s="217"/>
      <c r="C143" s="217"/>
      <c r="D143" s="217"/>
      <c r="E143" s="217"/>
      <c r="F143" s="20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</row>
  </sheetData>
  <conditionalFormatting sqref="H2">
    <cfRule type="containsText" dxfId="6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rgb="FF66FFFF"/>
  </sheetPr>
  <dimension ref="A1:XDT145"/>
  <sheetViews>
    <sheetView showGridLines="0" tabSelected="1" zoomScale="90" zoomScaleNormal="90" zoomScaleSheetLayoutView="85" workbookViewId="0">
      <pane xSplit="5" ySplit="7" topLeftCell="I11" activePane="bottomRight" state="frozen"/>
      <selection pane="topRight"/>
      <selection pane="bottomLeft"/>
      <selection pane="bottomRight"/>
    </sheetView>
  </sheetViews>
  <sheetFormatPr defaultRowHeight="12.75"/>
  <cols>
    <col min="1" max="1" width="2.28515625" customWidth="1"/>
    <col min="2" max="2" width="1.42578125" customWidth="1"/>
    <col min="3" max="3" width="1.5703125" customWidth="1"/>
    <col min="4" max="4" width="33.7109375" customWidth="1"/>
    <col min="5" max="5" width="1.140625" style="60" customWidth="1"/>
    <col min="6" max="6" width="5.7109375" customWidth="1"/>
    <col min="7" max="7" width="4.42578125" customWidth="1"/>
    <col min="8" max="13" width="10" customWidth="1"/>
    <col min="14" max="18" width="10" style="217" customWidth="1"/>
    <col min="19" max="19" width="1.140625" customWidth="1"/>
    <col min="20" max="20" width="12.7109375" style="10" customWidth="1"/>
    <col min="27" max="27" width="13.140625" style="268" customWidth="1"/>
  </cols>
  <sheetData>
    <row r="1" spans="1:34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336" t="s">
        <v>193</v>
      </c>
      <c r="J1" s="336"/>
      <c r="K1" s="169"/>
      <c r="L1" s="169"/>
      <c r="M1" s="169"/>
      <c r="N1" s="169"/>
      <c r="O1" s="169"/>
      <c r="P1" s="169"/>
      <c r="Q1" s="169"/>
      <c r="R1" s="169"/>
      <c r="S1" s="169"/>
      <c r="T1" s="169"/>
      <c r="W1" s="217"/>
      <c r="X1" s="217"/>
      <c r="Y1" s="217"/>
      <c r="Z1" s="217"/>
      <c r="AA1" s="217"/>
      <c r="AB1" s="217"/>
      <c r="AC1" s="217"/>
      <c r="AD1" s="217"/>
      <c r="AE1" s="217"/>
    </row>
    <row r="2" spans="1:34" ht="21">
      <c r="A2" s="170" t="s">
        <v>108</v>
      </c>
      <c r="B2" s="169"/>
      <c r="C2" s="169"/>
      <c r="D2" s="169"/>
      <c r="E2" s="170"/>
      <c r="F2" s="170"/>
      <c r="G2" s="169"/>
      <c r="H2" s="171"/>
      <c r="I2" s="337" t="s">
        <v>194</v>
      </c>
      <c r="J2" s="337"/>
      <c r="K2" s="169"/>
      <c r="L2" s="169"/>
      <c r="M2" s="169"/>
      <c r="N2" s="169"/>
      <c r="O2" s="169"/>
      <c r="P2" s="169"/>
      <c r="Q2" s="169"/>
      <c r="R2" s="169"/>
      <c r="S2" s="169"/>
      <c r="T2" s="169"/>
      <c r="X2" s="217"/>
      <c r="Y2" s="217"/>
      <c r="Z2" s="217"/>
      <c r="AA2" s="217"/>
      <c r="AB2" s="217"/>
      <c r="AC2" s="217"/>
      <c r="AD2" s="217"/>
      <c r="AE2" s="217"/>
    </row>
    <row r="3" spans="1:34" s="217" customFormat="1" ht="12.75" customHeight="1">
      <c r="A3" s="172" t="s">
        <v>146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</row>
    <row r="4" spans="1:34" ht="14.25" customHeight="1">
      <c r="A4" s="145"/>
      <c r="B4" s="146"/>
      <c r="C4" s="146"/>
      <c r="D4" s="146"/>
      <c r="K4" s="58"/>
      <c r="W4" s="217"/>
      <c r="X4" s="217"/>
      <c r="Y4" s="217"/>
      <c r="Z4" s="217"/>
      <c r="AA4" s="217"/>
      <c r="AB4" s="217"/>
      <c r="AC4" s="217"/>
      <c r="AD4" s="217"/>
      <c r="AE4" s="217"/>
    </row>
    <row r="5" spans="1:34" ht="15">
      <c r="A5" s="145"/>
      <c r="B5" s="146"/>
      <c r="C5" s="146"/>
      <c r="D5" s="146"/>
      <c r="F5" s="217"/>
      <c r="G5" s="217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W5" s="217"/>
      <c r="X5" s="217"/>
      <c r="Y5" s="217"/>
      <c r="Z5" s="217"/>
      <c r="AA5" s="217"/>
      <c r="AB5" s="217"/>
      <c r="AC5" s="217"/>
      <c r="AD5" s="217"/>
      <c r="AE5" s="217"/>
    </row>
    <row r="6" spans="1:34" s="5" customFormat="1" ht="15">
      <c r="A6" s="56"/>
      <c r="B6" s="56"/>
      <c r="C6" s="56"/>
      <c r="D6" s="56"/>
      <c r="E6" s="56"/>
      <c r="F6" s="56"/>
      <c r="G6" s="56"/>
      <c r="H6" s="56" t="s">
        <v>158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/>
      <c r="T6" s="56" t="s">
        <v>159</v>
      </c>
      <c r="W6" s="219"/>
      <c r="X6" s="219"/>
      <c r="AA6" s="219"/>
      <c r="AB6" s="219"/>
      <c r="AC6" s="219"/>
      <c r="AD6" s="219"/>
      <c r="AE6" s="219"/>
    </row>
    <row r="7" spans="1:34" s="8" customFormat="1" ht="15">
      <c r="A7" s="53"/>
      <c r="B7" s="53"/>
      <c r="C7" s="53"/>
      <c r="D7" s="53"/>
      <c r="E7" s="53"/>
      <c r="F7" s="53"/>
      <c r="G7" s="53"/>
      <c r="H7" s="338"/>
      <c r="I7" s="53" t="s">
        <v>147</v>
      </c>
      <c r="J7" s="53" t="s">
        <v>148</v>
      </c>
      <c r="K7" s="53" t="s">
        <v>149</v>
      </c>
      <c r="L7" s="53" t="s">
        <v>150</v>
      </c>
      <c r="M7" s="53" t="s">
        <v>152</v>
      </c>
      <c r="N7" s="293" t="s">
        <v>153</v>
      </c>
      <c r="O7" s="293" t="s">
        <v>154</v>
      </c>
      <c r="P7" s="293" t="s">
        <v>166</v>
      </c>
      <c r="Q7" s="293" t="s">
        <v>170</v>
      </c>
      <c r="R7" s="293" t="s">
        <v>173</v>
      </c>
      <c r="S7"/>
      <c r="T7" s="53" t="s">
        <v>0</v>
      </c>
    </row>
    <row r="8" spans="1:34">
      <c r="D8" s="36"/>
      <c r="E8" s="69"/>
      <c r="F8" s="37"/>
      <c r="G8" s="30"/>
      <c r="H8" s="339"/>
      <c r="I8" s="38"/>
      <c r="J8" s="38"/>
      <c r="K8" s="38"/>
      <c r="L8" s="38"/>
      <c r="M8" s="38"/>
      <c r="N8" s="38"/>
      <c r="O8" s="38"/>
      <c r="P8" s="38"/>
      <c r="Q8" s="38"/>
      <c r="R8" s="38"/>
      <c r="W8" s="217"/>
      <c r="X8" s="217"/>
      <c r="AA8" s="217"/>
      <c r="AB8" s="217"/>
      <c r="AC8" s="217"/>
      <c r="AD8" s="217"/>
      <c r="AE8" s="217"/>
    </row>
    <row r="9" spans="1:34">
      <c r="D9" s="36"/>
      <c r="E9" s="69"/>
      <c r="F9" s="37"/>
      <c r="G9" s="30"/>
      <c r="H9" s="340"/>
      <c r="I9" s="57"/>
      <c r="J9" s="57"/>
      <c r="K9" s="57"/>
      <c r="L9" s="57"/>
      <c r="M9" s="38"/>
      <c r="N9" s="38"/>
      <c r="O9" s="38"/>
      <c r="P9" s="38"/>
      <c r="Q9" s="38"/>
      <c r="R9" s="38"/>
      <c r="W9" s="217"/>
      <c r="X9" s="217"/>
      <c r="AA9" s="217"/>
      <c r="AB9" s="217"/>
      <c r="AC9" s="217"/>
      <c r="AD9" s="217"/>
      <c r="AE9" s="217"/>
    </row>
    <row r="10" spans="1:34" ht="15">
      <c r="B10" s="9" t="s">
        <v>120</v>
      </c>
      <c r="H10" s="341"/>
      <c r="W10" s="217"/>
      <c r="X10" s="217"/>
      <c r="AA10" s="217"/>
      <c r="AB10" s="217"/>
      <c r="AC10" s="217"/>
      <c r="AD10" s="217"/>
      <c r="AE10" s="217"/>
    </row>
    <row r="11" spans="1:34">
      <c r="D11" s="150" t="s">
        <v>120</v>
      </c>
      <c r="E11" s="151"/>
      <c r="F11" s="150"/>
      <c r="G11" s="150"/>
      <c r="H11" s="342"/>
      <c r="I11" s="148">
        <f ca="1">(SUM(CLC_cost!$AD15:$AJ15))/1000</f>
        <v>262.67171509885736</v>
      </c>
      <c r="J11" s="148">
        <f ca="1">(SUM(CMN_cost!$AD15:$AJ15))/1000</f>
        <v>262.67171509885736</v>
      </c>
      <c r="K11" s="148">
        <f ca="1">(SUM(EHK_cost!$AD15:$AJ15))/1000</f>
        <v>757.87248946555553</v>
      </c>
      <c r="L11" s="148">
        <f ca="1">(SUM(GSB_cost!$AD15:$AJ15))/1000</f>
        <v>262.67171509885736</v>
      </c>
      <c r="M11" s="148">
        <f ca="1">(SUM(BETS_cost!$AD15:$AJ15))/1000</f>
        <v>131.33585754942868</v>
      </c>
      <c r="N11" s="294">
        <f ca="1">(SUM(BGO_cost!$AD15:$AJ15))/1000</f>
        <v>131.33585754942868</v>
      </c>
      <c r="O11" s="294">
        <f ca="1">(SUM(WIN_cost!$AD15:$AJ15))/1000</f>
        <v>757.87248946555553</v>
      </c>
      <c r="P11" s="294">
        <f ca="1">(SUM(WPD_cost!$AD15:$AJ15))/1000</f>
        <v>788.01514529657197</v>
      </c>
      <c r="Q11" s="294">
        <f ca="1">(SUM(TQY_cost!$AD15:$AJ15))/1000</f>
        <v>525.34343019771472</v>
      </c>
      <c r="R11" s="294">
        <f ca="1">(SUM(GHP_cost!$AD15:$AJ15))/1000</f>
        <v>2092.3761853260585</v>
      </c>
      <c r="T11" s="149">
        <f ca="1">SUM(H11:R11)</f>
        <v>5972.1666001468857</v>
      </c>
      <c r="U11" s="217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</row>
    <row r="12" spans="1:34">
      <c r="C12" s="49"/>
      <c r="D12" s="50"/>
      <c r="E12" s="59"/>
      <c r="F12" s="51"/>
      <c r="G12" s="49"/>
      <c r="H12" s="343"/>
      <c r="I12" s="52"/>
      <c r="J12" s="52"/>
      <c r="K12" s="52"/>
      <c r="L12" s="52"/>
      <c r="M12" s="52"/>
      <c r="N12" s="128"/>
      <c r="O12" s="128"/>
      <c r="P12" s="128"/>
      <c r="Q12" s="128"/>
      <c r="R12" s="128"/>
      <c r="T12" s="62"/>
      <c r="U12" s="217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  <c r="AG12" s="300"/>
      <c r="AH12" s="300"/>
    </row>
    <row r="13" spans="1:34" ht="15">
      <c r="B13" s="9" t="s">
        <v>45</v>
      </c>
      <c r="H13" s="341"/>
      <c r="U13" s="217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300"/>
      <c r="AH13" s="300"/>
    </row>
    <row r="14" spans="1:34">
      <c r="D14" s="150" t="str">
        <f>Project_inputs!D10</f>
        <v>Surge arrestor sites (single phase)</v>
      </c>
      <c r="E14" s="151"/>
      <c r="F14" s="150"/>
      <c r="G14" s="150"/>
      <c r="H14" s="342"/>
      <c r="I14" s="148">
        <f ca="1">(SUM(CLC_cost!$AD18:$AJ18))/1000</f>
        <v>0</v>
      </c>
      <c r="J14" s="148">
        <f ca="1">(SUM(CMN_cost!$AD18:$AJ18))/1000</f>
        <v>0</v>
      </c>
      <c r="K14" s="148">
        <f ca="1">(SUM(EHK_cost!$AD18:$AJ18))/1000</f>
        <v>0</v>
      </c>
      <c r="L14" s="148">
        <f ca="1">(SUM(GSB_cost!$AD18:$AJ18))/1000</f>
        <v>0</v>
      </c>
      <c r="M14" s="148">
        <f ca="1">(SUM(BETS_cost!$AD18:$AJ18))/1000</f>
        <v>0</v>
      </c>
      <c r="N14" s="148">
        <f ca="1">(SUM(BGO_cost!$AD18:$AJ18))/1000</f>
        <v>0</v>
      </c>
      <c r="O14" s="148">
        <f ca="1">(SUM(WIN_cost!$AD18:$AJ18))/1000</f>
        <v>0</v>
      </c>
      <c r="P14" s="148">
        <f ca="1">(SUM(WPD_cost!$AD18:$AJ18))/1000</f>
        <v>914.56538900000749</v>
      </c>
      <c r="Q14" s="148">
        <f ca="1">(SUM(TQY_cost!$AD18:$AJ18))/1000</f>
        <v>0</v>
      </c>
      <c r="R14" s="148">
        <f ca="1">(SUM(GHP_cost!$AD18:$AJ18))/1000</f>
        <v>480.25595189000001</v>
      </c>
      <c r="T14" s="149">
        <f t="shared" ref="T14:T35" ca="1" si="0">SUM(H14:R14)</f>
        <v>1394.8213408900074</v>
      </c>
      <c r="U14" s="217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</row>
    <row r="15" spans="1:34">
      <c r="A15" s="217"/>
      <c r="D15" s="150" t="str">
        <f>Project_inputs!D11</f>
        <v>Surge arrestor sites (three phase)</v>
      </c>
      <c r="E15" s="151"/>
      <c r="F15" s="150"/>
      <c r="G15" s="150"/>
      <c r="H15" s="342"/>
      <c r="I15" s="148">
        <f ca="1">(SUM(CLC_cost!$AD19:$AJ19))/1000</f>
        <v>0</v>
      </c>
      <c r="J15" s="148">
        <f ca="1">(SUM(CMN_cost!$AD19:$AJ19))/1000</f>
        <v>0</v>
      </c>
      <c r="K15" s="148">
        <f ca="1">(SUM(EHK_cost!$AD19:$AJ19))/1000</f>
        <v>0</v>
      </c>
      <c r="L15" s="148">
        <f ca="1">(SUM(GSB_cost!$AD19:$AJ19))/1000</f>
        <v>0</v>
      </c>
      <c r="M15" s="148">
        <f ca="1">(SUM(BETS_cost!$AD19:$AJ19))/1000</f>
        <v>0</v>
      </c>
      <c r="N15" s="148">
        <f ca="1">(SUM(BGO_cost!$AD19:$AJ19))/1000</f>
        <v>0</v>
      </c>
      <c r="O15" s="148">
        <f ca="1">(SUM(WIN_cost!$AD19:$AJ19))/1000</f>
        <v>0</v>
      </c>
      <c r="P15" s="148">
        <f ca="1">(SUM(WPD_cost!$AD19:$AJ19))/1000</f>
        <v>1686.861577155986</v>
      </c>
      <c r="Q15" s="148">
        <f ca="1">(SUM(TQY_cost!$AD19:$AJ19))/1000</f>
        <v>0</v>
      </c>
      <c r="R15" s="148">
        <f ca="1">(SUM(GHP_cost!$AD19:$AJ19))/1000</f>
        <v>1597.1152458475656</v>
      </c>
      <c r="T15" s="149">
        <f t="shared" ca="1" si="0"/>
        <v>3283.9768230035515</v>
      </c>
      <c r="U15" s="217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</row>
    <row r="16" spans="1:34">
      <c r="A16" s="217"/>
      <c r="D16" s="150" t="str">
        <f>Project_inputs!D12</f>
        <v>ACRs</v>
      </c>
      <c r="E16" s="151"/>
      <c r="F16" s="150"/>
      <c r="G16" s="150"/>
      <c r="H16" s="342"/>
      <c r="I16" s="148">
        <f ca="1">(SUM(CLC_cost!$AD20:$AJ20))/1000</f>
        <v>0</v>
      </c>
      <c r="J16" s="148">
        <f ca="1">(SUM(CMN_cost!$AD20:$AJ20))/1000</f>
        <v>0</v>
      </c>
      <c r="K16" s="148">
        <f ca="1">(SUM(EHK_cost!$AD20:$AJ20))/1000</f>
        <v>0</v>
      </c>
      <c r="L16" s="148">
        <f ca="1">(SUM(GSB_cost!$AD20:$AJ20))/1000</f>
        <v>0</v>
      </c>
      <c r="M16" s="148">
        <f ca="1">(SUM(BETS_cost!$AD20:$AJ20))/1000</f>
        <v>0</v>
      </c>
      <c r="N16" s="148">
        <f ca="1">(SUM(BGO_cost!$AD20:$AJ20))/1000</f>
        <v>0</v>
      </c>
      <c r="O16" s="148">
        <f ca="1">(SUM(WIN_cost!$AD20:$AJ20))/1000</f>
        <v>0</v>
      </c>
      <c r="P16" s="148">
        <f ca="1">(SUM(WPD_cost!$AD20:$AJ20))/1000</f>
        <v>0</v>
      </c>
      <c r="Q16" s="148">
        <f ca="1">(SUM(TQY_cost!$AD20:$AJ20))/1000</f>
        <v>0</v>
      </c>
      <c r="R16" s="148">
        <f ca="1">(SUM(GHP_cost!$AD20:$AJ20))/1000</f>
        <v>120.63659340382398</v>
      </c>
      <c r="T16" s="149">
        <f t="shared" ca="1" si="0"/>
        <v>120.63659340382398</v>
      </c>
      <c r="U16" s="217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</row>
    <row r="17" spans="1:34">
      <c r="A17" s="217"/>
      <c r="D17" s="150" t="str">
        <f>Project_inputs!D13</f>
        <v>ACR/gas switch control box replacement</v>
      </c>
      <c r="E17" s="151"/>
      <c r="F17" s="150"/>
      <c r="G17" s="150"/>
      <c r="H17" s="342"/>
      <c r="I17" s="148">
        <f ca="1">(SUM(CLC_cost!$AD21:$AJ21))/1000</f>
        <v>0</v>
      </c>
      <c r="J17" s="148">
        <f ca="1">(SUM(CMN_cost!$AD21:$AJ21))/1000</f>
        <v>0</v>
      </c>
      <c r="K17" s="148">
        <f ca="1">(SUM(EHK_cost!$AD21:$AJ21))/1000</f>
        <v>0</v>
      </c>
      <c r="L17" s="148">
        <f ca="1">(SUM(GSB_cost!$AD21:$AJ21))/1000</f>
        <v>0</v>
      </c>
      <c r="M17" s="148">
        <f ca="1">(SUM(BETS_cost!$AD21:$AJ21))/1000</f>
        <v>0</v>
      </c>
      <c r="N17" s="148">
        <f ca="1">(SUM(BGO_cost!$AD21:$AJ21))/1000</f>
        <v>0</v>
      </c>
      <c r="O17" s="148">
        <f ca="1">(SUM(WIN_cost!$AD21:$AJ21))/1000</f>
        <v>0</v>
      </c>
      <c r="P17" s="148">
        <f ca="1">(SUM(WPD_cost!$AD21:$AJ21))/1000</f>
        <v>0</v>
      </c>
      <c r="Q17" s="148">
        <f ca="1">(SUM(TQY_cost!$AD21:$AJ21))/1000</f>
        <v>0</v>
      </c>
      <c r="R17" s="148">
        <f ca="1">(SUM(GHP_cost!$AD21:$AJ21))/1000</f>
        <v>85.056068478222613</v>
      </c>
      <c r="T17" s="149">
        <f t="shared" ca="1" si="0"/>
        <v>85.056068478222613</v>
      </c>
      <c r="U17" s="217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  <c r="AG17" s="300"/>
      <c r="AH17" s="300"/>
    </row>
    <row r="18" spans="1:34">
      <c r="A18" s="217"/>
      <c r="D18" s="150" t="str">
        <f>Project_inputs!D14</f>
        <v>Admittance balancing units (single phase)</v>
      </c>
      <c r="E18" s="151"/>
      <c r="F18" s="150"/>
      <c r="G18" s="150"/>
      <c r="H18" s="342"/>
      <c r="I18" s="148">
        <f ca="1">(SUM(CLC_cost!$AD22:$AJ22))/1000</f>
        <v>0</v>
      </c>
      <c r="J18" s="148">
        <f ca="1">(SUM(CMN_cost!$AD22:$AJ22))/1000</f>
        <v>0</v>
      </c>
      <c r="K18" s="148">
        <f ca="1">(SUM(EHK_cost!$AD22:$AJ22))/1000</f>
        <v>0</v>
      </c>
      <c r="L18" s="148">
        <f ca="1">(SUM(GSB_cost!$AD22:$AJ22))/1000</f>
        <v>0</v>
      </c>
      <c r="M18" s="148">
        <f ca="1">(SUM(BETS_cost!$AD22:$AJ22))/1000</f>
        <v>0</v>
      </c>
      <c r="N18" s="148">
        <f ca="1">(SUM(BGO_cost!$AD22:$AJ22))/1000</f>
        <v>0</v>
      </c>
      <c r="O18" s="148">
        <f ca="1">(SUM(WIN_cost!$AD22:$AJ22))/1000</f>
        <v>0</v>
      </c>
      <c r="P18" s="148">
        <f ca="1">(SUM(WPD_cost!$AD22:$AJ22))/1000</f>
        <v>0</v>
      </c>
      <c r="Q18" s="148">
        <f ca="1">(SUM(TQY_cost!$AD22:$AJ22))/1000</f>
        <v>0</v>
      </c>
      <c r="R18" s="148">
        <f ca="1">(SUM(GHP_cost!$AD22:$AJ22))/1000</f>
        <v>228.96474262849196</v>
      </c>
      <c r="T18" s="149">
        <f t="shared" ca="1" si="0"/>
        <v>228.96474262849196</v>
      </c>
      <c r="U18" s="217"/>
      <c r="V18" s="300"/>
      <c r="W18" s="300"/>
      <c r="X18" s="300"/>
      <c r="Y18" s="300"/>
      <c r="Z18" s="300"/>
      <c r="AA18" s="300"/>
      <c r="AB18" s="300"/>
      <c r="AC18" s="300"/>
      <c r="AD18" s="300"/>
      <c r="AE18" s="300"/>
      <c r="AF18" s="300"/>
      <c r="AG18" s="300"/>
      <c r="AH18" s="300"/>
    </row>
    <row r="19" spans="1:34">
      <c r="A19" s="217"/>
      <c r="D19" s="150" t="str">
        <f>Project_inputs!D15</f>
        <v>Admittance balancing units (three phase)</v>
      </c>
      <c r="E19" s="151"/>
      <c r="F19" s="150"/>
      <c r="G19" s="150"/>
      <c r="H19" s="342"/>
      <c r="I19" s="148">
        <f ca="1">(SUM(CLC_cost!$AD23:$AJ23))/1000</f>
        <v>0</v>
      </c>
      <c r="J19" s="148">
        <f ca="1">(SUM(CMN_cost!$AD23:$AJ23))/1000</f>
        <v>0</v>
      </c>
      <c r="K19" s="148">
        <f ca="1">(SUM(EHK_cost!$AD23:$AJ23))/1000</f>
        <v>0</v>
      </c>
      <c r="L19" s="148">
        <f ca="1">(SUM(GSB_cost!$AD23:$AJ23))/1000</f>
        <v>0</v>
      </c>
      <c r="M19" s="148">
        <f ca="1">(SUM(BETS_cost!$AD23:$AJ23))/1000</f>
        <v>0</v>
      </c>
      <c r="N19" s="148">
        <f ca="1">(SUM(BGO_cost!$AD23:$AJ23))/1000</f>
        <v>0</v>
      </c>
      <c r="O19" s="148">
        <f ca="1">(SUM(WIN_cost!$AD23:$AJ23))/1000</f>
        <v>0</v>
      </c>
      <c r="P19" s="148">
        <f ca="1">(SUM(WPD_cost!$AD23:$AJ23))/1000</f>
        <v>0</v>
      </c>
      <c r="Q19" s="148">
        <f ca="1">(SUM(TQY_cost!$AD23:$AJ23))/1000</f>
        <v>0</v>
      </c>
      <c r="R19" s="148">
        <f ca="1">(SUM(GHP_cost!$AD23:$AJ23))/1000</f>
        <v>768.85972155920081</v>
      </c>
      <c r="T19" s="149">
        <f t="shared" ca="1" si="0"/>
        <v>768.85972155920081</v>
      </c>
      <c r="U19" s="217"/>
      <c r="V19" s="300"/>
      <c r="W19" s="300"/>
      <c r="X19" s="300"/>
      <c r="Y19" s="300"/>
      <c r="Z19" s="300"/>
      <c r="AA19" s="300"/>
      <c r="AB19" s="300"/>
      <c r="AC19" s="300"/>
      <c r="AD19" s="300"/>
      <c r="AE19" s="300"/>
      <c r="AF19" s="300"/>
      <c r="AG19" s="300"/>
      <c r="AH19" s="300"/>
    </row>
    <row r="20" spans="1:34">
      <c r="A20" s="217"/>
      <c r="D20" s="150" t="str">
        <f>Project_inputs!D16</f>
        <v>Re-phasing</v>
      </c>
      <c r="E20" s="151"/>
      <c r="F20" s="150"/>
      <c r="G20" s="150"/>
      <c r="H20" s="342"/>
      <c r="I20" s="148">
        <f ca="1">(SUM(CLC_cost!$AD24:$AJ24))/1000</f>
        <v>0</v>
      </c>
      <c r="J20" s="148">
        <f ca="1">(SUM(CMN_cost!$AD24:$AJ24))/1000</f>
        <v>0</v>
      </c>
      <c r="K20" s="148">
        <f ca="1">(SUM(EHK_cost!$AD24:$AJ24))/1000</f>
        <v>0</v>
      </c>
      <c r="L20" s="148">
        <f ca="1">(SUM(GSB_cost!$AD24:$AJ24))/1000</f>
        <v>0</v>
      </c>
      <c r="M20" s="148">
        <f ca="1">(SUM(BETS_cost!$AD24:$AJ24))/1000</f>
        <v>0</v>
      </c>
      <c r="N20" s="148">
        <f ca="1">(SUM(BGO_cost!$AD24:$AJ24))/1000</f>
        <v>0</v>
      </c>
      <c r="O20" s="148">
        <f ca="1">(SUM(WIN_cost!$AD24:$AJ24))/1000</f>
        <v>0</v>
      </c>
      <c r="P20" s="148">
        <f ca="1">(SUM(WPD_cost!$AD24:$AJ24))/1000</f>
        <v>0</v>
      </c>
      <c r="Q20" s="148">
        <f ca="1">(SUM(TQY_cost!$AD24:$AJ24))/1000</f>
        <v>0</v>
      </c>
      <c r="R20" s="148">
        <f ca="1">(SUM(GHP_cost!$AD24:$AJ24))/1000</f>
        <v>38.033279190757554</v>
      </c>
      <c r="S20" s="217"/>
      <c r="T20" s="149">
        <f t="shared" ca="1" si="0"/>
        <v>38.033279190757554</v>
      </c>
      <c r="U20" s="217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</row>
    <row r="21" spans="1:34">
      <c r="A21" s="217"/>
      <c r="D21" s="150" t="str">
        <f>Project_inputs!D17</f>
        <v>Fusesavers</v>
      </c>
      <c r="E21" s="151"/>
      <c r="F21" s="150"/>
      <c r="G21" s="150"/>
      <c r="H21" s="342"/>
      <c r="I21" s="148">
        <f ca="1">(SUM(CLC_cost!$AD25:$AJ25))/1000</f>
        <v>0</v>
      </c>
      <c r="J21" s="148">
        <f ca="1">(SUM(CMN_cost!$AD25:$AJ25))/1000</f>
        <v>0</v>
      </c>
      <c r="K21" s="148">
        <f ca="1">(SUM(EHK_cost!$AD25:$AJ25))/1000</f>
        <v>0</v>
      </c>
      <c r="L21" s="148">
        <f ca="1">(SUM(GSB_cost!$AD25:$AJ25))/1000</f>
        <v>0</v>
      </c>
      <c r="M21" s="148">
        <f ca="1">(SUM(BETS_cost!$AD25:$AJ25))/1000</f>
        <v>0</v>
      </c>
      <c r="N21" s="148">
        <f ca="1">(SUM(BGO_cost!$AD25:$AJ25))/1000</f>
        <v>0</v>
      </c>
      <c r="O21" s="148">
        <f ca="1">(SUM(WIN_cost!$AD25:$AJ25))/1000</f>
        <v>0</v>
      </c>
      <c r="P21" s="148">
        <f ca="1">(SUM(WPD_cost!$AD25:$AJ25))/1000</f>
        <v>0</v>
      </c>
      <c r="Q21" s="148">
        <f ca="1">(SUM(TQY_cost!$AD25:$AJ25))/1000</f>
        <v>0</v>
      </c>
      <c r="R21" s="148">
        <f ca="1">(SUM(GHP_cost!$AD25:$AJ25))/1000</f>
        <v>469.33506338289192</v>
      </c>
      <c r="T21" s="149">
        <f t="shared" ca="1" si="0"/>
        <v>469.33506338289192</v>
      </c>
      <c r="U21" s="217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</row>
    <row r="22" spans="1:34">
      <c r="A22" s="217"/>
      <c r="D22" s="150" t="str">
        <f>Project_inputs!D18</f>
        <v>HV Regulators upgrade (control box)</v>
      </c>
      <c r="E22" s="151"/>
      <c r="F22" s="150"/>
      <c r="G22" s="150"/>
      <c r="H22" s="342"/>
      <c r="I22" s="148">
        <f ca="1">(SUM(CLC_cost!$AD26:$AJ26))/1000</f>
        <v>0</v>
      </c>
      <c r="J22" s="148">
        <f ca="1">(SUM(CMN_cost!$AD26:$AJ26))/1000</f>
        <v>0</v>
      </c>
      <c r="K22" s="148">
        <f ca="1">(SUM(EHK_cost!$AD26:$AJ26))/1000</f>
        <v>0</v>
      </c>
      <c r="L22" s="148">
        <f ca="1">(SUM(GSB_cost!$AD26:$AJ26))/1000</f>
        <v>0</v>
      </c>
      <c r="M22" s="148">
        <f ca="1">(SUM(BETS_cost!$AD26:$AJ26))/1000</f>
        <v>0</v>
      </c>
      <c r="N22" s="148">
        <f ca="1">(SUM(BGO_cost!$AD26:$AJ26))/1000</f>
        <v>0</v>
      </c>
      <c r="O22" s="148">
        <f ca="1">(SUM(WIN_cost!$AD26:$AJ26))/1000</f>
        <v>0</v>
      </c>
      <c r="P22" s="148">
        <f ca="1">(SUM(WPD_cost!$AD26:$AJ26))/1000</f>
        <v>0</v>
      </c>
      <c r="Q22" s="148">
        <f ca="1">(SUM(TQY_cost!$AD26:$AJ26))/1000</f>
        <v>0</v>
      </c>
      <c r="R22" s="148">
        <f ca="1">(SUM(GHP_cost!$AD26:$AJ26))/1000</f>
        <v>0</v>
      </c>
      <c r="T22" s="149">
        <f t="shared" ca="1" si="0"/>
        <v>0</v>
      </c>
      <c r="U22" s="217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</row>
    <row r="23" spans="1:34">
      <c r="A23" s="217"/>
      <c r="D23" s="150" t="str">
        <f>Project_inputs!D19</f>
        <v>HV Regulators upgrade (close delta)</v>
      </c>
      <c r="E23" s="151"/>
      <c r="F23" s="150"/>
      <c r="G23" s="150"/>
      <c r="H23" s="342"/>
      <c r="I23" s="148">
        <f ca="1">(SUM(CLC_cost!$AD27:$AJ27))/1000</f>
        <v>0</v>
      </c>
      <c r="J23" s="148">
        <f ca="1">(SUM(CMN_cost!$AD27:$AJ27))/1000</f>
        <v>0</v>
      </c>
      <c r="K23" s="148">
        <f ca="1">(SUM(EHK_cost!$AD27:$AJ27))/1000</f>
        <v>0</v>
      </c>
      <c r="L23" s="148">
        <f ca="1">(SUM(GSB_cost!$AD27:$AJ27))/1000</f>
        <v>0</v>
      </c>
      <c r="M23" s="148">
        <f ca="1">(SUM(BETS_cost!$AD27:$AJ27))/1000</f>
        <v>0</v>
      </c>
      <c r="N23" s="148">
        <f ca="1">(SUM(BGO_cost!$AD27:$AJ27))/1000</f>
        <v>0</v>
      </c>
      <c r="O23" s="148">
        <f ca="1">(SUM(WIN_cost!$AD27:$AJ27))/1000</f>
        <v>0</v>
      </c>
      <c r="P23" s="148">
        <f ca="1">(SUM(WPD_cost!$AD27:$AJ27))/1000</f>
        <v>0</v>
      </c>
      <c r="Q23" s="148">
        <f ca="1">(SUM(TQY_cost!$AD27:$AJ27))/1000</f>
        <v>0</v>
      </c>
      <c r="R23" s="148">
        <f ca="1">(SUM(GHP_cost!$AD27:$AJ27))/1000</f>
        <v>735.60439390724684</v>
      </c>
      <c r="T23" s="149">
        <f t="shared" ca="1" si="0"/>
        <v>735.60439390724684</v>
      </c>
      <c r="U23" s="217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</row>
    <row r="24" spans="1:34">
      <c r="A24" s="217"/>
      <c r="D24" s="150" t="str">
        <f>Project_inputs!D20</f>
        <v>Distribution switchgear (installed)</v>
      </c>
      <c r="E24" s="151"/>
      <c r="F24" s="150"/>
      <c r="G24" s="150"/>
      <c r="H24" s="342"/>
      <c r="I24" s="148">
        <f ca="1">(SUM(CLC_cost!$AD28:$AJ28))/1000</f>
        <v>0</v>
      </c>
      <c r="J24" s="148">
        <f ca="1">(SUM(CMN_cost!$AD28:$AJ28))/1000</f>
        <v>0</v>
      </c>
      <c r="K24" s="148">
        <f ca="1">(SUM(EHK_cost!$AD28:$AJ28))/1000</f>
        <v>0</v>
      </c>
      <c r="L24" s="148">
        <f ca="1">(SUM(GSB_cost!$AD28:$AJ28))/1000</f>
        <v>0</v>
      </c>
      <c r="M24" s="148">
        <f ca="1">(SUM(BETS_cost!$AD28:$AJ28))/1000</f>
        <v>0</v>
      </c>
      <c r="N24" s="148">
        <f ca="1">(SUM(BGO_cost!$AD28:$AJ28))/1000</f>
        <v>0</v>
      </c>
      <c r="O24" s="148">
        <f ca="1">(SUM(WIN_cost!$AD28:$AJ28))/1000</f>
        <v>0</v>
      </c>
      <c r="P24" s="148">
        <f ca="1">(SUM(WPD_cost!$AD28:$AJ28))/1000</f>
        <v>0</v>
      </c>
      <c r="Q24" s="148">
        <f ca="1">(SUM(TQY_cost!$AD28:$AJ28))/1000</f>
        <v>0</v>
      </c>
      <c r="R24" s="148">
        <f ca="1">(SUM(GHP_cost!$AD28:$AJ28))/1000</f>
        <v>1183.0862528875095</v>
      </c>
      <c r="T24" s="149">
        <f t="shared" ca="1" si="0"/>
        <v>1183.0862528875095</v>
      </c>
      <c r="U24" s="217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</row>
    <row r="25" spans="1:34">
      <c r="A25" s="217"/>
      <c r="D25" s="150" t="str">
        <f>Project_inputs!D21</f>
        <v>UG cable replacement</v>
      </c>
      <c r="E25" s="151"/>
      <c r="F25" s="150"/>
      <c r="G25" s="150"/>
      <c r="H25" s="342"/>
      <c r="I25" s="148">
        <f ca="1">(SUM(CLC_cost!$AD29:$AJ29))/1000</f>
        <v>0</v>
      </c>
      <c r="J25" s="148">
        <f ca="1">(SUM(CMN_cost!$AD29:$AJ29))/1000</f>
        <v>0</v>
      </c>
      <c r="K25" s="148">
        <f ca="1">(SUM(EHK_cost!$AD29:$AJ29))/1000</f>
        <v>0</v>
      </c>
      <c r="L25" s="148">
        <f ca="1">(SUM(GSB_cost!$AD29:$AJ29))/1000</f>
        <v>0</v>
      </c>
      <c r="M25" s="148">
        <f ca="1">(SUM(BETS_cost!$AD29:$AJ29))/1000</f>
        <v>283.80575161103718</v>
      </c>
      <c r="N25" s="148">
        <f ca="1">(SUM(BGO_cost!$AD29:$AJ29))/1000</f>
        <v>0</v>
      </c>
      <c r="O25" s="148">
        <f ca="1">(SUM(WIN_cost!$AD29:$AJ29))/1000</f>
        <v>0</v>
      </c>
      <c r="P25" s="148">
        <f ca="1">(SUM(WPD_cost!$AD29:$AJ29))/1000</f>
        <v>0</v>
      </c>
      <c r="Q25" s="148">
        <f ca="1">(SUM(TQY_cost!$AD29:$AJ29))/1000</f>
        <v>0</v>
      </c>
      <c r="R25" s="148">
        <f ca="1">(SUM(GHP_cost!$AD29:$AJ29))/1000</f>
        <v>2538.1694385747091</v>
      </c>
      <c r="T25" s="149">
        <f t="shared" ca="1" si="0"/>
        <v>2821.9751901857462</v>
      </c>
      <c r="U25" s="217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300"/>
      <c r="AH25" s="300"/>
    </row>
    <row r="26" spans="1:34">
      <c r="A26" s="217"/>
      <c r="B26" s="217"/>
      <c r="C26" s="217"/>
      <c r="D26" s="150" t="str">
        <f>Project_inputs!D22</f>
        <v>Test Sites</v>
      </c>
      <c r="E26" s="151"/>
      <c r="F26" s="150"/>
      <c r="G26" s="150"/>
      <c r="H26" s="342"/>
      <c r="I26" s="148">
        <f ca="1">(SUM(CLC_cost!$AD30:$AJ30))/1000</f>
        <v>0</v>
      </c>
      <c r="J26" s="148">
        <f ca="1">(SUM(CMN_cost!$AD30:$AJ30))/1000</f>
        <v>0</v>
      </c>
      <c r="K26" s="148">
        <f ca="1">(SUM(EHK_cost!$AD30:$AJ30))/1000</f>
        <v>0</v>
      </c>
      <c r="L26" s="148">
        <f ca="1">(SUM(GSB_cost!$AD30:$AJ30))/1000</f>
        <v>0</v>
      </c>
      <c r="M26" s="148">
        <f ca="1">(SUM(BETS_cost!$AD30:$AJ30))/1000</f>
        <v>0</v>
      </c>
      <c r="N26" s="148">
        <f ca="1">(SUM(BGO_cost!$AD30:$AJ30))/1000</f>
        <v>0</v>
      </c>
      <c r="O26" s="148">
        <f ca="1">(SUM(WIN_cost!$AD30:$AJ30))/1000</f>
        <v>0</v>
      </c>
      <c r="P26" s="148">
        <f ca="1">(SUM(WPD_cost!$AD30:$AJ30))/1000</f>
        <v>0</v>
      </c>
      <c r="Q26" s="148">
        <f ca="1">(SUM(TQY_cost!$AD30:$AJ30))/1000</f>
        <v>0</v>
      </c>
      <c r="R26" s="148">
        <f ca="1">(SUM(GHP_cost!$AD30:$AJ30))/1000</f>
        <v>15.073899967225614</v>
      </c>
      <c r="S26" s="217"/>
      <c r="T26" s="149">
        <f t="shared" ca="1" si="0"/>
        <v>15.073899967225614</v>
      </c>
      <c r="U26" s="217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300"/>
      <c r="AH26" s="300"/>
    </row>
    <row r="27" spans="1:34" s="217" customFormat="1">
      <c r="D27" s="150" t="str">
        <f>Project_inputs!D23</f>
        <v>HV Customers (total)</v>
      </c>
      <c r="E27" s="151"/>
      <c r="F27" s="150"/>
      <c r="G27" s="150"/>
      <c r="H27" s="342"/>
      <c r="I27" s="148">
        <f ca="1">(SUM(CLC_cost!$AD31:$AJ31))/1000</f>
        <v>0</v>
      </c>
      <c r="J27" s="148">
        <f ca="1">(SUM(CMN_cost!$AD31:$AJ31))/1000</f>
        <v>0</v>
      </c>
      <c r="K27" s="148">
        <f ca="1">(SUM(EHK_cost!$AD31:$AJ31))/1000</f>
        <v>0</v>
      </c>
      <c r="L27" s="148">
        <f ca="1">(SUM(GSB_cost!$AD31:$AJ31))/1000</f>
        <v>0</v>
      </c>
      <c r="M27" s="148">
        <f ca="1">(SUM(BETS_cost!$AD31:$AJ31))/1000</f>
        <v>0</v>
      </c>
      <c r="N27" s="148">
        <f ca="1">(SUM(BGO_cost!$AD31:$AJ31))/1000</f>
        <v>0</v>
      </c>
      <c r="O27" s="148">
        <f ca="1">(SUM(WIN_cost!$AD31:$AJ31))/1000</f>
        <v>0</v>
      </c>
      <c r="P27" s="148">
        <f ca="1">(SUM(WPD_cost!$AD31:$AJ31))/1000</f>
        <v>0</v>
      </c>
      <c r="Q27" s="148">
        <f ca="1">(SUM(TQY_cost!$AD31:$AJ31))/1000</f>
        <v>0</v>
      </c>
      <c r="R27" s="148">
        <f ca="1">(SUM(GHP_cost!$AD31:$AJ31))/1000</f>
        <v>0</v>
      </c>
      <c r="T27" s="149">
        <f t="shared" ca="1" si="0"/>
        <v>0</v>
      </c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</row>
    <row r="28" spans="1:34" s="217" customFormat="1">
      <c r="D28" s="150" t="str">
        <f>Project_inputs!D24</f>
        <v>HV Customers (generation signalling)</v>
      </c>
      <c r="E28" s="151"/>
      <c r="F28" s="150"/>
      <c r="G28" s="150"/>
      <c r="H28" s="342"/>
      <c r="I28" s="148">
        <f ca="1">(SUM(CLC_cost!$AD32:$AJ32))/1000</f>
        <v>0</v>
      </c>
      <c r="J28" s="148">
        <f ca="1">(SUM(CMN_cost!$AD32:$AJ32))/1000</f>
        <v>0</v>
      </c>
      <c r="K28" s="148">
        <f ca="1">(SUM(EHK_cost!$AD32:$AJ32))/1000</f>
        <v>0</v>
      </c>
      <c r="L28" s="148">
        <f ca="1">(SUM(GSB_cost!$AD32:$AJ32))/1000</f>
        <v>0</v>
      </c>
      <c r="M28" s="148">
        <f ca="1">(SUM(BETS_cost!$AD32:$AJ32))/1000</f>
        <v>0</v>
      </c>
      <c r="N28" s="148">
        <f ca="1">(SUM(BGO_cost!$AD32:$AJ32))/1000</f>
        <v>0</v>
      </c>
      <c r="O28" s="148">
        <f ca="1">(SUM(WIN_cost!$AD32:$AJ32))/1000</f>
        <v>0</v>
      </c>
      <c r="P28" s="148">
        <f ca="1">(SUM(WPD_cost!$AD32:$AJ32))/1000</f>
        <v>0</v>
      </c>
      <c r="Q28" s="148">
        <f ca="1">(SUM(TQY_cost!$AD32:$AJ32))/1000</f>
        <v>0</v>
      </c>
      <c r="R28" s="148">
        <f ca="1">(SUM(GHP_cost!$AD32:$AJ32))/1000</f>
        <v>0</v>
      </c>
      <c r="T28" s="149">
        <f t="shared" ca="1" si="0"/>
        <v>0</v>
      </c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  <c r="AG28" s="300"/>
      <c r="AH28" s="300"/>
    </row>
    <row r="29" spans="1:34">
      <c r="H29" s="341"/>
      <c r="T29" s="10">
        <f t="shared" si="0"/>
        <v>0</v>
      </c>
      <c r="U29" s="217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</row>
    <row r="30" spans="1:34">
      <c r="A30" s="217"/>
      <c r="B30" s="217"/>
      <c r="C30" s="217"/>
      <c r="D30" s="150" t="str">
        <f>Project_inputs!D26</f>
        <v>22kV feeder works</v>
      </c>
      <c r="E30" s="151"/>
      <c r="F30" s="150"/>
      <c r="G30" s="150"/>
      <c r="H30" s="342"/>
      <c r="I30" s="148">
        <f ca="1">(SUM(CLC_cost!$AD34:$AJ34))/1000</f>
        <v>612</v>
      </c>
      <c r="J30" s="148">
        <f ca="1">(SUM(CMN_cost!$AD34:$AJ34))/1000</f>
        <v>0</v>
      </c>
      <c r="K30" s="148">
        <f ca="1">(SUM(EHK_cost!$AD34:$AJ34))/1000</f>
        <v>612</v>
      </c>
      <c r="L30" s="148">
        <f ca="1">(SUM(GSB_cost!$AD34:$AJ34))/1000</f>
        <v>612</v>
      </c>
      <c r="M30" s="148">
        <f ca="1">(SUM(BETS_cost!$AD34:$AJ34))/1000</f>
        <v>306</v>
      </c>
      <c r="N30" s="148">
        <f ca="1">(SUM(BGO_cost!$AD34:$AJ34))/1000</f>
        <v>1101.3374806408283</v>
      </c>
      <c r="O30" s="148">
        <f ca="1">(SUM(WIN_cost!$AD34:$AJ34))/1000</f>
        <v>306</v>
      </c>
      <c r="P30" s="148">
        <f ca="1">(SUM(WPD_cost!$AD34:$AJ34))/1000</f>
        <v>6732</v>
      </c>
      <c r="Q30" s="148">
        <f ca="1">(SUM(TQY_cost!$AD34:$AJ34))/1000</f>
        <v>0</v>
      </c>
      <c r="R30" s="148">
        <f ca="1">(SUM(GHP_cost!$AD34:$AJ34))/1000</f>
        <v>8851.9925669440636</v>
      </c>
      <c r="S30" s="217"/>
      <c r="T30" s="149">
        <f t="shared" ca="1" si="0"/>
        <v>19133.330047584892</v>
      </c>
      <c r="U30" s="217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</row>
    <row r="31" spans="1:34" s="217" customFormat="1">
      <c r="D31" s="150" t="str">
        <f>Project_inputs!D27</f>
        <v>66kV Line works (Overhead)</v>
      </c>
      <c r="E31" s="151"/>
      <c r="F31" s="150"/>
      <c r="G31" s="150"/>
      <c r="H31" s="342"/>
      <c r="I31" s="148">
        <f ca="1">(SUM(CLC_cost!$AD35:$AJ35))/1000</f>
        <v>0</v>
      </c>
      <c r="J31" s="148">
        <f ca="1">(SUM(CMN_cost!$AD35:$AJ35))/1000</f>
        <v>0</v>
      </c>
      <c r="K31" s="148">
        <f ca="1">(SUM(EHK_cost!$AD35:$AJ35))/1000</f>
        <v>0</v>
      </c>
      <c r="L31" s="148">
        <f ca="1">(SUM(GSB_cost!$AD35:$AJ35))/1000</f>
        <v>0</v>
      </c>
      <c r="M31" s="148">
        <f ca="1">(SUM(BETS_cost!$AD35:$AJ35))/1000</f>
        <v>0</v>
      </c>
      <c r="N31" s="148">
        <f ca="1">(SUM(BGO_cost!$AD35:$AJ35))/1000</f>
        <v>0</v>
      </c>
      <c r="O31" s="148">
        <f ca="1">(SUM(WIN_cost!$AD35:$AJ35))/1000</f>
        <v>0</v>
      </c>
      <c r="P31" s="148">
        <f ca="1">(SUM(WPD_cost!$AD35:$AJ35))/1000</f>
        <v>0</v>
      </c>
      <c r="Q31" s="148">
        <f ca="1">(SUM(TQY_cost!$AD35:$AJ35))/1000</f>
        <v>0</v>
      </c>
      <c r="R31" s="148">
        <f ca="1">(SUM(GHP_cost!$AD35:$AJ35))/1000</f>
        <v>8874</v>
      </c>
      <c r="T31" s="149">
        <f t="shared" ca="1" si="0"/>
        <v>8874</v>
      </c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</row>
    <row r="32" spans="1:34" s="217" customFormat="1">
      <c r="D32" s="150" t="str">
        <f>Project_inputs!D28</f>
        <v>3rd phase line extension</v>
      </c>
      <c r="E32" s="151"/>
      <c r="F32" s="150"/>
      <c r="G32" s="150"/>
      <c r="H32" s="342"/>
      <c r="I32" s="148">
        <f ca="1">(SUM(CLC_cost!$AD36:$AJ36))/1000</f>
        <v>0</v>
      </c>
      <c r="J32" s="148">
        <f ca="1">(SUM(CMN_cost!$AD36:$AJ36))/1000</f>
        <v>0</v>
      </c>
      <c r="K32" s="148">
        <f ca="1">(SUM(EHK_cost!$AD36:$AJ36))/1000</f>
        <v>0</v>
      </c>
      <c r="L32" s="148">
        <f ca="1">(SUM(GSB_cost!$AD36:$AJ36))/1000</f>
        <v>0</v>
      </c>
      <c r="M32" s="148">
        <f ca="1">(SUM(BETS_cost!$AD36:$AJ36))/1000</f>
        <v>0</v>
      </c>
      <c r="N32" s="148">
        <f ca="1">(SUM(BGO_cost!$AD36:$AJ36))/1000</f>
        <v>0</v>
      </c>
      <c r="O32" s="148">
        <f ca="1">(SUM(WIN_cost!$AD36:$AJ36))/1000</f>
        <v>0</v>
      </c>
      <c r="P32" s="148">
        <f ca="1">(SUM(WPD_cost!$AD36:$AJ36))/1000</f>
        <v>0</v>
      </c>
      <c r="Q32" s="148">
        <f ca="1">(SUM(TQY_cost!$AD36:$AJ36))/1000</f>
        <v>0</v>
      </c>
      <c r="R32" s="148">
        <f ca="1">(SUM(GHP_cost!$AD36:$AJ36))/1000</f>
        <v>0</v>
      </c>
      <c r="T32" s="149">
        <f t="shared" ca="1" si="0"/>
        <v>0</v>
      </c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</row>
    <row r="33" spans="1:34">
      <c r="A33" s="217"/>
      <c r="D33" s="150" t="str">
        <f>Project_inputs!D29</f>
        <v>Asset resilience</v>
      </c>
      <c r="E33" s="151"/>
      <c r="F33" s="150"/>
      <c r="G33" s="150"/>
      <c r="H33" s="342"/>
      <c r="I33" s="148">
        <f ca="1">(SUM(CLC_cost!$AD37:$AJ37))/1000</f>
        <v>0</v>
      </c>
      <c r="J33" s="148">
        <f ca="1">(SUM(CMN_cost!$AD37:$AJ37))/1000</f>
        <v>0</v>
      </c>
      <c r="K33" s="148">
        <f ca="1">(SUM(EHK_cost!$AD37:$AJ37))/1000</f>
        <v>0</v>
      </c>
      <c r="L33" s="148">
        <f ca="1">(SUM(GSB_cost!$AD37:$AJ37))/1000</f>
        <v>0</v>
      </c>
      <c r="M33" s="148">
        <f ca="1">(SUM(BETS_cost!$AD37:$AJ37))/1000</f>
        <v>0</v>
      </c>
      <c r="N33" s="148">
        <f ca="1">(SUM(BGO_cost!$AD37:$AJ37))/1000</f>
        <v>0</v>
      </c>
      <c r="O33" s="148">
        <f ca="1">(SUM(WIN_cost!$AD37:$AJ37))/1000</f>
        <v>0</v>
      </c>
      <c r="P33" s="148">
        <f ca="1">(SUM(WPD_cost!$AD37:$AJ37))/1000</f>
        <v>5538.3867227347937</v>
      </c>
      <c r="Q33" s="148">
        <f ca="1">(SUM(TQY_cost!$AD37:$AJ37))/1000</f>
        <v>0</v>
      </c>
      <c r="R33" s="148">
        <f ca="1">(SUM(GHP_cost!$AD37:$AJ37))/1000</f>
        <v>601.8984912687589</v>
      </c>
      <c r="S33" s="217"/>
      <c r="T33" s="149">
        <f t="shared" ca="1" si="0"/>
        <v>6140.2852140035529</v>
      </c>
      <c r="U33" s="217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</row>
    <row r="34" spans="1:34">
      <c r="A34" s="217"/>
      <c r="B34" s="217"/>
      <c r="C34" s="217"/>
      <c r="D34" s="150" t="str">
        <f>Project_inputs!D30</f>
        <v>Distribution Comms</v>
      </c>
      <c r="E34" s="151"/>
      <c r="F34" s="150"/>
      <c r="G34" s="150"/>
      <c r="H34" s="342"/>
      <c r="I34" s="148">
        <f ca="1">(SUM(CLC_cost!$AD38:$AJ38))/1000</f>
        <v>0</v>
      </c>
      <c r="J34" s="148">
        <f ca="1">(SUM(CMN_cost!$AD38:$AJ38))/1000</f>
        <v>0</v>
      </c>
      <c r="K34" s="148">
        <f ca="1">(SUM(EHK_cost!$AD38:$AJ38))/1000</f>
        <v>0</v>
      </c>
      <c r="L34" s="148">
        <f ca="1">(SUM(GSB_cost!$AD38:$AJ38))/1000</f>
        <v>0</v>
      </c>
      <c r="M34" s="148">
        <f ca="1">(SUM(BETS_cost!$AD38:$AJ38))/1000</f>
        <v>0</v>
      </c>
      <c r="N34" s="148">
        <f ca="1">(SUM(BGO_cost!$AD38:$AJ38))/1000</f>
        <v>0</v>
      </c>
      <c r="O34" s="148">
        <f ca="1">(SUM(WIN_cost!$AD38:$AJ38))/1000</f>
        <v>0</v>
      </c>
      <c r="P34" s="148">
        <f ca="1">(SUM(WPD_cost!$AD38:$AJ38))/1000</f>
        <v>0</v>
      </c>
      <c r="Q34" s="148">
        <f ca="1">(SUM(TQY_cost!$AD38:$AJ38))/1000</f>
        <v>0</v>
      </c>
      <c r="R34" s="148">
        <f ca="1">(SUM(GHP_cost!$AD38:$AJ38))/1000</f>
        <v>3366</v>
      </c>
      <c r="S34" s="217"/>
      <c r="T34" s="149">
        <f t="shared" ca="1" si="0"/>
        <v>3366</v>
      </c>
      <c r="U34" s="217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</row>
    <row r="35" spans="1:34">
      <c r="A35" s="217"/>
      <c r="B35" s="217"/>
      <c r="C35" s="217"/>
      <c r="D35" s="150" t="str">
        <f>Project_inputs!D31</f>
        <v>Other distribution materials</v>
      </c>
      <c r="E35" s="151"/>
      <c r="F35" s="150"/>
      <c r="G35" s="150"/>
      <c r="H35" s="342"/>
      <c r="I35" s="148">
        <f ca="1">(SUM(CLC_cost!$AD39:$AJ39))/1000</f>
        <v>0</v>
      </c>
      <c r="J35" s="148">
        <f ca="1">(SUM(CMN_cost!$AD39:$AJ39))/1000</f>
        <v>0</v>
      </c>
      <c r="K35" s="148">
        <f ca="1">(SUM(EHK_cost!$AD39:$AJ39))/1000</f>
        <v>0</v>
      </c>
      <c r="L35" s="148">
        <f ca="1">(SUM(GSB_cost!$AD39:$AJ39))/1000</f>
        <v>0</v>
      </c>
      <c r="M35" s="148">
        <f ca="1">(SUM(BETS_cost!$AD39:$AJ39))/1000</f>
        <v>1523.9984433776544</v>
      </c>
      <c r="N35" s="148">
        <f ca="1">(SUM(BGO_cost!$AD39:$AJ39))/1000</f>
        <v>0</v>
      </c>
      <c r="O35" s="148">
        <f ca="1">(SUM(WIN_cost!$AD39:$AJ39))/1000</f>
        <v>0</v>
      </c>
      <c r="P35" s="148">
        <f ca="1">(SUM(WPD_cost!$AD39:$AJ39))/1000</f>
        <v>7344</v>
      </c>
      <c r="Q35" s="148">
        <f ca="1">(SUM(TQY_cost!$AD39:$AJ39))/1000</f>
        <v>3672</v>
      </c>
      <c r="R35" s="148">
        <f ca="1">(SUM(GHP_cost!$AD39:$AJ39))/1000</f>
        <v>1224</v>
      </c>
      <c r="S35" s="217"/>
      <c r="T35" s="149">
        <f t="shared" ca="1" si="0"/>
        <v>13763.998443377655</v>
      </c>
      <c r="U35" s="217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</row>
    <row r="36" spans="1:34" s="217" customFormat="1">
      <c r="D36" s="18"/>
      <c r="E36" s="61"/>
      <c r="F36" s="18"/>
      <c r="G36" s="18"/>
      <c r="H36" s="344"/>
      <c r="I36" s="212"/>
      <c r="J36" s="212"/>
      <c r="K36" s="212"/>
      <c r="L36" s="212"/>
      <c r="M36" s="212"/>
      <c r="N36" s="294"/>
      <c r="O36" s="294"/>
      <c r="P36" s="294"/>
      <c r="Q36" s="294"/>
      <c r="R36" s="294"/>
      <c r="T36" s="213"/>
      <c r="V36" s="300"/>
      <c r="W36" s="300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</row>
    <row r="37" spans="1:34">
      <c r="C37" s="49"/>
      <c r="D37" s="50"/>
      <c r="E37" s="59"/>
      <c r="F37" s="51"/>
      <c r="G37" s="49"/>
      <c r="H37" s="343"/>
      <c r="I37" s="52"/>
      <c r="J37" s="52"/>
      <c r="K37" s="52"/>
      <c r="L37" s="52"/>
      <c r="M37" s="52"/>
      <c r="N37" s="128"/>
      <c r="O37" s="128"/>
      <c r="P37" s="128"/>
      <c r="Q37" s="128"/>
      <c r="R37" s="128"/>
      <c r="T37" s="62"/>
      <c r="U37" s="217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</row>
    <row r="38" spans="1:34" ht="15">
      <c r="A38" s="18"/>
      <c r="B38" s="9" t="s">
        <v>7</v>
      </c>
      <c r="C38" s="18"/>
      <c r="D38" s="18"/>
      <c r="E38" s="61"/>
      <c r="H38" s="341"/>
      <c r="U38" s="217"/>
      <c r="V38" s="300"/>
      <c r="W38" s="300"/>
      <c r="X38" s="300"/>
      <c r="Y38" s="300"/>
      <c r="Z38" s="300"/>
      <c r="AA38" s="300"/>
      <c r="AB38" s="300"/>
      <c r="AC38" s="300"/>
      <c r="AD38" s="300"/>
      <c r="AE38" s="300"/>
      <c r="AF38" s="300"/>
      <c r="AG38" s="300"/>
      <c r="AH38" s="300"/>
    </row>
    <row r="39" spans="1:34">
      <c r="C39" s="10" t="s">
        <v>8</v>
      </c>
      <c r="H39" s="341"/>
      <c r="U39" s="217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</row>
    <row r="40" spans="1:34">
      <c r="D40" s="150" t="str">
        <f>Project_inputs!D36</f>
        <v>GFN</v>
      </c>
      <c r="E40" s="151"/>
      <c r="F40" s="150"/>
      <c r="G40" s="150"/>
      <c r="H40" s="342"/>
      <c r="I40" s="148">
        <f ca="1">(SUM(CLC_cost!$AD43:$AJ43))/1000</f>
        <v>1787.7498725473527</v>
      </c>
      <c r="J40" s="148">
        <f ca="1">(SUM(CMN_cost!$AD43:$AJ43))/1000</f>
        <v>1794.4709925473526</v>
      </c>
      <c r="K40" s="148">
        <f ca="1">(SUM(EHK_cost!$AD43:$AJ43))/1000</f>
        <v>1794.4709925473526</v>
      </c>
      <c r="L40" s="148">
        <f ca="1">(SUM(GSB_cost!$AD43:$AJ43))/1000</f>
        <v>1794.4709925473526</v>
      </c>
      <c r="M40" s="148">
        <f ca="1">(SUM(BETS_cost!$AD43:$AJ43))/1000</f>
        <v>0</v>
      </c>
      <c r="N40" s="148">
        <f ca="1">(SUM(BGO_cost!$AD43:$AJ43))/1000</f>
        <v>0</v>
      </c>
      <c r="O40" s="148">
        <f ca="1">(SUM(WIN_cost!$AD43:$AJ43))/1000</f>
        <v>1787.7498725473527</v>
      </c>
      <c r="P40" s="148">
        <f ca="1">(SUM(WPD_cost!$AD43:$AJ43))/1000</f>
        <v>5363.2496176420582</v>
      </c>
      <c r="Q40" s="148">
        <f ca="1">(SUM(TQY_cost!$AD43:$AJ43))/1000</f>
        <v>3575.4997450947053</v>
      </c>
      <c r="R40" s="148">
        <f ca="1">(SUM(GHP_cost!$AD43:$AJ43))/1000</f>
        <v>3605.0178008312591</v>
      </c>
      <c r="T40" s="149">
        <f t="shared" ref="T40:T55" ca="1" si="1">SUM(H40:R40)</f>
        <v>21502.679886304784</v>
      </c>
      <c r="U40" s="217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</row>
    <row r="41" spans="1:34">
      <c r="D41" s="150" t="str">
        <f>Project_inputs!D37</f>
        <v>GFN enclosure</v>
      </c>
      <c r="E41" s="151"/>
      <c r="F41" s="150"/>
      <c r="G41" s="150"/>
      <c r="H41" s="342"/>
      <c r="I41" s="148">
        <f ca="1">(SUM(CLC_cost!$AD44:$AJ44))/1000</f>
        <v>0</v>
      </c>
      <c r="J41" s="148">
        <f ca="1">(SUM(CMN_cost!$AD44:$AJ44))/1000</f>
        <v>0</v>
      </c>
      <c r="K41" s="148">
        <f ca="1">(SUM(EHK_cost!$AD44:$AJ44))/1000</f>
        <v>161.32990506950077</v>
      </c>
      <c r="L41" s="148">
        <f ca="1">(SUM(GSB_cost!$AD44:$AJ44))/1000</f>
        <v>0</v>
      </c>
      <c r="M41" s="148">
        <f ca="1">(SUM(BETS_cost!$AD44:$AJ44))/1000</f>
        <v>0</v>
      </c>
      <c r="N41" s="148">
        <f ca="1">(SUM(BGO_cost!$AD44:$AJ44))/1000</f>
        <v>0</v>
      </c>
      <c r="O41" s="148">
        <f ca="1">(SUM(WIN_cost!$AD44:$AJ44))/1000</f>
        <v>0</v>
      </c>
      <c r="P41" s="148">
        <f ca="1">(SUM(WPD_cost!$AD44:$AJ44))/1000</f>
        <v>483.98971520850228</v>
      </c>
      <c r="Q41" s="148">
        <f ca="1">(SUM(TQY_cost!$AD44:$AJ44))/1000</f>
        <v>322.65981013900154</v>
      </c>
      <c r="R41" s="148">
        <f ca="1">(SUM(GHP_cost!$AD44:$AJ44))/1000</f>
        <v>0</v>
      </c>
      <c r="T41" s="149">
        <f t="shared" ca="1" si="1"/>
        <v>967.97943041700455</v>
      </c>
      <c r="U41" s="217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</row>
    <row r="42" spans="1:34">
      <c r="D42" s="150" t="str">
        <f>Project_inputs!D38</f>
        <v>Indoor switch room (incl GFN enclosure and switchboard)</v>
      </c>
      <c r="E42" s="151"/>
      <c r="F42" s="150"/>
      <c r="G42" s="150"/>
      <c r="H42" s="342"/>
      <c r="I42" s="148">
        <f ca="1">(SUM(CLC_cost!$AD45:$AJ45))/1000</f>
        <v>0</v>
      </c>
      <c r="J42" s="148">
        <f ca="1">(SUM(CMN_cost!$AD45:$AJ45))/1000</f>
        <v>0</v>
      </c>
      <c r="K42" s="148">
        <f ca="1">(SUM(EHK_cost!$AD45:$AJ45))/1000</f>
        <v>0</v>
      </c>
      <c r="L42" s="148">
        <f ca="1">(SUM(GSB_cost!$AD45:$AJ45))/1000</f>
        <v>0</v>
      </c>
      <c r="M42" s="148">
        <f ca="1">(SUM(BETS_cost!$AD45:$AJ45))/1000</f>
        <v>0</v>
      </c>
      <c r="N42" s="148">
        <f ca="1">(SUM(BGO_cost!$AD45:$AJ45))/1000</f>
        <v>0</v>
      </c>
      <c r="O42" s="148">
        <f ca="1">(SUM(WIN_cost!$AD45:$AJ45))/1000</f>
        <v>1709.7507414499782</v>
      </c>
      <c r="P42" s="148">
        <f ca="1">(SUM(WPD_cost!$AD45:$AJ45))/1000</f>
        <v>0</v>
      </c>
      <c r="Q42" s="148">
        <f ca="1">(SUM(TQY_cost!$AD45:$AJ45))/1000</f>
        <v>0</v>
      </c>
      <c r="R42" s="148">
        <f ca="1">(SUM(GHP_cost!$AD45:$AJ45))/1000</f>
        <v>1722.4711708473158</v>
      </c>
      <c r="T42" s="149">
        <f t="shared" ca="1" si="1"/>
        <v>3432.2219122972938</v>
      </c>
      <c r="U42" s="217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</row>
    <row r="43" spans="1:34">
      <c r="D43" s="150" t="str">
        <f>Project_inputs!D39</f>
        <v>RMU</v>
      </c>
      <c r="E43" s="151"/>
      <c r="F43" s="150"/>
      <c r="G43" s="150"/>
      <c r="H43" s="342"/>
      <c r="I43" s="148">
        <f ca="1">(SUM(CLC_cost!$AD46:$AJ46))/1000</f>
        <v>74.373925040705728</v>
      </c>
      <c r="J43" s="148">
        <f ca="1">(SUM(CMN_cost!$AD46:$AJ46))/1000</f>
        <v>74.373925040705728</v>
      </c>
      <c r="K43" s="148">
        <f ca="1">(SUM(EHK_cost!$AD46:$AJ46))/1000</f>
        <v>74.373925040705728</v>
      </c>
      <c r="L43" s="148">
        <f ca="1">(SUM(GSB_cost!$AD46:$AJ46))/1000</f>
        <v>74.373925040705728</v>
      </c>
      <c r="M43" s="148">
        <f ca="1">(SUM(BETS_cost!$AD46:$AJ46))/1000</f>
        <v>0</v>
      </c>
      <c r="N43" s="148">
        <f ca="1">(SUM(BGO_cost!$AD46:$AJ46))/1000</f>
        <v>0</v>
      </c>
      <c r="O43" s="148">
        <f ca="1">(SUM(WIN_cost!$AD46:$AJ46))/1000</f>
        <v>74.373925040705728</v>
      </c>
      <c r="P43" s="148">
        <f ca="1">(SUM(WPD_cost!$AD46:$AJ46))/1000</f>
        <v>223.12177512211719</v>
      </c>
      <c r="Q43" s="148">
        <f ca="1">(SUM(TQY_cost!$AD46:$AJ46))/1000</f>
        <v>148.74785008141146</v>
      </c>
      <c r="R43" s="148">
        <f ca="1">(SUM(GHP_cost!$AD46:$AJ46))/1000</f>
        <v>0</v>
      </c>
      <c r="T43" s="149">
        <f t="shared" ca="1" si="1"/>
        <v>743.73925040705728</v>
      </c>
      <c r="U43" s="217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</row>
    <row r="44" spans="1:34">
      <c r="D44" s="150" t="str">
        <f>Project_inputs!D40</f>
        <v>66/22kV transformer</v>
      </c>
      <c r="E44" s="151"/>
      <c r="F44" s="150"/>
      <c r="G44" s="150"/>
      <c r="H44" s="342"/>
      <c r="I44" s="148">
        <f ca="1">(SUM(CLC_cost!$AD47:$AJ47))/1000</f>
        <v>0</v>
      </c>
      <c r="J44" s="148">
        <f ca="1">(SUM(CMN_cost!$AD47:$AJ47))/1000</f>
        <v>0</v>
      </c>
      <c r="K44" s="148">
        <f ca="1">(SUM(EHK_cost!$AD47:$AJ47))/1000</f>
        <v>2268.7440937823299</v>
      </c>
      <c r="L44" s="148">
        <f ca="1">(SUM(GSB_cost!$AD47:$AJ47))/1000</f>
        <v>0</v>
      </c>
      <c r="M44" s="148">
        <f ca="1">(SUM(BETS_cost!$AD47:$AJ47))/1000</f>
        <v>0</v>
      </c>
      <c r="N44" s="148">
        <f ca="1">(SUM(BGO_cost!$AD47:$AJ47))/1000</f>
        <v>0</v>
      </c>
      <c r="O44" s="148">
        <f ca="1">(SUM(WIN_cost!$AD47:$AJ47))/1000</f>
        <v>1909.1426604700814</v>
      </c>
      <c r="P44" s="148">
        <f ca="1">(SUM(WPD_cost!$AD47:$AJ47))/1000</f>
        <v>0</v>
      </c>
      <c r="Q44" s="148">
        <f ca="1">(SUM(TQY_cost!$AD47:$AJ47))/1000</f>
        <v>0</v>
      </c>
      <c r="R44" s="148">
        <f ca="1">(SUM(GHP_cost!$AD47:$AJ47))/1000</f>
        <v>4491.3182734934835</v>
      </c>
      <c r="T44" s="149">
        <f t="shared" ca="1" si="1"/>
        <v>8669.2050277458948</v>
      </c>
      <c r="U44" s="217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</row>
    <row r="45" spans="1:34">
      <c r="D45" s="150" t="str">
        <f>Project_inputs!D41</f>
        <v>66kV circuit breaker</v>
      </c>
      <c r="E45" s="151"/>
      <c r="F45" s="150"/>
      <c r="G45" s="150"/>
      <c r="H45" s="342"/>
      <c r="I45" s="148">
        <f ca="1">(SUM(CLC_cost!$AD48:$AJ48))/1000</f>
        <v>0</v>
      </c>
      <c r="J45" s="148">
        <f ca="1">(SUM(CMN_cost!$AD48:$AJ48))/1000</f>
        <v>0</v>
      </c>
      <c r="K45" s="148">
        <f ca="1">(SUM(EHK_cost!$AD48:$AJ48))/1000</f>
        <v>240.84158509010885</v>
      </c>
      <c r="L45" s="148">
        <f ca="1">(SUM(GSB_cost!$AD48:$AJ48))/1000</f>
        <v>0</v>
      </c>
      <c r="M45" s="148">
        <f ca="1">(SUM(BETS_cost!$AD48:$AJ48))/1000</f>
        <v>0</v>
      </c>
      <c r="N45" s="148">
        <f ca="1">(SUM(BGO_cost!$AD48:$AJ48))/1000</f>
        <v>0</v>
      </c>
      <c r="O45" s="148">
        <f ca="1">(SUM(WIN_cost!$AD48:$AJ48))/1000</f>
        <v>238.01382755013987</v>
      </c>
      <c r="P45" s="148">
        <f ca="1">(SUM(WPD_cost!$AD48:$AJ48))/1000</f>
        <v>0</v>
      </c>
      <c r="Q45" s="148">
        <f ca="1">(SUM(TQY_cost!$AD48:$AJ48))/1000</f>
        <v>0</v>
      </c>
      <c r="R45" s="148">
        <f ca="1">(SUM(GHP_cost!$AD48:$AJ48))/1000</f>
        <v>964.69521111198389</v>
      </c>
      <c r="T45" s="149">
        <f t="shared" ca="1" si="1"/>
        <v>1443.5506237522327</v>
      </c>
      <c r="U45" s="217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</row>
    <row r="46" spans="1:34">
      <c r="D46" s="150" t="str">
        <f>Project_inputs!D42</f>
        <v>66kV bus extension</v>
      </c>
      <c r="E46" s="151"/>
      <c r="F46" s="150"/>
      <c r="G46" s="150"/>
      <c r="H46" s="342"/>
      <c r="I46" s="148">
        <f ca="1">(SUM(CLC_cost!$AD49:$AJ49))/1000</f>
        <v>0</v>
      </c>
      <c r="J46" s="148">
        <f ca="1">(SUM(CMN_cost!$AD49:$AJ49))/1000</f>
        <v>0</v>
      </c>
      <c r="K46" s="148">
        <f ca="1">(SUM(EHK_cost!$AD49:$AJ49))/1000</f>
        <v>208.08</v>
      </c>
      <c r="L46" s="148">
        <f ca="1">(SUM(GSB_cost!$AD49:$AJ49))/1000</f>
        <v>0</v>
      </c>
      <c r="M46" s="148">
        <f ca="1">(SUM(BETS_cost!$AD49:$AJ49))/1000</f>
        <v>0</v>
      </c>
      <c r="N46" s="148">
        <f ca="1">(SUM(BGO_cost!$AD49:$AJ49))/1000</f>
        <v>0</v>
      </c>
      <c r="O46" s="148">
        <f ca="1">(SUM(WIN_cost!$AD49:$AJ49))/1000</f>
        <v>0</v>
      </c>
      <c r="P46" s="148">
        <f ca="1">(SUM(WPD_cost!$AD49:$AJ49))/1000</f>
        <v>0</v>
      </c>
      <c r="Q46" s="148">
        <f ca="1">(SUM(TQY_cost!$AD49:$AJ49))/1000</f>
        <v>0</v>
      </c>
      <c r="R46" s="148">
        <f ca="1">(SUM(GHP_cost!$AD49:$AJ49))/1000</f>
        <v>0</v>
      </c>
      <c r="T46" s="149">
        <f t="shared" ca="1" si="1"/>
        <v>208.08</v>
      </c>
      <c r="U46" s="217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</row>
    <row r="47" spans="1:34">
      <c r="D47" s="150" t="str">
        <f>Project_inputs!D43</f>
        <v>Station service transformer (500kVA)</v>
      </c>
      <c r="E47" s="151"/>
      <c r="F47" s="150"/>
      <c r="G47" s="150"/>
      <c r="H47" s="342"/>
      <c r="I47" s="148">
        <f ca="1">(SUM(CLC_cost!$AD50:$AJ50))/1000</f>
        <v>0</v>
      </c>
      <c r="J47" s="148">
        <f ca="1">(SUM(CMN_cost!$AD50:$AJ50))/1000</f>
        <v>0</v>
      </c>
      <c r="K47" s="148">
        <f ca="1">(SUM(EHK_cost!$AD50:$AJ50))/1000</f>
        <v>0</v>
      </c>
      <c r="L47" s="148">
        <f ca="1">(SUM(GSB_cost!$AD50:$AJ50))/1000</f>
        <v>0</v>
      </c>
      <c r="M47" s="148">
        <f ca="1">(SUM(BETS_cost!$AD50:$AJ50))/1000</f>
        <v>0</v>
      </c>
      <c r="N47" s="148">
        <f ca="1">(SUM(BGO_cost!$AD50:$AJ50))/1000</f>
        <v>0</v>
      </c>
      <c r="O47" s="148">
        <f ca="1">(SUM(WIN_cost!$AD50:$AJ50))/1000</f>
        <v>0</v>
      </c>
      <c r="P47" s="148">
        <f ca="1">(SUM(WPD_cost!$AD50:$AJ50))/1000</f>
        <v>0</v>
      </c>
      <c r="Q47" s="148">
        <f ca="1">(SUM(TQY_cost!$AD50:$AJ50))/1000</f>
        <v>0</v>
      </c>
      <c r="R47" s="148">
        <f ca="1">(SUM(GHP_cost!$AD50:$AJ50))/1000</f>
        <v>146.34496138443797</v>
      </c>
      <c r="T47" s="149">
        <f t="shared" ca="1" si="1"/>
        <v>146.34496138443797</v>
      </c>
      <c r="U47" s="217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</row>
    <row r="48" spans="1:34">
      <c r="D48" s="150" t="str">
        <f>Project_inputs!D44</f>
        <v>Station service transformer (750kVA)</v>
      </c>
      <c r="E48" s="151"/>
      <c r="F48" s="150"/>
      <c r="G48" s="150"/>
      <c r="H48" s="342"/>
      <c r="I48" s="148">
        <f ca="1">(SUM(CLC_cost!$AD51:$AJ51))/1000</f>
        <v>0</v>
      </c>
      <c r="J48" s="148">
        <f ca="1">(SUM(CMN_cost!$AD51:$AJ51))/1000</f>
        <v>0</v>
      </c>
      <c r="K48" s="148">
        <f ca="1">(SUM(EHK_cost!$AD51:$AJ51))/1000</f>
        <v>0</v>
      </c>
      <c r="L48" s="148">
        <f ca="1">(SUM(GSB_cost!$AD51:$AJ51))/1000</f>
        <v>0</v>
      </c>
      <c r="M48" s="148">
        <f ca="1">(SUM(BETS_cost!$AD51:$AJ51))/1000</f>
        <v>0</v>
      </c>
      <c r="N48" s="148">
        <f ca="1">(SUM(BGO_cost!$AD51:$AJ51))/1000</f>
        <v>0</v>
      </c>
      <c r="O48" s="148">
        <f ca="1">(SUM(WIN_cost!$AD51:$AJ51))/1000</f>
        <v>0</v>
      </c>
      <c r="P48" s="148">
        <f ca="1">(SUM(WPD_cost!$AD51:$AJ51))/1000</f>
        <v>175.85235049267888</v>
      </c>
      <c r="Q48" s="148">
        <f ca="1">(SUM(TQY_cost!$AD51:$AJ51))/1000</f>
        <v>175.85235049267888</v>
      </c>
      <c r="R48" s="148">
        <f ca="1">(SUM(GHP_cost!$AD51:$AJ51))/1000</f>
        <v>0</v>
      </c>
      <c r="T48" s="149">
        <f t="shared" ca="1" si="1"/>
        <v>351.70470098535776</v>
      </c>
      <c r="U48" s="217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</row>
    <row r="49" spans="1:16348">
      <c r="D49" s="150" t="str">
        <f>Project_inputs!D45</f>
        <v>Cap bank</v>
      </c>
      <c r="E49" s="151"/>
      <c r="F49" s="150"/>
      <c r="G49" s="150"/>
      <c r="H49" s="342"/>
      <c r="I49" s="148">
        <f ca="1">(SUM(CLC_cost!$AD52:$AJ52))/1000</f>
        <v>0</v>
      </c>
      <c r="J49" s="148">
        <f ca="1">(SUM(CMN_cost!$AD52:$AJ52))/1000</f>
        <v>0</v>
      </c>
      <c r="K49" s="148">
        <f ca="1">(SUM(EHK_cost!$AD52:$AJ52))/1000</f>
        <v>0</v>
      </c>
      <c r="L49" s="148">
        <f ca="1">(SUM(GSB_cost!$AD52:$AJ52))/1000</f>
        <v>0</v>
      </c>
      <c r="M49" s="148">
        <f ca="1">(SUM(BETS_cost!$AD52:$AJ52))/1000</f>
        <v>0</v>
      </c>
      <c r="N49" s="148">
        <f ca="1">(SUM(BGO_cost!$AD52:$AJ52))/1000</f>
        <v>0</v>
      </c>
      <c r="O49" s="148">
        <f ca="1">(SUM(WIN_cost!$AD52:$AJ52))/1000</f>
        <v>0</v>
      </c>
      <c r="P49" s="148">
        <f ca="1">(SUM(WPD_cost!$AD52:$AJ52))/1000</f>
        <v>0</v>
      </c>
      <c r="Q49" s="148">
        <f ca="1">(SUM(TQY_cost!$AD52:$AJ52))/1000</f>
        <v>0</v>
      </c>
      <c r="R49" s="148">
        <f ca="1">(SUM(GHP_cost!$AD52:$AJ52))/1000</f>
        <v>344.18384856766528</v>
      </c>
      <c r="T49" s="149">
        <f t="shared" ca="1" si="1"/>
        <v>344.18384856766528</v>
      </c>
      <c r="U49" s="217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</row>
    <row r="50" spans="1:16348">
      <c r="D50" s="150" t="str">
        <f>Project_inputs!D46</f>
        <v>AC board (Including change over)</v>
      </c>
      <c r="E50" s="151"/>
      <c r="F50" s="150"/>
      <c r="G50" s="150"/>
      <c r="H50" s="342"/>
      <c r="I50" s="148">
        <f ca="1">(SUM(CLC_cost!$AD53:$AJ53))/1000</f>
        <v>0</v>
      </c>
      <c r="J50" s="148">
        <f ca="1">(SUM(CMN_cost!$AD53:$AJ53))/1000</f>
        <v>0</v>
      </c>
      <c r="K50" s="148">
        <f ca="1">(SUM(EHK_cost!$AD53:$AJ53))/1000</f>
        <v>0</v>
      </c>
      <c r="L50" s="148">
        <f ca="1">(SUM(GSB_cost!$AD53:$AJ53))/1000</f>
        <v>0</v>
      </c>
      <c r="M50" s="148">
        <f ca="1">(SUM(BETS_cost!$AD53:$AJ53))/1000</f>
        <v>0</v>
      </c>
      <c r="N50" s="148">
        <f ca="1">(SUM(BGO_cost!$AD53:$AJ53))/1000</f>
        <v>0</v>
      </c>
      <c r="O50" s="148">
        <f ca="1">(SUM(WIN_cost!$AD53:$AJ53))/1000</f>
        <v>0</v>
      </c>
      <c r="P50" s="148">
        <f ca="1">(SUM(WPD_cost!$AD53:$AJ53))/1000</f>
        <v>53.776985400638047</v>
      </c>
      <c r="Q50" s="148">
        <f ca="1">(SUM(TQY_cost!$AD53:$AJ53))/1000</f>
        <v>53.776985400638047</v>
      </c>
      <c r="R50" s="148">
        <f ca="1">(SUM(GHP_cost!$AD53:$AJ53))/1000</f>
        <v>0</v>
      </c>
      <c r="T50" s="149">
        <f t="shared" ca="1" si="1"/>
        <v>107.55397080127609</v>
      </c>
      <c r="U50" s="217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</row>
    <row r="51" spans="1:16348">
      <c r="D51" s="150" t="str">
        <f>Project_inputs!D47</f>
        <v>Control room</v>
      </c>
      <c r="E51" s="151"/>
      <c r="F51" s="150"/>
      <c r="G51" s="150"/>
      <c r="H51" s="342"/>
      <c r="I51" s="148">
        <f ca="1">(SUM(CLC_cost!$AD54:$AJ54))/1000</f>
        <v>0</v>
      </c>
      <c r="J51" s="148">
        <f ca="1">(SUM(CMN_cost!$AD54:$AJ54))/1000</f>
        <v>0</v>
      </c>
      <c r="K51" s="148">
        <f ca="1">(SUM(EHK_cost!$AD54:$AJ54))/1000</f>
        <v>0</v>
      </c>
      <c r="L51" s="148">
        <f ca="1">(SUM(GSB_cost!$AD54:$AJ54))/1000</f>
        <v>0</v>
      </c>
      <c r="M51" s="148">
        <f ca="1">(SUM(BETS_cost!$AD54:$AJ54))/1000</f>
        <v>0</v>
      </c>
      <c r="N51" s="148">
        <f ca="1">(SUM(BGO_cost!$AD54:$AJ54))/1000</f>
        <v>0</v>
      </c>
      <c r="O51" s="148">
        <f ca="1">(SUM(WIN_cost!$AD54:$AJ54))/1000</f>
        <v>0</v>
      </c>
      <c r="P51" s="148">
        <f ca="1">(SUM(WPD_cost!$AD54:$AJ54))/1000</f>
        <v>0</v>
      </c>
      <c r="Q51" s="148">
        <f ca="1">(SUM(TQY_cost!$AD54:$AJ54))/1000</f>
        <v>0</v>
      </c>
      <c r="R51" s="148">
        <f ca="1">(SUM(GHP_cost!$AD54:$AJ54))/1000</f>
        <v>935.50784790304851</v>
      </c>
      <c r="T51" s="149">
        <f t="shared" ca="1" si="1"/>
        <v>935.50784790304851</v>
      </c>
      <c r="U51" s="217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</row>
    <row r="52" spans="1:16348" s="217" customFormat="1">
      <c r="D52" s="150" t="str">
        <f>Project_inputs!D48</f>
        <v>22kV circuit breaker (outdoor)</v>
      </c>
      <c r="E52" s="151"/>
      <c r="F52" s="150"/>
      <c r="G52" s="150"/>
      <c r="H52" s="342"/>
      <c r="I52" s="148">
        <f ca="1">(SUM(CLC_cost!$AD55:$AJ55))/1000</f>
        <v>0</v>
      </c>
      <c r="J52" s="148">
        <f ca="1">(SUM(CMN_cost!$AD55:$AJ55))/1000</f>
        <v>0</v>
      </c>
      <c r="K52" s="148">
        <f ca="1">(SUM(EHK_cost!$AD55:$AJ55))/1000</f>
        <v>602.0418984816431</v>
      </c>
      <c r="L52" s="148">
        <f ca="1">(SUM(GSB_cost!$AD55:$AJ55))/1000</f>
        <v>0</v>
      </c>
      <c r="M52" s="148">
        <f ca="1">(SUM(BETS_cost!$AD55:$AJ55))/1000</f>
        <v>0</v>
      </c>
      <c r="N52" s="148">
        <f ca="1">(SUM(BGO_cost!$AD55:$AJ55))/1000</f>
        <v>0</v>
      </c>
      <c r="O52" s="148">
        <f ca="1">(SUM(WIN_cost!$AD55:$AJ55))/1000</f>
        <v>599.32744131029438</v>
      </c>
      <c r="P52" s="148">
        <f ca="1">(SUM(WPD_cost!$AD55:$AJ55))/1000</f>
        <v>0</v>
      </c>
      <c r="Q52" s="148">
        <f ca="1">(SUM(TQY_cost!$AD55:$AJ55))/1000</f>
        <v>0</v>
      </c>
      <c r="R52" s="148">
        <f ca="1">(SUM(GHP_cost!$AD55:$AJ55))/1000</f>
        <v>0</v>
      </c>
      <c r="T52" s="149">
        <f t="shared" ca="1" si="1"/>
        <v>1201.3693397919374</v>
      </c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</row>
    <row r="53" spans="1:16348">
      <c r="A53" s="217"/>
      <c r="B53" s="217"/>
      <c r="C53" s="217"/>
      <c r="D53" s="150" t="str">
        <f>Project_inputs!D49</f>
        <v>Voltage transformer</v>
      </c>
      <c r="E53" s="151"/>
      <c r="F53" s="150"/>
      <c r="G53" s="150"/>
      <c r="H53" s="342"/>
      <c r="I53" s="148">
        <f ca="1">(SUM(CLC_cost!$AD56:$AJ56))/1000</f>
        <v>0</v>
      </c>
      <c r="J53" s="148">
        <f ca="1">(SUM(CMN_cost!$AD56:$AJ56))/1000</f>
        <v>0</v>
      </c>
      <c r="K53" s="148">
        <f ca="1">(SUM(EHK_cost!$AD56:$AJ56))/1000</f>
        <v>18.391663836808583</v>
      </c>
      <c r="L53" s="148">
        <f ca="1">(SUM(GSB_cost!$AD56:$AJ56))/1000</f>
        <v>0</v>
      </c>
      <c r="M53" s="148">
        <f ca="1">(SUM(BETS_cost!$AD56:$AJ56))/1000</f>
        <v>0</v>
      </c>
      <c r="N53" s="148">
        <f ca="1">(SUM(BGO_cost!$AD56:$AJ56))/1000</f>
        <v>0</v>
      </c>
      <c r="O53" s="148">
        <f ca="1">(SUM(WIN_cost!$AD56:$AJ56))/1000</f>
        <v>0</v>
      </c>
      <c r="P53" s="148">
        <f ca="1">(SUM(WPD_cost!$AD56:$AJ56))/1000</f>
        <v>0</v>
      </c>
      <c r="Q53" s="148">
        <f ca="1">(SUM(TQY_cost!$AD56:$AJ56))/1000</f>
        <v>0</v>
      </c>
      <c r="R53" s="148">
        <f ca="1">(SUM(GHP_cost!$AD56:$AJ56))/1000</f>
        <v>0</v>
      </c>
      <c r="S53" s="217"/>
      <c r="T53" s="149">
        <f t="shared" ca="1" si="1"/>
        <v>18.391663836808583</v>
      </c>
      <c r="U53" s="217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</row>
    <row r="54" spans="1:16348" s="217" customFormat="1">
      <c r="D54" s="150" t="str">
        <f>Project_inputs!D50</f>
        <v>Current transformer (post type)</v>
      </c>
      <c r="E54" s="151"/>
      <c r="F54" s="150"/>
      <c r="G54" s="150"/>
      <c r="H54" s="342"/>
      <c r="I54" s="148">
        <f ca="1">(SUM(CLC_cost!$AD57:$AJ57))/1000</f>
        <v>0</v>
      </c>
      <c r="J54" s="148">
        <f ca="1">(SUM(CMN_cost!$AD57:$AJ57))/1000</f>
        <v>76.469883072973914</v>
      </c>
      <c r="K54" s="148">
        <f ca="1">(SUM(EHK_cost!$AD57:$AJ57))/1000</f>
        <v>0</v>
      </c>
      <c r="L54" s="148">
        <f ca="1">(SUM(GSB_cost!$AD57:$AJ57))/1000</f>
        <v>0</v>
      </c>
      <c r="M54" s="148">
        <f ca="1">(SUM(BETS_cost!$AD57:$AJ57))/1000</f>
        <v>0</v>
      </c>
      <c r="N54" s="148">
        <f ca="1">(SUM(BGO_cost!$AD57:$AJ57))/1000</f>
        <v>0</v>
      </c>
      <c r="O54" s="148">
        <f ca="1">(SUM(WIN_cost!$AD57:$AJ57))/1000</f>
        <v>0</v>
      </c>
      <c r="P54" s="148">
        <f ca="1">(SUM(WPD_cost!$AD57:$AJ57))/1000</f>
        <v>152.93976614594783</v>
      </c>
      <c r="Q54" s="148">
        <f ca="1">(SUM(TQY_cost!$AD57:$AJ57))/1000</f>
        <v>152.93976614594783</v>
      </c>
      <c r="R54" s="148">
        <f ca="1">(SUM(GHP_cost!$AD57:$AJ57))/1000</f>
        <v>0</v>
      </c>
      <c r="T54" s="149">
        <f t="shared" ca="1" si="1"/>
        <v>382.34941536486957</v>
      </c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</row>
    <row r="55" spans="1:16348" s="217" customFormat="1">
      <c r="D55" s="150" t="str">
        <f>Project_inputs!D51</f>
        <v>Current transformer (core balance type)</v>
      </c>
      <c r="E55" s="151"/>
      <c r="F55" s="150"/>
      <c r="G55" s="150"/>
      <c r="H55" s="342"/>
      <c r="I55" s="148">
        <f ca="1">(SUM(CLC_cost!$AD58:$AJ58))/1000</f>
        <v>10.406210892404697</v>
      </c>
      <c r="J55" s="148">
        <f ca="1">(SUM(CMN_cost!$AD58:$AJ58))/1000</f>
        <v>0</v>
      </c>
      <c r="K55" s="148">
        <f ca="1">(SUM(EHK_cost!$AD58:$AJ58))/1000</f>
        <v>10.406210892404697</v>
      </c>
      <c r="L55" s="148">
        <f ca="1">(SUM(GSB_cost!$AD58:$AJ58))/1000</f>
        <v>0</v>
      </c>
      <c r="M55" s="148">
        <f ca="1">(SUM(BETS_cost!$AD58:$AJ58))/1000</f>
        <v>0</v>
      </c>
      <c r="N55" s="148">
        <f ca="1">(SUM(BGO_cost!$AD58:$AJ58))/1000</f>
        <v>0</v>
      </c>
      <c r="O55" s="148">
        <f ca="1">(SUM(WIN_cost!$AD58:$AJ58))/1000</f>
        <v>5.2031054462023487</v>
      </c>
      <c r="P55" s="148">
        <f ca="1">(SUM(WPD_cost!$AD58:$AJ58))/1000</f>
        <v>0</v>
      </c>
      <c r="Q55" s="148">
        <f ca="1">(SUM(TQY_cost!$AD58:$AJ58))/1000</f>
        <v>0</v>
      </c>
      <c r="R55" s="148">
        <f ca="1">(SUM(GHP_cost!$AD58:$AJ58))/1000</f>
        <v>0</v>
      </c>
      <c r="T55" s="149">
        <f t="shared" ca="1" si="1"/>
        <v>26.015527231011745</v>
      </c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</row>
    <row r="56" spans="1:16348" s="217" customFormat="1">
      <c r="D56" s="150"/>
      <c r="E56" s="151"/>
      <c r="F56" s="150"/>
      <c r="G56" s="150"/>
      <c r="H56" s="342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T56" s="149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</row>
    <row r="57" spans="1:16348">
      <c r="C57" s="217"/>
      <c r="D57" s="150" t="str">
        <f>Tot_cost!D60</f>
        <v>Other primary materials</v>
      </c>
      <c r="E57" s="151"/>
      <c r="F57" s="150"/>
      <c r="G57" s="150"/>
      <c r="H57" s="342"/>
      <c r="I57" s="148">
        <f ca="1">(SUM(CLC_cost!$AD60:$AJ60))/1000</f>
        <v>0</v>
      </c>
      <c r="J57" s="148">
        <f ca="1">(SUM(CMN_cost!$AD60:$AJ60))/1000</f>
        <v>0</v>
      </c>
      <c r="K57" s="148">
        <f ca="1">(SUM(EHK_cost!$AD60:$AJ60))/1000</f>
        <v>0</v>
      </c>
      <c r="L57" s="148">
        <f ca="1">(SUM(GSB_cost!$AD60:$AJ60))/1000</f>
        <v>0</v>
      </c>
      <c r="M57" s="148">
        <f ca="1">(SUM(BETS_cost!$AD60:$AJ60))/1000</f>
        <v>0</v>
      </c>
      <c r="N57" s="148">
        <f ca="1">(SUM(BGO_cost!$AD60:$AJ60))/1000</f>
        <v>0</v>
      </c>
      <c r="O57" s="148">
        <f ca="1">(SUM(WIN_cost!$AD60:$AJ60))/1000</f>
        <v>0</v>
      </c>
      <c r="P57" s="148">
        <f ca="1">(SUM(WPD_cost!$AD60:$AJ60))/1000</f>
        <v>0</v>
      </c>
      <c r="Q57" s="148">
        <f ca="1">(SUM(TQY_cost!$AD60:$AJ60))/1000</f>
        <v>0</v>
      </c>
      <c r="R57" s="148">
        <f ca="1">(SUM(GHP_cost!$AD60:$AJ60))/1000</f>
        <v>407.90499999999997</v>
      </c>
      <c r="S57" s="217"/>
      <c r="T57" s="149">
        <f ca="1">SUM(H57:R57)</f>
        <v>407.90499999999997</v>
      </c>
      <c r="U57" s="217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</row>
    <row r="58" spans="1:16348">
      <c r="C58" s="217"/>
      <c r="D58" s="150" t="str">
        <f>Tot_cost!D61</f>
        <v>SCADA / Protection &amp; Control/ Comms</v>
      </c>
      <c r="E58" s="151"/>
      <c r="F58" s="150"/>
      <c r="G58" s="150"/>
      <c r="H58" s="342"/>
      <c r="I58" s="148">
        <f ca="1">(SUM(CLC_cost!$AD61:$AJ61))/1000</f>
        <v>246.024</v>
      </c>
      <c r="J58" s="148">
        <f ca="1">(SUM(CMN_cost!$AD61:$AJ61))/1000</f>
        <v>246.024</v>
      </c>
      <c r="K58" s="148">
        <f ca="1">(SUM(EHK_cost!$AD61:$AJ61))/1000</f>
        <v>615.05999999999995</v>
      </c>
      <c r="L58" s="148">
        <f ca="1">(SUM(GSB_cost!$AD61:$AJ61))/1000</f>
        <v>246.024</v>
      </c>
      <c r="M58" s="148">
        <f ca="1">(SUM(BETS_cost!$AD61:$AJ61))/1000</f>
        <v>0</v>
      </c>
      <c r="N58" s="148">
        <f ca="1">(SUM(BGO_cost!$AD61:$AJ61))/1000</f>
        <v>0</v>
      </c>
      <c r="O58" s="148">
        <f ca="1">(SUM(WIN_cost!$AD61:$AJ61))/1000</f>
        <v>615.05999999999995</v>
      </c>
      <c r="P58" s="148">
        <f ca="1">(SUM(WPD_cost!$AD61:$AJ61))/1000</f>
        <v>1230.1199999999999</v>
      </c>
      <c r="Q58" s="148">
        <f ca="1">(SUM(TQY_cost!$AD61:$AJ61))/1000</f>
        <v>1230.1199999999999</v>
      </c>
      <c r="R58" s="148">
        <f ca="1">(SUM(GHP_cost!$AD61:$AJ61))/1000</f>
        <v>2337.9007575150877</v>
      </c>
      <c r="S58" s="217"/>
      <c r="T58" s="149">
        <f ca="1">SUM(H58:R58)</f>
        <v>6766.332757515087</v>
      </c>
      <c r="U58" s="217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</row>
    <row r="59" spans="1:16348">
      <c r="C59" s="217"/>
      <c r="D59" s="150" t="str">
        <f>Tot_cost!D62</f>
        <v>Commissioning</v>
      </c>
      <c r="E59" s="151"/>
      <c r="F59" s="150"/>
      <c r="G59" s="150"/>
      <c r="H59" s="342"/>
      <c r="I59" s="148">
        <f ca="1">(SUM(CLC_cost!$AD62:$AJ62))/1000</f>
        <v>0</v>
      </c>
      <c r="J59" s="148">
        <f ca="1">(SUM(CMN_cost!$AD62:$AJ62))/1000</f>
        <v>0</v>
      </c>
      <c r="K59" s="148">
        <f ca="1">(SUM(EHK_cost!$AD62:$AJ62))/1000</f>
        <v>0</v>
      </c>
      <c r="L59" s="148">
        <f ca="1">(SUM(GSB_cost!$AD62:$AJ62))/1000</f>
        <v>0</v>
      </c>
      <c r="M59" s="148">
        <f ca="1">(SUM(BETS_cost!$AD62:$AJ62))/1000</f>
        <v>0</v>
      </c>
      <c r="N59" s="148">
        <f ca="1">(SUM(BGO_cost!$AD62:$AJ62))/1000</f>
        <v>0</v>
      </c>
      <c r="O59" s="148">
        <f ca="1">(SUM(WIN_cost!$AD62:$AJ62))/1000</f>
        <v>0</v>
      </c>
      <c r="P59" s="148">
        <f ca="1">(SUM(WPD_cost!$AD62:$AJ62))/1000</f>
        <v>0</v>
      </c>
      <c r="Q59" s="148">
        <f ca="1">(SUM(TQY_cost!$AD62:$AJ62))/1000</f>
        <v>0</v>
      </c>
      <c r="R59" s="148">
        <f ca="1">(SUM(GHP_cost!$AD62:$AJ62))/1000</f>
        <v>219.101</v>
      </c>
      <c r="S59" s="217"/>
      <c r="T59" s="149">
        <f ca="1">SUM(H59:R59)</f>
        <v>219.101</v>
      </c>
      <c r="U59" s="217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</row>
    <row r="60" spans="1:16348" s="217" customFormat="1">
      <c r="D60" s="150" t="str">
        <f>Tot_cost!D63</f>
        <v>ESV observed compliance</v>
      </c>
      <c r="E60" s="151"/>
      <c r="F60" s="150"/>
      <c r="G60" s="150"/>
      <c r="H60" s="342"/>
      <c r="I60" s="148">
        <f ca="1">(SUM(CLC_cost!$AD63:$AJ63))/1000</f>
        <v>0</v>
      </c>
      <c r="J60" s="148">
        <f ca="1">(SUM(CMN_cost!$AD63:$AJ63))/1000</f>
        <v>0</v>
      </c>
      <c r="K60" s="148">
        <f ca="1">(SUM(EHK_cost!$AD63:$AJ63))/1000</f>
        <v>0</v>
      </c>
      <c r="L60" s="148">
        <f ca="1">(SUM(GSB_cost!$AD63:$AJ63))/1000</f>
        <v>0</v>
      </c>
      <c r="M60" s="148">
        <f ca="1">(SUM(BETS_cost!$AD63:$AJ63))/1000</f>
        <v>0</v>
      </c>
      <c r="N60" s="148">
        <f ca="1">(SUM(BGO_cost!$AD63:$AJ63))/1000</f>
        <v>0</v>
      </c>
      <c r="O60" s="148">
        <f ca="1">(SUM(WIN_cost!$AD63:$AJ63))/1000</f>
        <v>9.6090707145819145</v>
      </c>
      <c r="P60" s="148">
        <f ca="1">(SUM(WPD_cost!$AD63:$AJ63))/1000</f>
        <v>0</v>
      </c>
      <c r="Q60" s="148">
        <f ca="1">(SUM(TQY_cost!$AD63:$AJ63))/1000</f>
        <v>38.436282858327658</v>
      </c>
      <c r="R60" s="148">
        <f ca="1">(SUM(GHP_cost!$AD63:$AJ63))/1000</f>
        <v>48.045353572909576</v>
      </c>
      <c r="T60" s="149">
        <f ca="1">SUM(H60:R60)</f>
        <v>96.090707145819152</v>
      </c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</row>
    <row r="61" spans="1:16348" s="126" customFormat="1">
      <c r="A61" s="17"/>
      <c r="B61" s="17"/>
      <c r="C61" s="217"/>
      <c r="D61" s="150" t="str">
        <f>Tot_cost!D64</f>
        <v>Construction delivery &amp; site control</v>
      </c>
      <c r="E61" s="151"/>
      <c r="F61" s="150"/>
      <c r="G61" s="150"/>
      <c r="H61" s="342"/>
      <c r="I61" s="148">
        <f ca="1">(SUM(CLC_cost!$AD64:$AJ64))/1000</f>
        <v>0</v>
      </c>
      <c r="J61" s="148">
        <f ca="1">(SUM(CMN_cost!$AD64:$AJ64))/1000</f>
        <v>0</v>
      </c>
      <c r="K61" s="148">
        <f ca="1">(SUM(EHK_cost!$AD64:$AJ64))/1000</f>
        <v>0</v>
      </c>
      <c r="L61" s="148">
        <f ca="1">(SUM(GSB_cost!$AD64:$AJ64))/1000</f>
        <v>0</v>
      </c>
      <c r="M61" s="148">
        <f ca="1">(SUM(BETS_cost!$AD64:$AJ64))/1000</f>
        <v>0</v>
      </c>
      <c r="N61" s="148">
        <f ca="1">(SUM(BGO_cost!$AD64:$AJ64))/1000</f>
        <v>0</v>
      </c>
      <c r="O61" s="148">
        <f ca="1">(SUM(WIN_cost!$AD64:$AJ64))/1000</f>
        <v>0</v>
      </c>
      <c r="P61" s="148">
        <f ca="1">(SUM(WPD_cost!$AD64:$AJ64))/1000</f>
        <v>0</v>
      </c>
      <c r="Q61" s="148">
        <f ca="1">(SUM(TQY_cost!$AD64:$AJ64))/1000</f>
        <v>0</v>
      </c>
      <c r="R61" s="148">
        <f ca="1">(SUM(GHP_cost!$AD64:$AJ64))/1000</f>
        <v>152.91414485113015</v>
      </c>
      <c r="S61" s="217"/>
      <c r="T61" s="149">
        <f ca="1">SUM(H61:R61)</f>
        <v>152.91414485113015</v>
      </c>
      <c r="U61" s="217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</row>
    <row r="62" spans="1:16348">
      <c r="C62" s="217"/>
      <c r="D62" s="5"/>
      <c r="F62" s="66"/>
      <c r="G62" s="67"/>
      <c r="H62" s="345"/>
      <c r="I62" s="64"/>
      <c r="J62" s="64"/>
      <c r="K62" s="64"/>
      <c r="L62" s="64"/>
      <c r="M62" s="64"/>
      <c r="N62" s="64"/>
      <c r="O62" s="64"/>
      <c r="P62" s="64"/>
      <c r="Q62" s="64"/>
      <c r="R62" s="64"/>
      <c r="T62" s="64"/>
      <c r="U62" s="217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</row>
    <row r="63" spans="1:16348" ht="15">
      <c r="B63" s="9" t="s">
        <v>15</v>
      </c>
      <c r="C63" s="10"/>
      <c r="D63" s="5"/>
      <c r="F63" s="66"/>
      <c r="G63" s="67"/>
      <c r="H63" s="345"/>
      <c r="I63" s="64"/>
      <c r="J63" s="64"/>
      <c r="K63" s="64"/>
      <c r="L63" s="64"/>
      <c r="M63" s="64"/>
      <c r="N63" s="64"/>
      <c r="O63" s="64"/>
      <c r="P63" s="64"/>
      <c r="Q63" s="64"/>
      <c r="R63" s="64"/>
      <c r="T63" s="65"/>
      <c r="U63" s="217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</row>
    <row r="64" spans="1:16348">
      <c r="B64" s="18"/>
      <c r="D64" s="150" t="s">
        <v>23</v>
      </c>
      <c r="E64" s="151"/>
      <c r="F64" s="150"/>
      <c r="G64" s="150"/>
      <c r="H64" s="342"/>
      <c r="I64" s="148">
        <f ca="1">(SUM(CLC_cost!$AD67:$AJ67))/1000</f>
        <v>0</v>
      </c>
      <c r="J64" s="148">
        <f ca="1">(SUM(CMN_cost!$AD67:$AJ67))/1000</f>
        <v>0</v>
      </c>
      <c r="K64" s="148">
        <f ca="1">(SUM(EHK_cost!$AD67:$AJ67))/1000</f>
        <v>0</v>
      </c>
      <c r="L64" s="148">
        <f ca="1">(SUM(GSB_cost!$AD67:$AJ67))/1000</f>
        <v>0</v>
      </c>
      <c r="M64" s="148">
        <f ca="1">(SUM(BETS_cost!$AD67:$AJ67))/1000</f>
        <v>0</v>
      </c>
      <c r="N64" s="148">
        <f ca="1">(SUM(BGO_cost!$AD67:$AJ67))/1000</f>
        <v>0</v>
      </c>
      <c r="O64" s="148">
        <f ca="1">(SUM(WIN_cost!$AD67:$AJ67))/1000</f>
        <v>0</v>
      </c>
      <c r="P64" s="148">
        <f ca="1">(SUM(WPD_cost!$AD67:$AJ67))/1000</f>
        <v>0</v>
      </c>
      <c r="Q64" s="148">
        <f ca="1">(SUM(TQY_cost!$AD67:$AJ67))/1000</f>
        <v>0</v>
      </c>
      <c r="R64" s="148">
        <f ca="1">(SUM(GHP_cost!$AD67:$AJ67))/1000</f>
        <v>660.21199999999999</v>
      </c>
      <c r="T64" s="149">
        <f ca="1">SUM(H64:R64)</f>
        <v>660.21199999999999</v>
      </c>
      <c r="U64" s="217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</row>
    <row r="65" spans="1:16348">
      <c r="B65" s="18"/>
      <c r="D65" s="150" t="s">
        <v>26</v>
      </c>
      <c r="E65" s="151"/>
      <c r="F65" s="150"/>
      <c r="G65" s="150"/>
      <c r="H65" s="342"/>
      <c r="I65" s="148">
        <f ca="1">(SUM(CLC_cost!$AD68:$AJ68))/1000</f>
        <v>24.48</v>
      </c>
      <c r="J65" s="148">
        <f ca="1">(SUM(CMN_cost!$AD68:$AJ68))/1000</f>
        <v>8.16</v>
      </c>
      <c r="K65" s="148">
        <f ca="1">(SUM(EHK_cost!$AD68:$AJ68))/1000</f>
        <v>16.32</v>
      </c>
      <c r="L65" s="148">
        <f ca="1">(SUM(GSB_cost!$AD68:$AJ68))/1000</f>
        <v>16.32</v>
      </c>
      <c r="M65" s="148">
        <f ca="1">(SUM(BETS_cost!$AD68:$AJ68))/1000</f>
        <v>0</v>
      </c>
      <c r="N65" s="148">
        <f ca="1">(SUM(BGO_cost!$AD68:$AJ68))/1000</f>
        <v>0</v>
      </c>
      <c r="O65" s="148">
        <f ca="1">(SUM(WIN_cost!$AD68:$AJ68))/1000</f>
        <v>16.32</v>
      </c>
      <c r="P65" s="148">
        <f ca="1">(SUM(WPD_cost!$AD68:$AJ68))/1000</f>
        <v>8.16</v>
      </c>
      <c r="Q65" s="148">
        <f ca="1">(SUM(TQY_cost!$AD68:$AJ68))/1000</f>
        <v>8.16</v>
      </c>
      <c r="R65" s="148">
        <f ca="1">(SUM(GHP_cost!$AD68:$AJ68))/1000</f>
        <v>40.626157789476579</v>
      </c>
      <c r="T65" s="149">
        <f ca="1">SUM(H65:R65)</f>
        <v>138.54615778947658</v>
      </c>
      <c r="U65" s="217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</row>
    <row r="66" spans="1:16348">
      <c r="B66" s="18"/>
      <c r="D66" s="150" t="s">
        <v>19</v>
      </c>
      <c r="E66" s="151"/>
      <c r="F66" s="150"/>
      <c r="G66" s="150"/>
      <c r="H66" s="342"/>
      <c r="I66" s="261">
        <f ca="1">(SUM(CLC_cost!$AD69:$AJ69))/1000</f>
        <v>0</v>
      </c>
      <c r="J66" s="261">
        <f ca="1">(SUM(CMN_cost!$AD69:$AJ69))/1000</f>
        <v>0</v>
      </c>
      <c r="K66" s="261">
        <f ca="1">(SUM(EHK_cost!$AD69:$AJ69))/1000</f>
        <v>0</v>
      </c>
      <c r="L66" s="261">
        <f ca="1">(SUM(GSB_cost!$AD69:$AJ69))/1000</f>
        <v>0</v>
      </c>
      <c r="M66" s="261">
        <f ca="1">(SUM(BETS_cost!$AD69:$AJ69))/1000</f>
        <v>0</v>
      </c>
      <c r="N66" s="261">
        <f ca="1">(SUM(BGO_cost!$AD69:$AJ69))/1000</f>
        <v>0</v>
      </c>
      <c r="O66" s="261">
        <f ca="1">(SUM(WIN_cost!$AD69:$AJ69))/1000</f>
        <v>0</v>
      </c>
      <c r="P66" s="261">
        <f ca="1">(SUM(WPD_cost!$AD69:$AJ69))/1000</f>
        <v>2000</v>
      </c>
      <c r="Q66" s="261">
        <f ca="1">(SUM(TQY_cost!$AD69:$AJ69))/1000</f>
        <v>0</v>
      </c>
      <c r="R66" s="261">
        <f ca="1">(SUM(GHP_cost!$AD69:$AJ69))/1000</f>
        <v>1989.1659999999999</v>
      </c>
      <c r="T66" s="149">
        <f ca="1">SUM(H66:R66)</f>
        <v>3989.1660000000002</v>
      </c>
      <c r="U66" s="217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</row>
    <row r="67" spans="1:16348">
      <c r="B67" s="18"/>
      <c r="D67" s="150" t="s">
        <v>24</v>
      </c>
      <c r="E67" s="151"/>
      <c r="F67" s="150"/>
      <c r="G67" s="150"/>
      <c r="H67" s="342"/>
      <c r="I67" s="148">
        <f ca="1">(SUM(CLC_cost!$AD70:$AJ70))/1000</f>
        <v>40.799999999999997</v>
      </c>
      <c r="J67" s="148">
        <f ca="1">(SUM(CMN_cost!$AD70:$AJ70))/1000</f>
        <v>40.799999999999997</v>
      </c>
      <c r="K67" s="148">
        <f ca="1">(SUM(EHK_cost!$AD70:$AJ70))/1000</f>
        <v>40.799999999999997</v>
      </c>
      <c r="L67" s="148">
        <f ca="1">(SUM(GSB_cost!$AD70:$AJ70))/1000</f>
        <v>40.799999999999997</v>
      </c>
      <c r="M67" s="148">
        <f ca="1">(SUM(BETS_cost!$AD70:$AJ70))/1000</f>
        <v>0</v>
      </c>
      <c r="N67" s="148">
        <f ca="1">(SUM(BGO_cost!$AD70:$AJ70))/1000</f>
        <v>0</v>
      </c>
      <c r="O67" s="148">
        <f ca="1">(SUM(WIN_cost!$AD70:$AJ70))/1000</f>
        <v>40.799999999999997</v>
      </c>
      <c r="P67" s="148">
        <f ca="1">(SUM(WPD_cost!$AD70:$AJ70))/1000</f>
        <v>40.799999999999997</v>
      </c>
      <c r="Q67" s="148">
        <f ca="1">(SUM(TQY_cost!$AD70:$AJ70))/1000</f>
        <v>40.799999999999997</v>
      </c>
      <c r="R67" s="148">
        <f ca="1">(SUM(GHP_cost!$AD70:$AJ70))/1000</f>
        <v>40.799999999999997</v>
      </c>
      <c r="T67" s="149">
        <f ca="1">SUM(H67:R67)</f>
        <v>326.40000000000003</v>
      </c>
      <c r="U67" s="217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</row>
    <row r="68" spans="1:16348">
      <c r="D68" s="150" t="s">
        <v>99</v>
      </c>
      <c r="E68" s="151"/>
      <c r="F68" s="150"/>
      <c r="G68" s="150"/>
      <c r="H68" s="342"/>
      <c r="I68" s="261">
        <f ca="1">(SUM(CLC_cost!$AD71:$AJ71))/1000</f>
        <v>0</v>
      </c>
      <c r="J68" s="261">
        <f ca="1">(SUM(CMN_cost!$AD71:$AJ71))/1000</f>
        <v>0</v>
      </c>
      <c r="K68" s="261">
        <f ca="1">(SUM(EHK_cost!$AD71:$AJ71))/1000</f>
        <v>0</v>
      </c>
      <c r="L68" s="261">
        <f ca="1">(SUM(GSB_cost!$AD71:$AJ71))/1000</f>
        <v>0</v>
      </c>
      <c r="M68" s="261">
        <f ca="1">(SUM(BETS_cost!$AD71:$AJ71))/1000</f>
        <v>300</v>
      </c>
      <c r="N68" s="261">
        <f ca="1">(SUM(BGO_cost!$AD71:$AJ71))/1000</f>
        <v>0</v>
      </c>
      <c r="O68" s="261">
        <f ca="1">(SUM(WIN_cost!$AD71:$AJ71))/1000</f>
        <v>0</v>
      </c>
      <c r="P68" s="261">
        <f ca="1">(SUM(WPD_cost!$AD71:$AJ71))/1000</f>
        <v>0</v>
      </c>
      <c r="Q68" s="261">
        <f ca="1">(SUM(TQY_cost!$AD71:$AJ71))/1000</f>
        <v>0</v>
      </c>
      <c r="R68" s="261">
        <f ca="1">(SUM(GHP_cost!$AD71:$AJ71))/1000</f>
        <v>960.5</v>
      </c>
      <c r="T68" s="149">
        <f ca="1">SUM(H68:R68)</f>
        <v>1260.5</v>
      </c>
      <c r="U68" s="217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0"/>
      <c r="AG68" s="300"/>
      <c r="AH68" s="300"/>
    </row>
    <row r="69" spans="1:16348">
      <c r="D69" s="18"/>
      <c r="E69" s="61"/>
      <c r="F69" s="18"/>
      <c r="G69" s="18"/>
      <c r="H69" s="344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T69" s="213"/>
      <c r="U69" s="217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  <c r="AG69" s="300"/>
      <c r="AH69" s="300"/>
    </row>
    <row r="70" spans="1:16348" ht="15">
      <c r="B70" s="9" t="s">
        <v>100</v>
      </c>
      <c r="D70" s="18"/>
      <c r="E70" s="61"/>
      <c r="F70" s="18"/>
      <c r="G70" s="18"/>
      <c r="H70" s="344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T70" s="213"/>
      <c r="U70" s="217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</row>
    <row r="71" spans="1:16348" ht="15">
      <c r="B71" s="9"/>
      <c r="D71" s="150" t="str">
        <f>Project_inputs!C82</f>
        <v>Test trailer</v>
      </c>
      <c r="E71" s="151"/>
      <c r="F71" s="150"/>
      <c r="G71" s="150"/>
      <c r="H71" s="342"/>
      <c r="I71" s="148">
        <f ca="1">Total_CY!$P$74/1000*SUM(I$11:I$68)/SUM($T$11:$T$68)</f>
        <v>0</v>
      </c>
      <c r="J71" s="148">
        <f ca="1">Total_CY!$P$74/1000*SUM(J$11:J$68)/SUM($T$11:$T$68)</f>
        <v>0</v>
      </c>
      <c r="K71" s="148">
        <f ca="1">Total_CY!$P$74/1000*SUM(K$11:K$68)/SUM($T$11:$T$68)</f>
        <v>0</v>
      </c>
      <c r="L71" s="148">
        <f ca="1">Total_CY!$P$74/1000*SUM(L$11:L$68)/SUM($T$11:$T$68)</f>
        <v>0</v>
      </c>
      <c r="M71" s="148">
        <f ca="1">Total_CY!$P$74/1000*SUM(M$11:M$68)/SUM($T$11:$T$68)</f>
        <v>0</v>
      </c>
      <c r="N71" s="148">
        <f ca="1">Total_CY!$P$74/1000*SUM(N$11:N$68)/SUM($T$11:$T$68)</f>
        <v>0</v>
      </c>
      <c r="O71" s="148">
        <f ca="1">Total_CY!$P$74/1000*SUM(O$11:O$68)/SUM($T$11:$T$68)</f>
        <v>0</v>
      </c>
      <c r="P71" s="148">
        <f ca="1">Total_CY!$P$74/1000*SUM(P$11:P$68)/SUM($T$11:$T$68)</f>
        <v>0</v>
      </c>
      <c r="Q71" s="148">
        <f ca="1">Total_CY!$P$74/1000*SUM(Q$11:Q$68)/SUM($T$11:$T$68)</f>
        <v>0</v>
      </c>
      <c r="R71" s="148">
        <f ca="1">Total_CY!$P$74/1000*SUM(R$11:R$68)/SUM($T$11:$T$68)</f>
        <v>0</v>
      </c>
      <c r="T71" s="149">
        <f>Tot_cost!AZ75/1000</f>
        <v>0</v>
      </c>
      <c r="U71" s="217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</row>
    <row r="72" spans="1:16348" s="217" customFormat="1" ht="15">
      <c r="B72" s="9"/>
      <c r="D72" s="150" t="s">
        <v>134</v>
      </c>
      <c r="E72" s="151"/>
      <c r="F72" s="150"/>
      <c r="G72" s="150"/>
      <c r="H72" s="342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T72" s="149">
        <f>Tot_cost!AZ76/1000</f>
        <v>0</v>
      </c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</row>
    <row r="73" spans="1:16348" s="2" customFormat="1">
      <c r="A73"/>
      <c r="D73" s="152" t="s">
        <v>92</v>
      </c>
      <c r="E73" s="153"/>
      <c r="F73" s="153"/>
      <c r="G73" s="154"/>
      <c r="H73" s="342"/>
      <c r="I73" s="148">
        <f ca="1">Total_CY!$P$74/1000*SUM(I$11:I$68)/SUM($T$11:$T$68)</f>
        <v>0</v>
      </c>
      <c r="J73" s="148">
        <f ca="1">Total_CY!$P$74/1000*SUM(J$11:J$68)/SUM($T$11:$T$68)</f>
        <v>0</v>
      </c>
      <c r="K73" s="148">
        <f ca="1">Total_CY!$P$74/1000*SUM(K$11:K$68)/SUM($T$11:$T$68)</f>
        <v>0</v>
      </c>
      <c r="L73" s="148">
        <f ca="1">Total_CY!$P$74/1000*SUM(L$11:L$68)/SUM($T$11:$T$68)</f>
        <v>0</v>
      </c>
      <c r="M73" s="148">
        <f ca="1">Total_CY!$P$74/1000*SUM(M$11:M$68)/SUM($T$11:$T$68)</f>
        <v>0</v>
      </c>
      <c r="N73" s="148">
        <f ca="1">Total_CY!$P$74/1000*SUM(N$11:N$68)/SUM($T$11:$T$68)</f>
        <v>0</v>
      </c>
      <c r="O73" s="148">
        <f ca="1">Total_CY!$P$74/1000*SUM(O$11:O$68)/SUM($T$11:$T$68)</f>
        <v>0</v>
      </c>
      <c r="P73" s="148">
        <f ca="1">Total_CY!$P$74/1000*SUM(P$11:P$68)/SUM($T$11:$T$68)</f>
        <v>0</v>
      </c>
      <c r="Q73" s="148">
        <f ca="1">Total_CY!$P$74/1000*SUM(Q$11:Q$68)/SUM($T$11:$T$68)</f>
        <v>0</v>
      </c>
      <c r="R73" s="148">
        <f ca="1">Total_CY!$P$74/1000*SUM(R$11:R$68)/SUM($T$11:$T$68)</f>
        <v>0</v>
      </c>
      <c r="S73"/>
      <c r="T73" s="149">
        <f ca="1">SUM(H73:Q73)</f>
        <v>0</v>
      </c>
      <c r="U73" s="217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</row>
    <row r="74" spans="1:16348">
      <c r="D74" s="18"/>
      <c r="E74" s="61"/>
      <c r="F74" s="18"/>
      <c r="G74" s="18"/>
      <c r="H74" s="344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T74" s="213"/>
      <c r="U74" s="217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</row>
    <row r="75" spans="1:16348">
      <c r="C75" s="49"/>
      <c r="D75" s="50"/>
      <c r="E75" s="59"/>
      <c r="F75" s="51"/>
      <c r="G75" s="49"/>
      <c r="H75" s="343"/>
      <c r="I75" s="52"/>
      <c r="J75" s="52"/>
      <c r="K75" s="52"/>
      <c r="L75" s="52"/>
      <c r="M75" s="52"/>
      <c r="N75" s="52"/>
      <c r="O75" s="52"/>
      <c r="P75" s="52"/>
      <c r="Q75" s="52"/>
      <c r="R75" s="52"/>
      <c r="T75" s="62"/>
      <c r="U75" s="217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</row>
    <row r="76" spans="1:16348" ht="15">
      <c r="B76" s="140" t="s">
        <v>145</v>
      </c>
      <c r="C76" s="141"/>
      <c r="D76" s="142"/>
      <c r="E76" s="143"/>
      <c r="F76" s="144"/>
      <c r="G76" s="141"/>
      <c r="H76" s="346"/>
      <c r="I76" s="144">
        <f t="shared" ref="I76:T76" ca="1" si="2">SUM(I11:I73)</f>
        <v>3058.5057235793201</v>
      </c>
      <c r="J76" s="144">
        <f t="shared" ca="1" si="2"/>
        <v>2502.9705157598896</v>
      </c>
      <c r="K76" s="144">
        <f t="shared" ca="1" si="2"/>
        <v>7420.7327642064092</v>
      </c>
      <c r="L76" s="144">
        <f t="shared" ca="1" si="2"/>
        <v>3046.660632686916</v>
      </c>
      <c r="M76" s="144">
        <f t="shared" ca="1" si="2"/>
        <v>2545.1400525381205</v>
      </c>
      <c r="N76" s="144">
        <f t="shared" ca="1" si="2"/>
        <v>1232.673338190257</v>
      </c>
      <c r="O76" s="144">
        <f t="shared" ref="O76:P76" ca="1" si="3">SUM(O11:O73)</f>
        <v>8069.2231339948939</v>
      </c>
      <c r="P76" s="144">
        <f t="shared" ca="1" si="3"/>
        <v>32735.839044199296</v>
      </c>
      <c r="Q76" s="144">
        <f t="shared" ref="Q76:R76" ca="1" si="4">SUM(Q11:Q73)</f>
        <v>9944.3362204104251</v>
      </c>
      <c r="R76" s="144">
        <f t="shared" ca="1" si="4"/>
        <v>52337.167423124323</v>
      </c>
      <c r="T76" s="144">
        <f t="shared" ca="1" si="2"/>
        <v>122893.24884868987</v>
      </c>
      <c r="U76" s="217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  <c r="AG76" s="300"/>
      <c r="AH76" s="300"/>
    </row>
    <row r="77" spans="1:16348" s="217" customFormat="1" ht="6" customHeight="1">
      <c r="B77" s="9"/>
      <c r="C77" s="18"/>
      <c r="D77" s="127"/>
      <c r="E77" s="61"/>
      <c r="F77" s="116"/>
      <c r="G77" s="18"/>
      <c r="H77" s="347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T77" s="44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</row>
    <row r="78" spans="1:16348" s="217" customFormat="1" ht="6" customHeight="1">
      <c r="D78" s="13"/>
      <c r="E78" s="61"/>
      <c r="F78" s="116"/>
      <c r="G78" s="18"/>
      <c r="H78" s="347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T78" s="44"/>
      <c r="V78" s="300"/>
      <c r="W78" s="300"/>
      <c r="X78" s="300"/>
      <c r="Y78" s="300"/>
      <c r="Z78" s="300"/>
      <c r="AA78" s="300"/>
      <c r="AB78" s="300"/>
      <c r="AC78" s="300"/>
      <c r="AD78" s="300"/>
      <c r="AE78" s="300"/>
      <c r="AF78" s="300"/>
      <c r="AG78" s="300"/>
      <c r="AH78" s="300"/>
    </row>
    <row r="79" spans="1:16348" s="217" customFormat="1" ht="12.75" customHeight="1">
      <c r="D79" s="13" t="s">
        <v>192</v>
      </c>
      <c r="E79" s="61"/>
      <c r="F79" s="116"/>
      <c r="G79" s="18"/>
      <c r="H79" s="347"/>
      <c r="I79" s="128"/>
      <c r="J79" s="128"/>
      <c r="K79" s="128"/>
      <c r="L79" s="128"/>
      <c r="M79" s="128"/>
      <c r="N79" s="128"/>
      <c r="O79" s="128"/>
      <c r="P79" s="128"/>
      <c r="Q79" s="128"/>
      <c r="R79" s="347">
        <v>-19000</v>
      </c>
      <c r="T79" s="44">
        <f>R79</f>
        <v>-19000</v>
      </c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</row>
    <row r="80" spans="1:16348" s="218" customFormat="1">
      <c r="A80" s="217"/>
      <c r="B80" s="217"/>
      <c r="C80" s="217"/>
      <c r="D80" s="13" t="s">
        <v>186</v>
      </c>
      <c r="E80" s="60"/>
      <c r="F80" s="20"/>
      <c r="G80" s="20"/>
      <c r="H80" s="348"/>
      <c r="I80" s="329"/>
      <c r="K80" s="217"/>
      <c r="L80" s="217"/>
      <c r="N80" s="217"/>
      <c r="O80" s="217"/>
      <c r="P80" s="217"/>
      <c r="Q80" s="217"/>
      <c r="R80" s="351">
        <f>-4074.89015729194*0.6</f>
        <v>-2444.934094375164</v>
      </c>
      <c r="S80" s="217"/>
      <c r="T80" s="213">
        <f>SUM(H80:R80)</f>
        <v>-2444.934094375164</v>
      </c>
      <c r="U80" s="217"/>
      <c r="V80" s="300"/>
      <c r="W80" s="300"/>
      <c r="X80" s="300"/>
      <c r="Y80" s="300"/>
      <c r="Z80" s="300"/>
      <c r="AA80" s="300"/>
      <c r="AB80" s="300"/>
      <c r="AC80" s="300"/>
      <c r="AD80" s="300"/>
      <c r="AE80" s="300"/>
      <c r="AF80" s="300"/>
      <c r="AG80" s="300"/>
      <c r="AH80" s="300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  <c r="EK80" s="217"/>
      <c r="EL80" s="217"/>
      <c r="EM80" s="217"/>
      <c r="EN80" s="217"/>
      <c r="EO80" s="217"/>
      <c r="EP80" s="217"/>
      <c r="EQ80" s="217"/>
      <c r="ER80" s="217"/>
      <c r="ES80" s="217"/>
      <c r="ET80" s="217"/>
      <c r="EU80" s="217"/>
      <c r="EV80" s="217"/>
      <c r="EW80" s="217"/>
      <c r="EX80" s="217"/>
      <c r="EY80" s="217"/>
      <c r="EZ80" s="217"/>
      <c r="FA80" s="217"/>
      <c r="FB80" s="217"/>
      <c r="FC80" s="217"/>
      <c r="FD80" s="217"/>
      <c r="FE80" s="217"/>
      <c r="FF80" s="217"/>
      <c r="FG80" s="217"/>
      <c r="FH80" s="217"/>
      <c r="FI80" s="217"/>
      <c r="FJ80" s="217"/>
      <c r="FK80" s="217"/>
      <c r="FL80" s="217"/>
      <c r="FM80" s="217"/>
      <c r="FN80" s="217"/>
      <c r="FO80" s="217"/>
      <c r="FP80" s="217"/>
      <c r="FQ80" s="217"/>
      <c r="FR80" s="217"/>
      <c r="FS80" s="217"/>
      <c r="FT80" s="217"/>
      <c r="FU80" s="217"/>
      <c r="FV80" s="217"/>
      <c r="FW80" s="217"/>
      <c r="FX80" s="217"/>
      <c r="FY80" s="217"/>
      <c r="FZ80" s="217"/>
      <c r="GA80" s="217"/>
      <c r="GB80" s="217"/>
      <c r="GC80" s="217"/>
      <c r="GD80" s="217"/>
      <c r="GE80" s="217"/>
      <c r="GF80" s="217"/>
      <c r="GG80" s="217"/>
      <c r="GH80" s="217"/>
      <c r="GI80" s="217"/>
      <c r="GJ80" s="217"/>
      <c r="GK80" s="217"/>
      <c r="GL80" s="217"/>
      <c r="GM80" s="217"/>
      <c r="GN80" s="217"/>
      <c r="GO80" s="217"/>
      <c r="GP80" s="217"/>
      <c r="GQ80" s="217"/>
      <c r="GR80" s="217"/>
      <c r="GS80" s="217"/>
      <c r="GT80" s="217"/>
      <c r="GU80" s="217"/>
      <c r="GV80" s="217"/>
      <c r="GW80" s="217"/>
      <c r="GX80" s="217"/>
      <c r="GY80" s="217"/>
      <c r="GZ80" s="217"/>
      <c r="HA80" s="217"/>
      <c r="HB80" s="217"/>
      <c r="HC80" s="217"/>
      <c r="HD80" s="217"/>
      <c r="HE80" s="217"/>
      <c r="HF80" s="217"/>
      <c r="HG80" s="217"/>
      <c r="HH80" s="217"/>
      <c r="HI80" s="217"/>
      <c r="HJ80" s="217"/>
      <c r="HK80" s="217"/>
      <c r="HL80" s="217"/>
      <c r="HM80" s="217"/>
      <c r="HN80" s="217"/>
      <c r="HO80" s="217"/>
      <c r="HP80" s="217"/>
      <c r="HQ80" s="217"/>
      <c r="HR80" s="217"/>
      <c r="HS80" s="217"/>
      <c r="HT80" s="217"/>
      <c r="HU80" s="217"/>
      <c r="HV80" s="217"/>
      <c r="HW80" s="217"/>
      <c r="HX80" s="217"/>
      <c r="HY80" s="217"/>
      <c r="HZ80" s="217"/>
      <c r="IA80" s="217"/>
      <c r="IB80" s="217"/>
      <c r="IC80" s="217"/>
      <c r="ID80" s="217"/>
      <c r="IE80" s="217"/>
      <c r="IF80" s="217"/>
      <c r="IG80" s="217"/>
      <c r="IH80" s="217"/>
      <c r="II80" s="217"/>
      <c r="IJ80" s="217"/>
      <c r="IK80" s="217"/>
      <c r="IL80" s="217"/>
      <c r="IM80" s="217"/>
      <c r="IN80" s="217"/>
      <c r="IO80" s="217"/>
      <c r="IP80" s="217"/>
      <c r="IQ80" s="217"/>
      <c r="IR80" s="217"/>
      <c r="IS80" s="217"/>
      <c r="IT80" s="217"/>
      <c r="IU80" s="217"/>
      <c r="IV80" s="217"/>
      <c r="IW80" s="217"/>
      <c r="IX80" s="217"/>
      <c r="IY80" s="217"/>
      <c r="IZ80" s="217"/>
      <c r="JA80" s="217"/>
      <c r="JB80" s="217"/>
      <c r="JC80" s="217"/>
      <c r="JD80" s="217"/>
      <c r="JE80" s="217"/>
      <c r="JF80" s="217"/>
      <c r="JG80" s="217"/>
      <c r="JH80" s="217"/>
      <c r="JI80" s="217"/>
      <c r="JJ80" s="217"/>
      <c r="JK80" s="217"/>
      <c r="JL80" s="217"/>
      <c r="JM80" s="217"/>
      <c r="JN80" s="217"/>
      <c r="JO80" s="217"/>
      <c r="JP80" s="217"/>
      <c r="JQ80" s="217"/>
      <c r="JR80" s="217"/>
      <c r="JS80" s="217"/>
      <c r="JT80" s="217"/>
      <c r="JU80" s="217"/>
      <c r="JV80" s="217"/>
      <c r="JW80" s="217"/>
      <c r="JX80" s="217"/>
      <c r="JY80" s="217"/>
      <c r="JZ80" s="217"/>
      <c r="KA80" s="217"/>
      <c r="KB80" s="217"/>
      <c r="KC80" s="217"/>
      <c r="KD80" s="217"/>
      <c r="KE80" s="217"/>
      <c r="KF80" s="217"/>
      <c r="KG80" s="217"/>
      <c r="KH80" s="217"/>
      <c r="KI80" s="217"/>
      <c r="KJ80" s="217"/>
      <c r="KK80" s="217"/>
      <c r="KL80" s="217"/>
      <c r="KM80" s="217"/>
      <c r="KN80" s="217"/>
      <c r="KO80" s="217"/>
      <c r="KP80" s="217"/>
      <c r="KQ80" s="217"/>
      <c r="KR80" s="217"/>
      <c r="KS80" s="217"/>
      <c r="KT80" s="217"/>
      <c r="KU80" s="217"/>
      <c r="KV80" s="217"/>
      <c r="KW80" s="217"/>
      <c r="KX80" s="217"/>
      <c r="KY80" s="217"/>
      <c r="KZ80" s="217"/>
      <c r="LA80" s="217"/>
      <c r="LB80" s="217"/>
      <c r="LC80" s="217"/>
      <c r="LD80" s="217"/>
      <c r="LE80" s="217"/>
      <c r="LF80" s="217"/>
      <c r="LG80" s="217"/>
      <c r="LH80" s="217"/>
      <c r="LI80" s="217"/>
      <c r="LJ80" s="217"/>
      <c r="LK80" s="217"/>
      <c r="LL80" s="217"/>
      <c r="LM80" s="217"/>
      <c r="LN80" s="217"/>
      <c r="LO80" s="217"/>
      <c r="LP80" s="217"/>
      <c r="LQ80" s="217"/>
      <c r="LR80" s="217"/>
      <c r="LS80" s="217"/>
      <c r="LT80" s="217"/>
      <c r="LU80" s="217"/>
      <c r="LV80" s="217"/>
      <c r="LW80" s="217"/>
      <c r="LX80" s="217"/>
      <c r="LY80" s="217"/>
      <c r="LZ80" s="217"/>
      <c r="MA80" s="217"/>
      <c r="MB80" s="217"/>
      <c r="MC80" s="217"/>
      <c r="MD80" s="217"/>
      <c r="ME80" s="217"/>
      <c r="MF80" s="217"/>
      <c r="MG80" s="217"/>
      <c r="MH80" s="217"/>
      <c r="MI80" s="217"/>
      <c r="MJ80" s="217"/>
      <c r="MK80" s="217"/>
      <c r="ML80" s="217"/>
      <c r="MM80" s="217"/>
      <c r="MN80" s="217"/>
      <c r="MO80" s="217"/>
      <c r="MP80" s="217"/>
      <c r="MQ80" s="217"/>
      <c r="MR80" s="217"/>
      <c r="MS80" s="217"/>
      <c r="MT80" s="217"/>
      <c r="MU80" s="217"/>
      <c r="MV80" s="217"/>
      <c r="MW80" s="217"/>
      <c r="MX80" s="217"/>
      <c r="MY80" s="217"/>
      <c r="MZ80" s="217"/>
      <c r="NA80" s="217"/>
      <c r="NB80" s="217"/>
      <c r="NC80" s="217"/>
      <c r="ND80" s="217"/>
      <c r="NE80" s="217"/>
      <c r="NF80" s="217"/>
      <c r="NG80" s="217"/>
      <c r="NH80" s="217"/>
      <c r="NI80" s="217"/>
      <c r="NJ80" s="217"/>
      <c r="NK80" s="217"/>
      <c r="NL80" s="217"/>
      <c r="NM80" s="217"/>
      <c r="NN80" s="217"/>
      <c r="NO80" s="217"/>
      <c r="NP80" s="217"/>
      <c r="NQ80" s="217"/>
      <c r="NR80" s="217"/>
      <c r="NS80" s="217"/>
      <c r="NT80" s="217"/>
      <c r="NU80" s="217"/>
      <c r="NV80" s="217"/>
      <c r="NW80" s="217"/>
      <c r="NX80" s="217"/>
      <c r="NY80" s="217"/>
      <c r="NZ80" s="217"/>
      <c r="OA80" s="217"/>
      <c r="OB80" s="217"/>
      <c r="OC80" s="217"/>
      <c r="OD80" s="217"/>
      <c r="OE80" s="217"/>
      <c r="OF80" s="217"/>
      <c r="OG80" s="217"/>
      <c r="OH80" s="217"/>
      <c r="OI80" s="217"/>
      <c r="OJ80" s="217"/>
      <c r="OK80" s="217"/>
      <c r="OL80" s="217"/>
      <c r="OM80" s="217"/>
      <c r="ON80" s="217"/>
      <c r="OO80" s="217"/>
      <c r="OP80" s="217"/>
      <c r="OQ80" s="217"/>
      <c r="OR80" s="217"/>
      <c r="OS80" s="217"/>
      <c r="OT80" s="217"/>
      <c r="OU80" s="217"/>
      <c r="OV80" s="217"/>
      <c r="OW80" s="217"/>
      <c r="OX80" s="217"/>
      <c r="OY80" s="217"/>
      <c r="OZ80" s="217"/>
      <c r="PA80" s="217"/>
      <c r="PB80" s="217"/>
      <c r="PC80" s="217"/>
      <c r="PD80" s="217"/>
      <c r="PE80" s="217"/>
      <c r="PF80" s="217"/>
      <c r="PG80" s="217"/>
      <c r="PH80" s="217"/>
      <c r="PI80" s="217"/>
      <c r="PJ80" s="217"/>
      <c r="PK80" s="217"/>
      <c r="PL80" s="217"/>
      <c r="PM80" s="217"/>
      <c r="PN80" s="217"/>
      <c r="PO80" s="217"/>
      <c r="PP80" s="217"/>
      <c r="PQ80" s="217"/>
      <c r="PR80" s="217"/>
      <c r="PS80" s="217"/>
      <c r="PT80" s="217"/>
      <c r="PU80" s="217"/>
      <c r="PV80" s="217"/>
      <c r="PW80" s="217"/>
      <c r="PX80" s="217"/>
      <c r="PY80" s="217"/>
      <c r="PZ80" s="217"/>
      <c r="QA80" s="217"/>
      <c r="QB80" s="217"/>
      <c r="QC80" s="217"/>
      <c r="QD80" s="217"/>
      <c r="QE80" s="217"/>
      <c r="QF80" s="217"/>
      <c r="QG80" s="217"/>
      <c r="QH80" s="217"/>
      <c r="QI80" s="217"/>
      <c r="QJ80" s="217"/>
      <c r="QK80" s="217"/>
      <c r="QL80" s="217"/>
      <c r="QM80" s="217"/>
      <c r="QN80" s="217"/>
      <c r="QO80" s="217"/>
      <c r="QP80" s="217"/>
      <c r="QQ80" s="217"/>
      <c r="QR80" s="217"/>
      <c r="QS80" s="217"/>
      <c r="QT80" s="217"/>
      <c r="QU80" s="217"/>
      <c r="QV80" s="217"/>
      <c r="QW80" s="217"/>
      <c r="QX80" s="217"/>
      <c r="QY80" s="217"/>
      <c r="QZ80" s="217"/>
      <c r="RA80" s="217"/>
      <c r="RB80" s="217"/>
      <c r="RC80" s="217"/>
      <c r="RD80" s="217"/>
      <c r="RE80" s="217"/>
      <c r="RF80" s="217"/>
      <c r="RG80" s="217"/>
      <c r="RH80" s="217"/>
      <c r="RI80" s="217"/>
      <c r="RJ80" s="217"/>
      <c r="RK80" s="217"/>
      <c r="RL80" s="217"/>
      <c r="RM80" s="217"/>
      <c r="RN80" s="217"/>
      <c r="RO80" s="217"/>
      <c r="RP80" s="217"/>
      <c r="RQ80" s="217"/>
      <c r="RR80" s="217"/>
      <c r="RS80" s="217"/>
      <c r="RT80" s="217"/>
      <c r="RU80" s="217"/>
      <c r="RV80" s="217"/>
      <c r="RW80" s="217"/>
      <c r="RX80" s="217"/>
      <c r="RY80" s="217"/>
      <c r="RZ80" s="217"/>
      <c r="SA80" s="217"/>
      <c r="SB80" s="217"/>
      <c r="SC80" s="217"/>
      <c r="SD80" s="217"/>
      <c r="SE80" s="217"/>
      <c r="SF80" s="217"/>
      <c r="SG80" s="217"/>
      <c r="SH80" s="217"/>
      <c r="SI80" s="217"/>
      <c r="SJ80" s="217"/>
      <c r="SK80" s="217"/>
      <c r="SL80" s="217"/>
      <c r="SM80" s="217"/>
      <c r="SN80" s="217"/>
      <c r="SO80" s="217"/>
      <c r="SP80" s="217"/>
      <c r="SQ80" s="217"/>
      <c r="SR80" s="217"/>
      <c r="SS80" s="217"/>
      <c r="ST80" s="217"/>
      <c r="SU80" s="217"/>
      <c r="SV80" s="217"/>
      <c r="SW80" s="217"/>
      <c r="SX80" s="217"/>
      <c r="SY80" s="217"/>
      <c r="SZ80" s="217"/>
      <c r="TA80" s="217"/>
      <c r="TB80" s="217"/>
      <c r="TC80" s="217"/>
      <c r="TD80" s="217"/>
      <c r="TE80" s="217"/>
      <c r="TF80" s="217"/>
      <c r="TG80" s="217"/>
      <c r="TH80" s="217"/>
      <c r="TI80" s="217"/>
      <c r="TJ80" s="217"/>
      <c r="TK80" s="217"/>
      <c r="TL80" s="217"/>
      <c r="TM80" s="217"/>
      <c r="TN80" s="217"/>
      <c r="TO80" s="217"/>
      <c r="TP80" s="217"/>
      <c r="TQ80" s="217"/>
      <c r="TR80" s="217"/>
      <c r="TS80" s="217"/>
      <c r="TT80" s="217"/>
      <c r="TU80" s="217"/>
      <c r="TV80" s="217"/>
      <c r="TW80" s="217"/>
      <c r="TX80" s="217"/>
      <c r="TY80" s="217"/>
      <c r="TZ80" s="217"/>
      <c r="UA80" s="217"/>
      <c r="UB80" s="217"/>
      <c r="UC80" s="217"/>
      <c r="UD80" s="217"/>
      <c r="UE80" s="217"/>
      <c r="UF80" s="217"/>
      <c r="UG80" s="217"/>
      <c r="UH80" s="217"/>
      <c r="UI80" s="217"/>
      <c r="UJ80" s="217"/>
      <c r="UK80" s="217"/>
      <c r="UL80" s="217"/>
      <c r="UM80" s="217"/>
      <c r="UN80" s="217"/>
      <c r="UO80" s="217"/>
      <c r="UP80" s="217"/>
      <c r="UQ80" s="217"/>
      <c r="UR80" s="217"/>
      <c r="US80" s="217"/>
      <c r="UT80" s="217"/>
      <c r="UU80" s="217"/>
      <c r="UV80" s="217"/>
      <c r="UW80" s="217"/>
      <c r="UX80" s="217"/>
      <c r="UY80" s="217"/>
      <c r="UZ80" s="217"/>
      <c r="VA80" s="217"/>
      <c r="VB80" s="217"/>
      <c r="VC80" s="217"/>
      <c r="VD80" s="217"/>
      <c r="VE80" s="217"/>
      <c r="VF80" s="217"/>
      <c r="VG80" s="217"/>
      <c r="VH80" s="217"/>
      <c r="VI80" s="217"/>
      <c r="VJ80" s="217"/>
      <c r="VK80" s="217"/>
      <c r="VL80" s="217"/>
      <c r="VM80" s="217"/>
      <c r="VN80" s="217"/>
      <c r="VO80" s="217"/>
      <c r="VP80" s="217"/>
      <c r="VQ80" s="217"/>
      <c r="VR80" s="217"/>
      <c r="VS80" s="217"/>
      <c r="VT80" s="217"/>
      <c r="VU80" s="217"/>
      <c r="VV80" s="217"/>
      <c r="VW80" s="217"/>
      <c r="VX80" s="217"/>
      <c r="VY80" s="217"/>
      <c r="VZ80" s="217"/>
      <c r="WA80" s="217"/>
      <c r="WB80" s="217"/>
      <c r="WC80" s="217"/>
      <c r="WD80" s="217"/>
      <c r="WE80" s="217"/>
      <c r="WF80" s="217"/>
      <c r="WG80" s="217"/>
      <c r="WH80" s="217"/>
      <c r="WI80" s="217"/>
      <c r="WJ80" s="217"/>
      <c r="WK80" s="217"/>
      <c r="WL80" s="217"/>
      <c r="WM80" s="217"/>
      <c r="WN80" s="217"/>
      <c r="WO80" s="217"/>
      <c r="WP80" s="217"/>
      <c r="WQ80" s="217"/>
      <c r="WR80" s="217"/>
      <c r="WS80" s="217"/>
      <c r="WT80" s="217"/>
      <c r="WU80" s="217"/>
      <c r="WV80" s="217"/>
      <c r="WW80" s="217"/>
      <c r="WX80" s="217"/>
      <c r="WY80" s="217"/>
      <c r="WZ80" s="217"/>
      <c r="XA80" s="217"/>
      <c r="XB80" s="217"/>
      <c r="XC80" s="217"/>
      <c r="XD80" s="217"/>
      <c r="XE80" s="217"/>
      <c r="XF80" s="217"/>
      <c r="XG80" s="217"/>
      <c r="XH80" s="217"/>
      <c r="XI80" s="217"/>
      <c r="XJ80" s="217"/>
      <c r="XK80" s="217"/>
      <c r="XL80" s="217"/>
      <c r="XM80" s="217"/>
      <c r="XN80" s="217"/>
      <c r="XO80" s="217"/>
      <c r="XP80" s="217"/>
      <c r="XQ80" s="217"/>
      <c r="XR80" s="217"/>
      <c r="XS80" s="217"/>
      <c r="XT80" s="217"/>
      <c r="XU80" s="217"/>
      <c r="XV80" s="217"/>
      <c r="XW80" s="217"/>
      <c r="XX80" s="217"/>
      <c r="XY80" s="217"/>
      <c r="XZ80" s="217"/>
      <c r="YA80" s="217"/>
      <c r="YB80" s="217"/>
      <c r="YC80" s="217"/>
      <c r="YD80" s="217"/>
      <c r="YE80" s="217"/>
      <c r="YF80" s="217"/>
      <c r="YG80" s="217"/>
      <c r="YH80" s="217"/>
      <c r="YI80" s="217"/>
      <c r="YJ80" s="217"/>
      <c r="YK80" s="217"/>
      <c r="YL80" s="217"/>
      <c r="YM80" s="217"/>
      <c r="YN80" s="217"/>
      <c r="YO80" s="217"/>
      <c r="YP80" s="217"/>
      <c r="YQ80" s="217"/>
      <c r="YR80" s="217"/>
      <c r="YS80" s="217"/>
      <c r="YT80" s="217"/>
      <c r="YU80" s="217"/>
      <c r="YV80" s="217"/>
      <c r="YW80" s="217"/>
      <c r="YX80" s="217"/>
      <c r="YY80" s="217"/>
      <c r="YZ80" s="217"/>
      <c r="ZA80" s="217"/>
      <c r="ZB80" s="217"/>
      <c r="ZC80" s="217"/>
      <c r="ZD80" s="217"/>
      <c r="ZE80" s="217"/>
      <c r="ZF80" s="217"/>
      <c r="ZG80" s="217"/>
      <c r="ZH80" s="217"/>
      <c r="ZI80" s="217"/>
      <c r="ZJ80" s="217"/>
      <c r="ZK80" s="217"/>
      <c r="ZL80" s="217"/>
      <c r="ZM80" s="217"/>
      <c r="ZN80" s="217"/>
      <c r="ZO80" s="217"/>
      <c r="ZP80" s="217"/>
      <c r="ZQ80" s="217"/>
      <c r="ZR80" s="217"/>
      <c r="ZS80" s="217"/>
      <c r="ZT80" s="217"/>
      <c r="ZU80" s="217"/>
      <c r="ZV80" s="217"/>
      <c r="ZW80" s="217"/>
      <c r="ZX80" s="217"/>
      <c r="ZY80" s="217"/>
      <c r="ZZ80" s="217"/>
      <c r="AAA80" s="217"/>
      <c r="AAB80" s="217"/>
      <c r="AAC80" s="217"/>
      <c r="AAD80" s="217"/>
      <c r="AAE80" s="217"/>
      <c r="AAF80" s="217"/>
      <c r="AAG80" s="217"/>
      <c r="AAH80" s="217"/>
      <c r="AAI80" s="217"/>
      <c r="AAJ80" s="217"/>
      <c r="AAK80" s="217"/>
      <c r="AAL80" s="217"/>
      <c r="AAM80" s="217"/>
      <c r="AAN80" s="217"/>
      <c r="AAO80" s="217"/>
      <c r="AAP80" s="217"/>
      <c r="AAQ80" s="217"/>
      <c r="AAR80" s="217"/>
      <c r="AAS80" s="217"/>
      <c r="AAT80" s="217"/>
      <c r="AAU80" s="217"/>
      <c r="AAV80" s="217"/>
      <c r="AAW80" s="217"/>
      <c r="AAX80" s="217"/>
      <c r="AAY80" s="217"/>
      <c r="AAZ80" s="217"/>
      <c r="ABA80" s="217"/>
      <c r="ABB80" s="217"/>
      <c r="ABC80" s="217"/>
      <c r="ABD80" s="217"/>
      <c r="ABE80" s="217"/>
      <c r="ABF80" s="217"/>
      <c r="ABG80" s="217"/>
      <c r="ABH80" s="217"/>
      <c r="ABI80" s="217"/>
      <c r="ABJ80" s="217"/>
      <c r="ABK80" s="217"/>
      <c r="ABL80" s="217"/>
      <c r="ABM80" s="217"/>
      <c r="ABN80" s="217"/>
      <c r="ABO80" s="217"/>
      <c r="ABP80" s="217"/>
      <c r="ABQ80" s="217"/>
      <c r="ABR80" s="217"/>
      <c r="ABS80" s="217"/>
      <c r="ABT80" s="217"/>
      <c r="ABU80" s="217"/>
      <c r="ABV80" s="217"/>
      <c r="ABW80" s="217"/>
      <c r="ABX80" s="217"/>
      <c r="ABY80" s="217"/>
      <c r="ABZ80" s="217"/>
      <c r="ACA80" s="217"/>
      <c r="ACB80" s="217"/>
      <c r="ACC80" s="217"/>
      <c r="ACD80" s="217"/>
      <c r="ACE80" s="217"/>
      <c r="ACF80" s="217"/>
      <c r="ACG80" s="217"/>
      <c r="ACH80" s="217"/>
      <c r="ACI80" s="217"/>
      <c r="ACJ80" s="217"/>
      <c r="ACK80" s="217"/>
      <c r="ACL80" s="217"/>
      <c r="ACM80" s="217"/>
      <c r="ACN80" s="217"/>
      <c r="ACO80" s="217"/>
      <c r="ACP80" s="217"/>
      <c r="ACQ80" s="217"/>
      <c r="ACR80" s="217"/>
      <c r="ACS80" s="217"/>
      <c r="ACT80" s="217"/>
      <c r="ACU80" s="217"/>
      <c r="ACV80" s="217"/>
      <c r="ACW80" s="217"/>
      <c r="ACX80" s="217"/>
      <c r="ACY80" s="217"/>
      <c r="ACZ80" s="217"/>
      <c r="ADA80" s="217"/>
      <c r="ADB80" s="217"/>
      <c r="ADC80" s="217"/>
      <c r="ADD80" s="217"/>
      <c r="ADE80" s="217"/>
      <c r="ADF80" s="217"/>
      <c r="ADG80" s="217"/>
      <c r="ADH80" s="217"/>
      <c r="ADI80" s="217"/>
      <c r="ADJ80" s="217"/>
      <c r="ADK80" s="217"/>
      <c r="ADL80" s="217"/>
      <c r="ADM80" s="217"/>
      <c r="ADN80" s="217"/>
      <c r="ADO80" s="217"/>
      <c r="ADP80" s="217"/>
      <c r="ADQ80" s="217"/>
      <c r="ADR80" s="217"/>
      <c r="ADS80" s="217"/>
      <c r="ADT80" s="217"/>
      <c r="ADU80" s="217"/>
      <c r="ADV80" s="217"/>
      <c r="ADW80" s="217"/>
      <c r="ADX80" s="217"/>
      <c r="ADY80" s="217"/>
      <c r="ADZ80" s="217"/>
      <c r="AEA80" s="217"/>
      <c r="AEB80" s="217"/>
      <c r="AEC80" s="217"/>
      <c r="AED80" s="217"/>
      <c r="AEE80" s="217"/>
      <c r="AEF80" s="217"/>
      <c r="AEG80" s="217"/>
      <c r="AEH80" s="217"/>
      <c r="AEI80" s="217"/>
      <c r="AEJ80" s="217"/>
      <c r="AEK80" s="217"/>
      <c r="AEL80" s="217"/>
      <c r="AEM80" s="217"/>
      <c r="AEN80" s="217"/>
      <c r="AEO80" s="217"/>
      <c r="AEP80" s="217"/>
      <c r="AEQ80" s="217"/>
      <c r="AER80" s="217"/>
      <c r="AES80" s="217"/>
      <c r="AET80" s="217"/>
      <c r="AEU80" s="217"/>
      <c r="AEV80" s="217"/>
      <c r="AEW80" s="217"/>
      <c r="AEX80" s="217"/>
      <c r="AEY80" s="217"/>
      <c r="AEZ80" s="217"/>
      <c r="AFA80" s="217"/>
      <c r="AFB80" s="217"/>
      <c r="AFC80" s="217"/>
      <c r="AFD80" s="217"/>
      <c r="AFE80" s="217"/>
      <c r="AFF80" s="217"/>
      <c r="AFG80" s="217"/>
      <c r="AFH80" s="217"/>
      <c r="AFI80" s="217"/>
      <c r="AFJ80" s="217"/>
      <c r="AFK80" s="217"/>
      <c r="AFL80" s="217"/>
      <c r="AFM80" s="217"/>
      <c r="AFN80" s="217"/>
      <c r="AFO80" s="217"/>
      <c r="AFP80" s="217"/>
      <c r="AFQ80" s="217"/>
      <c r="AFR80" s="217"/>
      <c r="AFS80" s="217"/>
      <c r="AFT80" s="217"/>
      <c r="AFU80" s="217"/>
      <c r="AFV80" s="217"/>
      <c r="AFW80" s="217"/>
      <c r="AFX80" s="217"/>
      <c r="AFY80" s="217"/>
      <c r="AFZ80" s="217"/>
      <c r="AGA80" s="217"/>
      <c r="AGB80" s="217"/>
      <c r="AGC80" s="217"/>
      <c r="AGD80" s="217"/>
      <c r="AGE80" s="217"/>
      <c r="AGF80" s="217"/>
      <c r="AGG80" s="217"/>
      <c r="AGH80" s="217"/>
      <c r="AGI80" s="217"/>
      <c r="AGJ80" s="217"/>
      <c r="AGK80" s="217"/>
      <c r="AGL80" s="217"/>
      <c r="AGM80" s="217"/>
      <c r="AGN80" s="217"/>
      <c r="AGO80" s="217"/>
      <c r="AGP80" s="217"/>
      <c r="AGQ80" s="217"/>
      <c r="AGR80" s="217"/>
      <c r="AGS80" s="217"/>
      <c r="AGT80" s="217"/>
      <c r="AGU80" s="217"/>
      <c r="AGV80" s="217"/>
      <c r="AGW80" s="217"/>
      <c r="AGX80" s="217"/>
      <c r="AGY80" s="217"/>
      <c r="AGZ80" s="217"/>
      <c r="AHA80" s="217"/>
      <c r="AHB80" s="217"/>
      <c r="AHC80" s="217"/>
      <c r="AHD80" s="217"/>
      <c r="AHE80" s="217"/>
      <c r="AHF80" s="217"/>
      <c r="AHG80" s="217"/>
      <c r="AHH80" s="217"/>
      <c r="AHI80" s="217"/>
      <c r="AHJ80" s="217"/>
      <c r="AHK80" s="217"/>
      <c r="AHL80" s="217"/>
      <c r="AHM80" s="217"/>
      <c r="AHN80" s="217"/>
      <c r="AHO80" s="217"/>
      <c r="AHP80" s="217"/>
      <c r="AHQ80" s="217"/>
      <c r="AHR80" s="217"/>
      <c r="AHS80" s="217"/>
      <c r="AHT80" s="217"/>
      <c r="AHU80" s="217"/>
      <c r="AHV80" s="217"/>
      <c r="AHW80" s="217"/>
      <c r="AHX80" s="217"/>
      <c r="AHY80" s="217"/>
      <c r="AHZ80" s="217"/>
      <c r="AIA80" s="217"/>
      <c r="AIB80" s="217"/>
      <c r="AIC80" s="217"/>
      <c r="AID80" s="217"/>
      <c r="AIE80" s="217"/>
      <c r="AIF80" s="217"/>
      <c r="AIG80" s="217"/>
      <c r="AIH80" s="217"/>
      <c r="AII80" s="217"/>
      <c r="AIJ80" s="217"/>
      <c r="AIK80" s="217"/>
      <c r="AIL80" s="217"/>
      <c r="AIM80" s="217"/>
      <c r="AIN80" s="217"/>
      <c r="AIO80" s="217"/>
      <c r="AIP80" s="217"/>
      <c r="AIQ80" s="217"/>
      <c r="AIR80" s="217"/>
      <c r="AIS80" s="217"/>
      <c r="AIT80" s="217"/>
      <c r="AIU80" s="217"/>
      <c r="AIV80" s="217"/>
      <c r="AIW80" s="217"/>
      <c r="AIX80" s="217"/>
      <c r="AIY80" s="217"/>
      <c r="AIZ80" s="217"/>
      <c r="AJA80" s="217"/>
      <c r="AJB80" s="217"/>
      <c r="AJC80" s="217"/>
      <c r="AJD80" s="217"/>
      <c r="AJE80" s="217"/>
      <c r="AJF80" s="217"/>
      <c r="AJG80" s="217"/>
      <c r="AJH80" s="217"/>
      <c r="AJI80" s="217"/>
      <c r="AJJ80" s="217"/>
      <c r="AJK80" s="217"/>
      <c r="AJL80" s="217"/>
      <c r="AJM80" s="217"/>
      <c r="AJN80" s="217"/>
      <c r="AJO80" s="217"/>
      <c r="AJP80" s="217"/>
      <c r="AJQ80" s="217"/>
      <c r="AJR80" s="217"/>
      <c r="AJS80" s="217"/>
      <c r="AJT80" s="217"/>
      <c r="AJU80" s="217"/>
      <c r="AJV80" s="217"/>
      <c r="AJW80" s="217"/>
      <c r="AJX80" s="217"/>
      <c r="AJY80" s="217"/>
      <c r="AJZ80" s="217"/>
      <c r="AKA80" s="217"/>
      <c r="AKB80" s="217"/>
      <c r="AKC80" s="217"/>
      <c r="AKD80" s="217"/>
      <c r="AKE80" s="217"/>
      <c r="AKF80" s="217"/>
      <c r="AKG80" s="217"/>
      <c r="AKH80" s="217"/>
      <c r="AKI80" s="217"/>
      <c r="AKJ80" s="217"/>
      <c r="AKK80" s="217"/>
      <c r="AKL80" s="217"/>
      <c r="AKM80" s="217"/>
      <c r="AKN80" s="217"/>
      <c r="AKO80" s="217"/>
      <c r="AKP80" s="217"/>
      <c r="AKQ80" s="217"/>
      <c r="AKR80" s="217"/>
      <c r="AKS80" s="217"/>
      <c r="AKT80" s="217"/>
      <c r="AKU80" s="217"/>
      <c r="AKV80" s="217"/>
      <c r="AKW80" s="217"/>
      <c r="AKX80" s="217"/>
      <c r="AKY80" s="217"/>
      <c r="AKZ80" s="217"/>
      <c r="ALA80" s="217"/>
      <c r="ALB80" s="217"/>
      <c r="ALC80" s="217"/>
      <c r="ALD80" s="217"/>
      <c r="ALE80" s="217"/>
      <c r="ALF80" s="217"/>
      <c r="ALG80" s="217"/>
      <c r="ALH80" s="217"/>
      <c r="ALI80" s="217"/>
      <c r="ALJ80" s="217"/>
      <c r="ALK80" s="217"/>
      <c r="ALL80" s="217"/>
      <c r="ALM80" s="217"/>
      <c r="ALN80" s="217"/>
      <c r="ALO80" s="217"/>
      <c r="ALP80" s="217"/>
      <c r="ALQ80" s="217"/>
      <c r="ALR80" s="217"/>
      <c r="ALS80" s="217"/>
      <c r="ALT80" s="217"/>
      <c r="ALU80" s="217"/>
      <c r="ALV80" s="217"/>
      <c r="ALW80" s="217"/>
      <c r="ALX80" s="217"/>
      <c r="ALY80" s="217"/>
      <c r="ALZ80" s="217"/>
      <c r="AMA80" s="217"/>
      <c r="AMB80" s="217"/>
      <c r="AMC80" s="217"/>
      <c r="AMD80" s="217"/>
      <c r="AME80" s="217"/>
      <c r="AMF80" s="217"/>
      <c r="AMG80" s="217"/>
      <c r="AMH80" s="217"/>
      <c r="AMI80" s="217"/>
      <c r="AMJ80" s="217"/>
      <c r="AMK80" s="217"/>
      <c r="AML80" s="217"/>
      <c r="AMM80" s="217"/>
      <c r="AMN80" s="217"/>
      <c r="AMO80" s="217"/>
      <c r="AMP80" s="217"/>
      <c r="AMQ80" s="217"/>
      <c r="AMR80" s="217"/>
      <c r="AMS80" s="217"/>
      <c r="AMT80" s="217"/>
      <c r="AMU80" s="217"/>
      <c r="AMV80" s="217"/>
      <c r="AMW80" s="217"/>
      <c r="AMX80" s="217"/>
      <c r="AMY80" s="217"/>
      <c r="AMZ80" s="217"/>
      <c r="ANA80" s="217"/>
      <c r="ANB80" s="217"/>
      <c r="ANC80" s="217"/>
      <c r="AND80" s="217"/>
      <c r="ANE80" s="217"/>
      <c r="ANF80" s="217"/>
      <c r="ANG80" s="217"/>
      <c r="ANH80" s="217"/>
      <c r="ANI80" s="217"/>
      <c r="ANJ80" s="217"/>
      <c r="ANK80" s="217"/>
      <c r="ANL80" s="217"/>
      <c r="ANM80" s="217"/>
      <c r="ANN80" s="217"/>
      <c r="ANO80" s="217"/>
      <c r="ANP80" s="217"/>
      <c r="ANQ80" s="217"/>
      <c r="ANR80" s="217"/>
      <c r="ANS80" s="217"/>
      <c r="ANT80" s="217"/>
      <c r="ANU80" s="217"/>
      <c r="ANV80" s="217"/>
      <c r="ANW80" s="217"/>
      <c r="ANX80" s="217"/>
      <c r="ANY80" s="217"/>
      <c r="ANZ80" s="217"/>
      <c r="AOA80" s="217"/>
      <c r="AOB80" s="217"/>
      <c r="AOC80" s="217"/>
      <c r="AOD80" s="217"/>
      <c r="AOE80" s="217"/>
      <c r="AOF80" s="217"/>
      <c r="AOG80" s="217"/>
      <c r="AOH80" s="217"/>
      <c r="AOI80" s="217"/>
      <c r="AOJ80" s="217"/>
      <c r="AOK80" s="217"/>
      <c r="AOL80" s="217"/>
      <c r="AOM80" s="217"/>
      <c r="AON80" s="217"/>
      <c r="AOO80" s="217"/>
      <c r="AOP80" s="217"/>
      <c r="AOQ80" s="217"/>
      <c r="AOR80" s="217"/>
      <c r="AOS80" s="217"/>
      <c r="AOT80" s="217"/>
      <c r="AOU80" s="217"/>
      <c r="AOV80" s="217"/>
      <c r="AOW80" s="217"/>
      <c r="AOX80" s="217"/>
      <c r="AOY80" s="217"/>
      <c r="AOZ80" s="217"/>
      <c r="APA80" s="217"/>
      <c r="APB80" s="217"/>
      <c r="APC80" s="217"/>
      <c r="APD80" s="217"/>
      <c r="APE80" s="217"/>
      <c r="APF80" s="217"/>
      <c r="APG80" s="217"/>
      <c r="APH80" s="217"/>
      <c r="API80" s="217"/>
      <c r="APJ80" s="217"/>
      <c r="APK80" s="217"/>
      <c r="APL80" s="217"/>
      <c r="APM80" s="217"/>
      <c r="APN80" s="217"/>
      <c r="APO80" s="217"/>
      <c r="APP80" s="217"/>
      <c r="APQ80" s="217"/>
      <c r="APR80" s="217"/>
      <c r="APS80" s="217"/>
      <c r="APT80" s="217"/>
      <c r="APU80" s="217"/>
      <c r="APV80" s="217"/>
      <c r="APW80" s="217"/>
      <c r="APX80" s="217"/>
      <c r="APY80" s="217"/>
      <c r="APZ80" s="217"/>
      <c r="AQA80" s="217"/>
      <c r="AQB80" s="217"/>
      <c r="AQC80" s="217"/>
      <c r="AQD80" s="217"/>
      <c r="AQE80" s="217"/>
      <c r="AQF80" s="217"/>
      <c r="AQG80" s="217"/>
      <c r="AQH80" s="217"/>
      <c r="AQI80" s="217"/>
      <c r="AQJ80" s="217"/>
      <c r="AQK80" s="217"/>
      <c r="AQL80" s="217"/>
      <c r="AQM80" s="217"/>
      <c r="AQN80" s="217"/>
      <c r="AQO80" s="217"/>
      <c r="AQP80" s="217"/>
      <c r="AQQ80" s="217"/>
      <c r="AQR80" s="217"/>
      <c r="AQS80" s="217"/>
      <c r="AQT80" s="217"/>
      <c r="AQU80" s="217"/>
      <c r="AQV80" s="217"/>
      <c r="AQW80" s="217"/>
      <c r="AQX80" s="217"/>
      <c r="AQY80" s="217"/>
      <c r="AQZ80" s="217"/>
      <c r="ARA80" s="217"/>
      <c r="ARB80" s="217"/>
      <c r="ARC80" s="217"/>
      <c r="ARD80" s="217"/>
      <c r="ARE80" s="217"/>
      <c r="ARF80" s="217"/>
      <c r="ARG80" s="217"/>
      <c r="ARH80" s="217"/>
      <c r="ARI80" s="217"/>
      <c r="ARJ80" s="217"/>
      <c r="ARK80" s="217"/>
      <c r="ARL80" s="217"/>
      <c r="ARM80" s="217"/>
      <c r="ARN80" s="217"/>
      <c r="ARO80" s="217"/>
      <c r="ARP80" s="217"/>
      <c r="ARQ80" s="217"/>
      <c r="ARR80" s="217"/>
      <c r="ARS80" s="217"/>
      <c r="ART80" s="217"/>
      <c r="ARU80" s="217"/>
      <c r="ARV80" s="217"/>
      <c r="ARW80" s="217"/>
      <c r="ARX80" s="217"/>
      <c r="ARY80" s="217"/>
      <c r="ARZ80" s="217"/>
      <c r="ASA80" s="217"/>
      <c r="ASB80" s="217"/>
      <c r="ASC80" s="217"/>
      <c r="ASD80" s="217"/>
      <c r="ASE80" s="217"/>
      <c r="ASF80" s="217"/>
      <c r="ASG80" s="217"/>
      <c r="ASH80" s="217"/>
      <c r="ASI80" s="217"/>
      <c r="ASJ80" s="217"/>
      <c r="ASK80" s="217"/>
      <c r="ASL80" s="217"/>
      <c r="ASM80" s="217"/>
      <c r="ASN80" s="217"/>
      <c r="ASO80" s="217"/>
      <c r="ASP80" s="217"/>
      <c r="ASQ80" s="217"/>
      <c r="ASR80" s="217"/>
      <c r="ASS80" s="217"/>
      <c r="AST80" s="217"/>
      <c r="ASU80" s="217"/>
      <c r="ASV80" s="217"/>
      <c r="ASW80" s="217"/>
      <c r="ASX80" s="217"/>
      <c r="ASY80" s="217"/>
      <c r="ASZ80" s="217"/>
      <c r="ATA80" s="217"/>
      <c r="ATB80" s="217"/>
      <c r="ATC80" s="217"/>
      <c r="ATD80" s="217"/>
      <c r="ATE80" s="217"/>
      <c r="ATF80" s="217"/>
      <c r="ATG80" s="217"/>
      <c r="ATH80" s="217"/>
      <c r="ATI80" s="217"/>
      <c r="ATJ80" s="217"/>
      <c r="ATK80" s="217"/>
      <c r="ATL80" s="217"/>
      <c r="ATM80" s="217"/>
      <c r="ATN80" s="217"/>
      <c r="ATO80" s="217"/>
      <c r="ATP80" s="217"/>
      <c r="ATQ80" s="217"/>
      <c r="ATR80" s="217"/>
      <c r="ATS80" s="217"/>
      <c r="ATT80" s="217"/>
      <c r="ATU80" s="217"/>
      <c r="ATV80" s="217"/>
      <c r="ATW80" s="217"/>
      <c r="ATX80" s="217"/>
      <c r="ATY80" s="217"/>
      <c r="ATZ80" s="217"/>
      <c r="AUA80" s="217"/>
      <c r="AUB80" s="217"/>
      <c r="AUC80" s="217"/>
      <c r="AUD80" s="217"/>
      <c r="AUE80" s="217"/>
      <c r="AUF80" s="217"/>
      <c r="AUG80" s="217"/>
      <c r="AUH80" s="217"/>
      <c r="AUI80" s="217"/>
      <c r="AUJ80" s="217"/>
      <c r="AUK80" s="217"/>
      <c r="AUL80" s="217"/>
      <c r="AUM80" s="217"/>
      <c r="AUN80" s="217"/>
      <c r="AUO80" s="217"/>
      <c r="AUP80" s="217"/>
      <c r="AUQ80" s="217"/>
      <c r="AUR80" s="217"/>
      <c r="AUS80" s="217"/>
      <c r="AUT80" s="217"/>
      <c r="AUU80" s="217"/>
      <c r="AUV80" s="217"/>
      <c r="AUW80" s="217"/>
      <c r="AUX80" s="217"/>
      <c r="AUY80" s="217"/>
      <c r="AUZ80" s="217"/>
      <c r="AVA80" s="217"/>
      <c r="AVB80" s="217"/>
      <c r="AVC80" s="217"/>
      <c r="AVD80" s="217"/>
      <c r="AVE80" s="217"/>
      <c r="AVF80" s="217"/>
      <c r="AVG80" s="217"/>
      <c r="AVH80" s="217"/>
      <c r="AVI80" s="217"/>
      <c r="AVJ80" s="217"/>
      <c r="AVK80" s="217"/>
      <c r="AVL80" s="217"/>
      <c r="AVM80" s="217"/>
      <c r="AVN80" s="217"/>
      <c r="AVO80" s="217"/>
      <c r="AVP80" s="217"/>
      <c r="AVQ80" s="217"/>
      <c r="AVR80" s="217"/>
      <c r="AVS80" s="217"/>
      <c r="AVT80" s="217"/>
      <c r="AVU80" s="217"/>
      <c r="AVV80" s="217"/>
      <c r="AVW80" s="217"/>
      <c r="AVX80" s="217"/>
      <c r="AVY80" s="217"/>
      <c r="AVZ80" s="217"/>
      <c r="AWA80" s="217"/>
      <c r="AWB80" s="217"/>
      <c r="AWC80" s="217"/>
      <c r="AWD80" s="217"/>
      <c r="AWE80" s="217"/>
      <c r="AWF80" s="217"/>
      <c r="AWG80" s="217"/>
      <c r="AWH80" s="217"/>
      <c r="AWI80" s="217"/>
      <c r="AWJ80" s="217"/>
      <c r="AWK80" s="217"/>
      <c r="AWL80" s="217"/>
      <c r="AWM80" s="217"/>
      <c r="AWN80" s="217"/>
      <c r="AWO80" s="217"/>
      <c r="AWP80" s="217"/>
      <c r="AWQ80" s="217"/>
      <c r="AWR80" s="217"/>
      <c r="AWS80" s="217"/>
      <c r="AWT80" s="217"/>
      <c r="AWU80" s="217"/>
      <c r="AWV80" s="217"/>
      <c r="AWW80" s="217"/>
      <c r="AWX80" s="217"/>
      <c r="AWY80" s="217"/>
      <c r="AWZ80" s="217"/>
      <c r="AXA80" s="217"/>
      <c r="AXB80" s="217"/>
      <c r="AXC80" s="217"/>
      <c r="AXD80" s="217"/>
      <c r="AXE80" s="217"/>
      <c r="AXF80" s="217"/>
      <c r="AXG80" s="217"/>
      <c r="AXH80" s="217"/>
      <c r="AXI80" s="217"/>
      <c r="AXJ80" s="217"/>
      <c r="AXK80" s="217"/>
      <c r="AXL80" s="217"/>
      <c r="AXM80" s="217"/>
      <c r="AXN80" s="217"/>
      <c r="AXO80" s="217"/>
      <c r="AXP80" s="217"/>
      <c r="AXQ80" s="217"/>
      <c r="AXR80" s="217"/>
      <c r="AXS80" s="217"/>
      <c r="AXT80" s="217"/>
      <c r="AXU80" s="217"/>
      <c r="AXV80" s="217"/>
      <c r="AXW80" s="217"/>
      <c r="AXX80" s="217"/>
      <c r="AXY80" s="217"/>
      <c r="AXZ80" s="217"/>
      <c r="AYA80" s="217"/>
      <c r="AYB80" s="217"/>
      <c r="AYC80" s="217"/>
      <c r="AYD80" s="217"/>
      <c r="AYE80" s="217"/>
      <c r="AYF80" s="217"/>
      <c r="AYG80" s="217"/>
      <c r="AYH80" s="217"/>
      <c r="AYI80" s="217"/>
      <c r="AYJ80" s="217"/>
      <c r="AYK80" s="217"/>
      <c r="AYL80" s="217"/>
      <c r="AYM80" s="217"/>
      <c r="AYN80" s="217"/>
      <c r="AYO80" s="217"/>
      <c r="AYP80" s="217"/>
      <c r="AYQ80" s="217"/>
      <c r="AYR80" s="217"/>
      <c r="AYS80" s="217"/>
      <c r="AYT80" s="217"/>
      <c r="AYU80" s="217"/>
      <c r="AYV80" s="217"/>
      <c r="AYW80" s="217"/>
      <c r="AYX80" s="217"/>
      <c r="AYY80" s="217"/>
      <c r="AYZ80" s="217"/>
      <c r="AZA80" s="217"/>
      <c r="AZB80" s="217"/>
      <c r="AZC80" s="217"/>
      <c r="AZD80" s="217"/>
      <c r="AZE80" s="217"/>
      <c r="AZF80" s="217"/>
      <c r="AZG80" s="217"/>
      <c r="AZH80" s="217"/>
      <c r="AZI80" s="217"/>
      <c r="AZJ80" s="217"/>
      <c r="AZK80" s="217"/>
      <c r="AZL80" s="217"/>
      <c r="AZM80" s="217"/>
      <c r="AZN80" s="217"/>
      <c r="AZO80" s="217"/>
      <c r="AZP80" s="217"/>
      <c r="AZQ80" s="217"/>
      <c r="AZR80" s="217"/>
      <c r="AZS80" s="217"/>
      <c r="AZT80" s="217"/>
      <c r="AZU80" s="217"/>
      <c r="AZV80" s="217"/>
      <c r="AZW80" s="217"/>
      <c r="AZX80" s="217"/>
      <c r="AZY80" s="217"/>
      <c r="AZZ80" s="217"/>
      <c r="BAA80" s="217"/>
      <c r="BAB80" s="217"/>
      <c r="BAC80" s="217"/>
      <c r="BAD80" s="217"/>
      <c r="BAE80" s="217"/>
      <c r="BAF80" s="217"/>
      <c r="BAG80" s="217"/>
      <c r="BAH80" s="217"/>
      <c r="BAI80" s="217"/>
      <c r="BAJ80" s="217"/>
      <c r="BAK80" s="217"/>
      <c r="BAL80" s="217"/>
      <c r="BAM80" s="217"/>
      <c r="BAN80" s="217"/>
      <c r="BAO80" s="217"/>
      <c r="BAP80" s="217"/>
      <c r="BAQ80" s="217"/>
      <c r="BAR80" s="217"/>
      <c r="BAS80" s="217"/>
      <c r="BAT80" s="217"/>
      <c r="BAU80" s="217"/>
      <c r="BAV80" s="217"/>
      <c r="BAW80" s="217"/>
      <c r="BAX80" s="217"/>
      <c r="BAY80" s="217"/>
      <c r="BAZ80" s="217"/>
      <c r="BBA80" s="217"/>
      <c r="BBB80" s="217"/>
      <c r="BBC80" s="217"/>
      <c r="BBD80" s="217"/>
      <c r="BBE80" s="217"/>
      <c r="BBF80" s="217"/>
      <c r="BBG80" s="217"/>
      <c r="BBH80" s="217"/>
      <c r="BBI80" s="217"/>
      <c r="BBJ80" s="217"/>
      <c r="BBK80" s="217"/>
      <c r="BBL80" s="217"/>
      <c r="BBM80" s="217"/>
      <c r="BBN80" s="217"/>
      <c r="BBO80" s="217"/>
      <c r="BBP80" s="217"/>
      <c r="BBQ80" s="217"/>
      <c r="BBR80" s="217"/>
      <c r="BBS80" s="217"/>
      <c r="BBT80" s="217"/>
      <c r="BBU80" s="217"/>
      <c r="BBV80" s="217"/>
      <c r="BBW80" s="217"/>
      <c r="BBX80" s="217"/>
      <c r="BBY80" s="217"/>
      <c r="BBZ80" s="217"/>
      <c r="BCA80" s="217"/>
      <c r="BCB80" s="217"/>
      <c r="BCC80" s="217"/>
      <c r="BCD80" s="217"/>
      <c r="BCE80" s="217"/>
      <c r="BCF80" s="217"/>
      <c r="BCG80" s="217"/>
      <c r="BCH80" s="217"/>
      <c r="BCI80" s="217"/>
      <c r="BCJ80" s="217"/>
      <c r="BCK80" s="217"/>
      <c r="BCL80" s="217"/>
      <c r="BCM80" s="217"/>
      <c r="BCN80" s="217"/>
      <c r="BCO80" s="217"/>
      <c r="BCP80" s="217"/>
      <c r="BCQ80" s="217"/>
      <c r="BCR80" s="217"/>
      <c r="BCS80" s="217"/>
      <c r="BCT80" s="217"/>
      <c r="BCU80" s="217"/>
      <c r="BCV80" s="217"/>
      <c r="BCW80" s="217"/>
      <c r="BCX80" s="217"/>
      <c r="BCY80" s="217"/>
      <c r="BCZ80" s="217"/>
      <c r="BDA80" s="217"/>
      <c r="BDB80" s="217"/>
      <c r="BDC80" s="217"/>
      <c r="BDD80" s="217"/>
      <c r="BDE80" s="217"/>
      <c r="BDF80" s="217"/>
      <c r="BDG80" s="217"/>
      <c r="BDH80" s="217"/>
      <c r="BDI80" s="217"/>
      <c r="BDJ80" s="217"/>
      <c r="BDK80" s="217"/>
      <c r="BDL80" s="217"/>
      <c r="BDM80" s="217"/>
      <c r="BDN80" s="217"/>
      <c r="BDO80" s="217"/>
      <c r="BDP80" s="217"/>
      <c r="BDQ80" s="217"/>
      <c r="BDR80" s="217"/>
      <c r="BDS80" s="217"/>
      <c r="BDT80" s="217"/>
      <c r="BDU80" s="217"/>
      <c r="BDV80" s="217"/>
      <c r="BDW80" s="217"/>
      <c r="BDX80" s="217"/>
      <c r="BDY80" s="217"/>
      <c r="BDZ80" s="217"/>
      <c r="BEA80" s="217"/>
      <c r="BEB80" s="217"/>
      <c r="BEC80" s="217"/>
      <c r="BED80" s="217"/>
      <c r="BEE80" s="217"/>
      <c r="BEF80" s="217"/>
      <c r="BEG80" s="217"/>
      <c r="BEH80" s="217"/>
      <c r="BEI80" s="217"/>
      <c r="BEJ80" s="217"/>
      <c r="BEK80" s="217"/>
      <c r="BEL80" s="217"/>
      <c r="BEM80" s="217"/>
      <c r="BEN80" s="217"/>
      <c r="BEO80" s="217"/>
      <c r="BEP80" s="217"/>
      <c r="BEQ80" s="217"/>
      <c r="BER80" s="217"/>
      <c r="BES80" s="217"/>
      <c r="BET80" s="217"/>
      <c r="BEU80" s="217"/>
      <c r="BEV80" s="217"/>
      <c r="BEW80" s="217"/>
      <c r="BEX80" s="217"/>
      <c r="BEY80" s="217"/>
      <c r="BEZ80" s="217"/>
      <c r="BFA80" s="217"/>
      <c r="BFB80" s="217"/>
      <c r="BFC80" s="217"/>
      <c r="BFD80" s="217"/>
      <c r="BFE80" s="217"/>
      <c r="BFF80" s="217"/>
      <c r="BFG80" s="217"/>
      <c r="BFH80" s="217"/>
      <c r="BFI80" s="217"/>
      <c r="BFJ80" s="217"/>
      <c r="BFK80" s="217"/>
      <c r="BFL80" s="217"/>
      <c r="BFM80" s="217"/>
      <c r="BFN80" s="217"/>
      <c r="BFO80" s="217"/>
      <c r="BFP80" s="217"/>
      <c r="BFQ80" s="217"/>
      <c r="BFR80" s="217"/>
      <c r="BFS80" s="217"/>
      <c r="BFT80" s="217"/>
      <c r="BFU80" s="217"/>
      <c r="BFV80" s="217"/>
      <c r="BFW80" s="217"/>
      <c r="BFX80" s="217"/>
      <c r="BFY80" s="217"/>
      <c r="BFZ80" s="217"/>
      <c r="BGA80" s="217"/>
      <c r="BGB80" s="217"/>
      <c r="BGC80" s="217"/>
      <c r="BGD80" s="217"/>
      <c r="BGE80" s="217"/>
      <c r="BGF80" s="217"/>
      <c r="BGG80" s="217"/>
      <c r="BGH80" s="217"/>
      <c r="BGI80" s="217"/>
      <c r="BGJ80" s="217"/>
      <c r="BGK80" s="217"/>
      <c r="BGL80" s="217"/>
      <c r="BGM80" s="217"/>
      <c r="BGN80" s="217"/>
      <c r="BGO80" s="217"/>
      <c r="BGP80" s="217"/>
      <c r="BGQ80" s="217"/>
      <c r="BGR80" s="217"/>
      <c r="BGS80" s="217"/>
      <c r="BGT80" s="217"/>
      <c r="BGU80" s="217"/>
      <c r="BGV80" s="217"/>
      <c r="BGW80" s="217"/>
      <c r="BGX80" s="217"/>
      <c r="BGY80" s="217"/>
      <c r="BGZ80" s="217"/>
      <c r="BHA80" s="217"/>
      <c r="BHB80" s="217"/>
      <c r="BHC80" s="217"/>
      <c r="BHD80" s="217"/>
      <c r="BHE80" s="217"/>
      <c r="BHF80" s="217"/>
      <c r="BHG80" s="217"/>
      <c r="BHH80" s="217"/>
      <c r="BHI80" s="217"/>
      <c r="BHJ80" s="217"/>
      <c r="BHK80" s="217"/>
      <c r="BHL80" s="217"/>
      <c r="BHM80" s="217"/>
      <c r="BHN80" s="217"/>
      <c r="BHO80" s="217"/>
      <c r="BHP80" s="217"/>
      <c r="BHQ80" s="217"/>
      <c r="BHR80" s="217"/>
      <c r="BHS80" s="217"/>
      <c r="BHT80" s="217"/>
      <c r="BHU80" s="217"/>
      <c r="BHV80" s="217"/>
      <c r="BHW80" s="217"/>
      <c r="BHX80" s="217"/>
      <c r="BHY80" s="217"/>
      <c r="BHZ80" s="217"/>
      <c r="BIA80" s="217"/>
      <c r="BIB80" s="217"/>
      <c r="BIC80" s="217"/>
      <c r="BID80" s="217"/>
      <c r="BIE80" s="217"/>
      <c r="BIF80" s="217"/>
      <c r="BIG80" s="217"/>
      <c r="BIH80" s="217"/>
      <c r="BII80" s="217"/>
      <c r="BIJ80" s="217"/>
      <c r="BIK80" s="217"/>
      <c r="BIL80" s="217"/>
      <c r="BIM80" s="217"/>
      <c r="BIN80" s="217"/>
      <c r="BIO80" s="217"/>
      <c r="BIP80" s="217"/>
      <c r="BIQ80" s="217"/>
      <c r="BIR80" s="217"/>
      <c r="BIS80" s="217"/>
      <c r="BIT80" s="217"/>
      <c r="BIU80" s="217"/>
      <c r="BIV80" s="217"/>
      <c r="BIW80" s="217"/>
      <c r="BIX80" s="217"/>
      <c r="BIY80" s="217"/>
      <c r="BIZ80" s="217"/>
      <c r="BJA80" s="217"/>
      <c r="BJB80" s="217"/>
      <c r="BJC80" s="217"/>
      <c r="BJD80" s="217"/>
      <c r="BJE80" s="217"/>
      <c r="BJF80" s="217"/>
      <c r="BJG80" s="217"/>
      <c r="BJH80" s="217"/>
      <c r="BJI80" s="217"/>
      <c r="BJJ80" s="217"/>
      <c r="BJK80" s="217"/>
      <c r="BJL80" s="217"/>
      <c r="BJM80" s="217"/>
      <c r="BJN80" s="217"/>
      <c r="BJO80" s="217"/>
      <c r="BJP80" s="217"/>
      <c r="BJQ80" s="217"/>
      <c r="BJR80" s="217"/>
      <c r="BJS80" s="217"/>
      <c r="BJT80" s="217"/>
      <c r="BJU80" s="217"/>
      <c r="BJV80" s="217"/>
      <c r="BJW80" s="217"/>
      <c r="BJX80" s="217"/>
      <c r="BJY80" s="217"/>
      <c r="BJZ80" s="217"/>
      <c r="BKA80" s="217"/>
      <c r="BKB80" s="217"/>
      <c r="BKC80" s="217"/>
      <c r="BKD80" s="217"/>
      <c r="BKE80" s="217"/>
      <c r="BKF80" s="217"/>
      <c r="BKG80" s="217"/>
      <c r="BKH80" s="217"/>
      <c r="BKI80" s="217"/>
      <c r="BKJ80" s="217"/>
      <c r="BKK80" s="217"/>
      <c r="BKL80" s="217"/>
      <c r="BKM80" s="217"/>
      <c r="BKN80" s="217"/>
      <c r="BKO80" s="217"/>
      <c r="BKP80" s="217"/>
      <c r="BKQ80" s="217"/>
      <c r="BKR80" s="217"/>
      <c r="BKS80" s="217"/>
      <c r="BKT80" s="217"/>
      <c r="BKU80" s="217"/>
      <c r="BKV80" s="217"/>
      <c r="BKW80" s="217"/>
      <c r="BKX80" s="217"/>
      <c r="BKY80" s="217"/>
      <c r="BKZ80" s="217"/>
      <c r="BLA80" s="217"/>
      <c r="BLB80" s="217"/>
      <c r="BLC80" s="217"/>
      <c r="BLD80" s="217"/>
      <c r="BLE80" s="217"/>
      <c r="BLF80" s="217"/>
      <c r="BLG80" s="217"/>
      <c r="BLH80" s="217"/>
      <c r="BLI80" s="217"/>
      <c r="BLJ80" s="217"/>
      <c r="BLK80" s="217"/>
      <c r="BLL80" s="217"/>
      <c r="BLM80" s="217"/>
      <c r="BLN80" s="217"/>
      <c r="BLO80" s="217"/>
      <c r="BLP80" s="217"/>
      <c r="BLQ80" s="217"/>
      <c r="BLR80" s="217"/>
      <c r="BLS80" s="217"/>
      <c r="BLT80" s="217"/>
      <c r="BLU80" s="217"/>
      <c r="BLV80" s="217"/>
      <c r="BLW80" s="217"/>
      <c r="BLX80" s="217"/>
      <c r="BLY80" s="217"/>
      <c r="BLZ80" s="217"/>
      <c r="BMA80" s="217"/>
      <c r="BMB80" s="217"/>
      <c r="BMC80" s="217"/>
      <c r="BMD80" s="217"/>
      <c r="BME80" s="217"/>
      <c r="BMF80" s="217"/>
      <c r="BMG80" s="217"/>
      <c r="BMH80" s="217"/>
      <c r="BMI80" s="217"/>
      <c r="BMJ80" s="217"/>
      <c r="BMK80" s="217"/>
      <c r="BML80" s="217"/>
      <c r="BMM80" s="217"/>
      <c r="BMN80" s="217"/>
      <c r="BMO80" s="217"/>
      <c r="BMP80" s="217"/>
      <c r="BMQ80" s="217"/>
      <c r="BMR80" s="217"/>
      <c r="BMS80" s="217"/>
      <c r="BMT80" s="217"/>
      <c r="BMU80" s="217"/>
      <c r="BMV80" s="217"/>
      <c r="BMW80" s="217"/>
      <c r="BMX80" s="217"/>
      <c r="BMY80" s="217"/>
      <c r="BMZ80" s="217"/>
      <c r="BNA80" s="217"/>
      <c r="BNB80" s="217"/>
      <c r="BNC80" s="217"/>
      <c r="BND80" s="217"/>
      <c r="BNE80" s="217"/>
      <c r="BNF80" s="217"/>
      <c r="BNG80" s="217"/>
      <c r="BNH80" s="217"/>
      <c r="BNI80" s="217"/>
      <c r="BNJ80" s="217"/>
      <c r="BNK80" s="217"/>
      <c r="BNL80" s="217"/>
      <c r="BNM80" s="217"/>
      <c r="BNN80" s="217"/>
      <c r="BNO80" s="217"/>
      <c r="BNP80" s="217"/>
      <c r="BNQ80" s="217"/>
      <c r="BNR80" s="217"/>
      <c r="BNS80" s="217"/>
      <c r="BNT80" s="217"/>
      <c r="BNU80" s="217"/>
      <c r="BNV80" s="217"/>
      <c r="BNW80" s="217"/>
      <c r="BNX80" s="217"/>
      <c r="BNY80" s="217"/>
      <c r="BNZ80" s="217"/>
      <c r="BOA80" s="217"/>
      <c r="BOB80" s="217"/>
      <c r="BOC80" s="217"/>
      <c r="BOD80" s="217"/>
      <c r="BOE80" s="217"/>
      <c r="BOF80" s="217"/>
      <c r="BOG80" s="217"/>
      <c r="BOH80" s="217"/>
      <c r="BOI80" s="217"/>
      <c r="BOJ80" s="217"/>
      <c r="BOK80" s="217"/>
      <c r="BOL80" s="217"/>
      <c r="BOM80" s="217"/>
      <c r="BON80" s="217"/>
      <c r="BOO80" s="217"/>
      <c r="BOP80" s="217"/>
      <c r="BOQ80" s="217"/>
      <c r="BOR80" s="217"/>
      <c r="BOS80" s="217"/>
      <c r="BOT80" s="217"/>
      <c r="BOU80" s="217"/>
      <c r="BOV80" s="217"/>
      <c r="BOW80" s="217"/>
      <c r="BOX80" s="217"/>
      <c r="BOY80" s="217"/>
      <c r="BOZ80" s="217"/>
      <c r="BPA80" s="217"/>
      <c r="BPB80" s="217"/>
      <c r="BPC80" s="217"/>
      <c r="BPD80" s="217"/>
      <c r="BPE80" s="217"/>
      <c r="BPF80" s="217"/>
      <c r="BPG80" s="217"/>
      <c r="BPH80" s="217"/>
      <c r="BPI80" s="217"/>
      <c r="BPJ80" s="217"/>
      <c r="BPK80" s="217"/>
      <c r="BPL80" s="217"/>
      <c r="BPM80" s="217"/>
      <c r="BPN80" s="217"/>
      <c r="BPO80" s="217"/>
      <c r="BPP80" s="217"/>
      <c r="BPQ80" s="217"/>
      <c r="BPR80" s="217"/>
      <c r="BPS80" s="217"/>
      <c r="BPT80" s="217"/>
      <c r="BPU80" s="217"/>
      <c r="BPV80" s="217"/>
      <c r="BPW80" s="217"/>
      <c r="BPX80" s="217"/>
      <c r="BPY80" s="217"/>
      <c r="BPZ80" s="217"/>
      <c r="BQA80" s="217"/>
      <c r="BQB80" s="217"/>
      <c r="BQC80" s="217"/>
      <c r="BQD80" s="217"/>
      <c r="BQE80" s="217"/>
      <c r="BQF80" s="217"/>
      <c r="BQG80" s="217"/>
      <c r="BQH80" s="217"/>
      <c r="BQI80" s="217"/>
      <c r="BQJ80" s="217"/>
      <c r="BQK80" s="217"/>
      <c r="BQL80" s="217"/>
      <c r="BQM80" s="217"/>
      <c r="BQN80" s="217"/>
      <c r="BQO80" s="217"/>
      <c r="BQP80" s="217"/>
      <c r="BQQ80" s="217"/>
      <c r="BQR80" s="217"/>
      <c r="BQS80" s="217"/>
      <c r="BQT80" s="217"/>
      <c r="BQU80" s="217"/>
      <c r="BQV80" s="217"/>
      <c r="BQW80" s="217"/>
      <c r="BQX80" s="217"/>
      <c r="BQY80" s="217"/>
      <c r="BQZ80" s="217"/>
      <c r="BRA80" s="217"/>
      <c r="BRB80" s="217"/>
      <c r="BRC80" s="217"/>
      <c r="BRD80" s="217"/>
      <c r="BRE80" s="217"/>
      <c r="BRF80" s="217"/>
      <c r="BRG80" s="217"/>
      <c r="BRH80" s="217"/>
      <c r="BRI80" s="217"/>
      <c r="BRJ80" s="217"/>
      <c r="BRK80" s="217"/>
      <c r="BRL80" s="217"/>
      <c r="BRM80" s="217"/>
      <c r="BRN80" s="217"/>
      <c r="BRO80" s="217"/>
      <c r="BRP80" s="217"/>
      <c r="BRQ80" s="217"/>
      <c r="BRR80" s="217"/>
      <c r="BRS80" s="217"/>
      <c r="BRT80" s="217"/>
      <c r="BRU80" s="217"/>
      <c r="BRV80" s="217"/>
      <c r="BRW80" s="217"/>
      <c r="BRX80" s="217"/>
      <c r="BRY80" s="217"/>
      <c r="BRZ80" s="217"/>
      <c r="BSA80" s="217"/>
      <c r="BSB80" s="217"/>
      <c r="BSC80" s="217"/>
      <c r="BSD80" s="217"/>
      <c r="BSE80" s="217"/>
      <c r="BSF80" s="217"/>
      <c r="BSG80" s="217"/>
      <c r="BSH80" s="217"/>
      <c r="BSI80" s="217"/>
      <c r="BSJ80" s="217"/>
      <c r="BSK80" s="217"/>
      <c r="BSL80" s="217"/>
      <c r="BSM80" s="217"/>
      <c r="BSN80" s="217"/>
      <c r="BSO80" s="217"/>
      <c r="BSP80" s="217"/>
      <c r="BSQ80" s="217"/>
      <c r="BSR80" s="217"/>
      <c r="BSS80" s="217"/>
      <c r="BST80" s="217"/>
      <c r="BSU80" s="217"/>
      <c r="BSV80" s="217"/>
      <c r="BSW80" s="217"/>
      <c r="BSX80" s="217"/>
      <c r="BSY80" s="217"/>
      <c r="BSZ80" s="217"/>
      <c r="BTA80" s="217"/>
      <c r="BTB80" s="217"/>
      <c r="BTC80" s="217"/>
      <c r="BTD80" s="217"/>
      <c r="BTE80" s="217"/>
      <c r="BTF80" s="217"/>
      <c r="BTG80" s="217"/>
      <c r="BTH80" s="217"/>
      <c r="BTI80" s="217"/>
      <c r="BTJ80" s="217"/>
      <c r="BTK80" s="217"/>
      <c r="BTL80" s="217"/>
      <c r="BTM80" s="217"/>
      <c r="BTN80" s="217"/>
      <c r="BTO80" s="217"/>
      <c r="BTP80" s="217"/>
      <c r="BTQ80" s="217"/>
      <c r="BTR80" s="217"/>
      <c r="BTS80" s="217"/>
      <c r="BTT80" s="217"/>
      <c r="BTU80" s="217"/>
      <c r="BTV80" s="217"/>
      <c r="BTW80" s="217"/>
      <c r="BTX80" s="217"/>
      <c r="BTY80" s="217"/>
      <c r="BTZ80" s="217"/>
      <c r="BUA80" s="217"/>
      <c r="BUB80" s="217"/>
      <c r="BUC80" s="217"/>
      <c r="BUD80" s="217"/>
      <c r="BUE80" s="217"/>
      <c r="BUF80" s="217"/>
      <c r="BUG80" s="217"/>
      <c r="BUH80" s="217"/>
      <c r="BUI80" s="217"/>
      <c r="BUJ80" s="217"/>
      <c r="BUK80" s="217"/>
      <c r="BUL80" s="217"/>
      <c r="BUM80" s="217"/>
      <c r="BUN80" s="217"/>
      <c r="BUO80" s="217"/>
      <c r="BUP80" s="217"/>
      <c r="BUQ80" s="217"/>
      <c r="BUR80" s="217"/>
      <c r="BUS80" s="217"/>
      <c r="BUT80" s="217"/>
      <c r="BUU80" s="217"/>
      <c r="BUV80" s="217"/>
      <c r="BUW80" s="217"/>
      <c r="BUX80" s="217"/>
      <c r="BUY80" s="217"/>
      <c r="BUZ80" s="217"/>
      <c r="BVA80" s="217"/>
      <c r="BVB80" s="217"/>
      <c r="BVC80" s="217"/>
      <c r="BVD80" s="217"/>
      <c r="BVE80" s="217"/>
      <c r="BVF80" s="217"/>
      <c r="BVG80" s="217"/>
      <c r="BVH80" s="217"/>
      <c r="BVI80" s="217"/>
      <c r="BVJ80" s="217"/>
      <c r="BVK80" s="217"/>
      <c r="BVL80" s="217"/>
      <c r="BVM80" s="217"/>
      <c r="BVN80" s="217"/>
      <c r="BVO80" s="217"/>
      <c r="BVP80" s="217"/>
      <c r="BVQ80" s="217"/>
      <c r="BVR80" s="217"/>
      <c r="BVS80" s="217"/>
      <c r="BVT80" s="217"/>
      <c r="BVU80" s="217"/>
      <c r="BVV80" s="217"/>
      <c r="BVW80" s="217"/>
      <c r="BVX80" s="217"/>
      <c r="BVY80" s="217"/>
      <c r="BVZ80" s="217"/>
      <c r="BWA80" s="217"/>
      <c r="BWB80" s="217"/>
      <c r="BWC80" s="217"/>
      <c r="BWD80" s="217"/>
      <c r="BWE80" s="217"/>
      <c r="BWF80" s="217"/>
      <c r="BWG80" s="217"/>
      <c r="BWH80" s="217"/>
      <c r="BWI80" s="217"/>
      <c r="BWJ80" s="217"/>
      <c r="BWK80" s="217"/>
      <c r="BWL80" s="217"/>
      <c r="BWM80" s="217"/>
      <c r="BWN80" s="217"/>
      <c r="BWO80" s="217"/>
      <c r="BWP80" s="217"/>
      <c r="BWQ80" s="217"/>
      <c r="BWR80" s="217"/>
      <c r="BWS80" s="217"/>
      <c r="BWT80" s="217"/>
      <c r="BWU80" s="217"/>
      <c r="BWV80" s="217"/>
      <c r="BWW80" s="217"/>
      <c r="BWX80" s="217"/>
      <c r="BWY80" s="217"/>
      <c r="BWZ80" s="217"/>
      <c r="BXA80" s="217"/>
      <c r="BXB80" s="217"/>
      <c r="BXC80" s="217"/>
      <c r="BXD80" s="217"/>
      <c r="BXE80" s="217"/>
      <c r="BXF80" s="217"/>
      <c r="BXG80" s="217"/>
      <c r="BXH80" s="217"/>
      <c r="BXI80" s="217"/>
      <c r="BXJ80" s="217"/>
      <c r="BXK80" s="217"/>
      <c r="BXL80" s="217"/>
      <c r="BXM80" s="217"/>
      <c r="BXN80" s="217"/>
      <c r="BXO80" s="217"/>
      <c r="BXP80" s="217"/>
      <c r="BXQ80" s="217"/>
      <c r="BXR80" s="217"/>
      <c r="BXS80" s="217"/>
      <c r="BXT80" s="217"/>
      <c r="BXU80" s="217"/>
      <c r="BXV80" s="217"/>
      <c r="BXW80" s="217"/>
      <c r="BXX80" s="217"/>
      <c r="BXY80" s="217"/>
      <c r="BXZ80" s="217"/>
      <c r="BYA80" s="217"/>
      <c r="BYB80" s="217"/>
      <c r="BYC80" s="217"/>
      <c r="BYD80" s="217"/>
      <c r="BYE80" s="217"/>
      <c r="BYF80" s="217"/>
      <c r="BYG80" s="217"/>
      <c r="BYH80" s="217"/>
      <c r="BYI80" s="217"/>
      <c r="BYJ80" s="217"/>
      <c r="BYK80" s="217"/>
      <c r="BYL80" s="217"/>
      <c r="BYM80" s="217"/>
      <c r="BYN80" s="217"/>
      <c r="BYO80" s="217"/>
      <c r="BYP80" s="217"/>
      <c r="BYQ80" s="217"/>
      <c r="BYR80" s="217"/>
      <c r="BYS80" s="217"/>
      <c r="BYT80" s="217"/>
      <c r="BYU80" s="217"/>
      <c r="BYV80" s="217"/>
      <c r="BYW80" s="217"/>
      <c r="BYX80" s="217"/>
      <c r="BYY80" s="217"/>
      <c r="BYZ80" s="217"/>
      <c r="BZA80" s="217"/>
      <c r="BZB80" s="217"/>
      <c r="BZC80" s="217"/>
      <c r="BZD80" s="217"/>
      <c r="BZE80" s="217"/>
      <c r="BZF80" s="217"/>
      <c r="BZG80" s="217"/>
      <c r="BZH80" s="217"/>
      <c r="BZI80" s="217"/>
      <c r="BZJ80" s="217"/>
      <c r="BZK80" s="217"/>
      <c r="BZL80" s="217"/>
      <c r="BZM80" s="217"/>
      <c r="BZN80" s="217"/>
      <c r="BZO80" s="217"/>
      <c r="BZP80" s="217"/>
      <c r="BZQ80" s="217"/>
      <c r="BZR80" s="217"/>
      <c r="BZS80" s="217"/>
      <c r="BZT80" s="217"/>
      <c r="BZU80" s="217"/>
      <c r="BZV80" s="217"/>
      <c r="BZW80" s="217"/>
      <c r="BZX80" s="217"/>
      <c r="BZY80" s="217"/>
      <c r="BZZ80" s="217"/>
      <c r="CAA80" s="217"/>
      <c r="CAB80" s="217"/>
      <c r="CAC80" s="217"/>
      <c r="CAD80" s="217"/>
      <c r="CAE80" s="217"/>
      <c r="CAF80" s="217"/>
      <c r="CAG80" s="217"/>
      <c r="CAH80" s="217"/>
      <c r="CAI80" s="217"/>
      <c r="CAJ80" s="217"/>
      <c r="CAK80" s="217"/>
      <c r="CAL80" s="217"/>
      <c r="CAM80" s="217"/>
      <c r="CAN80" s="217"/>
      <c r="CAO80" s="217"/>
      <c r="CAP80" s="217"/>
      <c r="CAQ80" s="217"/>
      <c r="CAR80" s="217"/>
      <c r="CAS80" s="217"/>
      <c r="CAT80" s="217"/>
      <c r="CAU80" s="217"/>
      <c r="CAV80" s="217"/>
      <c r="CAW80" s="217"/>
      <c r="CAX80" s="217"/>
      <c r="CAY80" s="217"/>
      <c r="CAZ80" s="217"/>
      <c r="CBA80" s="217"/>
      <c r="CBB80" s="217"/>
      <c r="CBC80" s="217"/>
      <c r="CBD80" s="217"/>
      <c r="CBE80" s="217"/>
      <c r="CBF80" s="217"/>
      <c r="CBG80" s="217"/>
      <c r="CBH80" s="217"/>
      <c r="CBI80" s="217"/>
      <c r="CBJ80" s="217"/>
      <c r="CBK80" s="217"/>
      <c r="CBL80" s="217"/>
      <c r="CBM80" s="217"/>
      <c r="CBN80" s="217"/>
      <c r="CBO80" s="217"/>
      <c r="CBP80" s="217"/>
      <c r="CBQ80" s="217"/>
      <c r="CBR80" s="217"/>
      <c r="CBS80" s="217"/>
      <c r="CBT80" s="217"/>
      <c r="CBU80" s="217"/>
      <c r="CBV80" s="217"/>
      <c r="CBW80" s="217"/>
      <c r="CBX80" s="217"/>
      <c r="CBY80" s="217"/>
      <c r="CBZ80" s="217"/>
      <c r="CCA80" s="217"/>
      <c r="CCB80" s="217"/>
      <c r="CCC80" s="217"/>
      <c r="CCD80" s="217"/>
      <c r="CCE80" s="217"/>
      <c r="CCF80" s="217"/>
      <c r="CCG80" s="217"/>
      <c r="CCH80" s="217"/>
      <c r="CCI80" s="217"/>
      <c r="CCJ80" s="217"/>
      <c r="CCK80" s="217"/>
      <c r="CCL80" s="217"/>
      <c r="CCM80" s="217"/>
      <c r="CCN80" s="217"/>
      <c r="CCO80" s="217"/>
      <c r="CCP80" s="217"/>
      <c r="CCQ80" s="217"/>
      <c r="CCR80" s="217"/>
      <c r="CCS80" s="217"/>
      <c r="CCT80" s="217"/>
      <c r="CCU80" s="217"/>
      <c r="CCV80" s="217"/>
      <c r="CCW80" s="217"/>
      <c r="CCX80" s="217"/>
      <c r="CCY80" s="217"/>
      <c r="CCZ80" s="217"/>
      <c r="CDA80" s="217"/>
      <c r="CDB80" s="217"/>
      <c r="CDC80" s="217"/>
      <c r="CDD80" s="217"/>
      <c r="CDE80" s="217"/>
      <c r="CDF80" s="217"/>
      <c r="CDG80" s="217"/>
      <c r="CDH80" s="217"/>
      <c r="CDI80" s="217"/>
      <c r="CDJ80" s="217"/>
      <c r="CDK80" s="217"/>
      <c r="CDL80" s="217"/>
      <c r="CDM80" s="217"/>
      <c r="CDN80" s="217"/>
      <c r="CDO80" s="217"/>
      <c r="CDP80" s="217"/>
      <c r="CDQ80" s="217"/>
      <c r="CDR80" s="217"/>
      <c r="CDS80" s="217"/>
      <c r="CDT80" s="217"/>
      <c r="CDU80" s="217"/>
      <c r="CDV80" s="217"/>
      <c r="CDW80" s="217"/>
      <c r="CDX80" s="217"/>
      <c r="CDY80" s="217"/>
      <c r="CDZ80" s="217"/>
      <c r="CEA80" s="217"/>
      <c r="CEB80" s="217"/>
      <c r="CEC80" s="217"/>
      <c r="CED80" s="217"/>
      <c r="CEE80" s="217"/>
      <c r="CEF80" s="217"/>
      <c r="CEG80" s="217"/>
      <c r="CEH80" s="217"/>
      <c r="CEI80" s="217"/>
      <c r="CEJ80" s="217"/>
      <c r="CEK80" s="217"/>
      <c r="CEL80" s="217"/>
      <c r="CEM80" s="217"/>
      <c r="CEN80" s="217"/>
      <c r="CEO80" s="217"/>
      <c r="CEP80" s="217"/>
      <c r="CEQ80" s="217"/>
      <c r="CER80" s="217"/>
      <c r="CES80" s="217"/>
      <c r="CET80" s="217"/>
      <c r="CEU80" s="217"/>
      <c r="CEV80" s="217"/>
      <c r="CEW80" s="217"/>
      <c r="CEX80" s="217"/>
      <c r="CEY80" s="217"/>
      <c r="CEZ80" s="217"/>
      <c r="CFA80" s="217"/>
      <c r="CFB80" s="217"/>
      <c r="CFC80" s="217"/>
      <c r="CFD80" s="217"/>
      <c r="CFE80" s="217"/>
      <c r="CFF80" s="217"/>
      <c r="CFG80" s="217"/>
      <c r="CFH80" s="217"/>
      <c r="CFI80" s="217"/>
      <c r="CFJ80" s="217"/>
      <c r="CFK80" s="217"/>
      <c r="CFL80" s="217"/>
      <c r="CFM80" s="217"/>
      <c r="CFN80" s="217"/>
      <c r="CFO80" s="217"/>
      <c r="CFP80" s="217"/>
      <c r="CFQ80" s="217"/>
      <c r="CFR80" s="217"/>
      <c r="CFS80" s="217"/>
      <c r="CFT80" s="217"/>
      <c r="CFU80" s="217"/>
      <c r="CFV80" s="217"/>
      <c r="CFW80" s="217"/>
      <c r="CFX80" s="217"/>
      <c r="CFY80" s="217"/>
      <c r="CFZ80" s="217"/>
      <c r="CGA80" s="217"/>
      <c r="CGB80" s="217"/>
      <c r="CGC80" s="217"/>
      <c r="CGD80" s="217"/>
      <c r="CGE80" s="217"/>
      <c r="CGF80" s="217"/>
      <c r="CGG80" s="217"/>
      <c r="CGH80" s="217"/>
      <c r="CGI80" s="217"/>
      <c r="CGJ80" s="217"/>
      <c r="CGK80" s="217"/>
      <c r="CGL80" s="217"/>
      <c r="CGM80" s="217"/>
      <c r="CGN80" s="217"/>
      <c r="CGO80" s="217"/>
      <c r="CGP80" s="217"/>
      <c r="CGQ80" s="217"/>
      <c r="CGR80" s="217"/>
      <c r="CGS80" s="217"/>
      <c r="CGT80" s="217"/>
      <c r="CGU80" s="217"/>
      <c r="CGV80" s="217"/>
      <c r="CGW80" s="217"/>
      <c r="CGX80" s="217"/>
      <c r="CGY80" s="217"/>
      <c r="CGZ80" s="217"/>
      <c r="CHA80" s="217"/>
      <c r="CHB80" s="217"/>
      <c r="CHC80" s="217"/>
      <c r="CHD80" s="217"/>
      <c r="CHE80" s="217"/>
      <c r="CHF80" s="217"/>
      <c r="CHG80" s="217"/>
      <c r="CHH80" s="217"/>
      <c r="CHI80" s="217"/>
      <c r="CHJ80" s="217"/>
      <c r="CHK80" s="217"/>
      <c r="CHL80" s="217"/>
      <c r="CHM80" s="217"/>
      <c r="CHN80" s="217"/>
      <c r="CHO80" s="217"/>
      <c r="CHP80" s="217"/>
      <c r="CHQ80" s="217"/>
      <c r="CHR80" s="217"/>
      <c r="CHS80" s="217"/>
      <c r="CHT80" s="217"/>
      <c r="CHU80" s="217"/>
      <c r="CHV80" s="217"/>
      <c r="CHW80" s="217"/>
      <c r="CHX80" s="217"/>
      <c r="CHY80" s="217"/>
      <c r="CHZ80" s="217"/>
      <c r="CIA80" s="217"/>
      <c r="CIB80" s="217"/>
      <c r="CIC80" s="217"/>
      <c r="CID80" s="217"/>
      <c r="CIE80" s="217"/>
      <c r="CIF80" s="217"/>
      <c r="CIG80" s="217"/>
      <c r="CIH80" s="217"/>
      <c r="CII80" s="217"/>
      <c r="CIJ80" s="217"/>
      <c r="CIK80" s="217"/>
      <c r="CIL80" s="217"/>
      <c r="CIM80" s="217"/>
      <c r="CIN80" s="217"/>
      <c r="CIO80" s="217"/>
      <c r="CIP80" s="217"/>
      <c r="CIQ80" s="217"/>
      <c r="CIR80" s="217"/>
      <c r="CIS80" s="217"/>
      <c r="CIT80" s="217"/>
      <c r="CIU80" s="217"/>
      <c r="CIV80" s="217"/>
      <c r="CIW80" s="217"/>
      <c r="CIX80" s="217"/>
      <c r="CIY80" s="217"/>
      <c r="CIZ80" s="217"/>
      <c r="CJA80" s="217"/>
      <c r="CJB80" s="217"/>
      <c r="CJC80" s="217"/>
      <c r="CJD80" s="217"/>
      <c r="CJE80" s="217"/>
      <c r="CJF80" s="217"/>
      <c r="CJG80" s="217"/>
      <c r="CJH80" s="217"/>
      <c r="CJI80" s="217"/>
      <c r="CJJ80" s="217"/>
      <c r="CJK80" s="217"/>
      <c r="CJL80" s="217"/>
      <c r="CJM80" s="217"/>
      <c r="CJN80" s="217"/>
      <c r="CJO80" s="217"/>
      <c r="CJP80" s="217"/>
      <c r="CJQ80" s="217"/>
      <c r="CJR80" s="217"/>
      <c r="CJS80" s="217"/>
      <c r="CJT80" s="217"/>
      <c r="CJU80" s="217"/>
      <c r="CJV80" s="217"/>
      <c r="CJW80" s="217"/>
      <c r="CJX80" s="217"/>
      <c r="CJY80" s="217"/>
      <c r="CJZ80" s="217"/>
      <c r="CKA80" s="217"/>
      <c r="CKB80" s="217"/>
      <c r="CKC80" s="217"/>
      <c r="CKD80" s="217"/>
      <c r="CKE80" s="217"/>
      <c r="CKF80" s="217"/>
      <c r="CKG80" s="217"/>
      <c r="CKH80" s="217"/>
      <c r="CKI80" s="217"/>
      <c r="CKJ80" s="217"/>
      <c r="CKK80" s="217"/>
      <c r="CKL80" s="217"/>
      <c r="CKM80" s="217"/>
      <c r="CKN80" s="217"/>
      <c r="CKO80" s="217"/>
      <c r="CKP80" s="217"/>
      <c r="CKQ80" s="217"/>
      <c r="CKR80" s="217"/>
      <c r="CKS80" s="217"/>
      <c r="CKT80" s="217"/>
      <c r="CKU80" s="217"/>
      <c r="CKV80" s="217"/>
      <c r="CKW80" s="217"/>
      <c r="CKX80" s="217"/>
      <c r="CKY80" s="217"/>
      <c r="CKZ80" s="217"/>
      <c r="CLA80" s="217"/>
      <c r="CLB80" s="217"/>
      <c r="CLC80" s="217"/>
      <c r="CLD80" s="217"/>
      <c r="CLE80" s="217"/>
      <c r="CLF80" s="217"/>
      <c r="CLG80" s="217"/>
      <c r="CLH80" s="217"/>
      <c r="CLI80" s="217"/>
      <c r="CLJ80" s="217"/>
      <c r="CLK80" s="217"/>
      <c r="CLL80" s="217"/>
      <c r="CLM80" s="217"/>
      <c r="CLN80" s="217"/>
      <c r="CLO80" s="217"/>
      <c r="CLP80" s="217"/>
      <c r="CLQ80" s="217"/>
      <c r="CLR80" s="217"/>
      <c r="CLS80" s="217"/>
      <c r="CLT80" s="217"/>
      <c r="CLU80" s="217"/>
      <c r="CLV80" s="217"/>
      <c r="CLW80" s="217"/>
      <c r="CLX80" s="217"/>
      <c r="CLY80" s="217"/>
      <c r="CLZ80" s="217"/>
      <c r="CMA80" s="217"/>
      <c r="CMB80" s="217"/>
      <c r="CMC80" s="217"/>
      <c r="CMD80" s="217"/>
      <c r="CME80" s="217"/>
      <c r="CMF80" s="217"/>
      <c r="CMG80" s="217"/>
      <c r="CMH80" s="217"/>
      <c r="CMI80" s="217"/>
      <c r="CMJ80" s="217"/>
      <c r="CMK80" s="217"/>
      <c r="CML80" s="217"/>
      <c r="CMM80" s="217"/>
      <c r="CMN80" s="217"/>
      <c r="CMO80" s="217"/>
      <c r="CMP80" s="217"/>
      <c r="CMQ80" s="217"/>
      <c r="CMR80" s="217"/>
      <c r="CMS80" s="217"/>
      <c r="CMT80" s="217"/>
      <c r="CMU80" s="217"/>
      <c r="CMV80" s="217"/>
      <c r="CMW80" s="217"/>
      <c r="CMX80" s="217"/>
      <c r="CMY80" s="217"/>
      <c r="CMZ80" s="217"/>
      <c r="CNA80" s="217"/>
      <c r="CNB80" s="217"/>
      <c r="CNC80" s="217"/>
      <c r="CND80" s="217"/>
      <c r="CNE80" s="217"/>
      <c r="CNF80" s="217"/>
      <c r="CNG80" s="217"/>
      <c r="CNH80" s="217"/>
      <c r="CNI80" s="217"/>
      <c r="CNJ80" s="217"/>
      <c r="CNK80" s="217"/>
      <c r="CNL80" s="217"/>
      <c r="CNM80" s="217"/>
      <c r="CNN80" s="217"/>
      <c r="CNO80" s="217"/>
      <c r="CNP80" s="217"/>
      <c r="CNQ80" s="217"/>
      <c r="CNR80" s="217"/>
      <c r="CNS80" s="217"/>
      <c r="CNT80" s="217"/>
      <c r="CNU80" s="217"/>
      <c r="CNV80" s="217"/>
      <c r="CNW80" s="217"/>
      <c r="CNX80" s="217"/>
      <c r="CNY80" s="217"/>
      <c r="CNZ80" s="217"/>
      <c r="COA80" s="217"/>
      <c r="COB80" s="217"/>
      <c r="COC80" s="217"/>
      <c r="COD80" s="217"/>
      <c r="COE80" s="217"/>
      <c r="COF80" s="217"/>
      <c r="COG80" s="217"/>
      <c r="COH80" s="217"/>
      <c r="COI80" s="217"/>
      <c r="COJ80" s="217"/>
      <c r="COK80" s="217"/>
      <c r="COL80" s="217"/>
      <c r="COM80" s="217"/>
      <c r="CON80" s="217"/>
      <c r="COO80" s="217"/>
      <c r="COP80" s="217"/>
      <c r="COQ80" s="217"/>
      <c r="COR80" s="217"/>
      <c r="COS80" s="217"/>
      <c r="COT80" s="217"/>
      <c r="COU80" s="217"/>
      <c r="COV80" s="217"/>
      <c r="COW80" s="217"/>
      <c r="COX80" s="217"/>
      <c r="COY80" s="217"/>
      <c r="COZ80" s="217"/>
      <c r="CPA80" s="217"/>
      <c r="CPB80" s="217"/>
      <c r="CPC80" s="217"/>
      <c r="CPD80" s="217"/>
      <c r="CPE80" s="217"/>
      <c r="CPF80" s="217"/>
      <c r="CPG80" s="217"/>
      <c r="CPH80" s="217"/>
      <c r="CPI80" s="217"/>
      <c r="CPJ80" s="217"/>
      <c r="CPK80" s="217"/>
      <c r="CPL80" s="217"/>
      <c r="CPM80" s="217"/>
      <c r="CPN80" s="217"/>
      <c r="CPO80" s="217"/>
      <c r="CPP80" s="217"/>
      <c r="CPQ80" s="217"/>
      <c r="CPR80" s="217"/>
      <c r="CPS80" s="217"/>
      <c r="CPT80" s="217"/>
      <c r="CPU80" s="217"/>
      <c r="CPV80" s="217"/>
      <c r="CPW80" s="217"/>
      <c r="CPX80" s="217"/>
      <c r="CPY80" s="217"/>
      <c r="CPZ80" s="217"/>
      <c r="CQA80" s="217"/>
      <c r="CQB80" s="217"/>
      <c r="CQC80" s="217"/>
      <c r="CQD80" s="217"/>
      <c r="CQE80" s="217"/>
      <c r="CQF80" s="217"/>
      <c r="CQG80" s="217"/>
      <c r="CQH80" s="217"/>
      <c r="CQI80" s="217"/>
      <c r="CQJ80" s="217"/>
      <c r="CQK80" s="217"/>
      <c r="CQL80" s="217"/>
      <c r="CQM80" s="217"/>
      <c r="CQN80" s="217"/>
      <c r="CQO80" s="217"/>
      <c r="CQP80" s="217"/>
      <c r="CQQ80" s="217"/>
      <c r="CQR80" s="217"/>
      <c r="CQS80" s="217"/>
      <c r="CQT80" s="217"/>
      <c r="CQU80" s="217"/>
      <c r="CQV80" s="217"/>
      <c r="CQW80" s="217"/>
      <c r="CQX80" s="217"/>
      <c r="CQY80" s="217"/>
      <c r="CQZ80" s="217"/>
      <c r="CRA80" s="217"/>
      <c r="CRB80" s="217"/>
      <c r="CRC80" s="217"/>
      <c r="CRD80" s="217"/>
      <c r="CRE80" s="217"/>
      <c r="CRF80" s="217"/>
      <c r="CRG80" s="217"/>
      <c r="CRH80" s="217"/>
      <c r="CRI80" s="217"/>
      <c r="CRJ80" s="217"/>
      <c r="CRK80" s="217"/>
      <c r="CRL80" s="217"/>
      <c r="CRM80" s="217"/>
      <c r="CRN80" s="217"/>
      <c r="CRO80" s="217"/>
      <c r="CRP80" s="217"/>
      <c r="CRQ80" s="217"/>
      <c r="CRR80" s="217"/>
      <c r="CRS80" s="217"/>
      <c r="CRT80" s="217"/>
      <c r="CRU80" s="217"/>
      <c r="CRV80" s="217"/>
      <c r="CRW80" s="217"/>
      <c r="CRX80" s="217"/>
      <c r="CRY80" s="217"/>
      <c r="CRZ80" s="217"/>
      <c r="CSA80" s="217"/>
      <c r="CSB80" s="217"/>
      <c r="CSC80" s="217"/>
      <c r="CSD80" s="217"/>
      <c r="CSE80" s="217"/>
      <c r="CSF80" s="217"/>
      <c r="CSG80" s="217"/>
      <c r="CSH80" s="217"/>
      <c r="CSI80" s="217"/>
      <c r="CSJ80" s="217"/>
      <c r="CSK80" s="217"/>
      <c r="CSL80" s="217"/>
      <c r="CSM80" s="217"/>
      <c r="CSN80" s="217"/>
      <c r="CSO80" s="217"/>
      <c r="CSP80" s="217"/>
      <c r="CSQ80" s="217"/>
      <c r="CSR80" s="217"/>
      <c r="CSS80" s="217"/>
      <c r="CST80" s="217"/>
      <c r="CSU80" s="217"/>
      <c r="CSV80" s="217"/>
      <c r="CSW80" s="217"/>
      <c r="CSX80" s="217"/>
      <c r="CSY80" s="217"/>
      <c r="CSZ80" s="217"/>
      <c r="CTA80" s="217"/>
      <c r="CTB80" s="217"/>
      <c r="CTC80" s="217"/>
      <c r="CTD80" s="217"/>
      <c r="CTE80" s="217"/>
      <c r="CTF80" s="217"/>
      <c r="CTG80" s="217"/>
      <c r="CTH80" s="217"/>
      <c r="CTI80" s="217"/>
      <c r="CTJ80" s="217"/>
      <c r="CTK80" s="217"/>
      <c r="CTL80" s="217"/>
      <c r="CTM80" s="217"/>
      <c r="CTN80" s="217"/>
      <c r="CTO80" s="217"/>
      <c r="CTP80" s="217"/>
      <c r="CTQ80" s="217"/>
      <c r="CTR80" s="217"/>
      <c r="CTS80" s="217"/>
      <c r="CTT80" s="217"/>
      <c r="CTU80" s="217"/>
      <c r="CTV80" s="217"/>
      <c r="CTW80" s="217"/>
      <c r="CTX80" s="217"/>
      <c r="CTY80" s="217"/>
      <c r="CTZ80" s="217"/>
      <c r="CUA80" s="217"/>
      <c r="CUB80" s="217"/>
      <c r="CUC80" s="217"/>
      <c r="CUD80" s="217"/>
      <c r="CUE80" s="217"/>
      <c r="CUF80" s="217"/>
      <c r="CUG80" s="217"/>
      <c r="CUH80" s="217"/>
      <c r="CUI80" s="217"/>
      <c r="CUJ80" s="217"/>
      <c r="CUK80" s="217"/>
      <c r="CUL80" s="217"/>
      <c r="CUM80" s="217"/>
      <c r="CUN80" s="217"/>
      <c r="CUO80" s="217"/>
      <c r="CUP80" s="217"/>
      <c r="CUQ80" s="217"/>
      <c r="CUR80" s="217"/>
      <c r="CUS80" s="217"/>
      <c r="CUT80" s="217"/>
      <c r="CUU80" s="217"/>
      <c r="CUV80" s="217"/>
      <c r="CUW80" s="217"/>
      <c r="CUX80" s="217"/>
      <c r="CUY80" s="217"/>
      <c r="CUZ80" s="217"/>
      <c r="CVA80" s="217"/>
      <c r="CVB80" s="217"/>
      <c r="CVC80" s="217"/>
      <c r="CVD80" s="217"/>
      <c r="CVE80" s="217"/>
      <c r="CVF80" s="217"/>
      <c r="CVG80" s="217"/>
      <c r="CVH80" s="217"/>
      <c r="CVI80" s="217"/>
      <c r="CVJ80" s="217"/>
      <c r="CVK80" s="217"/>
      <c r="CVL80" s="217"/>
      <c r="CVM80" s="217"/>
      <c r="CVN80" s="217"/>
      <c r="CVO80" s="217"/>
      <c r="CVP80" s="217"/>
      <c r="CVQ80" s="217"/>
      <c r="CVR80" s="217"/>
      <c r="CVS80" s="217"/>
      <c r="CVT80" s="217"/>
      <c r="CVU80" s="217"/>
      <c r="CVV80" s="217"/>
      <c r="CVW80" s="217"/>
      <c r="CVX80" s="217"/>
      <c r="CVY80" s="217"/>
      <c r="CVZ80" s="217"/>
      <c r="CWA80" s="217"/>
      <c r="CWB80" s="217"/>
      <c r="CWC80" s="217"/>
      <c r="CWD80" s="217"/>
      <c r="CWE80" s="217"/>
      <c r="CWF80" s="217"/>
      <c r="CWG80" s="217"/>
      <c r="CWH80" s="217"/>
      <c r="CWI80" s="217"/>
      <c r="CWJ80" s="217"/>
      <c r="CWK80" s="217"/>
      <c r="CWL80" s="217"/>
      <c r="CWM80" s="217"/>
      <c r="CWN80" s="217"/>
      <c r="CWO80" s="217"/>
      <c r="CWP80" s="217"/>
      <c r="CWQ80" s="217"/>
      <c r="CWR80" s="217"/>
      <c r="CWS80" s="217"/>
      <c r="CWT80" s="217"/>
      <c r="CWU80" s="217"/>
      <c r="CWV80" s="217"/>
      <c r="CWW80" s="217"/>
      <c r="CWX80" s="217"/>
      <c r="CWY80" s="217"/>
      <c r="CWZ80" s="217"/>
      <c r="CXA80" s="217"/>
      <c r="CXB80" s="217"/>
      <c r="CXC80" s="217"/>
      <c r="CXD80" s="217"/>
      <c r="CXE80" s="217"/>
      <c r="CXF80" s="217"/>
      <c r="CXG80" s="217"/>
      <c r="CXH80" s="217"/>
      <c r="CXI80" s="217"/>
      <c r="CXJ80" s="217"/>
      <c r="CXK80" s="217"/>
      <c r="CXL80" s="217"/>
      <c r="CXM80" s="217"/>
      <c r="CXN80" s="217"/>
      <c r="CXO80" s="217"/>
      <c r="CXP80" s="217"/>
      <c r="CXQ80" s="217"/>
      <c r="CXR80" s="217"/>
      <c r="CXS80" s="217"/>
      <c r="CXT80" s="217"/>
      <c r="CXU80" s="217"/>
      <c r="CXV80" s="217"/>
      <c r="CXW80" s="217"/>
      <c r="CXX80" s="217"/>
      <c r="CXY80" s="217"/>
      <c r="CXZ80" s="217"/>
      <c r="CYA80" s="217"/>
      <c r="CYB80" s="217"/>
      <c r="CYC80" s="217"/>
      <c r="CYD80" s="217"/>
      <c r="CYE80" s="217"/>
      <c r="CYF80" s="217"/>
      <c r="CYG80" s="217"/>
      <c r="CYH80" s="217"/>
      <c r="CYI80" s="217"/>
      <c r="CYJ80" s="217"/>
      <c r="CYK80" s="217"/>
      <c r="CYL80" s="217"/>
      <c r="CYM80" s="217"/>
      <c r="CYN80" s="217"/>
      <c r="CYO80" s="217"/>
      <c r="CYP80" s="217"/>
      <c r="CYQ80" s="217"/>
      <c r="CYR80" s="217"/>
      <c r="CYS80" s="217"/>
      <c r="CYT80" s="217"/>
      <c r="CYU80" s="217"/>
      <c r="CYV80" s="217"/>
      <c r="CYW80" s="217"/>
      <c r="CYX80" s="217"/>
      <c r="CYY80" s="217"/>
      <c r="CYZ80" s="217"/>
      <c r="CZA80" s="217"/>
      <c r="CZB80" s="217"/>
      <c r="CZC80" s="217"/>
      <c r="CZD80" s="217"/>
      <c r="CZE80" s="217"/>
      <c r="CZF80" s="217"/>
      <c r="CZG80" s="217"/>
      <c r="CZH80" s="217"/>
      <c r="CZI80" s="217"/>
      <c r="CZJ80" s="217"/>
      <c r="CZK80" s="217"/>
      <c r="CZL80" s="217"/>
      <c r="CZM80" s="217"/>
      <c r="CZN80" s="217"/>
      <c r="CZO80" s="217"/>
      <c r="CZP80" s="217"/>
      <c r="CZQ80" s="217"/>
      <c r="CZR80" s="217"/>
      <c r="CZS80" s="217"/>
      <c r="CZT80" s="217"/>
      <c r="CZU80" s="217"/>
      <c r="CZV80" s="217"/>
      <c r="CZW80" s="217"/>
      <c r="CZX80" s="217"/>
      <c r="CZY80" s="217"/>
      <c r="CZZ80" s="217"/>
      <c r="DAA80" s="217"/>
      <c r="DAB80" s="217"/>
      <c r="DAC80" s="217"/>
      <c r="DAD80" s="217"/>
      <c r="DAE80" s="217"/>
      <c r="DAF80" s="217"/>
      <c r="DAG80" s="217"/>
      <c r="DAH80" s="217"/>
      <c r="DAI80" s="217"/>
      <c r="DAJ80" s="217"/>
      <c r="DAK80" s="217"/>
      <c r="DAL80" s="217"/>
      <c r="DAM80" s="217"/>
      <c r="DAN80" s="217"/>
      <c r="DAO80" s="217"/>
      <c r="DAP80" s="217"/>
      <c r="DAQ80" s="217"/>
      <c r="DAR80" s="217"/>
      <c r="DAS80" s="217"/>
      <c r="DAT80" s="217"/>
      <c r="DAU80" s="217"/>
      <c r="DAV80" s="217"/>
      <c r="DAW80" s="217"/>
      <c r="DAX80" s="217"/>
      <c r="DAY80" s="217"/>
      <c r="DAZ80" s="217"/>
      <c r="DBA80" s="217"/>
      <c r="DBB80" s="217"/>
      <c r="DBC80" s="217"/>
      <c r="DBD80" s="217"/>
      <c r="DBE80" s="217"/>
      <c r="DBF80" s="217"/>
      <c r="DBG80" s="217"/>
      <c r="DBH80" s="217"/>
      <c r="DBI80" s="217"/>
      <c r="DBJ80" s="217"/>
      <c r="DBK80" s="217"/>
      <c r="DBL80" s="217"/>
      <c r="DBM80" s="217"/>
      <c r="DBN80" s="217"/>
      <c r="DBO80" s="217"/>
      <c r="DBP80" s="217"/>
      <c r="DBQ80" s="217"/>
      <c r="DBR80" s="217"/>
      <c r="DBS80" s="217"/>
      <c r="DBT80" s="217"/>
      <c r="DBU80" s="217"/>
      <c r="DBV80" s="217"/>
      <c r="DBW80" s="217"/>
      <c r="DBX80" s="217"/>
      <c r="DBY80" s="217"/>
      <c r="DBZ80" s="217"/>
      <c r="DCA80" s="217"/>
      <c r="DCB80" s="217"/>
      <c r="DCC80" s="217"/>
      <c r="DCD80" s="217"/>
      <c r="DCE80" s="217"/>
      <c r="DCF80" s="217"/>
      <c r="DCG80" s="217"/>
      <c r="DCH80" s="217"/>
      <c r="DCI80" s="217"/>
      <c r="DCJ80" s="217"/>
      <c r="DCK80" s="217"/>
      <c r="DCL80" s="217"/>
      <c r="DCM80" s="217"/>
      <c r="DCN80" s="217"/>
      <c r="DCO80" s="217"/>
      <c r="DCP80" s="217"/>
      <c r="DCQ80" s="217"/>
      <c r="DCR80" s="217"/>
      <c r="DCS80" s="217"/>
      <c r="DCT80" s="217"/>
      <c r="DCU80" s="217"/>
      <c r="DCV80" s="217"/>
      <c r="DCW80" s="217"/>
      <c r="DCX80" s="217"/>
      <c r="DCY80" s="217"/>
      <c r="DCZ80" s="217"/>
      <c r="DDA80" s="217"/>
      <c r="DDB80" s="217"/>
      <c r="DDC80" s="217"/>
      <c r="DDD80" s="217"/>
      <c r="DDE80" s="217"/>
      <c r="DDF80" s="217"/>
      <c r="DDG80" s="217"/>
      <c r="DDH80" s="217"/>
      <c r="DDI80" s="217"/>
      <c r="DDJ80" s="217"/>
      <c r="DDK80" s="217"/>
      <c r="DDL80" s="217"/>
      <c r="DDM80" s="217"/>
      <c r="DDN80" s="217"/>
      <c r="DDO80" s="217"/>
      <c r="DDP80" s="217"/>
      <c r="DDQ80" s="217"/>
      <c r="DDR80" s="217"/>
      <c r="DDS80" s="217"/>
      <c r="DDT80" s="217"/>
      <c r="DDU80" s="217"/>
      <c r="DDV80" s="217"/>
      <c r="DDW80" s="217"/>
      <c r="DDX80" s="217"/>
      <c r="DDY80" s="217"/>
      <c r="DDZ80" s="217"/>
      <c r="DEA80" s="217"/>
      <c r="DEB80" s="217"/>
      <c r="DEC80" s="217"/>
      <c r="DED80" s="217"/>
      <c r="DEE80" s="217"/>
      <c r="DEF80" s="217"/>
      <c r="DEG80" s="217"/>
      <c r="DEH80" s="217"/>
      <c r="DEI80" s="217"/>
      <c r="DEJ80" s="217"/>
      <c r="DEK80" s="217"/>
      <c r="DEL80" s="217"/>
      <c r="DEM80" s="217"/>
      <c r="DEN80" s="217"/>
      <c r="DEO80" s="217"/>
      <c r="DEP80" s="217"/>
      <c r="DEQ80" s="217"/>
      <c r="DER80" s="217"/>
      <c r="DES80" s="217"/>
      <c r="DET80" s="217"/>
      <c r="DEU80" s="217"/>
      <c r="DEV80" s="217"/>
      <c r="DEW80" s="217"/>
      <c r="DEX80" s="217"/>
      <c r="DEY80" s="217"/>
      <c r="DEZ80" s="217"/>
      <c r="DFA80" s="217"/>
      <c r="DFB80" s="217"/>
      <c r="DFC80" s="217"/>
      <c r="DFD80" s="217"/>
      <c r="DFE80" s="217"/>
      <c r="DFF80" s="217"/>
      <c r="DFG80" s="217"/>
      <c r="DFH80" s="217"/>
      <c r="DFI80" s="217"/>
      <c r="DFJ80" s="217"/>
      <c r="DFK80" s="217"/>
      <c r="DFL80" s="217"/>
      <c r="DFM80" s="217"/>
      <c r="DFN80" s="217"/>
      <c r="DFO80" s="217"/>
      <c r="DFP80" s="217"/>
      <c r="DFQ80" s="217"/>
      <c r="DFR80" s="217"/>
      <c r="DFS80" s="217"/>
      <c r="DFT80" s="217"/>
      <c r="DFU80" s="217"/>
      <c r="DFV80" s="217"/>
      <c r="DFW80" s="217"/>
      <c r="DFX80" s="217"/>
      <c r="DFY80" s="217"/>
      <c r="DFZ80" s="217"/>
      <c r="DGA80" s="217"/>
      <c r="DGB80" s="217"/>
      <c r="DGC80" s="217"/>
      <c r="DGD80" s="217"/>
      <c r="DGE80" s="217"/>
      <c r="DGF80" s="217"/>
      <c r="DGG80" s="217"/>
      <c r="DGH80" s="217"/>
      <c r="DGI80" s="217"/>
      <c r="DGJ80" s="217"/>
      <c r="DGK80" s="217"/>
      <c r="DGL80" s="217"/>
      <c r="DGM80" s="217"/>
      <c r="DGN80" s="217"/>
      <c r="DGO80" s="217"/>
      <c r="DGP80" s="217"/>
      <c r="DGQ80" s="217"/>
      <c r="DGR80" s="217"/>
      <c r="DGS80" s="217"/>
      <c r="DGT80" s="217"/>
      <c r="DGU80" s="217"/>
      <c r="DGV80" s="217"/>
      <c r="DGW80" s="217"/>
      <c r="DGX80" s="217"/>
      <c r="DGY80" s="217"/>
      <c r="DGZ80" s="217"/>
      <c r="DHA80" s="217"/>
      <c r="DHB80" s="217"/>
      <c r="DHC80" s="217"/>
      <c r="DHD80" s="217"/>
      <c r="DHE80" s="217"/>
      <c r="DHF80" s="217"/>
      <c r="DHG80" s="217"/>
      <c r="DHH80" s="217"/>
      <c r="DHI80" s="217"/>
      <c r="DHJ80" s="217"/>
      <c r="DHK80" s="217"/>
      <c r="DHL80" s="217"/>
      <c r="DHM80" s="217"/>
      <c r="DHN80" s="217"/>
      <c r="DHO80" s="217"/>
      <c r="DHP80" s="217"/>
      <c r="DHQ80" s="217"/>
      <c r="DHR80" s="217"/>
      <c r="DHS80" s="217"/>
      <c r="DHT80" s="217"/>
      <c r="DHU80" s="217"/>
      <c r="DHV80" s="217"/>
      <c r="DHW80" s="217"/>
      <c r="DHX80" s="217"/>
      <c r="DHY80" s="217"/>
      <c r="DHZ80" s="217"/>
      <c r="DIA80" s="217"/>
      <c r="DIB80" s="217"/>
      <c r="DIC80" s="217"/>
      <c r="DID80" s="217"/>
      <c r="DIE80" s="217"/>
      <c r="DIF80" s="217"/>
      <c r="DIG80" s="217"/>
      <c r="DIH80" s="217"/>
      <c r="DII80" s="217"/>
      <c r="DIJ80" s="217"/>
      <c r="DIK80" s="217"/>
      <c r="DIL80" s="217"/>
      <c r="DIM80" s="217"/>
      <c r="DIN80" s="217"/>
      <c r="DIO80" s="217"/>
      <c r="DIP80" s="217"/>
      <c r="DIQ80" s="217"/>
      <c r="DIR80" s="217"/>
      <c r="DIS80" s="217"/>
      <c r="DIT80" s="217"/>
      <c r="DIU80" s="217"/>
      <c r="DIV80" s="217"/>
      <c r="DIW80" s="217"/>
      <c r="DIX80" s="217"/>
      <c r="DIY80" s="217"/>
      <c r="DIZ80" s="217"/>
      <c r="DJA80" s="217"/>
      <c r="DJB80" s="217"/>
      <c r="DJC80" s="217"/>
      <c r="DJD80" s="217"/>
      <c r="DJE80" s="217"/>
      <c r="DJF80" s="217"/>
      <c r="DJG80" s="217"/>
      <c r="DJH80" s="217"/>
      <c r="DJI80" s="217"/>
      <c r="DJJ80" s="217"/>
      <c r="DJK80" s="217"/>
      <c r="DJL80" s="217"/>
      <c r="DJM80" s="217"/>
      <c r="DJN80" s="217"/>
      <c r="DJO80" s="217"/>
      <c r="DJP80" s="217"/>
      <c r="DJQ80" s="217"/>
      <c r="DJR80" s="217"/>
      <c r="DJS80" s="217"/>
      <c r="DJT80" s="217"/>
      <c r="DJU80" s="217"/>
      <c r="DJV80" s="217"/>
      <c r="DJW80" s="217"/>
      <c r="DJX80" s="217"/>
      <c r="DJY80" s="217"/>
      <c r="DJZ80" s="217"/>
      <c r="DKA80" s="217"/>
      <c r="DKB80" s="217"/>
      <c r="DKC80" s="217"/>
      <c r="DKD80" s="217"/>
      <c r="DKE80" s="217"/>
      <c r="DKF80" s="217"/>
      <c r="DKG80" s="217"/>
      <c r="DKH80" s="217"/>
      <c r="DKI80" s="217"/>
      <c r="DKJ80" s="217"/>
      <c r="DKK80" s="217"/>
      <c r="DKL80" s="217"/>
      <c r="DKM80" s="217"/>
      <c r="DKN80" s="217"/>
      <c r="DKO80" s="217"/>
      <c r="DKP80" s="217"/>
      <c r="DKQ80" s="217"/>
      <c r="DKR80" s="217"/>
      <c r="DKS80" s="217"/>
      <c r="DKT80" s="217"/>
      <c r="DKU80" s="217"/>
      <c r="DKV80" s="217"/>
      <c r="DKW80" s="217"/>
      <c r="DKX80" s="217"/>
      <c r="DKY80" s="217"/>
      <c r="DKZ80" s="217"/>
      <c r="DLA80" s="217"/>
      <c r="DLB80" s="217"/>
      <c r="DLC80" s="217"/>
      <c r="DLD80" s="217"/>
      <c r="DLE80" s="217"/>
      <c r="DLF80" s="217"/>
      <c r="DLG80" s="217"/>
      <c r="DLH80" s="217"/>
      <c r="DLI80" s="217"/>
      <c r="DLJ80" s="217"/>
      <c r="DLK80" s="217"/>
      <c r="DLL80" s="217"/>
      <c r="DLM80" s="217"/>
      <c r="DLN80" s="217"/>
      <c r="DLO80" s="217"/>
      <c r="DLP80" s="217"/>
      <c r="DLQ80" s="217"/>
      <c r="DLR80" s="217"/>
      <c r="DLS80" s="217"/>
      <c r="DLT80" s="217"/>
      <c r="DLU80" s="217"/>
      <c r="DLV80" s="217"/>
      <c r="DLW80" s="217"/>
      <c r="DLX80" s="217"/>
      <c r="DLY80" s="217"/>
      <c r="DLZ80" s="217"/>
      <c r="DMA80" s="217"/>
      <c r="DMB80" s="217"/>
      <c r="DMC80" s="217"/>
      <c r="DMD80" s="217"/>
      <c r="DME80" s="217"/>
      <c r="DMF80" s="217"/>
      <c r="DMG80" s="217"/>
      <c r="DMH80" s="217"/>
      <c r="DMI80" s="217"/>
      <c r="DMJ80" s="217"/>
      <c r="DMK80" s="217"/>
      <c r="DML80" s="217"/>
      <c r="DMM80" s="217"/>
      <c r="DMN80" s="217"/>
      <c r="DMO80" s="217"/>
      <c r="DMP80" s="217"/>
      <c r="DMQ80" s="217"/>
      <c r="DMR80" s="217"/>
      <c r="DMS80" s="217"/>
      <c r="DMT80" s="217"/>
      <c r="DMU80" s="217"/>
      <c r="DMV80" s="217"/>
      <c r="DMW80" s="217"/>
      <c r="DMX80" s="217"/>
      <c r="DMY80" s="217"/>
      <c r="DMZ80" s="217"/>
      <c r="DNA80" s="217"/>
      <c r="DNB80" s="217"/>
      <c r="DNC80" s="217"/>
      <c r="DND80" s="217"/>
      <c r="DNE80" s="217"/>
      <c r="DNF80" s="217"/>
      <c r="DNG80" s="217"/>
      <c r="DNH80" s="217"/>
      <c r="DNI80" s="217"/>
      <c r="DNJ80" s="217"/>
      <c r="DNK80" s="217"/>
      <c r="DNL80" s="217"/>
      <c r="DNM80" s="217"/>
      <c r="DNN80" s="217"/>
      <c r="DNO80" s="217"/>
      <c r="DNP80" s="217"/>
      <c r="DNQ80" s="217"/>
      <c r="DNR80" s="217"/>
      <c r="DNS80" s="217"/>
      <c r="DNT80" s="217"/>
      <c r="DNU80" s="217"/>
      <c r="DNV80" s="217"/>
      <c r="DNW80" s="217"/>
      <c r="DNX80" s="217"/>
      <c r="DNY80" s="217"/>
      <c r="DNZ80" s="217"/>
      <c r="DOA80" s="217"/>
      <c r="DOB80" s="217"/>
      <c r="DOC80" s="217"/>
      <c r="DOD80" s="217"/>
      <c r="DOE80" s="217"/>
      <c r="DOF80" s="217"/>
      <c r="DOG80" s="217"/>
      <c r="DOH80" s="217"/>
      <c r="DOI80" s="217"/>
      <c r="DOJ80" s="217"/>
      <c r="DOK80" s="217"/>
      <c r="DOL80" s="217"/>
      <c r="DOM80" s="217"/>
      <c r="DON80" s="217"/>
      <c r="DOO80" s="217"/>
      <c r="DOP80" s="217"/>
      <c r="DOQ80" s="217"/>
      <c r="DOR80" s="217"/>
      <c r="DOS80" s="217"/>
      <c r="DOT80" s="217"/>
      <c r="DOU80" s="217"/>
      <c r="DOV80" s="217"/>
      <c r="DOW80" s="217"/>
      <c r="DOX80" s="217"/>
      <c r="DOY80" s="217"/>
      <c r="DOZ80" s="217"/>
      <c r="DPA80" s="217"/>
      <c r="DPB80" s="217"/>
      <c r="DPC80" s="217"/>
      <c r="DPD80" s="217"/>
      <c r="DPE80" s="217"/>
      <c r="DPF80" s="217"/>
      <c r="DPG80" s="217"/>
      <c r="DPH80" s="217"/>
      <c r="DPI80" s="217"/>
      <c r="DPJ80" s="217"/>
      <c r="DPK80" s="217"/>
      <c r="DPL80" s="217"/>
      <c r="DPM80" s="217"/>
      <c r="DPN80" s="217"/>
      <c r="DPO80" s="217"/>
      <c r="DPP80" s="217"/>
      <c r="DPQ80" s="217"/>
      <c r="DPR80" s="217"/>
      <c r="DPS80" s="217"/>
      <c r="DPT80" s="217"/>
      <c r="DPU80" s="217"/>
      <c r="DPV80" s="217"/>
      <c r="DPW80" s="217"/>
      <c r="DPX80" s="217"/>
      <c r="DPY80" s="217"/>
      <c r="DPZ80" s="217"/>
      <c r="DQA80" s="217"/>
      <c r="DQB80" s="217"/>
      <c r="DQC80" s="217"/>
      <c r="DQD80" s="217"/>
      <c r="DQE80" s="217"/>
      <c r="DQF80" s="217"/>
      <c r="DQG80" s="217"/>
      <c r="DQH80" s="217"/>
      <c r="DQI80" s="217"/>
      <c r="DQJ80" s="217"/>
      <c r="DQK80" s="217"/>
      <c r="DQL80" s="217"/>
      <c r="DQM80" s="217"/>
      <c r="DQN80" s="217"/>
      <c r="DQO80" s="217"/>
      <c r="DQP80" s="217"/>
      <c r="DQQ80" s="217"/>
      <c r="DQR80" s="217"/>
      <c r="DQS80" s="217"/>
      <c r="DQT80" s="217"/>
      <c r="DQU80" s="217"/>
      <c r="DQV80" s="217"/>
      <c r="DQW80" s="217"/>
      <c r="DQX80" s="217"/>
      <c r="DQY80" s="217"/>
      <c r="DQZ80" s="217"/>
      <c r="DRA80" s="217"/>
      <c r="DRB80" s="217"/>
      <c r="DRC80" s="217"/>
      <c r="DRD80" s="217"/>
      <c r="DRE80" s="217"/>
      <c r="DRF80" s="217"/>
      <c r="DRG80" s="217"/>
      <c r="DRH80" s="217"/>
      <c r="DRI80" s="217"/>
      <c r="DRJ80" s="217"/>
      <c r="DRK80" s="217"/>
      <c r="DRL80" s="217"/>
      <c r="DRM80" s="217"/>
      <c r="DRN80" s="217"/>
      <c r="DRO80" s="217"/>
      <c r="DRP80" s="217"/>
      <c r="DRQ80" s="217"/>
      <c r="DRR80" s="217"/>
      <c r="DRS80" s="217"/>
      <c r="DRT80" s="217"/>
      <c r="DRU80" s="217"/>
      <c r="DRV80" s="217"/>
      <c r="DRW80" s="217"/>
      <c r="DRX80" s="217"/>
      <c r="DRY80" s="217"/>
      <c r="DRZ80" s="217"/>
      <c r="DSA80" s="217"/>
      <c r="DSB80" s="217"/>
      <c r="DSC80" s="217"/>
      <c r="DSD80" s="217"/>
      <c r="DSE80" s="217"/>
      <c r="DSF80" s="217"/>
      <c r="DSG80" s="217"/>
      <c r="DSH80" s="217"/>
      <c r="DSI80" s="217"/>
      <c r="DSJ80" s="217"/>
      <c r="DSK80" s="217"/>
      <c r="DSL80" s="217"/>
      <c r="DSM80" s="217"/>
      <c r="DSN80" s="217"/>
      <c r="DSO80" s="217"/>
      <c r="DSP80" s="217"/>
      <c r="DSQ80" s="217"/>
      <c r="DSR80" s="217"/>
      <c r="DSS80" s="217"/>
      <c r="DST80" s="217"/>
      <c r="DSU80" s="217"/>
      <c r="DSV80" s="217"/>
      <c r="DSW80" s="217"/>
      <c r="DSX80" s="217"/>
      <c r="DSY80" s="217"/>
      <c r="DSZ80" s="217"/>
      <c r="DTA80" s="217"/>
      <c r="DTB80" s="217"/>
      <c r="DTC80" s="217"/>
      <c r="DTD80" s="217"/>
      <c r="DTE80" s="217"/>
      <c r="DTF80" s="217"/>
      <c r="DTG80" s="217"/>
      <c r="DTH80" s="217"/>
      <c r="DTI80" s="217"/>
      <c r="DTJ80" s="217"/>
      <c r="DTK80" s="217"/>
      <c r="DTL80" s="217"/>
      <c r="DTM80" s="217"/>
      <c r="DTN80" s="217"/>
      <c r="DTO80" s="217"/>
      <c r="DTP80" s="217"/>
      <c r="DTQ80" s="217"/>
      <c r="DTR80" s="217"/>
      <c r="DTS80" s="217"/>
      <c r="DTT80" s="217"/>
      <c r="DTU80" s="217"/>
      <c r="DTV80" s="217"/>
      <c r="DTW80" s="217"/>
      <c r="DTX80" s="217"/>
      <c r="DTY80" s="217"/>
      <c r="DTZ80" s="217"/>
      <c r="DUA80" s="217"/>
      <c r="DUB80" s="217"/>
      <c r="DUC80" s="217"/>
      <c r="DUD80" s="217"/>
      <c r="DUE80" s="217"/>
      <c r="DUF80" s="217"/>
      <c r="DUG80" s="217"/>
      <c r="DUH80" s="217"/>
      <c r="DUI80" s="217"/>
      <c r="DUJ80" s="217"/>
      <c r="DUK80" s="217"/>
      <c r="DUL80" s="217"/>
      <c r="DUM80" s="217"/>
      <c r="DUN80" s="217"/>
      <c r="DUO80" s="217"/>
      <c r="DUP80" s="217"/>
      <c r="DUQ80" s="217"/>
      <c r="DUR80" s="217"/>
      <c r="DUS80" s="217"/>
      <c r="DUT80" s="217"/>
      <c r="DUU80" s="217"/>
      <c r="DUV80" s="217"/>
      <c r="DUW80" s="217"/>
      <c r="DUX80" s="217"/>
      <c r="DUY80" s="217"/>
      <c r="DUZ80" s="217"/>
      <c r="DVA80" s="217"/>
      <c r="DVB80" s="217"/>
      <c r="DVC80" s="217"/>
      <c r="DVD80" s="217"/>
      <c r="DVE80" s="217"/>
      <c r="DVF80" s="217"/>
      <c r="DVG80" s="217"/>
      <c r="DVH80" s="217"/>
      <c r="DVI80" s="217"/>
      <c r="DVJ80" s="217"/>
      <c r="DVK80" s="217"/>
      <c r="DVL80" s="217"/>
      <c r="DVM80" s="217"/>
      <c r="DVN80" s="217"/>
      <c r="DVO80" s="217"/>
      <c r="DVP80" s="217"/>
      <c r="DVQ80" s="217"/>
      <c r="DVR80" s="217"/>
      <c r="DVS80" s="217"/>
      <c r="DVT80" s="217"/>
      <c r="DVU80" s="217"/>
      <c r="DVV80" s="217"/>
      <c r="DVW80" s="217"/>
      <c r="DVX80" s="217"/>
      <c r="DVY80" s="217"/>
      <c r="DVZ80" s="217"/>
      <c r="DWA80" s="217"/>
      <c r="DWB80" s="217"/>
      <c r="DWC80" s="217"/>
      <c r="DWD80" s="217"/>
      <c r="DWE80" s="217"/>
      <c r="DWF80" s="217"/>
      <c r="DWG80" s="217"/>
      <c r="DWH80" s="217"/>
      <c r="DWI80" s="217"/>
      <c r="DWJ80" s="217"/>
      <c r="DWK80" s="217"/>
      <c r="DWL80" s="217"/>
      <c r="DWM80" s="217"/>
      <c r="DWN80" s="217"/>
      <c r="DWO80" s="217"/>
      <c r="DWP80" s="217"/>
      <c r="DWQ80" s="217"/>
      <c r="DWR80" s="217"/>
      <c r="DWS80" s="217"/>
      <c r="DWT80" s="217"/>
      <c r="DWU80" s="217"/>
      <c r="DWV80" s="217"/>
      <c r="DWW80" s="217"/>
      <c r="DWX80" s="217"/>
      <c r="DWY80" s="217"/>
      <c r="DWZ80" s="217"/>
      <c r="DXA80" s="217"/>
      <c r="DXB80" s="217"/>
      <c r="DXC80" s="217"/>
      <c r="DXD80" s="217"/>
      <c r="DXE80" s="217"/>
      <c r="DXF80" s="217"/>
      <c r="DXG80" s="217"/>
      <c r="DXH80" s="217"/>
      <c r="DXI80" s="217"/>
      <c r="DXJ80" s="217"/>
      <c r="DXK80" s="217"/>
      <c r="DXL80" s="217"/>
      <c r="DXM80" s="217"/>
      <c r="DXN80" s="217"/>
      <c r="DXO80" s="217"/>
      <c r="DXP80" s="217"/>
      <c r="DXQ80" s="217"/>
      <c r="DXR80" s="217"/>
      <c r="DXS80" s="217"/>
      <c r="DXT80" s="217"/>
      <c r="DXU80" s="217"/>
      <c r="DXV80" s="217"/>
      <c r="DXW80" s="217"/>
      <c r="DXX80" s="217"/>
      <c r="DXY80" s="217"/>
      <c r="DXZ80" s="217"/>
      <c r="DYA80" s="217"/>
      <c r="DYB80" s="217"/>
      <c r="DYC80" s="217"/>
      <c r="DYD80" s="217"/>
      <c r="DYE80" s="217"/>
      <c r="DYF80" s="217"/>
      <c r="DYG80" s="217"/>
      <c r="DYH80" s="217"/>
      <c r="DYI80" s="217"/>
      <c r="DYJ80" s="217"/>
      <c r="DYK80" s="217"/>
      <c r="DYL80" s="217"/>
      <c r="DYM80" s="217"/>
      <c r="DYN80" s="217"/>
      <c r="DYO80" s="217"/>
      <c r="DYP80" s="217"/>
      <c r="DYQ80" s="217"/>
      <c r="DYR80" s="217"/>
      <c r="DYS80" s="217"/>
      <c r="DYT80" s="217"/>
      <c r="DYU80" s="217"/>
      <c r="DYV80" s="217"/>
      <c r="DYW80" s="217"/>
      <c r="DYX80" s="217"/>
      <c r="DYY80" s="217"/>
      <c r="DYZ80" s="217"/>
      <c r="DZA80" s="217"/>
      <c r="DZB80" s="217"/>
      <c r="DZC80" s="217"/>
      <c r="DZD80" s="217"/>
      <c r="DZE80" s="217"/>
      <c r="DZF80" s="217"/>
      <c r="DZG80" s="217"/>
      <c r="DZH80" s="217"/>
      <c r="DZI80" s="217"/>
      <c r="DZJ80" s="217"/>
      <c r="DZK80" s="217"/>
      <c r="DZL80" s="217"/>
      <c r="DZM80" s="217"/>
      <c r="DZN80" s="217"/>
      <c r="DZO80" s="217"/>
      <c r="DZP80" s="217"/>
      <c r="DZQ80" s="217"/>
      <c r="DZR80" s="217"/>
      <c r="DZS80" s="217"/>
      <c r="DZT80" s="217"/>
      <c r="DZU80" s="217"/>
      <c r="DZV80" s="217"/>
      <c r="DZW80" s="217"/>
      <c r="DZX80" s="217"/>
      <c r="DZY80" s="217"/>
      <c r="DZZ80" s="217"/>
      <c r="EAA80" s="217"/>
      <c r="EAB80" s="217"/>
      <c r="EAC80" s="217"/>
      <c r="EAD80" s="217"/>
      <c r="EAE80" s="217"/>
      <c r="EAF80" s="217"/>
      <c r="EAG80" s="217"/>
      <c r="EAH80" s="217"/>
      <c r="EAI80" s="217"/>
      <c r="EAJ80" s="217"/>
      <c r="EAK80" s="217"/>
      <c r="EAL80" s="217"/>
      <c r="EAM80" s="217"/>
      <c r="EAN80" s="217"/>
      <c r="EAO80" s="217"/>
      <c r="EAP80" s="217"/>
      <c r="EAQ80" s="217"/>
      <c r="EAR80" s="217"/>
      <c r="EAS80" s="217"/>
      <c r="EAT80" s="217"/>
      <c r="EAU80" s="217"/>
      <c r="EAV80" s="217"/>
      <c r="EAW80" s="217"/>
      <c r="EAX80" s="217"/>
      <c r="EAY80" s="217"/>
      <c r="EAZ80" s="217"/>
      <c r="EBA80" s="217"/>
      <c r="EBB80" s="217"/>
      <c r="EBC80" s="217"/>
      <c r="EBD80" s="217"/>
      <c r="EBE80" s="217"/>
      <c r="EBF80" s="217"/>
      <c r="EBG80" s="217"/>
      <c r="EBH80" s="217"/>
      <c r="EBI80" s="217"/>
      <c r="EBJ80" s="217"/>
      <c r="EBK80" s="217"/>
      <c r="EBL80" s="217"/>
      <c r="EBM80" s="217"/>
      <c r="EBN80" s="217"/>
      <c r="EBO80" s="217"/>
      <c r="EBP80" s="217"/>
      <c r="EBQ80" s="217"/>
      <c r="EBR80" s="217"/>
      <c r="EBS80" s="217"/>
      <c r="EBT80" s="217"/>
      <c r="EBU80" s="217"/>
      <c r="EBV80" s="217"/>
      <c r="EBW80" s="217"/>
      <c r="EBX80" s="217"/>
      <c r="EBY80" s="217"/>
      <c r="EBZ80" s="217"/>
      <c r="ECA80" s="217"/>
      <c r="ECB80" s="217"/>
      <c r="ECC80" s="217"/>
      <c r="ECD80" s="217"/>
      <c r="ECE80" s="217"/>
      <c r="ECF80" s="217"/>
      <c r="ECG80" s="217"/>
      <c r="ECH80" s="217"/>
      <c r="ECI80" s="217"/>
      <c r="ECJ80" s="217"/>
      <c r="ECK80" s="217"/>
      <c r="ECL80" s="217"/>
      <c r="ECM80" s="217"/>
      <c r="ECN80" s="217"/>
      <c r="ECO80" s="217"/>
      <c r="ECP80" s="217"/>
      <c r="ECQ80" s="217"/>
      <c r="ECR80" s="217"/>
      <c r="ECS80" s="217"/>
      <c r="ECT80" s="217"/>
      <c r="ECU80" s="217"/>
      <c r="ECV80" s="217"/>
      <c r="ECW80" s="217"/>
      <c r="ECX80" s="217"/>
      <c r="ECY80" s="217"/>
      <c r="ECZ80" s="217"/>
      <c r="EDA80" s="217"/>
      <c r="EDB80" s="217"/>
      <c r="EDC80" s="217"/>
      <c r="EDD80" s="217"/>
      <c r="EDE80" s="217"/>
      <c r="EDF80" s="217"/>
      <c r="EDG80" s="217"/>
      <c r="EDH80" s="217"/>
      <c r="EDI80" s="217"/>
      <c r="EDJ80" s="217"/>
      <c r="EDK80" s="217"/>
      <c r="EDL80" s="217"/>
      <c r="EDM80" s="217"/>
      <c r="EDN80" s="217"/>
      <c r="EDO80" s="217"/>
      <c r="EDP80" s="217"/>
      <c r="EDQ80" s="217"/>
      <c r="EDR80" s="217"/>
      <c r="EDS80" s="217"/>
      <c r="EDT80" s="217"/>
      <c r="EDU80" s="217"/>
      <c r="EDV80" s="217"/>
      <c r="EDW80" s="217"/>
      <c r="EDX80" s="217"/>
      <c r="EDY80" s="217"/>
      <c r="EDZ80" s="217"/>
      <c r="EEA80" s="217"/>
      <c r="EEB80" s="217"/>
      <c r="EEC80" s="217"/>
      <c r="EED80" s="217"/>
      <c r="EEE80" s="217"/>
      <c r="EEF80" s="217"/>
      <c r="EEG80" s="217"/>
      <c r="EEH80" s="217"/>
      <c r="EEI80" s="217"/>
      <c r="EEJ80" s="217"/>
      <c r="EEK80" s="217"/>
      <c r="EEL80" s="217"/>
      <c r="EEM80" s="217"/>
      <c r="EEN80" s="217"/>
      <c r="EEO80" s="217"/>
      <c r="EEP80" s="217"/>
      <c r="EEQ80" s="217"/>
      <c r="EER80" s="217"/>
      <c r="EES80" s="217"/>
      <c r="EET80" s="217"/>
      <c r="EEU80" s="217"/>
      <c r="EEV80" s="217"/>
      <c r="EEW80" s="217"/>
      <c r="EEX80" s="217"/>
      <c r="EEY80" s="217"/>
      <c r="EEZ80" s="217"/>
      <c r="EFA80" s="217"/>
      <c r="EFB80" s="217"/>
      <c r="EFC80" s="217"/>
      <c r="EFD80" s="217"/>
      <c r="EFE80" s="217"/>
      <c r="EFF80" s="217"/>
      <c r="EFG80" s="217"/>
      <c r="EFH80" s="217"/>
      <c r="EFI80" s="217"/>
      <c r="EFJ80" s="217"/>
      <c r="EFK80" s="217"/>
      <c r="EFL80" s="217"/>
      <c r="EFM80" s="217"/>
      <c r="EFN80" s="217"/>
      <c r="EFO80" s="217"/>
      <c r="EFP80" s="217"/>
      <c r="EFQ80" s="217"/>
      <c r="EFR80" s="217"/>
      <c r="EFS80" s="217"/>
      <c r="EFT80" s="217"/>
      <c r="EFU80" s="217"/>
      <c r="EFV80" s="217"/>
      <c r="EFW80" s="217"/>
      <c r="EFX80" s="217"/>
      <c r="EFY80" s="217"/>
      <c r="EFZ80" s="217"/>
      <c r="EGA80" s="217"/>
      <c r="EGB80" s="217"/>
      <c r="EGC80" s="217"/>
      <c r="EGD80" s="217"/>
      <c r="EGE80" s="217"/>
      <c r="EGF80" s="217"/>
      <c r="EGG80" s="217"/>
      <c r="EGH80" s="217"/>
      <c r="EGI80" s="217"/>
      <c r="EGJ80" s="217"/>
      <c r="EGK80" s="217"/>
      <c r="EGL80" s="217"/>
      <c r="EGM80" s="217"/>
      <c r="EGN80" s="217"/>
      <c r="EGO80" s="217"/>
      <c r="EGP80" s="217"/>
      <c r="EGQ80" s="217"/>
      <c r="EGR80" s="217"/>
      <c r="EGS80" s="217"/>
      <c r="EGT80" s="217"/>
      <c r="EGU80" s="217"/>
      <c r="EGV80" s="217"/>
      <c r="EGW80" s="217"/>
      <c r="EGX80" s="217"/>
      <c r="EGY80" s="217"/>
      <c r="EGZ80" s="217"/>
      <c r="EHA80" s="217"/>
      <c r="EHB80" s="217"/>
      <c r="EHC80" s="217"/>
      <c r="EHD80" s="217"/>
      <c r="EHE80" s="217"/>
      <c r="EHF80" s="217"/>
      <c r="EHG80" s="217"/>
      <c r="EHH80" s="217"/>
      <c r="EHI80" s="217"/>
      <c r="EHJ80" s="217"/>
      <c r="EHK80" s="217"/>
      <c r="EHL80" s="217"/>
      <c r="EHM80" s="217"/>
      <c r="EHN80" s="217"/>
      <c r="EHO80" s="217"/>
      <c r="EHP80" s="217"/>
      <c r="EHQ80" s="217"/>
      <c r="EHR80" s="217"/>
      <c r="EHS80" s="217"/>
      <c r="EHT80" s="217"/>
      <c r="EHU80" s="217"/>
      <c r="EHV80" s="217"/>
      <c r="EHW80" s="217"/>
      <c r="EHX80" s="217"/>
      <c r="EHY80" s="217"/>
      <c r="EHZ80" s="217"/>
      <c r="EIA80" s="217"/>
      <c r="EIB80" s="217"/>
      <c r="EIC80" s="217"/>
      <c r="EID80" s="217"/>
      <c r="EIE80" s="217"/>
      <c r="EIF80" s="217"/>
      <c r="EIG80" s="217"/>
      <c r="EIH80" s="217"/>
      <c r="EII80" s="217"/>
      <c r="EIJ80" s="217"/>
      <c r="EIK80" s="217"/>
      <c r="EIL80" s="217"/>
      <c r="EIM80" s="217"/>
      <c r="EIN80" s="217"/>
      <c r="EIO80" s="217"/>
      <c r="EIP80" s="217"/>
      <c r="EIQ80" s="217"/>
      <c r="EIR80" s="217"/>
      <c r="EIS80" s="217"/>
      <c r="EIT80" s="217"/>
      <c r="EIU80" s="217"/>
      <c r="EIV80" s="217"/>
      <c r="EIW80" s="217"/>
      <c r="EIX80" s="217"/>
      <c r="EIY80" s="217"/>
      <c r="EIZ80" s="217"/>
      <c r="EJA80" s="217"/>
      <c r="EJB80" s="217"/>
      <c r="EJC80" s="217"/>
      <c r="EJD80" s="217"/>
      <c r="EJE80" s="217"/>
      <c r="EJF80" s="217"/>
      <c r="EJG80" s="217"/>
      <c r="EJH80" s="217"/>
      <c r="EJI80" s="217"/>
      <c r="EJJ80" s="217"/>
      <c r="EJK80" s="217"/>
      <c r="EJL80" s="217"/>
      <c r="EJM80" s="217"/>
      <c r="EJN80" s="217"/>
      <c r="EJO80" s="217"/>
      <c r="EJP80" s="217"/>
      <c r="EJQ80" s="217"/>
      <c r="EJR80" s="217"/>
      <c r="EJS80" s="217"/>
      <c r="EJT80" s="217"/>
      <c r="EJU80" s="217"/>
      <c r="EJV80" s="217"/>
      <c r="EJW80" s="217"/>
      <c r="EJX80" s="217"/>
      <c r="EJY80" s="217"/>
      <c r="EJZ80" s="217"/>
      <c r="EKA80" s="217"/>
      <c r="EKB80" s="217"/>
      <c r="EKC80" s="217"/>
      <c r="EKD80" s="217"/>
      <c r="EKE80" s="217"/>
      <c r="EKF80" s="217"/>
      <c r="EKG80" s="217"/>
      <c r="EKH80" s="217"/>
      <c r="EKI80" s="217"/>
      <c r="EKJ80" s="217"/>
      <c r="EKK80" s="217"/>
      <c r="EKL80" s="217"/>
      <c r="EKM80" s="217"/>
      <c r="EKN80" s="217"/>
      <c r="EKO80" s="217"/>
      <c r="EKP80" s="217"/>
      <c r="EKQ80" s="217"/>
      <c r="EKR80" s="217"/>
      <c r="EKS80" s="217"/>
      <c r="EKT80" s="217"/>
      <c r="EKU80" s="217"/>
      <c r="EKV80" s="217"/>
      <c r="EKW80" s="217"/>
      <c r="EKX80" s="217"/>
      <c r="EKY80" s="217"/>
      <c r="EKZ80" s="217"/>
      <c r="ELA80" s="217"/>
      <c r="ELB80" s="217"/>
      <c r="ELC80" s="217"/>
      <c r="ELD80" s="217"/>
      <c r="ELE80" s="217"/>
      <c r="ELF80" s="217"/>
      <c r="ELG80" s="217"/>
      <c r="ELH80" s="217"/>
      <c r="ELI80" s="217"/>
      <c r="ELJ80" s="217"/>
      <c r="ELK80" s="217"/>
      <c r="ELL80" s="217"/>
      <c r="ELM80" s="217"/>
      <c r="ELN80" s="217"/>
      <c r="ELO80" s="217"/>
      <c r="ELP80" s="217"/>
      <c r="ELQ80" s="217"/>
      <c r="ELR80" s="217"/>
      <c r="ELS80" s="217"/>
      <c r="ELT80" s="217"/>
      <c r="ELU80" s="217"/>
      <c r="ELV80" s="217"/>
      <c r="ELW80" s="217"/>
      <c r="ELX80" s="217"/>
      <c r="ELY80" s="217"/>
      <c r="ELZ80" s="217"/>
      <c r="EMA80" s="217"/>
      <c r="EMB80" s="217"/>
      <c r="EMC80" s="217"/>
      <c r="EMD80" s="217"/>
      <c r="EME80" s="217"/>
      <c r="EMF80" s="217"/>
      <c r="EMG80" s="217"/>
      <c r="EMH80" s="217"/>
      <c r="EMI80" s="217"/>
      <c r="EMJ80" s="217"/>
      <c r="EMK80" s="217"/>
      <c r="EML80" s="217"/>
      <c r="EMM80" s="217"/>
      <c r="EMN80" s="217"/>
      <c r="EMO80" s="217"/>
      <c r="EMP80" s="217"/>
      <c r="EMQ80" s="217"/>
      <c r="EMR80" s="217"/>
      <c r="EMS80" s="217"/>
      <c r="EMT80" s="217"/>
      <c r="EMU80" s="217"/>
      <c r="EMV80" s="217"/>
      <c r="EMW80" s="217"/>
      <c r="EMX80" s="217"/>
      <c r="EMY80" s="217"/>
      <c r="EMZ80" s="217"/>
      <c r="ENA80" s="217"/>
      <c r="ENB80" s="217"/>
      <c r="ENC80" s="217"/>
      <c r="END80" s="217"/>
      <c r="ENE80" s="217"/>
      <c r="ENF80" s="217"/>
      <c r="ENG80" s="217"/>
      <c r="ENH80" s="217"/>
      <c r="ENI80" s="217"/>
      <c r="ENJ80" s="217"/>
      <c r="ENK80" s="217"/>
      <c r="ENL80" s="217"/>
      <c r="ENM80" s="217"/>
      <c r="ENN80" s="217"/>
      <c r="ENO80" s="217"/>
      <c r="ENP80" s="217"/>
      <c r="ENQ80" s="217"/>
      <c r="ENR80" s="217"/>
      <c r="ENS80" s="217"/>
      <c r="ENT80" s="217"/>
      <c r="ENU80" s="217"/>
      <c r="ENV80" s="217"/>
      <c r="ENW80" s="217"/>
      <c r="ENX80" s="217"/>
      <c r="ENY80" s="217"/>
      <c r="ENZ80" s="217"/>
      <c r="EOA80" s="217"/>
      <c r="EOB80" s="217"/>
      <c r="EOC80" s="217"/>
      <c r="EOD80" s="217"/>
      <c r="EOE80" s="217"/>
      <c r="EOF80" s="217"/>
      <c r="EOG80" s="217"/>
      <c r="EOH80" s="217"/>
      <c r="EOI80" s="217"/>
      <c r="EOJ80" s="217"/>
      <c r="EOK80" s="217"/>
      <c r="EOL80" s="217"/>
      <c r="EOM80" s="217"/>
      <c r="EON80" s="217"/>
      <c r="EOO80" s="217"/>
      <c r="EOP80" s="217"/>
      <c r="EOQ80" s="217"/>
      <c r="EOR80" s="217"/>
      <c r="EOS80" s="217"/>
      <c r="EOT80" s="217"/>
      <c r="EOU80" s="217"/>
      <c r="EOV80" s="217"/>
      <c r="EOW80" s="217"/>
      <c r="EOX80" s="217"/>
      <c r="EOY80" s="217"/>
      <c r="EOZ80" s="217"/>
      <c r="EPA80" s="217"/>
      <c r="EPB80" s="217"/>
      <c r="EPC80" s="217"/>
      <c r="EPD80" s="217"/>
      <c r="EPE80" s="217"/>
      <c r="EPF80" s="217"/>
      <c r="EPG80" s="217"/>
      <c r="EPH80" s="217"/>
      <c r="EPI80" s="217"/>
      <c r="EPJ80" s="217"/>
      <c r="EPK80" s="217"/>
      <c r="EPL80" s="217"/>
      <c r="EPM80" s="217"/>
      <c r="EPN80" s="217"/>
      <c r="EPO80" s="217"/>
      <c r="EPP80" s="217"/>
      <c r="EPQ80" s="217"/>
      <c r="EPR80" s="217"/>
      <c r="EPS80" s="217"/>
      <c r="EPT80" s="217"/>
      <c r="EPU80" s="217"/>
      <c r="EPV80" s="217"/>
      <c r="EPW80" s="217"/>
      <c r="EPX80" s="217"/>
      <c r="EPY80" s="217"/>
      <c r="EPZ80" s="217"/>
      <c r="EQA80" s="217"/>
      <c r="EQB80" s="217"/>
      <c r="EQC80" s="217"/>
      <c r="EQD80" s="217"/>
      <c r="EQE80" s="217"/>
      <c r="EQF80" s="217"/>
      <c r="EQG80" s="217"/>
      <c r="EQH80" s="217"/>
      <c r="EQI80" s="217"/>
      <c r="EQJ80" s="217"/>
      <c r="EQK80" s="217"/>
      <c r="EQL80" s="217"/>
      <c r="EQM80" s="217"/>
      <c r="EQN80" s="217"/>
      <c r="EQO80" s="217"/>
      <c r="EQP80" s="217"/>
      <c r="EQQ80" s="217"/>
      <c r="EQR80" s="217"/>
      <c r="EQS80" s="217"/>
      <c r="EQT80" s="217"/>
      <c r="EQU80" s="217"/>
      <c r="EQV80" s="217"/>
      <c r="EQW80" s="217"/>
      <c r="EQX80" s="217"/>
      <c r="EQY80" s="217"/>
      <c r="EQZ80" s="217"/>
      <c r="ERA80" s="217"/>
      <c r="ERB80" s="217"/>
      <c r="ERC80" s="217"/>
      <c r="ERD80" s="217"/>
      <c r="ERE80" s="217"/>
      <c r="ERF80" s="217"/>
      <c r="ERG80" s="217"/>
      <c r="ERH80" s="217"/>
      <c r="ERI80" s="217"/>
      <c r="ERJ80" s="217"/>
      <c r="ERK80" s="217"/>
      <c r="ERL80" s="217"/>
      <c r="ERM80" s="217"/>
      <c r="ERN80" s="217"/>
      <c r="ERO80" s="217"/>
      <c r="ERP80" s="217"/>
      <c r="ERQ80" s="217"/>
      <c r="ERR80" s="217"/>
      <c r="ERS80" s="217"/>
      <c r="ERT80" s="217"/>
      <c r="ERU80" s="217"/>
      <c r="ERV80" s="217"/>
      <c r="ERW80" s="217"/>
      <c r="ERX80" s="217"/>
      <c r="ERY80" s="217"/>
      <c r="ERZ80" s="217"/>
      <c r="ESA80" s="217"/>
      <c r="ESB80" s="217"/>
      <c r="ESC80" s="217"/>
      <c r="ESD80" s="217"/>
      <c r="ESE80" s="217"/>
      <c r="ESF80" s="217"/>
      <c r="ESG80" s="217"/>
      <c r="ESH80" s="217"/>
      <c r="ESI80" s="217"/>
      <c r="ESJ80" s="217"/>
      <c r="ESK80" s="217"/>
      <c r="ESL80" s="217"/>
      <c r="ESM80" s="217"/>
      <c r="ESN80" s="217"/>
      <c r="ESO80" s="217"/>
      <c r="ESP80" s="217"/>
      <c r="ESQ80" s="217"/>
      <c r="ESR80" s="217"/>
      <c r="ESS80" s="217"/>
      <c r="EST80" s="217"/>
      <c r="ESU80" s="217"/>
      <c r="ESV80" s="217"/>
      <c r="ESW80" s="217"/>
      <c r="ESX80" s="217"/>
      <c r="ESY80" s="217"/>
      <c r="ESZ80" s="217"/>
      <c r="ETA80" s="217"/>
      <c r="ETB80" s="217"/>
      <c r="ETC80" s="217"/>
      <c r="ETD80" s="217"/>
      <c r="ETE80" s="217"/>
      <c r="ETF80" s="217"/>
      <c r="ETG80" s="217"/>
      <c r="ETH80" s="217"/>
      <c r="ETI80" s="217"/>
      <c r="ETJ80" s="217"/>
      <c r="ETK80" s="217"/>
      <c r="ETL80" s="217"/>
      <c r="ETM80" s="217"/>
      <c r="ETN80" s="217"/>
      <c r="ETO80" s="217"/>
      <c r="ETP80" s="217"/>
      <c r="ETQ80" s="217"/>
      <c r="ETR80" s="217"/>
      <c r="ETS80" s="217"/>
      <c r="ETT80" s="217"/>
      <c r="ETU80" s="217"/>
      <c r="ETV80" s="217"/>
      <c r="ETW80" s="217"/>
      <c r="ETX80" s="217"/>
      <c r="ETY80" s="217"/>
      <c r="ETZ80" s="217"/>
      <c r="EUA80" s="217"/>
      <c r="EUB80" s="217"/>
      <c r="EUC80" s="217"/>
      <c r="EUD80" s="217"/>
      <c r="EUE80" s="217"/>
      <c r="EUF80" s="217"/>
      <c r="EUG80" s="217"/>
      <c r="EUH80" s="217"/>
      <c r="EUI80" s="217"/>
      <c r="EUJ80" s="217"/>
      <c r="EUK80" s="217"/>
      <c r="EUL80" s="217"/>
      <c r="EUM80" s="217"/>
      <c r="EUN80" s="217"/>
      <c r="EUO80" s="217"/>
      <c r="EUP80" s="217"/>
      <c r="EUQ80" s="217"/>
      <c r="EUR80" s="217"/>
      <c r="EUS80" s="217"/>
      <c r="EUT80" s="217"/>
      <c r="EUU80" s="217"/>
      <c r="EUV80" s="217"/>
      <c r="EUW80" s="217"/>
      <c r="EUX80" s="217"/>
      <c r="EUY80" s="217"/>
      <c r="EUZ80" s="217"/>
      <c r="EVA80" s="217"/>
      <c r="EVB80" s="217"/>
      <c r="EVC80" s="217"/>
      <c r="EVD80" s="217"/>
      <c r="EVE80" s="217"/>
      <c r="EVF80" s="217"/>
      <c r="EVG80" s="217"/>
      <c r="EVH80" s="217"/>
      <c r="EVI80" s="217"/>
      <c r="EVJ80" s="217"/>
      <c r="EVK80" s="217"/>
      <c r="EVL80" s="217"/>
      <c r="EVM80" s="217"/>
      <c r="EVN80" s="217"/>
      <c r="EVO80" s="217"/>
      <c r="EVP80" s="217"/>
      <c r="EVQ80" s="217"/>
      <c r="EVR80" s="217"/>
      <c r="EVS80" s="217"/>
      <c r="EVT80" s="217"/>
      <c r="EVU80" s="217"/>
      <c r="EVV80" s="217"/>
      <c r="EVW80" s="217"/>
      <c r="EVX80" s="217"/>
      <c r="EVY80" s="217"/>
      <c r="EVZ80" s="217"/>
      <c r="EWA80" s="217"/>
      <c r="EWB80" s="217"/>
      <c r="EWC80" s="217"/>
      <c r="EWD80" s="217"/>
      <c r="EWE80" s="217"/>
      <c r="EWF80" s="217"/>
      <c r="EWG80" s="217"/>
      <c r="EWH80" s="217"/>
      <c r="EWI80" s="217"/>
      <c r="EWJ80" s="217"/>
      <c r="EWK80" s="217"/>
      <c r="EWL80" s="217"/>
      <c r="EWM80" s="217"/>
      <c r="EWN80" s="217"/>
      <c r="EWO80" s="217"/>
      <c r="EWP80" s="217"/>
      <c r="EWQ80" s="217"/>
      <c r="EWR80" s="217"/>
      <c r="EWS80" s="217"/>
      <c r="EWT80" s="217"/>
      <c r="EWU80" s="217"/>
      <c r="EWV80" s="217"/>
      <c r="EWW80" s="217"/>
      <c r="EWX80" s="217"/>
      <c r="EWY80" s="217"/>
      <c r="EWZ80" s="217"/>
      <c r="EXA80" s="217"/>
      <c r="EXB80" s="217"/>
      <c r="EXC80" s="217"/>
      <c r="EXD80" s="217"/>
      <c r="EXE80" s="217"/>
      <c r="EXF80" s="217"/>
      <c r="EXG80" s="217"/>
      <c r="EXH80" s="217"/>
      <c r="EXI80" s="217"/>
      <c r="EXJ80" s="217"/>
      <c r="EXK80" s="217"/>
      <c r="EXL80" s="217"/>
      <c r="EXM80" s="217"/>
      <c r="EXN80" s="217"/>
      <c r="EXO80" s="217"/>
      <c r="EXP80" s="217"/>
      <c r="EXQ80" s="217"/>
      <c r="EXR80" s="217"/>
      <c r="EXS80" s="217"/>
      <c r="EXT80" s="217"/>
      <c r="EXU80" s="217"/>
      <c r="EXV80" s="217"/>
      <c r="EXW80" s="217"/>
      <c r="EXX80" s="217"/>
      <c r="EXY80" s="217"/>
      <c r="EXZ80" s="217"/>
      <c r="EYA80" s="217"/>
      <c r="EYB80" s="217"/>
      <c r="EYC80" s="217"/>
      <c r="EYD80" s="217"/>
      <c r="EYE80" s="217"/>
      <c r="EYF80" s="217"/>
      <c r="EYG80" s="217"/>
      <c r="EYH80" s="217"/>
      <c r="EYI80" s="217"/>
      <c r="EYJ80" s="217"/>
      <c r="EYK80" s="217"/>
      <c r="EYL80" s="217"/>
      <c r="EYM80" s="217"/>
      <c r="EYN80" s="217"/>
      <c r="EYO80" s="217"/>
      <c r="EYP80" s="217"/>
      <c r="EYQ80" s="217"/>
      <c r="EYR80" s="217"/>
      <c r="EYS80" s="217"/>
      <c r="EYT80" s="217"/>
      <c r="EYU80" s="217"/>
      <c r="EYV80" s="217"/>
      <c r="EYW80" s="217"/>
      <c r="EYX80" s="217"/>
      <c r="EYY80" s="217"/>
      <c r="EYZ80" s="217"/>
      <c r="EZA80" s="217"/>
      <c r="EZB80" s="217"/>
      <c r="EZC80" s="217"/>
      <c r="EZD80" s="217"/>
      <c r="EZE80" s="217"/>
      <c r="EZF80" s="217"/>
      <c r="EZG80" s="217"/>
      <c r="EZH80" s="217"/>
      <c r="EZI80" s="217"/>
      <c r="EZJ80" s="217"/>
      <c r="EZK80" s="217"/>
      <c r="EZL80" s="217"/>
      <c r="EZM80" s="217"/>
      <c r="EZN80" s="217"/>
      <c r="EZO80" s="217"/>
      <c r="EZP80" s="217"/>
      <c r="EZQ80" s="217"/>
      <c r="EZR80" s="217"/>
      <c r="EZS80" s="217"/>
      <c r="EZT80" s="217"/>
      <c r="EZU80" s="217"/>
      <c r="EZV80" s="217"/>
      <c r="EZW80" s="217"/>
      <c r="EZX80" s="217"/>
      <c r="EZY80" s="217"/>
      <c r="EZZ80" s="217"/>
      <c r="FAA80" s="217"/>
      <c r="FAB80" s="217"/>
      <c r="FAC80" s="217"/>
      <c r="FAD80" s="217"/>
      <c r="FAE80" s="217"/>
      <c r="FAF80" s="217"/>
      <c r="FAG80" s="217"/>
      <c r="FAH80" s="217"/>
      <c r="FAI80" s="217"/>
      <c r="FAJ80" s="217"/>
      <c r="FAK80" s="217"/>
      <c r="FAL80" s="217"/>
      <c r="FAM80" s="217"/>
      <c r="FAN80" s="217"/>
      <c r="FAO80" s="217"/>
      <c r="FAP80" s="217"/>
      <c r="FAQ80" s="217"/>
      <c r="FAR80" s="217"/>
      <c r="FAS80" s="217"/>
      <c r="FAT80" s="217"/>
      <c r="FAU80" s="217"/>
      <c r="FAV80" s="217"/>
      <c r="FAW80" s="217"/>
      <c r="FAX80" s="217"/>
      <c r="FAY80" s="217"/>
      <c r="FAZ80" s="217"/>
      <c r="FBA80" s="217"/>
      <c r="FBB80" s="217"/>
      <c r="FBC80" s="217"/>
      <c r="FBD80" s="217"/>
      <c r="FBE80" s="217"/>
      <c r="FBF80" s="217"/>
      <c r="FBG80" s="217"/>
      <c r="FBH80" s="217"/>
      <c r="FBI80" s="217"/>
      <c r="FBJ80" s="217"/>
      <c r="FBK80" s="217"/>
      <c r="FBL80" s="217"/>
      <c r="FBM80" s="217"/>
      <c r="FBN80" s="217"/>
      <c r="FBO80" s="217"/>
      <c r="FBP80" s="217"/>
      <c r="FBQ80" s="217"/>
      <c r="FBR80" s="217"/>
      <c r="FBS80" s="217"/>
      <c r="FBT80" s="217"/>
      <c r="FBU80" s="217"/>
      <c r="FBV80" s="217"/>
      <c r="FBW80" s="217"/>
      <c r="FBX80" s="217"/>
      <c r="FBY80" s="217"/>
      <c r="FBZ80" s="217"/>
      <c r="FCA80" s="217"/>
      <c r="FCB80" s="217"/>
      <c r="FCC80" s="217"/>
      <c r="FCD80" s="217"/>
      <c r="FCE80" s="217"/>
      <c r="FCF80" s="217"/>
      <c r="FCG80" s="217"/>
      <c r="FCH80" s="217"/>
      <c r="FCI80" s="217"/>
      <c r="FCJ80" s="217"/>
      <c r="FCK80" s="217"/>
      <c r="FCL80" s="217"/>
      <c r="FCM80" s="217"/>
      <c r="FCN80" s="217"/>
      <c r="FCO80" s="217"/>
      <c r="FCP80" s="217"/>
      <c r="FCQ80" s="217"/>
      <c r="FCR80" s="217"/>
      <c r="FCS80" s="217"/>
      <c r="FCT80" s="217"/>
      <c r="FCU80" s="217"/>
      <c r="FCV80" s="217"/>
      <c r="FCW80" s="217"/>
      <c r="FCX80" s="217"/>
      <c r="FCY80" s="217"/>
      <c r="FCZ80" s="217"/>
      <c r="FDA80" s="217"/>
      <c r="FDB80" s="217"/>
      <c r="FDC80" s="217"/>
      <c r="FDD80" s="217"/>
      <c r="FDE80" s="217"/>
      <c r="FDF80" s="217"/>
      <c r="FDG80" s="217"/>
      <c r="FDH80" s="217"/>
      <c r="FDI80" s="217"/>
      <c r="FDJ80" s="217"/>
      <c r="FDK80" s="217"/>
      <c r="FDL80" s="217"/>
      <c r="FDM80" s="217"/>
      <c r="FDN80" s="217"/>
      <c r="FDO80" s="217"/>
      <c r="FDP80" s="217"/>
      <c r="FDQ80" s="217"/>
      <c r="FDR80" s="217"/>
      <c r="FDS80" s="217"/>
      <c r="FDT80" s="217"/>
      <c r="FDU80" s="217"/>
      <c r="FDV80" s="217"/>
      <c r="FDW80" s="217"/>
      <c r="FDX80" s="217"/>
      <c r="FDY80" s="217"/>
      <c r="FDZ80" s="217"/>
      <c r="FEA80" s="217"/>
      <c r="FEB80" s="217"/>
      <c r="FEC80" s="217"/>
      <c r="FED80" s="217"/>
      <c r="FEE80" s="217"/>
      <c r="FEF80" s="217"/>
      <c r="FEG80" s="217"/>
      <c r="FEH80" s="217"/>
      <c r="FEI80" s="217"/>
      <c r="FEJ80" s="217"/>
      <c r="FEK80" s="217"/>
      <c r="FEL80" s="217"/>
      <c r="FEM80" s="217"/>
      <c r="FEN80" s="217"/>
      <c r="FEO80" s="217"/>
      <c r="FEP80" s="217"/>
      <c r="FEQ80" s="217"/>
      <c r="FER80" s="217"/>
      <c r="FES80" s="217"/>
      <c r="FET80" s="217"/>
      <c r="FEU80" s="217"/>
      <c r="FEV80" s="217"/>
      <c r="FEW80" s="217"/>
      <c r="FEX80" s="217"/>
      <c r="FEY80" s="217"/>
      <c r="FEZ80" s="217"/>
      <c r="FFA80" s="217"/>
      <c r="FFB80" s="217"/>
      <c r="FFC80" s="217"/>
      <c r="FFD80" s="217"/>
      <c r="FFE80" s="217"/>
      <c r="FFF80" s="217"/>
      <c r="FFG80" s="217"/>
      <c r="FFH80" s="217"/>
      <c r="FFI80" s="217"/>
      <c r="FFJ80" s="217"/>
      <c r="FFK80" s="217"/>
      <c r="FFL80" s="217"/>
      <c r="FFM80" s="217"/>
      <c r="FFN80" s="217"/>
      <c r="FFO80" s="217"/>
      <c r="FFP80" s="217"/>
      <c r="FFQ80" s="217"/>
      <c r="FFR80" s="217"/>
      <c r="FFS80" s="217"/>
      <c r="FFT80" s="217"/>
      <c r="FFU80" s="217"/>
      <c r="FFV80" s="217"/>
      <c r="FFW80" s="217"/>
      <c r="FFX80" s="217"/>
      <c r="FFY80" s="217"/>
      <c r="FFZ80" s="217"/>
      <c r="FGA80" s="217"/>
      <c r="FGB80" s="217"/>
      <c r="FGC80" s="217"/>
      <c r="FGD80" s="217"/>
      <c r="FGE80" s="217"/>
      <c r="FGF80" s="217"/>
      <c r="FGG80" s="217"/>
      <c r="FGH80" s="217"/>
      <c r="FGI80" s="217"/>
      <c r="FGJ80" s="217"/>
      <c r="FGK80" s="217"/>
      <c r="FGL80" s="217"/>
      <c r="FGM80" s="217"/>
      <c r="FGN80" s="217"/>
      <c r="FGO80" s="217"/>
      <c r="FGP80" s="217"/>
      <c r="FGQ80" s="217"/>
      <c r="FGR80" s="217"/>
      <c r="FGS80" s="217"/>
      <c r="FGT80" s="217"/>
      <c r="FGU80" s="217"/>
      <c r="FGV80" s="217"/>
      <c r="FGW80" s="217"/>
      <c r="FGX80" s="217"/>
      <c r="FGY80" s="217"/>
      <c r="FGZ80" s="217"/>
      <c r="FHA80" s="217"/>
      <c r="FHB80" s="217"/>
      <c r="FHC80" s="217"/>
      <c r="FHD80" s="217"/>
      <c r="FHE80" s="217"/>
      <c r="FHF80" s="217"/>
      <c r="FHG80" s="217"/>
      <c r="FHH80" s="217"/>
      <c r="FHI80" s="217"/>
      <c r="FHJ80" s="217"/>
      <c r="FHK80" s="217"/>
      <c r="FHL80" s="217"/>
      <c r="FHM80" s="217"/>
      <c r="FHN80" s="217"/>
      <c r="FHO80" s="217"/>
      <c r="FHP80" s="217"/>
      <c r="FHQ80" s="217"/>
      <c r="FHR80" s="217"/>
      <c r="FHS80" s="217"/>
      <c r="FHT80" s="217"/>
      <c r="FHU80" s="217"/>
      <c r="FHV80" s="217"/>
      <c r="FHW80" s="217"/>
      <c r="FHX80" s="217"/>
      <c r="FHY80" s="217"/>
      <c r="FHZ80" s="217"/>
      <c r="FIA80" s="217"/>
      <c r="FIB80" s="217"/>
      <c r="FIC80" s="217"/>
      <c r="FID80" s="217"/>
      <c r="FIE80" s="217"/>
      <c r="FIF80" s="217"/>
      <c r="FIG80" s="217"/>
      <c r="FIH80" s="217"/>
      <c r="FII80" s="217"/>
      <c r="FIJ80" s="217"/>
      <c r="FIK80" s="217"/>
      <c r="FIL80" s="217"/>
      <c r="FIM80" s="217"/>
      <c r="FIN80" s="217"/>
      <c r="FIO80" s="217"/>
      <c r="FIP80" s="217"/>
      <c r="FIQ80" s="217"/>
      <c r="FIR80" s="217"/>
      <c r="FIS80" s="217"/>
      <c r="FIT80" s="217"/>
      <c r="FIU80" s="217"/>
      <c r="FIV80" s="217"/>
      <c r="FIW80" s="217"/>
      <c r="FIX80" s="217"/>
      <c r="FIY80" s="217"/>
      <c r="FIZ80" s="217"/>
      <c r="FJA80" s="217"/>
      <c r="FJB80" s="217"/>
      <c r="FJC80" s="217"/>
      <c r="FJD80" s="217"/>
      <c r="FJE80" s="217"/>
      <c r="FJF80" s="217"/>
      <c r="FJG80" s="217"/>
      <c r="FJH80" s="217"/>
      <c r="FJI80" s="217"/>
      <c r="FJJ80" s="217"/>
      <c r="FJK80" s="217"/>
      <c r="FJL80" s="217"/>
      <c r="FJM80" s="217"/>
      <c r="FJN80" s="217"/>
      <c r="FJO80" s="217"/>
      <c r="FJP80" s="217"/>
      <c r="FJQ80" s="217"/>
      <c r="FJR80" s="217"/>
      <c r="FJS80" s="217"/>
      <c r="FJT80" s="217"/>
      <c r="FJU80" s="217"/>
      <c r="FJV80" s="217"/>
      <c r="FJW80" s="217"/>
      <c r="FJX80" s="217"/>
      <c r="FJY80" s="217"/>
      <c r="FJZ80" s="217"/>
      <c r="FKA80" s="217"/>
      <c r="FKB80" s="217"/>
      <c r="FKC80" s="217"/>
      <c r="FKD80" s="217"/>
      <c r="FKE80" s="217"/>
      <c r="FKF80" s="217"/>
      <c r="FKG80" s="217"/>
      <c r="FKH80" s="217"/>
      <c r="FKI80" s="217"/>
      <c r="FKJ80" s="217"/>
      <c r="FKK80" s="217"/>
      <c r="FKL80" s="217"/>
      <c r="FKM80" s="217"/>
      <c r="FKN80" s="217"/>
      <c r="FKO80" s="217"/>
      <c r="FKP80" s="217"/>
      <c r="FKQ80" s="217"/>
      <c r="FKR80" s="217"/>
      <c r="FKS80" s="217"/>
      <c r="FKT80" s="217"/>
      <c r="FKU80" s="217"/>
      <c r="FKV80" s="217"/>
      <c r="FKW80" s="217"/>
      <c r="FKX80" s="217"/>
      <c r="FKY80" s="217"/>
      <c r="FKZ80" s="217"/>
      <c r="FLA80" s="217"/>
      <c r="FLB80" s="217"/>
      <c r="FLC80" s="217"/>
      <c r="FLD80" s="217"/>
      <c r="FLE80" s="217"/>
      <c r="FLF80" s="217"/>
      <c r="FLG80" s="217"/>
      <c r="FLH80" s="217"/>
      <c r="FLI80" s="217"/>
      <c r="FLJ80" s="217"/>
      <c r="FLK80" s="217"/>
      <c r="FLL80" s="217"/>
      <c r="FLM80" s="217"/>
      <c r="FLN80" s="217"/>
      <c r="FLO80" s="217"/>
      <c r="FLP80" s="217"/>
      <c r="FLQ80" s="217"/>
      <c r="FLR80" s="217"/>
      <c r="FLS80" s="217"/>
      <c r="FLT80" s="217"/>
      <c r="FLU80" s="217"/>
      <c r="FLV80" s="217"/>
      <c r="FLW80" s="217"/>
      <c r="FLX80" s="217"/>
      <c r="FLY80" s="217"/>
      <c r="FLZ80" s="217"/>
      <c r="FMA80" s="217"/>
      <c r="FMB80" s="217"/>
      <c r="FMC80" s="217"/>
      <c r="FMD80" s="217"/>
      <c r="FME80" s="217"/>
      <c r="FMF80" s="217"/>
      <c r="FMG80" s="217"/>
      <c r="FMH80" s="217"/>
      <c r="FMI80" s="217"/>
      <c r="FMJ80" s="217"/>
      <c r="FMK80" s="217"/>
      <c r="FML80" s="217"/>
      <c r="FMM80" s="217"/>
      <c r="FMN80" s="217"/>
      <c r="FMO80" s="217"/>
      <c r="FMP80" s="217"/>
      <c r="FMQ80" s="217"/>
      <c r="FMR80" s="217"/>
      <c r="FMS80" s="217"/>
      <c r="FMT80" s="217"/>
      <c r="FMU80" s="217"/>
      <c r="FMV80" s="217"/>
      <c r="FMW80" s="217"/>
      <c r="FMX80" s="217"/>
      <c r="FMY80" s="217"/>
      <c r="FMZ80" s="217"/>
      <c r="FNA80" s="217"/>
      <c r="FNB80" s="217"/>
      <c r="FNC80" s="217"/>
      <c r="FND80" s="217"/>
      <c r="FNE80" s="217"/>
      <c r="FNF80" s="217"/>
      <c r="FNG80" s="217"/>
      <c r="FNH80" s="217"/>
      <c r="FNI80" s="217"/>
      <c r="FNJ80" s="217"/>
      <c r="FNK80" s="217"/>
      <c r="FNL80" s="217"/>
      <c r="FNM80" s="217"/>
      <c r="FNN80" s="217"/>
      <c r="FNO80" s="217"/>
      <c r="FNP80" s="217"/>
      <c r="FNQ80" s="217"/>
      <c r="FNR80" s="217"/>
      <c r="FNS80" s="217"/>
      <c r="FNT80" s="217"/>
      <c r="FNU80" s="217"/>
      <c r="FNV80" s="217"/>
      <c r="FNW80" s="217"/>
      <c r="FNX80" s="217"/>
      <c r="FNY80" s="217"/>
      <c r="FNZ80" s="217"/>
      <c r="FOA80" s="217"/>
      <c r="FOB80" s="217"/>
      <c r="FOC80" s="217"/>
      <c r="FOD80" s="217"/>
      <c r="FOE80" s="217"/>
      <c r="FOF80" s="217"/>
      <c r="FOG80" s="217"/>
      <c r="FOH80" s="217"/>
      <c r="FOI80" s="217"/>
      <c r="FOJ80" s="217"/>
      <c r="FOK80" s="217"/>
      <c r="FOL80" s="217"/>
      <c r="FOM80" s="217"/>
      <c r="FON80" s="217"/>
      <c r="FOO80" s="217"/>
      <c r="FOP80" s="217"/>
      <c r="FOQ80" s="217"/>
      <c r="FOR80" s="217"/>
      <c r="FOS80" s="217"/>
      <c r="FOT80" s="217"/>
      <c r="FOU80" s="217"/>
      <c r="FOV80" s="217"/>
      <c r="FOW80" s="217"/>
      <c r="FOX80" s="217"/>
      <c r="FOY80" s="217"/>
      <c r="FOZ80" s="217"/>
      <c r="FPA80" s="217"/>
      <c r="FPB80" s="217"/>
      <c r="FPC80" s="217"/>
      <c r="FPD80" s="217"/>
      <c r="FPE80" s="217"/>
      <c r="FPF80" s="217"/>
      <c r="FPG80" s="217"/>
      <c r="FPH80" s="217"/>
      <c r="FPI80" s="217"/>
      <c r="FPJ80" s="217"/>
      <c r="FPK80" s="217"/>
      <c r="FPL80" s="217"/>
      <c r="FPM80" s="217"/>
      <c r="FPN80" s="217"/>
      <c r="FPO80" s="217"/>
      <c r="FPP80" s="217"/>
      <c r="FPQ80" s="217"/>
      <c r="FPR80" s="217"/>
      <c r="FPS80" s="217"/>
      <c r="FPT80" s="217"/>
      <c r="FPU80" s="217"/>
      <c r="FPV80" s="217"/>
      <c r="FPW80" s="217"/>
      <c r="FPX80" s="217"/>
      <c r="FPY80" s="217"/>
      <c r="FPZ80" s="217"/>
      <c r="FQA80" s="217"/>
      <c r="FQB80" s="217"/>
      <c r="FQC80" s="217"/>
      <c r="FQD80" s="217"/>
      <c r="FQE80" s="217"/>
      <c r="FQF80" s="217"/>
      <c r="FQG80" s="217"/>
      <c r="FQH80" s="217"/>
      <c r="FQI80" s="217"/>
      <c r="FQJ80" s="217"/>
      <c r="FQK80" s="217"/>
      <c r="FQL80" s="217"/>
      <c r="FQM80" s="217"/>
      <c r="FQN80" s="217"/>
      <c r="FQO80" s="217"/>
      <c r="FQP80" s="217"/>
      <c r="FQQ80" s="217"/>
      <c r="FQR80" s="217"/>
      <c r="FQS80" s="217"/>
      <c r="FQT80" s="217"/>
      <c r="FQU80" s="217"/>
      <c r="FQV80" s="217"/>
      <c r="FQW80" s="217"/>
      <c r="FQX80" s="217"/>
      <c r="FQY80" s="217"/>
      <c r="FQZ80" s="217"/>
      <c r="FRA80" s="217"/>
      <c r="FRB80" s="217"/>
      <c r="FRC80" s="217"/>
      <c r="FRD80" s="217"/>
      <c r="FRE80" s="217"/>
      <c r="FRF80" s="217"/>
      <c r="FRG80" s="217"/>
      <c r="FRH80" s="217"/>
      <c r="FRI80" s="217"/>
      <c r="FRJ80" s="217"/>
      <c r="FRK80" s="217"/>
      <c r="FRL80" s="217"/>
      <c r="FRM80" s="217"/>
      <c r="FRN80" s="217"/>
      <c r="FRO80" s="217"/>
      <c r="FRP80" s="217"/>
      <c r="FRQ80" s="217"/>
      <c r="FRR80" s="217"/>
      <c r="FRS80" s="217"/>
      <c r="FRT80" s="217"/>
      <c r="FRU80" s="217"/>
      <c r="FRV80" s="217"/>
      <c r="FRW80" s="217"/>
      <c r="FRX80" s="217"/>
      <c r="FRY80" s="217"/>
      <c r="FRZ80" s="217"/>
      <c r="FSA80" s="217"/>
      <c r="FSB80" s="217"/>
      <c r="FSC80" s="217"/>
      <c r="FSD80" s="217"/>
      <c r="FSE80" s="217"/>
      <c r="FSF80" s="217"/>
      <c r="FSG80" s="217"/>
      <c r="FSH80" s="217"/>
      <c r="FSI80" s="217"/>
      <c r="FSJ80" s="217"/>
      <c r="FSK80" s="217"/>
      <c r="FSL80" s="217"/>
      <c r="FSM80" s="217"/>
      <c r="FSN80" s="217"/>
      <c r="FSO80" s="217"/>
      <c r="FSP80" s="217"/>
      <c r="FSQ80" s="217"/>
      <c r="FSR80" s="217"/>
      <c r="FSS80" s="217"/>
      <c r="FST80" s="217"/>
      <c r="FSU80" s="217"/>
      <c r="FSV80" s="217"/>
      <c r="FSW80" s="217"/>
      <c r="FSX80" s="217"/>
      <c r="FSY80" s="217"/>
      <c r="FSZ80" s="217"/>
      <c r="FTA80" s="217"/>
      <c r="FTB80" s="217"/>
      <c r="FTC80" s="217"/>
      <c r="FTD80" s="217"/>
      <c r="FTE80" s="217"/>
      <c r="FTF80" s="217"/>
      <c r="FTG80" s="217"/>
      <c r="FTH80" s="217"/>
      <c r="FTI80" s="217"/>
      <c r="FTJ80" s="217"/>
      <c r="FTK80" s="217"/>
      <c r="FTL80" s="217"/>
      <c r="FTM80" s="217"/>
      <c r="FTN80" s="217"/>
      <c r="FTO80" s="217"/>
      <c r="FTP80" s="217"/>
      <c r="FTQ80" s="217"/>
      <c r="FTR80" s="217"/>
      <c r="FTS80" s="217"/>
      <c r="FTT80" s="217"/>
      <c r="FTU80" s="217"/>
      <c r="FTV80" s="217"/>
      <c r="FTW80" s="217"/>
      <c r="FTX80" s="217"/>
      <c r="FTY80" s="217"/>
      <c r="FTZ80" s="217"/>
      <c r="FUA80" s="217"/>
      <c r="FUB80" s="217"/>
      <c r="FUC80" s="217"/>
      <c r="FUD80" s="217"/>
      <c r="FUE80" s="217"/>
      <c r="FUF80" s="217"/>
      <c r="FUG80" s="217"/>
      <c r="FUH80" s="217"/>
      <c r="FUI80" s="217"/>
      <c r="FUJ80" s="217"/>
      <c r="FUK80" s="217"/>
      <c r="FUL80" s="217"/>
      <c r="FUM80" s="217"/>
      <c r="FUN80" s="217"/>
      <c r="FUO80" s="217"/>
      <c r="FUP80" s="217"/>
      <c r="FUQ80" s="217"/>
      <c r="FUR80" s="217"/>
      <c r="FUS80" s="217"/>
      <c r="FUT80" s="217"/>
      <c r="FUU80" s="217"/>
      <c r="FUV80" s="217"/>
      <c r="FUW80" s="217"/>
      <c r="FUX80" s="217"/>
      <c r="FUY80" s="217"/>
      <c r="FUZ80" s="217"/>
      <c r="FVA80" s="217"/>
      <c r="FVB80" s="217"/>
      <c r="FVC80" s="217"/>
      <c r="FVD80" s="217"/>
      <c r="FVE80" s="217"/>
      <c r="FVF80" s="217"/>
      <c r="FVG80" s="217"/>
      <c r="FVH80" s="217"/>
      <c r="FVI80" s="217"/>
      <c r="FVJ80" s="217"/>
      <c r="FVK80" s="217"/>
      <c r="FVL80" s="217"/>
      <c r="FVM80" s="217"/>
      <c r="FVN80" s="217"/>
      <c r="FVO80" s="217"/>
      <c r="FVP80" s="217"/>
      <c r="FVQ80" s="217"/>
      <c r="FVR80" s="217"/>
      <c r="FVS80" s="217"/>
      <c r="FVT80" s="217"/>
      <c r="FVU80" s="217"/>
      <c r="FVV80" s="217"/>
      <c r="FVW80" s="217"/>
      <c r="FVX80" s="217"/>
      <c r="FVY80" s="217"/>
      <c r="FVZ80" s="217"/>
      <c r="FWA80" s="217"/>
      <c r="FWB80" s="217"/>
      <c r="FWC80" s="217"/>
      <c r="FWD80" s="217"/>
      <c r="FWE80" s="217"/>
      <c r="FWF80" s="217"/>
      <c r="FWG80" s="217"/>
      <c r="FWH80" s="217"/>
      <c r="FWI80" s="217"/>
      <c r="FWJ80" s="217"/>
      <c r="FWK80" s="217"/>
      <c r="FWL80" s="217"/>
      <c r="FWM80" s="217"/>
      <c r="FWN80" s="217"/>
      <c r="FWO80" s="217"/>
      <c r="FWP80" s="217"/>
      <c r="FWQ80" s="217"/>
      <c r="FWR80" s="217"/>
      <c r="FWS80" s="217"/>
      <c r="FWT80" s="217"/>
      <c r="FWU80" s="217"/>
      <c r="FWV80" s="217"/>
      <c r="FWW80" s="217"/>
      <c r="FWX80" s="217"/>
      <c r="FWY80" s="217"/>
      <c r="FWZ80" s="217"/>
      <c r="FXA80" s="217"/>
      <c r="FXB80" s="217"/>
      <c r="FXC80" s="217"/>
      <c r="FXD80" s="217"/>
      <c r="FXE80" s="217"/>
      <c r="FXF80" s="217"/>
      <c r="FXG80" s="217"/>
      <c r="FXH80" s="217"/>
      <c r="FXI80" s="217"/>
      <c r="FXJ80" s="217"/>
      <c r="FXK80" s="217"/>
      <c r="FXL80" s="217"/>
      <c r="FXM80" s="217"/>
      <c r="FXN80" s="217"/>
      <c r="FXO80" s="217"/>
      <c r="FXP80" s="217"/>
      <c r="FXQ80" s="217"/>
      <c r="FXR80" s="217"/>
      <c r="FXS80" s="217"/>
      <c r="FXT80" s="217"/>
      <c r="FXU80" s="217"/>
      <c r="FXV80" s="217"/>
      <c r="FXW80" s="217"/>
      <c r="FXX80" s="217"/>
      <c r="FXY80" s="217"/>
      <c r="FXZ80" s="217"/>
      <c r="FYA80" s="217"/>
      <c r="FYB80" s="217"/>
      <c r="FYC80" s="217"/>
      <c r="FYD80" s="217"/>
      <c r="FYE80" s="217"/>
      <c r="FYF80" s="217"/>
      <c r="FYG80" s="217"/>
      <c r="FYH80" s="217"/>
      <c r="FYI80" s="217"/>
      <c r="FYJ80" s="217"/>
      <c r="FYK80" s="217"/>
      <c r="FYL80" s="217"/>
      <c r="FYM80" s="217"/>
      <c r="FYN80" s="217"/>
      <c r="FYO80" s="217"/>
      <c r="FYP80" s="217"/>
      <c r="FYQ80" s="217"/>
      <c r="FYR80" s="217"/>
      <c r="FYS80" s="217"/>
      <c r="FYT80" s="217"/>
      <c r="FYU80" s="217"/>
      <c r="FYV80" s="217"/>
      <c r="FYW80" s="217"/>
      <c r="FYX80" s="217"/>
      <c r="FYY80" s="217"/>
      <c r="FYZ80" s="217"/>
      <c r="FZA80" s="217"/>
      <c r="FZB80" s="217"/>
      <c r="FZC80" s="217"/>
      <c r="FZD80" s="217"/>
      <c r="FZE80" s="217"/>
      <c r="FZF80" s="217"/>
      <c r="FZG80" s="217"/>
      <c r="FZH80" s="217"/>
      <c r="FZI80" s="217"/>
      <c r="FZJ80" s="217"/>
      <c r="FZK80" s="217"/>
      <c r="FZL80" s="217"/>
      <c r="FZM80" s="217"/>
      <c r="FZN80" s="217"/>
      <c r="FZO80" s="217"/>
      <c r="FZP80" s="217"/>
      <c r="FZQ80" s="217"/>
      <c r="FZR80" s="217"/>
      <c r="FZS80" s="217"/>
      <c r="FZT80" s="217"/>
      <c r="FZU80" s="217"/>
      <c r="FZV80" s="217"/>
      <c r="FZW80" s="217"/>
      <c r="FZX80" s="217"/>
      <c r="FZY80" s="217"/>
      <c r="FZZ80" s="217"/>
      <c r="GAA80" s="217"/>
      <c r="GAB80" s="217"/>
      <c r="GAC80" s="217"/>
      <c r="GAD80" s="217"/>
      <c r="GAE80" s="217"/>
      <c r="GAF80" s="217"/>
      <c r="GAG80" s="217"/>
      <c r="GAH80" s="217"/>
      <c r="GAI80" s="217"/>
      <c r="GAJ80" s="217"/>
      <c r="GAK80" s="217"/>
      <c r="GAL80" s="217"/>
      <c r="GAM80" s="217"/>
      <c r="GAN80" s="217"/>
      <c r="GAO80" s="217"/>
      <c r="GAP80" s="217"/>
      <c r="GAQ80" s="217"/>
      <c r="GAR80" s="217"/>
      <c r="GAS80" s="217"/>
      <c r="GAT80" s="217"/>
      <c r="GAU80" s="217"/>
      <c r="GAV80" s="217"/>
      <c r="GAW80" s="217"/>
      <c r="GAX80" s="217"/>
      <c r="GAY80" s="217"/>
      <c r="GAZ80" s="217"/>
      <c r="GBA80" s="217"/>
      <c r="GBB80" s="217"/>
      <c r="GBC80" s="217"/>
      <c r="GBD80" s="217"/>
      <c r="GBE80" s="217"/>
      <c r="GBF80" s="217"/>
      <c r="GBG80" s="217"/>
      <c r="GBH80" s="217"/>
      <c r="GBI80" s="217"/>
      <c r="GBJ80" s="217"/>
      <c r="GBK80" s="217"/>
      <c r="GBL80" s="217"/>
      <c r="GBM80" s="217"/>
      <c r="GBN80" s="217"/>
      <c r="GBO80" s="217"/>
      <c r="GBP80" s="217"/>
      <c r="GBQ80" s="217"/>
      <c r="GBR80" s="217"/>
      <c r="GBS80" s="217"/>
      <c r="GBT80" s="217"/>
      <c r="GBU80" s="217"/>
      <c r="GBV80" s="217"/>
      <c r="GBW80" s="217"/>
      <c r="GBX80" s="217"/>
      <c r="GBY80" s="217"/>
      <c r="GBZ80" s="217"/>
      <c r="GCA80" s="217"/>
      <c r="GCB80" s="217"/>
      <c r="GCC80" s="217"/>
      <c r="GCD80" s="217"/>
      <c r="GCE80" s="217"/>
      <c r="GCF80" s="217"/>
      <c r="GCG80" s="217"/>
      <c r="GCH80" s="217"/>
      <c r="GCI80" s="217"/>
      <c r="GCJ80" s="217"/>
      <c r="GCK80" s="217"/>
      <c r="GCL80" s="217"/>
      <c r="GCM80" s="217"/>
      <c r="GCN80" s="217"/>
      <c r="GCO80" s="217"/>
      <c r="GCP80" s="217"/>
      <c r="GCQ80" s="217"/>
      <c r="GCR80" s="217"/>
      <c r="GCS80" s="217"/>
      <c r="GCT80" s="217"/>
      <c r="GCU80" s="217"/>
      <c r="GCV80" s="217"/>
      <c r="GCW80" s="217"/>
      <c r="GCX80" s="217"/>
      <c r="GCY80" s="217"/>
      <c r="GCZ80" s="217"/>
      <c r="GDA80" s="217"/>
      <c r="GDB80" s="217"/>
      <c r="GDC80" s="217"/>
      <c r="GDD80" s="217"/>
      <c r="GDE80" s="217"/>
      <c r="GDF80" s="217"/>
      <c r="GDG80" s="217"/>
      <c r="GDH80" s="217"/>
      <c r="GDI80" s="217"/>
      <c r="GDJ80" s="217"/>
      <c r="GDK80" s="217"/>
      <c r="GDL80" s="217"/>
      <c r="GDM80" s="217"/>
      <c r="GDN80" s="217"/>
      <c r="GDO80" s="217"/>
      <c r="GDP80" s="217"/>
      <c r="GDQ80" s="217"/>
      <c r="GDR80" s="217"/>
      <c r="GDS80" s="217"/>
      <c r="GDT80" s="217"/>
      <c r="GDU80" s="217"/>
      <c r="GDV80" s="217"/>
      <c r="GDW80" s="217"/>
      <c r="GDX80" s="217"/>
      <c r="GDY80" s="217"/>
      <c r="GDZ80" s="217"/>
      <c r="GEA80" s="217"/>
      <c r="GEB80" s="217"/>
      <c r="GEC80" s="217"/>
      <c r="GED80" s="217"/>
      <c r="GEE80" s="217"/>
      <c r="GEF80" s="217"/>
      <c r="GEG80" s="217"/>
      <c r="GEH80" s="217"/>
      <c r="GEI80" s="217"/>
      <c r="GEJ80" s="217"/>
      <c r="GEK80" s="217"/>
      <c r="GEL80" s="217"/>
      <c r="GEM80" s="217"/>
      <c r="GEN80" s="217"/>
      <c r="GEO80" s="217"/>
      <c r="GEP80" s="217"/>
      <c r="GEQ80" s="217"/>
      <c r="GER80" s="217"/>
      <c r="GES80" s="217"/>
      <c r="GET80" s="217"/>
      <c r="GEU80" s="217"/>
      <c r="GEV80" s="217"/>
      <c r="GEW80" s="217"/>
      <c r="GEX80" s="217"/>
      <c r="GEY80" s="217"/>
      <c r="GEZ80" s="217"/>
      <c r="GFA80" s="217"/>
      <c r="GFB80" s="217"/>
      <c r="GFC80" s="217"/>
      <c r="GFD80" s="217"/>
      <c r="GFE80" s="217"/>
      <c r="GFF80" s="217"/>
      <c r="GFG80" s="217"/>
      <c r="GFH80" s="217"/>
      <c r="GFI80" s="217"/>
      <c r="GFJ80" s="217"/>
      <c r="GFK80" s="217"/>
      <c r="GFL80" s="217"/>
      <c r="GFM80" s="217"/>
      <c r="GFN80" s="217"/>
      <c r="GFO80" s="217"/>
      <c r="GFP80" s="217"/>
      <c r="GFQ80" s="217"/>
      <c r="GFR80" s="217"/>
      <c r="GFS80" s="217"/>
      <c r="GFT80" s="217"/>
      <c r="GFU80" s="217"/>
      <c r="GFV80" s="217"/>
      <c r="GFW80" s="217"/>
      <c r="GFX80" s="217"/>
      <c r="GFY80" s="217"/>
      <c r="GFZ80" s="217"/>
      <c r="GGA80" s="217"/>
      <c r="GGB80" s="217"/>
      <c r="GGC80" s="217"/>
      <c r="GGD80" s="217"/>
      <c r="GGE80" s="217"/>
      <c r="GGF80" s="217"/>
      <c r="GGG80" s="217"/>
      <c r="GGH80" s="217"/>
      <c r="GGI80" s="217"/>
      <c r="GGJ80" s="217"/>
      <c r="GGK80" s="217"/>
      <c r="GGL80" s="217"/>
      <c r="GGM80" s="217"/>
      <c r="GGN80" s="217"/>
      <c r="GGO80" s="217"/>
      <c r="GGP80" s="217"/>
      <c r="GGQ80" s="217"/>
      <c r="GGR80" s="217"/>
      <c r="GGS80" s="217"/>
      <c r="GGT80" s="217"/>
      <c r="GGU80" s="217"/>
      <c r="GGV80" s="217"/>
      <c r="GGW80" s="217"/>
      <c r="GGX80" s="217"/>
      <c r="GGY80" s="217"/>
      <c r="GGZ80" s="217"/>
      <c r="GHA80" s="217"/>
      <c r="GHB80" s="217"/>
      <c r="GHC80" s="217"/>
      <c r="GHD80" s="217"/>
      <c r="GHE80" s="217"/>
      <c r="GHF80" s="217"/>
      <c r="GHG80" s="217"/>
      <c r="GHH80" s="217"/>
      <c r="GHI80" s="217"/>
      <c r="GHJ80" s="217"/>
      <c r="GHK80" s="217"/>
      <c r="GHL80" s="217"/>
      <c r="GHM80" s="217"/>
      <c r="GHN80" s="217"/>
      <c r="GHO80" s="217"/>
      <c r="GHP80" s="217"/>
      <c r="GHQ80" s="217"/>
      <c r="GHR80" s="217"/>
      <c r="GHS80" s="217"/>
      <c r="GHT80" s="217"/>
      <c r="GHU80" s="217"/>
      <c r="GHV80" s="217"/>
      <c r="GHW80" s="217"/>
      <c r="GHX80" s="217"/>
      <c r="GHY80" s="217"/>
      <c r="GHZ80" s="217"/>
      <c r="GIA80" s="217"/>
      <c r="GIB80" s="217"/>
      <c r="GIC80" s="217"/>
      <c r="GID80" s="217"/>
      <c r="GIE80" s="217"/>
      <c r="GIF80" s="217"/>
      <c r="GIG80" s="217"/>
      <c r="GIH80" s="217"/>
      <c r="GII80" s="217"/>
      <c r="GIJ80" s="217"/>
      <c r="GIK80" s="217"/>
      <c r="GIL80" s="217"/>
      <c r="GIM80" s="217"/>
      <c r="GIN80" s="217"/>
      <c r="GIO80" s="217"/>
      <c r="GIP80" s="217"/>
      <c r="GIQ80" s="217"/>
      <c r="GIR80" s="217"/>
      <c r="GIS80" s="217"/>
      <c r="GIT80" s="217"/>
      <c r="GIU80" s="217"/>
      <c r="GIV80" s="217"/>
      <c r="GIW80" s="217"/>
      <c r="GIX80" s="217"/>
      <c r="GIY80" s="217"/>
      <c r="GIZ80" s="217"/>
      <c r="GJA80" s="217"/>
      <c r="GJB80" s="217"/>
      <c r="GJC80" s="217"/>
      <c r="GJD80" s="217"/>
      <c r="GJE80" s="217"/>
      <c r="GJF80" s="217"/>
      <c r="GJG80" s="217"/>
      <c r="GJH80" s="217"/>
      <c r="GJI80" s="217"/>
      <c r="GJJ80" s="217"/>
      <c r="GJK80" s="217"/>
      <c r="GJL80" s="217"/>
      <c r="GJM80" s="217"/>
      <c r="GJN80" s="217"/>
      <c r="GJO80" s="217"/>
      <c r="GJP80" s="217"/>
      <c r="GJQ80" s="217"/>
      <c r="GJR80" s="217"/>
      <c r="GJS80" s="217"/>
      <c r="GJT80" s="217"/>
      <c r="GJU80" s="217"/>
      <c r="GJV80" s="217"/>
      <c r="GJW80" s="217"/>
      <c r="GJX80" s="217"/>
      <c r="GJY80" s="217"/>
      <c r="GJZ80" s="217"/>
      <c r="GKA80" s="217"/>
      <c r="GKB80" s="217"/>
      <c r="GKC80" s="217"/>
      <c r="GKD80" s="217"/>
      <c r="GKE80" s="217"/>
      <c r="GKF80" s="217"/>
      <c r="GKG80" s="217"/>
      <c r="GKH80" s="217"/>
      <c r="GKI80" s="217"/>
      <c r="GKJ80" s="217"/>
      <c r="GKK80" s="217"/>
      <c r="GKL80" s="217"/>
      <c r="GKM80" s="217"/>
      <c r="GKN80" s="217"/>
      <c r="GKO80" s="217"/>
      <c r="GKP80" s="217"/>
      <c r="GKQ80" s="217"/>
      <c r="GKR80" s="217"/>
      <c r="GKS80" s="217"/>
      <c r="GKT80" s="217"/>
      <c r="GKU80" s="217"/>
      <c r="GKV80" s="217"/>
      <c r="GKW80" s="217"/>
      <c r="GKX80" s="217"/>
      <c r="GKY80" s="217"/>
      <c r="GKZ80" s="217"/>
      <c r="GLA80" s="217"/>
      <c r="GLB80" s="217"/>
      <c r="GLC80" s="217"/>
      <c r="GLD80" s="217"/>
      <c r="GLE80" s="217"/>
      <c r="GLF80" s="217"/>
      <c r="GLG80" s="217"/>
      <c r="GLH80" s="217"/>
      <c r="GLI80" s="217"/>
      <c r="GLJ80" s="217"/>
      <c r="GLK80" s="217"/>
      <c r="GLL80" s="217"/>
      <c r="GLM80" s="217"/>
      <c r="GLN80" s="217"/>
      <c r="GLO80" s="217"/>
      <c r="GLP80" s="217"/>
      <c r="GLQ80" s="217"/>
      <c r="GLR80" s="217"/>
      <c r="GLS80" s="217"/>
      <c r="GLT80" s="217"/>
      <c r="GLU80" s="217"/>
      <c r="GLV80" s="217"/>
      <c r="GLW80" s="217"/>
      <c r="GLX80" s="217"/>
      <c r="GLY80" s="217"/>
      <c r="GLZ80" s="217"/>
      <c r="GMA80" s="217"/>
      <c r="GMB80" s="217"/>
      <c r="GMC80" s="217"/>
      <c r="GMD80" s="217"/>
      <c r="GME80" s="217"/>
      <c r="GMF80" s="217"/>
      <c r="GMG80" s="217"/>
      <c r="GMH80" s="217"/>
      <c r="GMI80" s="217"/>
      <c r="GMJ80" s="217"/>
      <c r="GMK80" s="217"/>
      <c r="GML80" s="217"/>
      <c r="GMM80" s="217"/>
      <c r="GMN80" s="217"/>
      <c r="GMO80" s="217"/>
      <c r="GMP80" s="217"/>
      <c r="GMQ80" s="217"/>
      <c r="GMR80" s="217"/>
      <c r="GMS80" s="217"/>
      <c r="GMT80" s="217"/>
      <c r="GMU80" s="217"/>
      <c r="GMV80" s="217"/>
      <c r="GMW80" s="217"/>
      <c r="GMX80" s="217"/>
      <c r="GMY80" s="217"/>
      <c r="GMZ80" s="217"/>
      <c r="GNA80" s="217"/>
      <c r="GNB80" s="217"/>
      <c r="GNC80" s="217"/>
      <c r="GND80" s="217"/>
      <c r="GNE80" s="217"/>
      <c r="GNF80" s="217"/>
      <c r="GNG80" s="217"/>
      <c r="GNH80" s="217"/>
      <c r="GNI80" s="217"/>
      <c r="GNJ80" s="217"/>
      <c r="GNK80" s="217"/>
      <c r="GNL80" s="217"/>
      <c r="GNM80" s="217"/>
      <c r="GNN80" s="217"/>
      <c r="GNO80" s="217"/>
      <c r="GNP80" s="217"/>
      <c r="GNQ80" s="217"/>
      <c r="GNR80" s="217"/>
      <c r="GNS80" s="217"/>
      <c r="GNT80" s="217"/>
      <c r="GNU80" s="217"/>
      <c r="GNV80" s="217"/>
      <c r="GNW80" s="217"/>
      <c r="GNX80" s="217"/>
      <c r="GNY80" s="217"/>
      <c r="GNZ80" s="217"/>
      <c r="GOA80" s="217"/>
      <c r="GOB80" s="217"/>
      <c r="GOC80" s="217"/>
      <c r="GOD80" s="217"/>
      <c r="GOE80" s="217"/>
      <c r="GOF80" s="217"/>
      <c r="GOG80" s="217"/>
      <c r="GOH80" s="217"/>
      <c r="GOI80" s="217"/>
      <c r="GOJ80" s="217"/>
      <c r="GOK80" s="217"/>
      <c r="GOL80" s="217"/>
      <c r="GOM80" s="217"/>
      <c r="GON80" s="217"/>
      <c r="GOO80" s="217"/>
      <c r="GOP80" s="217"/>
      <c r="GOQ80" s="217"/>
      <c r="GOR80" s="217"/>
      <c r="GOS80" s="217"/>
      <c r="GOT80" s="217"/>
      <c r="GOU80" s="217"/>
      <c r="GOV80" s="217"/>
      <c r="GOW80" s="217"/>
      <c r="GOX80" s="217"/>
      <c r="GOY80" s="217"/>
      <c r="GOZ80" s="217"/>
      <c r="GPA80" s="217"/>
      <c r="GPB80" s="217"/>
      <c r="GPC80" s="217"/>
      <c r="GPD80" s="217"/>
      <c r="GPE80" s="217"/>
      <c r="GPF80" s="217"/>
      <c r="GPG80" s="217"/>
      <c r="GPH80" s="217"/>
      <c r="GPI80" s="217"/>
      <c r="GPJ80" s="217"/>
      <c r="GPK80" s="217"/>
      <c r="GPL80" s="217"/>
      <c r="GPM80" s="217"/>
      <c r="GPN80" s="217"/>
      <c r="GPO80" s="217"/>
      <c r="GPP80" s="217"/>
      <c r="GPQ80" s="217"/>
      <c r="GPR80" s="217"/>
      <c r="GPS80" s="217"/>
      <c r="GPT80" s="217"/>
      <c r="GPU80" s="217"/>
      <c r="GPV80" s="217"/>
      <c r="GPW80" s="217"/>
      <c r="GPX80" s="217"/>
      <c r="GPY80" s="217"/>
      <c r="GPZ80" s="217"/>
      <c r="GQA80" s="217"/>
      <c r="GQB80" s="217"/>
      <c r="GQC80" s="217"/>
      <c r="GQD80" s="217"/>
      <c r="GQE80" s="217"/>
      <c r="GQF80" s="217"/>
      <c r="GQG80" s="217"/>
      <c r="GQH80" s="217"/>
      <c r="GQI80" s="217"/>
      <c r="GQJ80" s="217"/>
      <c r="GQK80" s="217"/>
      <c r="GQL80" s="217"/>
      <c r="GQM80" s="217"/>
      <c r="GQN80" s="217"/>
      <c r="GQO80" s="217"/>
      <c r="GQP80" s="217"/>
      <c r="GQQ80" s="217"/>
      <c r="GQR80" s="217"/>
      <c r="GQS80" s="217"/>
      <c r="GQT80" s="217"/>
      <c r="GQU80" s="217"/>
      <c r="GQV80" s="217"/>
      <c r="GQW80" s="217"/>
      <c r="GQX80" s="217"/>
      <c r="GQY80" s="217"/>
      <c r="GQZ80" s="217"/>
      <c r="GRA80" s="217"/>
      <c r="GRB80" s="217"/>
      <c r="GRC80" s="217"/>
      <c r="GRD80" s="217"/>
      <c r="GRE80" s="217"/>
      <c r="GRF80" s="217"/>
      <c r="GRG80" s="217"/>
      <c r="GRH80" s="217"/>
      <c r="GRI80" s="217"/>
      <c r="GRJ80" s="217"/>
      <c r="GRK80" s="217"/>
      <c r="GRL80" s="217"/>
      <c r="GRM80" s="217"/>
      <c r="GRN80" s="217"/>
      <c r="GRO80" s="217"/>
      <c r="GRP80" s="217"/>
      <c r="GRQ80" s="217"/>
      <c r="GRR80" s="217"/>
      <c r="GRS80" s="217"/>
      <c r="GRT80" s="217"/>
      <c r="GRU80" s="217"/>
      <c r="GRV80" s="217"/>
      <c r="GRW80" s="217"/>
      <c r="GRX80" s="217"/>
      <c r="GRY80" s="217"/>
      <c r="GRZ80" s="217"/>
      <c r="GSA80" s="217"/>
      <c r="GSB80" s="217"/>
      <c r="GSC80" s="217"/>
      <c r="GSD80" s="217"/>
      <c r="GSE80" s="217"/>
      <c r="GSF80" s="217"/>
      <c r="GSG80" s="217"/>
      <c r="GSH80" s="217"/>
      <c r="GSI80" s="217"/>
      <c r="GSJ80" s="217"/>
      <c r="GSK80" s="217"/>
      <c r="GSL80" s="217"/>
      <c r="GSM80" s="217"/>
      <c r="GSN80" s="217"/>
      <c r="GSO80" s="217"/>
      <c r="GSP80" s="217"/>
      <c r="GSQ80" s="217"/>
      <c r="GSR80" s="217"/>
      <c r="GSS80" s="217"/>
      <c r="GST80" s="217"/>
      <c r="GSU80" s="217"/>
      <c r="GSV80" s="217"/>
      <c r="GSW80" s="217"/>
      <c r="GSX80" s="217"/>
      <c r="GSY80" s="217"/>
      <c r="GSZ80" s="217"/>
      <c r="GTA80" s="217"/>
      <c r="GTB80" s="217"/>
      <c r="GTC80" s="217"/>
      <c r="GTD80" s="217"/>
      <c r="GTE80" s="217"/>
      <c r="GTF80" s="217"/>
      <c r="GTG80" s="217"/>
      <c r="GTH80" s="217"/>
      <c r="GTI80" s="217"/>
      <c r="GTJ80" s="217"/>
      <c r="GTK80" s="217"/>
      <c r="GTL80" s="217"/>
      <c r="GTM80" s="217"/>
      <c r="GTN80" s="217"/>
      <c r="GTO80" s="217"/>
      <c r="GTP80" s="217"/>
      <c r="GTQ80" s="217"/>
      <c r="GTR80" s="217"/>
      <c r="GTS80" s="217"/>
      <c r="GTT80" s="217"/>
      <c r="GTU80" s="217"/>
      <c r="GTV80" s="217"/>
      <c r="GTW80" s="217"/>
      <c r="GTX80" s="217"/>
      <c r="GTY80" s="217"/>
      <c r="GTZ80" s="217"/>
      <c r="GUA80" s="217"/>
      <c r="GUB80" s="217"/>
      <c r="GUC80" s="217"/>
      <c r="GUD80" s="217"/>
      <c r="GUE80" s="217"/>
      <c r="GUF80" s="217"/>
      <c r="GUG80" s="217"/>
      <c r="GUH80" s="217"/>
      <c r="GUI80" s="217"/>
      <c r="GUJ80" s="217"/>
      <c r="GUK80" s="217"/>
      <c r="GUL80" s="217"/>
      <c r="GUM80" s="217"/>
      <c r="GUN80" s="217"/>
      <c r="GUO80" s="217"/>
      <c r="GUP80" s="217"/>
      <c r="GUQ80" s="217"/>
      <c r="GUR80" s="217"/>
      <c r="GUS80" s="217"/>
      <c r="GUT80" s="217"/>
      <c r="GUU80" s="217"/>
      <c r="GUV80" s="217"/>
      <c r="GUW80" s="217"/>
      <c r="GUX80" s="217"/>
      <c r="GUY80" s="217"/>
      <c r="GUZ80" s="217"/>
      <c r="GVA80" s="217"/>
      <c r="GVB80" s="217"/>
      <c r="GVC80" s="217"/>
      <c r="GVD80" s="217"/>
      <c r="GVE80" s="217"/>
      <c r="GVF80" s="217"/>
      <c r="GVG80" s="217"/>
      <c r="GVH80" s="217"/>
      <c r="GVI80" s="217"/>
      <c r="GVJ80" s="217"/>
      <c r="GVK80" s="217"/>
      <c r="GVL80" s="217"/>
      <c r="GVM80" s="217"/>
      <c r="GVN80" s="217"/>
      <c r="GVO80" s="217"/>
      <c r="GVP80" s="217"/>
      <c r="GVQ80" s="217"/>
      <c r="GVR80" s="217"/>
      <c r="GVS80" s="217"/>
      <c r="GVT80" s="217"/>
      <c r="GVU80" s="217"/>
      <c r="GVV80" s="217"/>
      <c r="GVW80" s="217"/>
      <c r="GVX80" s="217"/>
      <c r="GVY80" s="217"/>
      <c r="GVZ80" s="217"/>
      <c r="GWA80" s="217"/>
      <c r="GWB80" s="217"/>
      <c r="GWC80" s="217"/>
      <c r="GWD80" s="217"/>
      <c r="GWE80" s="217"/>
      <c r="GWF80" s="217"/>
      <c r="GWG80" s="217"/>
      <c r="GWH80" s="217"/>
      <c r="GWI80" s="217"/>
      <c r="GWJ80" s="217"/>
      <c r="GWK80" s="217"/>
      <c r="GWL80" s="217"/>
      <c r="GWM80" s="217"/>
      <c r="GWN80" s="217"/>
      <c r="GWO80" s="217"/>
      <c r="GWP80" s="217"/>
      <c r="GWQ80" s="217"/>
      <c r="GWR80" s="217"/>
      <c r="GWS80" s="217"/>
      <c r="GWT80" s="217"/>
      <c r="GWU80" s="217"/>
      <c r="GWV80" s="217"/>
      <c r="GWW80" s="217"/>
      <c r="GWX80" s="217"/>
      <c r="GWY80" s="217"/>
      <c r="GWZ80" s="217"/>
      <c r="GXA80" s="217"/>
      <c r="GXB80" s="217"/>
      <c r="GXC80" s="217"/>
      <c r="GXD80" s="217"/>
      <c r="GXE80" s="217"/>
      <c r="GXF80" s="217"/>
      <c r="GXG80" s="217"/>
      <c r="GXH80" s="217"/>
      <c r="GXI80" s="217"/>
      <c r="GXJ80" s="217"/>
      <c r="GXK80" s="217"/>
      <c r="GXL80" s="217"/>
      <c r="GXM80" s="217"/>
      <c r="GXN80" s="217"/>
      <c r="GXO80" s="217"/>
      <c r="GXP80" s="217"/>
      <c r="GXQ80" s="217"/>
      <c r="GXR80" s="217"/>
      <c r="GXS80" s="217"/>
      <c r="GXT80" s="217"/>
      <c r="GXU80" s="217"/>
      <c r="GXV80" s="217"/>
      <c r="GXW80" s="217"/>
      <c r="GXX80" s="217"/>
      <c r="GXY80" s="217"/>
      <c r="GXZ80" s="217"/>
      <c r="GYA80" s="217"/>
      <c r="GYB80" s="217"/>
      <c r="GYC80" s="217"/>
      <c r="GYD80" s="217"/>
      <c r="GYE80" s="217"/>
      <c r="GYF80" s="217"/>
      <c r="GYG80" s="217"/>
      <c r="GYH80" s="217"/>
      <c r="GYI80" s="217"/>
      <c r="GYJ80" s="217"/>
      <c r="GYK80" s="217"/>
      <c r="GYL80" s="217"/>
      <c r="GYM80" s="217"/>
      <c r="GYN80" s="217"/>
      <c r="GYO80" s="217"/>
      <c r="GYP80" s="217"/>
      <c r="GYQ80" s="217"/>
      <c r="GYR80" s="217"/>
      <c r="GYS80" s="217"/>
      <c r="GYT80" s="217"/>
      <c r="GYU80" s="217"/>
      <c r="GYV80" s="217"/>
      <c r="GYW80" s="217"/>
      <c r="GYX80" s="217"/>
      <c r="GYY80" s="217"/>
      <c r="GYZ80" s="217"/>
      <c r="GZA80" s="217"/>
      <c r="GZB80" s="217"/>
      <c r="GZC80" s="217"/>
      <c r="GZD80" s="217"/>
      <c r="GZE80" s="217"/>
      <c r="GZF80" s="217"/>
      <c r="GZG80" s="217"/>
      <c r="GZH80" s="217"/>
      <c r="GZI80" s="217"/>
      <c r="GZJ80" s="217"/>
      <c r="GZK80" s="217"/>
      <c r="GZL80" s="217"/>
      <c r="GZM80" s="217"/>
      <c r="GZN80" s="217"/>
      <c r="GZO80" s="217"/>
      <c r="GZP80" s="217"/>
      <c r="GZQ80" s="217"/>
      <c r="GZR80" s="217"/>
      <c r="GZS80" s="217"/>
      <c r="GZT80" s="217"/>
      <c r="GZU80" s="217"/>
      <c r="GZV80" s="217"/>
      <c r="GZW80" s="217"/>
      <c r="GZX80" s="217"/>
      <c r="GZY80" s="217"/>
      <c r="GZZ80" s="217"/>
      <c r="HAA80" s="217"/>
      <c r="HAB80" s="217"/>
      <c r="HAC80" s="217"/>
      <c r="HAD80" s="217"/>
      <c r="HAE80" s="217"/>
      <c r="HAF80" s="217"/>
      <c r="HAG80" s="217"/>
      <c r="HAH80" s="217"/>
      <c r="HAI80" s="217"/>
      <c r="HAJ80" s="217"/>
      <c r="HAK80" s="217"/>
      <c r="HAL80" s="217"/>
      <c r="HAM80" s="217"/>
      <c r="HAN80" s="217"/>
      <c r="HAO80" s="217"/>
      <c r="HAP80" s="217"/>
      <c r="HAQ80" s="217"/>
      <c r="HAR80" s="217"/>
      <c r="HAS80" s="217"/>
      <c r="HAT80" s="217"/>
      <c r="HAU80" s="217"/>
      <c r="HAV80" s="217"/>
      <c r="HAW80" s="217"/>
      <c r="HAX80" s="217"/>
      <c r="HAY80" s="217"/>
      <c r="HAZ80" s="217"/>
      <c r="HBA80" s="217"/>
      <c r="HBB80" s="217"/>
      <c r="HBC80" s="217"/>
      <c r="HBD80" s="217"/>
      <c r="HBE80" s="217"/>
      <c r="HBF80" s="217"/>
      <c r="HBG80" s="217"/>
      <c r="HBH80" s="217"/>
      <c r="HBI80" s="217"/>
      <c r="HBJ80" s="217"/>
      <c r="HBK80" s="217"/>
      <c r="HBL80" s="217"/>
      <c r="HBM80" s="217"/>
      <c r="HBN80" s="217"/>
      <c r="HBO80" s="217"/>
      <c r="HBP80" s="217"/>
      <c r="HBQ80" s="217"/>
      <c r="HBR80" s="217"/>
      <c r="HBS80" s="217"/>
      <c r="HBT80" s="217"/>
      <c r="HBU80" s="217"/>
      <c r="HBV80" s="217"/>
      <c r="HBW80" s="217"/>
      <c r="HBX80" s="217"/>
      <c r="HBY80" s="217"/>
      <c r="HBZ80" s="217"/>
      <c r="HCA80" s="217"/>
      <c r="HCB80" s="217"/>
      <c r="HCC80" s="217"/>
      <c r="HCD80" s="217"/>
      <c r="HCE80" s="217"/>
      <c r="HCF80" s="217"/>
      <c r="HCG80" s="217"/>
      <c r="HCH80" s="217"/>
      <c r="HCI80" s="217"/>
      <c r="HCJ80" s="217"/>
      <c r="HCK80" s="217"/>
      <c r="HCL80" s="217"/>
      <c r="HCM80" s="217"/>
      <c r="HCN80" s="217"/>
      <c r="HCO80" s="217"/>
      <c r="HCP80" s="217"/>
      <c r="HCQ80" s="217"/>
      <c r="HCR80" s="217"/>
      <c r="HCS80" s="217"/>
      <c r="HCT80" s="217"/>
      <c r="HCU80" s="217"/>
      <c r="HCV80" s="217"/>
      <c r="HCW80" s="217"/>
      <c r="HCX80" s="217"/>
      <c r="HCY80" s="217"/>
      <c r="HCZ80" s="217"/>
      <c r="HDA80" s="217"/>
      <c r="HDB80" s="217"/>
      <c r="HDC80" s="217"/>
      <c r="HDD80" s="217"/>
      <c r="HDE80" s="217"/>
      <c r="HDF80" s="217"/>
      <c r="HDG80" s="217"/>
      <c r="HDH80" s="217"/>
      <c r="HDI80" s="217"/>
      <c r="HDJ80" s="217"/>
      <c r="HDK80" s="217"/>
      <c r="HDL80" s="217"/>
      <c r="HDM80" s="217"/>
      <c r="HDN80" s="217"/>
      <c r="HDO80" s="217"/>
      <c r="HDP80" s="217"/>
      <c r="HDQ80" s="217"/>
      <c r="HDR80" s="217"/>
      <c r="HDS80" s="217"/>
      <c r="HDT80" s="217"/>
      <c r="HDU80" s="217"/>
      <c r="HDV80" s="217"/>
      <c r="HDW80" s="217"/>
      <c r="HDX80" s="217"/>
      <c r="HDY80" s="217"/>
      <c r="HDZ80" s="217"/>
      <c r="HEA80" s="217"/>
      <c r="HEB80" s="217"/>
      <c r="HEC80" s="217"/>
      <c r="HED80" s="217"/>
      <c r="HEE80" s="217"/>
      <c r="HEF80" s="217"/>
      <c r="HEG80" s="217"/>
      <c r="HEH80" s="217"/>
      <c r="HEI80" s="217"/>
      <c r="HEJ80" s="217"/>
      <c r="HEK80" s="217"/>
      <c r="HEL80" s="217"/>
      <c r="HEM80" s="217"/>
      <c r="HEN80" s="217"/>
      <c r="HEO80" s="217"/>
      <c r="HEP80" s="217"/>
      <c r="HEQ80" s="217"/>
      <c r="HER80" s="217"/>
      <c r="HES80" s="217"/>
      <c r="HET80" s="217"/>
      <c r="HEU80" s="217"/>
      <c r="HEV80" s="217"/>
      <c r="HEW80" s="217"/>
      <c r="HEX80" s="217"/>
      <c r="HEY80" s="217"/>
      <c r="HEZ80" s="217"/>
      <c r="HFA80" s="217"/>
      <c r="HFB80" s="217"/>
      <c r="HFC80" s="217"/>
      <c r="HFD80" s="217"/>
      <c r="HFE80" s="217"/>
      <c r="HFF80" s="217"/>
      <c r="HFG80" s="217"/>
      <c r="HFH80" s="217"/>
      <c r="HFI80" s="217"/>
      <c r="HFJ80" s="217"/>
      <c r="HFK80" s="217"/>
      <c r="HFL80" s="217"/>
      <c r="HFM80" s="217"/>
      <c r="HFN80" s="217"/>
      <c r="HFO80" s="217"/>
      <c r="HFP80" s="217"/>
      <c r="HFQ80" s="217"/>
      <c r="HFR80" s="217"/>
      <c r="HFS80" s="217"/>
      <c r="HFT80" s="217"/>
      <c r="HFU80" s="217"/>
      <c r="HFV80" s="217"/>
      <c r="HFW80" s="217"/>
      <c r="HFX80" s="217"/>
      <c r="HFY80" s="217"/>
      <c r="HFZ80" s="217"/>
      <c r="HGA80" s="217"/>
      <c r="HGB80" s="217"/>
      <c r="HGC80" s="217"/>
      <c r="HGD80" s="217"/>
      <c r="HGE80" s="217"/>
      <c r="HGF80" s="217"/>
      <c r="HGG80" s="217"/>
      <c r="HGH80" s="217"/>
      <c r="HGI80" s="217"/>
      <c r="HGJ80" s="217"/>
      <c r="HGK80" s="217"/>
      <c r="HGL80" s="217"/>
      <c r="HGM80" s="217"/>
      <c r="HGN80" s="217"/>
      <c r="HGO80" s="217"/>
      <c r="HGP80" s="217"/>
      <c r="HGQ80" s="217"/>
      <c r="HGR80" s="217"/>
      <c r="HGS80" s="217"/>
      <c r="HGT80" s="217"/>
      <c r="HGU80" s="217"/>
      <c r="HGV80" s="217"/>
      <c r="HGW80" s="217"/>
      <c r="HGX80" s="217"/>
      <c r="HGY80" s="217"/>
      <c r="HGZ80" s="217"/>
      <c r="HHA80" s="217"/>
      <c r="HHB80" s="217"/>
      <c r="HHC80" s="217"/>
      <c r="HHD80" s="217"/>
      <c r="HHE80" s="217"/>
      <c r="HHF80" s="217"/>
      <c r="HHG80" s="217"/>
      <c r="HHH80" s="217"/>
      <c r="HHI80" s="217"/>
      <c r="HHJ80" s="217"/>
      <c r="HHK80" s="217"/>
      <c r="HHL80" s="217"/>
      <c r="HHM80" s="217"/>
      <c r="HHN80" s="217"/>
      <c r="HHO80" s="217"/>
      <c r="HHP80" s="217"/>
      <c r="HHQ80" s="217"/>
      <c r="HHR80" s="217"/>
      <c r="HHS80" s="217"/>
      <c r="HHT80" s="217"/>
      <c r="HHU80" s="217"/>
      <c r="HHV80" s="217"/>
      <c r="HHW80" s="217"/>
      <c r="HHX80" s="217"/>
      <c r="HHY80" s="217"/>
      <c r="HHZ80" s="217"/>
      <c r="HIA80" s="217"/>
      <c r="HIB80" s="217"/>
      <c r="HIC80" s="217"/>
      <c r="HID80" s="217"/>
      <c r="HIE80" s="217"/>
      <c r="HIF80" s="217"/>
      <c r="HIG80" s="217"/>
      <c r="HIH80" s="217"/>
      <c r="HII80" s="217"/>
      <c r="HIJ80" s="217"/>
      <c r="HIK80" s="217"/>
      <c r="HIL80" s="217"/>
      <c r="HIM80" s="217"/>
      <c r="HIN80" s="217"/>
      <c r="HIO80" s="217"/>
      <c r="HIP80" s="217"/>
      <c r="HIQ80" s="217"/>
      <c r="HIR80" s="217"/>
      <c r="HIS80" s="217"/>
      <c r="HIT80" s="217"/>
      <c r="HIU80" s="217"/>
      <c r="HIV80" s="217"/>
      <c r="HIW80" s="217"/>
      <c r="HIX80" s="217"/>
      <c r="HIY80" s="217"/>
      <c r="HIZ80" s="217"/>
      <c r="HJA80" s="217"/>
      <c r="HJB80" s="217"/>
      <c r="HJC80" s="217"/>
      <c r="HJD80" s="217"/>
      <c r="HJE80" s="217"/>
      <c r="HJF80" s="217"/>
      <c r="HJG80" s="217"/>
      <c r="HJH80" s="217"/>
      <c r="HJI80" s="217"/>
      <c r="HJJ80" s="217"/>
      <c r="HJK80" s="217"/>
      <c r="HJL80" s="217"/>
      <c r="HJM80" s="217"/>
      <c r="HJN80" s="217"/>
      <c r="HJO80" s="217"/>
      <c r="HJP80" s="217"/>
      <c r="HJQ80" s="217"/>
      <c r="HJR80" s="217"/>
      <c r="HJS80" s="217"/>
      <c r="HJT80" s="217"/>
      <c r="HJU80" s="217"/>
      <c r="HJV80" s="217"/>
      <c r="HJW80" s="217"/>
      <c r="HJX80" s="217"/>
      <c r="HJY80" s="217"/>
      <c r="HJZ80" s="217"/>
      <c r="HKA80" s="217"/>
      <c r="HKB80" s="217"/>
      <c r="HKC80" s="217"/>
      <c r="HKD80" s="217"/>
      <c r="HKE80" s="217"/>
      <c r="HKF80" s="217"/>
      <c r="HKG80" s="217"/>
      <c r="HKH80" s="217"/>
      <c r="HKI80" s="217"/>
      <c r="HKJ80" s="217"/>
      <c r="HKK80" s="217"/>
      <c r="HKL80" s="217"/>
      <c r="HKM80" s="217"/>
      <c r="HKN80" s="217"/>
      <c r="HKO80" s="217"/>
      <c r="HKP80" s="217"/>
      <c r="HKQ80" s="217"/>
      <c r="HKR80" s="217"/>
      <c r="HKS80" s="217"/>
      <c r="HKT80" s="217"/>
      <c r="HKU80" s="217"/>
      <c r="HKV80" s="217"/>
      <c r="HKW80" s="217"/>
      <c r="HKX80" s="217"/>
      <c r="HKY80" s="217"/>
      <c r="HKZ80" s="217"/>
      <c r="HLA80" s="217"/>
      <c r="HLB80" s="217"/>
      <c r="HLC80" s="217"/>
      <c r="HLD80" s="217"/>
      <c r="HLE80" s="217"/>
      <c r="HLF80" s="217"/>
      <c r="HLG80" s="217"/>
      <c r="HLH80" s="217"/>
      <c r="HLI80" s="217"/>
      <c r="HLJ80" s="217"/>
      <c r="HLK80" s="217"/>
      <c r="HLL80" s="217"/>
      <c r="HLM80" s="217"/>
      <c r="HLN80" s="217"/>
      <c r="HLO80" s="217"/>
      <c r="HLP80" s="217"/>
      <c r="HLQ80" s="217"/>
      <c r="HLR80" s="217"/>
      <c r="HLS80" s="217"/>
      <c r="HLT80" s="217"/>
      <c r="HLU80" s="217"/>
      <c r="HLV80" s="217"/>
      <c r="HLW80" s="217"/>
      <c r="HLX80" s="217"/>
      <c r="HLY80" s="217"/>
      <c r="HLZ80" s="217"/>
      <c r="HMA80" s="217"/>
      <c r="HMB80" s="217"/>
      <c r="HMC80" s="217"/>
      <c r="HMD80" s="217"/>
      <c r="HME80" s="217"/>
      <c r="HMF80" s="217"/>
      <c r="HMG80" s="217"/>
      <c r="HMH80" s="217"/>
      <c r="HMI80" s="217"/>
      <c r="HMJ80" s="217"/>
      <c r="HMK80" s="217"/>
      <c r="HML80" s="217"/>
      <c r="HMM80" s="217"/>
      <c r="HMN80" s="217"/>
      <c r="HMO80" s="217"/>
      <c r="HMP80" s="217"/>
      <c r="HMQ80" s="217"/>
      <c r="HMR80" s="217"/>
      <c r="HMS80" s="217"/>
      <c r="HMT80" s="217"/>
      <c r="HMU80" s="217"/>
      <c r="HMV80" s="217"/>
      <c r="HMW80" s="217"/>
      <c r="HMX80" s="217"/>
      <c r="HMY80" s="217"/>
      <c r="HMZ80" s="217"/>
      <c r="HNA80" s="217"/>
      <c r="HNB80" s="217"/>
      <c r="HNC80" s="217"/>
      <c r="HND80" s="217"/>
      <c r="HNE80" s="217"/>
      <c r="HNF80" s="217"/>
      <c r="HNG80" s="217"/>
      <c r="HNH80" s="217"/>
      <c r="HNI80" s="217"/>
      <c r="HNJ80" s="217"/>
      <c r="HNK80" s="217"/>
      <c r="HNL80" s="217"/>
      <c r="HNM80" s="217"/>
      <c r="HNN80" s="217"/>
      <c r="HNO80" s="217"/>
      <c r="HNP80" s="217"/>
      <c r="HNQ80" s="217"/>
      <c r="HNR80" s="217"/>
      <c r="HNS80" s="217"/>
      <c r="HNT80" s="217"/>
      <c r="HNU80" s="217"/>
      <c r="HNV80" s="217"/>
      <c r="HNW80" s="217"/>
      <c r="HNX80" s="217"/>
      <c r="HNY80" s="217"/>
      <c r="HNZ80" s="217"/>
      <c r="HOA80" s="217"/>
      <c r="HOB80" s="217"/>
      <c r="HOC80" s="217"/>
      <c r="HOD80" s="217"/>
      <c r="HOE80" s="217"/>
      <c r="HOF80" s="217"/>
      <c r="HOG80" s="217"/>
      <c r="HOH80" s="217"/>
      <c r="HOI80" s="217"/>
      <c r="HOJ80" s="217"/>
      <c r="HOK80" s="217"/>
      <c r="HOL80" s="217"/>
      <c r="HOM80" s="217"/>
      <c r="HON80" s="217"/>
      <c r="HOO80" s="217"/>
      <c r="HOP80" s="217"/>
      <c r="HOQ80" s="217"/>
      <c r="HOR80" s="217"/>
      <c r="HOS80" s="217"/>
      <c r="HOT80" s="217"/>
      <c r="HOU80" s="217"/>
      <c r="HOV80" s="217"/>
      <c r="HOW80" s="217"/>
      <c r="HOX80" s="217"/>
      <c r="HOY80" s="217"/>
      <c r="HOZ80" s="217"/>
      <c r="HPA80" s="217"/>
      <c r="HPB80" s="217"/>
      <c r="HPC80" s="217"/>
      <c r="HPD80" s="217"/>
      <c r="HPE80" s="217"/>
      <c r="HPF80" s="217"/>
      <c r="HPG80" s="217"/>
      <c r="HPH80" s="217"/>
      <c r="HPI80" s="217"/>
      <c r="HPJ80" s="217"/>
      <c r="HPK80" s="217"/>
      <c r="HPL80" s="217"/>
      <c r="HPM80" s="217"/>
      <c r="HPN80" s="217"/>
      <c r="HPO80" s="217"/>
      <c r="HPP80" s="217"/>
      <c r="HPQ80" s="217"/>
      <c r="HPR80" s="217"/>
      <c r="HPS80" s="217"/>
      <c r="HPT80" s="217"/>
      <c r="HPU80" s="217"/>
      <c r="HPV80" s="217"/>
      <c r="HPW80" s="217"/>
      <c r="HPX80" s="217"/>
      <c r="HPY80" s="217"/>
      <c r="HPZ80" s="217"/>
      <c r="HQA80" s="217"/>
      <c r="HQB80" s="217"/>
      <c r="HQC80" s="217"/>
      <c r="HQD80" s="217"/>
      <c r="HQE80" s="217"/>
      <c r="HQF80" s="217"/>
      <c r="HQG80" s="217"/>
      <c r="HQH80" s="217"/>
      <c r="HQI80" s="217"/>
      <c r="HQJ80" s="217"/>
      <c r="HQK80" s="217"/>
      <c r="HQL80" s="217"/>
      <c r="HQM80" s="217"/>
      <c r="HQN80" s="217"/>
      <c r="HQO80" s="217"/>
      <c r="HQP80" s="217"/>
      <c r="HQQ80" s="217"/>
      <c r="HQR80" s="217"/>
      <c r="HQS80" s="217"/>
      <c r="HQT80" s="217"/>
      <c r="HQU80" s="217"/>
      <c r="HQV80" s="217"/>
      <c r="HQW80" s="217"/>
      <c r="HQX80" s="217"/>
      <c r="HQY80" s="217"/>
      <c r="HQZ80" s="217"/>
      <c r="HRA80" s="217"/>
      <c r="HRB80" s="217"/>
      <c r="HRC80" s="217"/>
      <c r="HRD80" s="217"/>
      <c r="HRE80" s="217"/>
      <c r="HRF80" s="217"/>
      <c r="HRG80" s="217"/>
      <c r="HRH80" s="217"/>
      <c r="HRI80" s="217"/>
      <c r="HRJ80" s="217"/>
      <c r="HRK80" s="217"/>
      <c r="HRL80" s="217"/>
      <c r="HRM80" s="217"/>
      <c r="HRN80" s="217"/>
      <c r="HRO80" s="217"/>
      <c r="HRP80" s="217"/>
      <c r="HRQ80" s="217"/>
      <c r="HRR80" s="217"/>
      <c r="HRS80" s="217"/>
      <c r="HRT80" s="217"/>
      <c r="HRU80" s="217"/>
      <c r="HRV80" s="217"/>
      <c r="HRW80" s="217"/>
      <c r="HRX80" s="217"/>
      <c r="HRY80" s="217"/>
      <c r="HRZ80" s="217"/>
      <c r="HSA80" s="217"/>
      <c r="HSB80" s="217"/>
      <c r="HSC80" s="217"/>
      <c r="HSD80" s="217"/>
      <c r="HSE80" s="217"/>
      <c r="HSF80" s="217"/>
      <c r="HSG80" s="217"/>
      <c r="HSH80" s="217"/>
      <c r="HSI80" s="217"/>
      <c r="HSJ80" s="217"/>
      <c r="HSK80" s="217"/>
      <c r="HSL80" s="217"/>
      <c r="HSM80" s="217"/>
      <c r="HSN80" s="217"/>
      <c r="HSO80" s="217"/>
      <c r="HSP80" s="217"/>
      <c r="HSQ80" s="217"/>
      <c r="HSR80" s="217"/>
      <c r="HSS80" s="217"/>
      <c r="HST80" s="217"/>
      <c r="HSU80" s="217"/>
      <c r="HSV80" s="217"/>
      <c r="HSW80" s="217"/>
      <c r="HSX80" s="217"/>
      <c r="HSY80" s="217"/>
      <c r="HSZ80" s="217"/>
      <c r="HTA80" s="217"/>
      <c r="HTB80" s="217"/>
      <c r="HTC80" s="217"/>
      <c r="HTD80" s="217"/>
      <c r="HTE80" s="217"/>
      <c r="HTF80" s="217"/>
      <c r="HTG80" s="217"/>
      <c r="HTH80" s="217"/>
      <c r="HTI80" s="217"/>
      <c r="HTJ80" s="217"/>
      <c r="HTK80" s="217"/>
      <c r="HTL80" s="217"/>
      <c r="HTM80" s="217"/>
      <c r="HTN80" s="217"/>
      <c r="HTO80" s="217"/>
      <c r="HTP80" s="217"/>
      <c r="HTQ80" s="217"/>
      <c r="HTR80" s="217"/>
      <c r="HTS80" s="217"/>
      <c r="HTT80" s="217"/>
      <c r="HTU80" s="217"/>
      <c r="HTV80" s="217"/>
      <c r="HTW80" s="217"/>
      <c r="HTX80" s="217"/>
      <c r="HTY80" s="217"/>
      <c r="HTZ80" s="217"/>
      <c r="HUA80" s="217"/>
      <c r="HUB80" s="217"/>
      <c r="HUC80" s="217"/>
      <c r="HUD80" s="217"/>
      <c r="HUE80" s="217"/>
      <c r="HUF80" s="217"/>
      <c r="HUG80" s="217"/>
      <c r="HUH80" s="217"/>
      <c r="HUI80" s="217"/>
      <c r="HUJ80" s="217"/>
      <c r="HUK80" s="217"/>
      <c r="HUL80" s="217"/>
      <c r="HUM80" s="217"/>
      <c r="HUN80" s="217"/>
      <c r="HUO80" s="217"/>
      <c r="HUP80" s="217"/>
      <c r="HUQ80" s="217"/>
      <c r="HUR80" s="217"/>
      <c r="HUS80" s="217"/>
      <c r="HUT80" s="217"/>
      <c r="HUU80" s="217"/>
      <c r="HUV80" s="217"/>
      <c r="HUW80" s="217"/>
      <c r="HUX80" s="217"/>
      <c r="HUY80" s="217"/>
      <c r="HUZ80" s="217"/>
      <c r="HVA80" s="217"/>
      <c r="HVB80" s="217"/>
      <c r="HVC80" s="217"/>
      <c r="HVD80" s="217"/>
      <c r="HVE80" s="217"/>
      <c r="HVF80" s="217"/>
      <c r="HVG80" s="217"/>
      <c r="HVH80" s="217"/>
      <c r="HVI80" s="217"/>
      <c r="HVJ80" s="217"/>
      <c r="HVK80" s="217"/>
      <c r="HVL80" s="217"/>
      <c r="HVM80" s="217"/>
      <c r="HVN80" s="217"/>
      <c r="HVO80" s="217"/>
      <c r="HVP80" s="217"/>
      <c r="HVQ80" s="217"/>
      <c r="HVR80" s="217"/>
      <c r="HVS80" s="217"/>
      <c r="HVT80" s="217"/>
      <c r="HVU80" s="217"/>
      <c r="HVV80" s="217"/>
      <c r="HVW80" s="217"/>
      <c r="HVX80" s="217"/>
      <c r="HVY80" s="217"/>
      <c r="HVZ80" s="217"/>
      <c r="HWA80" s="217"/>
      <c r="HWB80" s="217"/>
      <c r="HWC80" s="217"/>
      <c r="HWD80" s="217"/>
      <c r="HWE80" s="217"/>
      <c r="HWF80" s="217"/>
      <c r="HWG80" s="217"/>
      <c r="HWH80" s="217"/>
      <c r="HWI80" s="217"/>
      <c r="HWJ80" s="217"/>
      <c r="HWK80" s="217"/>
      <c r="HWL80" s="217"/>
      <c r="HWM80" s="217"/>
      <c r="HWN80" s="217"/>
      <c r="HWO80" s="217"/>
      <c r="HWP80" s="217"/>
      <c r="HWQ80" s="217"/>
      <c r="HWR80" s="217"/>
      <c r="HWS80" s="217"/>
      <c r="HWT80" s="217"/>
      <c r="HWU80" s="217"/>
      <c r="HWV80" s="217"/>
      <c r="HWW80" s="217"/>
      <c r="HWX80" s="217"/>
      <c r="HWY80" s="217"/>
      <c r="HWZ80" s="217"/>
      <c r="HXA80" s="217"/>
      <c r="HXB80" s="217"/>
      <c r="HXC80" s="217"/>
      <c r="HXD80" s="217"/>
      <c r="HXE80" s="217"/>
      <c r="HXF80" s="217"/>
      <c r="HXG80" s="217"/>
      <c r="HXH80" s="217"/>
      <c r="HXI80" s="217"/>
      <c r="HXJ80" s="217"/>
      <c r="HXK80" s="217"/>
      <c r="HXL80" s="217"/>
      <c r="HXM80" s="217"/>
      <c r="HXN80" s="217"/>
      <c r="HXO80" s="217"/>
      <c r="HXP80" s="217"/>
      <c r="HXQ80" s="217"/>
      <c r="HXR80" s="217"/>
      <c r="HXS80" s="217"/>
      <c r="HXT80" s="217"/>
      <c r="HXU80" s="217"/>
      <c r="HXV80" s="217"/>
      <c r="HXW80" s="217"/>
      <c r="HXX80" s="217"/>
      <c r="HXY80" s="217"/>
      <c r="HXZ80" s="217"/>
      <c r="HYA80" s="217"/>
      <c r="HYB80" s="217"/>
      <c r="HYC80" s="217"/>
      <c r="HYD80" s="217"/>
      <c r="HYE80" s="217"/>
      <c r="HYF80" s="217"/>
      <c r="HYG80" s="217"/>
      <c r="HYH80" s="217"/>
      <c r="HYI80" s="217"/>
      <c r="HYJ80" s="217"/>
      <c r="HYK80" s="217"/>
      <c r="HYL80" s="217"/>
      <c r="HYM80" s="217"/>
      <c r="HYN80" s="217"/>
      <c r="HYO80" s="217"/>
      <c r="HYP80" s="217"/>
      <c r="HYQ80" s="217"/>
      <c r="HYR80" s="217"/>
      <c r="HYS80" s="217"/>
      <c r="HYT80" s="217"/>
      <c r="HYU80" s="217"/>
      <c r="HYV80" s="217"/>
      <c r="HYW80" s="217"/>
      <c r="HYX80" s="217"/>
      <c r="HYY80" s="217"/>
      <c r="HYZ80" s="217"/>
      <c r="HZA80" s="217"/>
      <c r="HZB80" s="217"/>
      <c r="HZC80" s="217"/>
      <c r="HZD80" s="217"/>
      <c r="HZE80" s="217"/>
      <c r="HZF80" s="217"/>
      <c r="HZG80" s="217"/>
      <c r="HZH80" s="217"/>
      <c r="HZI80" s="217"/>
      <c r="HZJ80" s="217"/>
      <c r="HZK80" s="217"/>
      <c r="HZL80" s="217"/>
      <c r="HZM80" s="217"/>
      <c r="HZN80" s="217"/>
      <c r="HZO80" s="217"/>
      <c r="HZP80" s="217"/>
      <c r="HZQ80" s="217"/>
      <c r="HZR80" s="217"/>
      <c r="HZS80" s="217"/>
      <c r="HZT80" s="217"/>
      <c r="HZU80" s="217"/>
      <c r="HZV80" s="217"/>
      <c r="HZW80" s="217"/>
      <c r="HZX80" s="217"/>
      <c r="HZY80" s="217"/>
      <c r="HZZ80" s="217"/>
      <c r="IAA80" s="217"/>
      <c r="IAB80" s="217"/>
      <c r="IAC80" s="217"/>
      <c r="IAD80" s="217"/>
      <c r="IAE80" s="217"/>
      <c r="IAF80" s="217"/>
      <c r="IAG80" s="217"/>
      <c r="IAH80" s="217"/>
      <c r="IAI80" s="217"/>
      <c r="IAJ80" s="217"/>
      <c r="IAK80" s="217"/>
      <c r="IAL80" s="217"/>
      <c r="IAM80" s="217"/>
      <c r="IAN80" s="217"/>
      <c r="IAO80" s="217"/>
      <c r="IAP80" s="217"/>
      <c r="IAQ80" s="217"/>
      <c r="IAR80" s="217"/>
      <c r="IAS80" s="217"/>
      <c r="IAT80" s="217"/>
      <c r="IAU80" s="217"/>
      <c r="IAV80" s="217"/>
      <c r="IAW80" s="217"/>
      <c r="IAX80" s="217"/>
      <c r="IAY80" s="217"/>
      <c r="IAZ80" s="217"/>
      <c r="IBA80" s="217"/>
      <c r="IBB80" s="217"/>
      <c r="IBC80" s="217"/>
      <c r="IBD80" s="217"/>
      <c r="IBE80" s="217"/>
      <c r="IBF80" s="217"/>
      <c r="IBG80" s="217"/>
      <c r="IBH80" s="217"/>
      <c r="IBI80" s="217"/>
      <c r="IBJ80" s="217"/>
      <c r="IBK80" s="217"/>
      <c r="IBL80" s="217"/>
      <c r="IBM80" s="217"/>
      <c r="IBN80" s="217"/>
      <c r="IBO80" s="217"/>
      <c r="IBP80" s="217"/>
      <c r="IBQ80" s="217"/>
      <c r="IBR80" s="217"/>
      <c r="IBS80" s="217"/>
      <c r="IBT80" s="217"/>
      <c r="IBU80" s="217"/>
      <c r="IBV80" s="217"/>
      <c r="IBW80" s="217"/>
      <c r="IBX80" s="217"/>
      <c r="IBY80" s="217"/>
      <c r="IBZ80" s="217"/>
      <c r="ICA80" s="217"/>
      <c r="ICB80" s="217"/>
      <c r="ICC80" s="217"/>
      <c r="ICD80" s="217"/>
      <c r="ICE80" s="217"/>
      <c r="ICF80" s="217"/>
      <c r="ICG80" s="217"/>
      <c r="ICH80" s="217"/>
      <c r="ICI80" s="217"/>
      <c r="ICJ80" s="217"/>
      <c r="ICK80" s="217"/>
      <c r="ICL80" s="217"/>
      <c r="ICM80" s="217"/>
      <c r="ICN80" s="217"/>
      <c r="ICO80" s="217"/>
      <c r="ICP80" s="217"/>
      <c r="ICQ80" s="217"/>
      <c r="ICR80" s="217"/>
      <c r="ICS80" s="217"/>
      <c r="ICT80" s="217"/>
      <c r="ICU80" s="217"/>
      <c r="ICV80" s="217"/>
      <c r="ICW80" s="217"/>
      <c r="ICX80" s="217"/>
      <c r="ICY80" s="217"/>
      <c r="ICZ80" s="217"/>
      <c r="IDA80" s="217"/>
      <c r="IDB80" s="217"/>
      <c r="IDC80" s="217"/>
      <c r="IDD80" s="217"/>
      <c r="IDE80" s="217"/>
      <c r="IDF80" s="217"/>
      <c r="IDG80" s="217"/>
      <c r="IDH80" s="217"/>
      <c r="IDI80" s="217"/>
      <c r="IDJ80" s="217"/>
      <c r="IDK80" s="217"/>
      <c r="IDL80" s="217"/>
      <c r="IDM80" s="217"/>
      <c r="IDN80" s="217"/>
      <c r="IDO80" s="217"/>
      <c r="IDP80" s="217"/>
      <c r="IDQ80" s="217"/>
      <c r="IDR80" s="217"/>
      <c r="IDS80" s="217"/>
      <c r="IDT80" s="217"/>
      <c r="IDU80" s="217"/>
      <c r="IDV80" s="217"/>
      <c r="IDW80" s="217"/>
      <c r="IDX80" s="217"/>
      <c r="IDY80" s="217"/>
      <c r="IDZ80" s="217"/>
      <c r="IEA80" s="217"/>
      <c r="IEB80" s="217"/>
      <c r="IEC80" s="217"/>
      <c r="IED80" s="217"/>
      <c r="IEE80" s="217"/>
      <c r="IEF80" s="217"/>
      <c r="IEG80" s="217"/>
      <c r="IEH80" s="217"/>
      <c r="IEI80" s="217"/>
      <c r="IEJ80" s="217"/>
      <c r="IEK80" s="217"/>
      <c r="IEL80" s="217"/>
      <c r="IEM80" s="217"/>
      <c r="IEN80" s="217"/>
      <c r="IEO80" s="217"/>
      <c r="IEP80" s="217"/>
      <c r="IEQ80" s="217"/>
      <c r="IER80" s="217"/>
      <c r="IES80" s="217"/>
      <c r="IET80" s="217"/>
      <c r="IEU80" s="217"/>
      <c r="IEV80" s="217"/>
      <c r="IEW80" s="217"/>
      <c r="IEX80" s="217"/>
      <c r="IEY80" s="217"/>
      <c r="IEZ80" s="217"/>
      <c r="IFA80" s="217"/>
      <c r="IFB80" s="217"/>
      <c r="IFC80" s="217"/>
      <c r="IFD80" s="217"/>
      <c r="IFE80" s="217"/>
      <c r="IFF80" s="217"/>
      <c r="IFG80" s="217"/>
      <c r="IFH80" s="217"/>
      <c r="IFI80" s="217"/>
      <c r="IFJ80" s="217"/>
      <c r="IFK80" s="217"/>
      <c r="IFL80" s="217"/>
      <c r="IFM80" s="217"/>
      <c r="IFN80" s="217"/>
      <c r="IFO80" s="217"/>
      <c r="IFP80" s="217"/>
      <c r="IFQ80" s="217"/>
      <c r="IFR80" s="217"/>
      <c r="IFS80" s="217"/>
      <c r="IFT80" s="217"/>
      <c r="IFU80" s="217"/>
      <c r="IFV80" s="217"/>
      <c r="IFW80" s="217"/>
      <c r="IFX80" s="217"/>
      <c r="IFY80" s="217"/>
      <c r="IFZ80" s="217"/>
      <c r="IGA80" s="217"/>
      <c r="IGB80" s="217"/>
      <c r="IGC80" s="217"/>
      <c r="IGD80" s="217"/>
      <c r="IGE80" s="217"/>
      <c r="IGF80" s="217"/>
      <c r="IGG80" s="217"/>
      <c r="IGH80" s="217"/>
      <c r="IGI80" s="217"/>
      <c r="IGJ80" s="217"/>
      <c r="IGK80" s="217"/>
      <c r="IGL80" s="217"/>
      <c r="IGM80" s="217"/>
      <c r="IGN80" s="217"/>
      <c r="IGO80" s="217"/>
      <c r="IGP80" s="217"/>
      <c r="IGQ80" s="217"/>
      <c r="IGR80" s="217"/>
      <c r="IGS80" s="217"/>
      <c r="IGT80" s="217"/>
      <c r="IGU80" s="217"/>
      <c r="IGV80" s="217"/>
      <c r="IGW80" s="217"/>
      <c r="IGX80" s="217"/>
      <c r="IGY80" s="217"/>
      <c r="IGZ80" s="217"/>
      <c r="IHA80" s="217"/>
      <c r="IHB80" s="217"/>
      <c r="IHC80" s="217"/>
      <c r="IHD80" s="217"/>
      <c r="IHE80" s="217"/>
      <c r="IHF80" s="217"/>
      <c r="IHG80" s="217"/>
      <c r="IHH80" s="217"/>
      <c r="IHI80" s="217"/>
      <c r="IHJ80" s="217"/>
      <c r="IHK80" s="217"/>
      <c r="IHL80" s="217"/>
      <c r="IHM80" s="217"/>
      <c r="IHN80" s="217"/>
      <c r="IHO80" s="217"/>
      <c r="IHP80" s="217"/>
      <c r="IHQ80" s="217"/>
      <c r="IHR80" s="217"/>
      <c r="IHS80" s="217"/>
      <c r="IHT80" s="217"/>
      <c r="IHU80" s="217"/>
      <c r="IHV80" s="217"/>
      <c r="IHW80" s="217"/>
      <c r="IHX80" s="217"/>
      <c r="IHY80" s="217"/>
      <c r="IHZ80" s="217"/>
      <c r="IIA80" s="217"/>
      <c r="IIB80" s="217"/>
      <c r="IIC80" s="217"/>
      <c r="IID80" s="217"/>
      <c r="IIE80" s="217"/>
      <c r="IIF80" s="217"/>
      <c r="IIG80" s="217"/>
      <c r="IIH80" s="217"/>
      <c r="III80" s="217"/>
      <c r="IIJ80" s="217"/>
      <c r="IIK80" s="217"/>
      <c r="IIL80" s="217"/>
      <c r="IIM80" s="217"/>
      <c r="IIN80" s="217"/>
      <c r="IIO80" s="217"/>
      <c r="IIP80" s="217"/>
      <c r="IIQ80" s="217"/>
      <c r="IIR80" s="217"/>
      <c r="IIS80" s="217"/>
      <c r="IIT80" s="217"/>
      <c r="IIU80" s="217"/>
      <c r="IIV80" s="217"/>
      <c r="IIW80" s="217"/>
      <c r="IIX80" s="217"/>
      <c r="IIY80" s="217"/>
      <c r="IIZ80" s="217"/>
      <c r="IJA80" s="217"/>
      <c r="IJB80" s="217"/>
      <c r="IJC80" s="217"/>
      <c r="IJD80" s="217"/>
      <c r="IJE80" s="217"/>
      <c r="IJF80" s="217"/>
      <c r="IJG80" s="217"/>
      <c r="IJH80" s="217"/>
      <c r="IJI80" s="217"/>
      <c r="IJJ80" s="217"/>
      <c r="IJK80" s="217"/>
      <c r="IJL80" s="217"/>
      <c r="IJM80" s="217"/>
      <c r="IJN80" s="217"/>
      <c r="IJO80" s="217"/>
      <c r="IJP80" s="217"/>
      <c r="IJQ80" s="217"/>
      <c r="IJR80" s="217"/>
      <c r="IJS80" s="217"/>
      <c r="IJT80" s="217"/>
      <c r="IJU80" s="217"/>
      <c r="IJV80" s="217"/>
      <c r="IJW80" s="217"/>
      <c r="IJX80" s="217"/>
      <c r="IJY80" s="217"/>
      <c r="IJZ80" s="217"/>
      <c r="IKA80" s="217"/>
      <c r="IKB80" s="217"/>
      <c r="IKC80" s="217"/>
      <c r="IKD80" s="217"/>
      <c r="IKE80" s="217"/>
      <c r="IKF80" s="217"/>
      <c r="IKG80" s="217"/>
      <c r="IKH80" s="217"/>
      <c r="IKI80" s="217"/>
      <c r="IKJ80" s="217"/>
      <c r="IKK80" s="217"/>
      <c r="IKL80" s="217"/>
      <c r="IKM80" s="217"/>
      <c r="IKN80" s="217"/>
      <c r="IKO80" s="217"/>
      <c r="IKP80" s="217"/>
      <c r="IKQ80" s="217"/>
      <c r="IKR80" s="217"/>
      <c r="IKS80" s="217"/>
      <c r="IKT80" s="217"/>
      <c r="IKU80" s="217"/>
      <c r="IKV80" s="217"/>
      <c r="IKW80" s="217"/>
      <c r="IKX80" s="217"/>
      <c r="IKY80" s="217"/>
      <c r="IKZ80" s="217"/>
      <c r="ILA80" s="217"/>
      <c r="ILB80" s="217"/>
      <c r="ILC80" s="217"/>
      <c r="ILD80" s="217"/>
      <c r="ILE80" s="217"/>
      <c r="ILF80" s="217"/>
      <c r="ILG80" s="217"/>
      <c r="ILH80" s="217"/>
      <c r="ILI80" s="217"/>
      <c r="ILJ80" s="217"/>
      <c r="ILK80" s="217"/>
      <c r="ILL80" s="217"/>
      <c r="ILM80" s="217"/>
      <c r="ILN80" s="217"/>
      <c r="ILO80" s="217"/>
      <c r="ILP80" s="217"/>
      <c r="ILQ80" s="217"/>
      <c r="ILR80" s="217"/>
      <c r="ILS80" s="217"/>
      <c r="ILT80" s="217"/>
      <c r="ILU80" s="217"/>
      <c r="ILV80" s="217"/>
      <c r="ILW80" s="217"/>
      <c r="ILX80" s="217"/>
      <c r="ILY80" s="217"/>
      <c r="ILZ80" s="217"/>
      <c r="IMA80" s="217"/>
      <c r="IMB80" s="217"/>
      <c r="IMC80" s="217"/>
      <c r="IMD80" s="217"/>
      <c r="IME80" s="217"/>
      <c r="IMF80" s="217"/>
      <c r="IMG80" s="217"/>
      <c r="IMH80" s="217"/>
      <c r="IMI80" s="217"/>
      <c r="IMJ80" s="217"/>
      <c r="IMK80" s="217"/>
      <c r="IML80" s="217"/>
      <c r="IMM80" s="217"/>
      <c r="IMN80" s="217"/>
      <c r="IMO80" s="217"/>
      <c r="IMP80" s="217"/>
      <c r="IMQ80" s="217"/>
      <c r="IMR80" s="217"/>
      <c r="IMS80" s="217"/>
      <c r="IMT80" s="217"/>
      <c r="IMU80" s="217"/>
      <c r="IMV80" s="217"/>
      <c r="IMW80" s="217"/>
      <c r="IMX80" s="217"/>
      <c r="IMY80" s="217"/>
      <c r="IMZ80" s="217"/>
      <c r="INA80" s="217"/>
      <c r="INB80" s="217"/>
      <c r="INC80" s="217"/>
      <c r="IND80" s="217"/>
      <c r="INE80" s="217"/>
      <c r="INF80" s="217"/>
      <c r="ING80" s="217"/>
      <c r="INH80" s="217"/>
      <c r="INI80" s="217"/>
      <c r="INJ80" s="217"/>
      <c r="INK80" s="217"/>
      <c r="INL80" s="217"/>
      <c r="INM80" s="217"/>
      <c r="INN80" s="217"/>
      <c r="INO80" s="217"/>
      <c r="INP80" s="217"/>
      <c r="INQ80" s="217"/>
      <c r="INR80" s="217"/>
      <c r="INS80" s="217"/>
      <c r="INT80" s="217"/>
      <c r="INU80" s="217"/>
      <c r="INV80" s="217"/>
      <c r="INW80" s="217"/>
      <c r="INX80" s="217"/>
      <c r="INY80" s="217"/>
      <c r="INZ80" s="217"/>
      <c r="IOA80" s="217"/>
      <c r="IOB80" s="217"/>
      <c r="IOC80" s="217"/>
      <c r="IOD80" s="217"/>
      <c r="IOE80" s="217"/>
      <c r="IOF80" s="217"/>
      <c r="IOG80" s="217"/>
      <c r="IOH80" s="217"/>
      <c r="IOI80" s="217"/>
      <c r="IOJ80" s="217"/>
      <c r="IOK80" s="217"/>
      <c r="IOL80" s="217"/>
      <c r="IOM80" s="217"/>
      <c r="ION80" s="217"/>
      <c r="IOO80" s="217"/>
      <c r="IOP80" s="217"/>
      <c r="IOQ80" s="217"/>
      <c r="IOR80" s="217"/>
      <c r="IOS80" s="217"/>
      <c r="IOT80" s="217"/>
      <c r="IOU80" s="217"/>
      <c r="IOV80" s="217"/>
      <c r="IOW80" s="217"/>
      <c r="IOX80" s="217"/>
      <c r="IOY80" s="217"/>
      <c r="IOZ80" s="217"/>
      <c r="IPA80" s="217"/>
      <c r="IPB80" s="217"/>
      <c r="IPC80" s="217"/>
      <c r="IPD80" s="217"/>
      <c r="IPE80" s="217"/>
      <c r="IPF80" s="217"/>
      <c r="IPG80" s="217"/>
      <c r="IPH80" s="217"/>
      <c r="IPI80" s="217"/>
      <c r="IPJ80" s="217"/>
      <c r="IPK80" s="217"/>
      <c r="IPL80" s="217"/>
      <c r="IPM80" s="217"/>
      <c r="IPN80" s="217"/>
      <c r="IPO80" s="217"/>
      <c r="IPP80" s="217"/>
      <c r="IPQ80" s="217"/>
      <c r="IPR80" s="217"/>
      <c r="IPS80" s="217"/>
      <c r="IPT80" s="217"/>
      <c r="IPU80" s="217"/>
      <c r="IPV80" s="217"/>
      <c r="IPW80" s="217"/>
      <c r="IPX80" s="217"/>
      <c r="IPY80" s="217"/>
      <c r="IPZ80" s="217"/>
      <c r="IQA80" s="217"/>
      <c r="IQB80" s="217"/>
      <c r="IQC80" s="217"/>
      <c r="IQD80" s="217"/>
      <c r="IQE80" s="217"/>
      <c r="IQF80" s="217"/>
      <c r="IQG80" s="217"/>
      <c r="IQH80" s="217"/>
      <c r="IQI80" s="217"/>
      <c r="IQJ80" s="217"/>
      <c r="IQK80" s="217"/>
      <c r="IQL80" s="217"/>
      <c r="IQM80" s="217"/>
      <c r="IQN80" s="217"/>
      <c r="IQO80" s="217"/>
      <c r="IQP80" s="217"/>
      <c r="IQQ80" s="217"/>
      <c r="IQR80" s="217"/>
      <c r="IQS80" s="217"/>
      <c r="IQT80" s="217"/>
      <c r="IQU80" s="217"/>
      <c r="IQV80" s="217"/>
      <c r="IQW80" s="217"/>
      <c r="IQX80" s="217"/>
      <c r="IQY80" s="217"/>
      <c r="IQZ80" s="217"/>
      <c r="IRA80" s="217"/>
      <c r="IRB80" s="217"/>
      <c r="IRC80" s="217"/>
      <c r="IRD80" s="217"/>
      <c r="IRE80" s="217"/>
      <c r="IRF80" s="217"/>
      <c r="IRG80" s="217"/>
      <c r="IRH80" s="217"/>
      <c r="IRI80" s="217"/>
      <c r="IRJ80" s="217"/>
      <c r="IRK80" s="217"/>
      <c r="IRL80" s="217"/>
      <c r="IRM80" s="217"/>
      <c r="IRN80" s="217"/>
      <c r="IRO80" s="217"/>
      <c r="IRP80" s="217"/>
      <c r="IRQ80" s="217"/>
      <c r="IRR80" s="217"/>
      <c r="IRS80" s="217"/>
      <c r="IRT80" s="217"/>
      <c r="IRU80" s="217"/>
      <c r="IRV80" s="217"/>
      <c r="IRW80" s="217"/>
      <c r="IRX80" s="217"/>
      <c r="IRY80" s="217"/>
      <c r="IRZ80" s="217"/>
      <c r="ISA80" s="217"/>
      <c r="ISB80" s="217"/>
      <c r="ISC80" s="217"/>
      <c r="ISD80" s="217"/>
      <c r="ISE80" s="217"/>
      <c r="ISF80" s="217"/>
      <c r="ISG80" s="217"/>
      <c r="ISH80" s="217"/>
      <c r="ISI80" s="217"/>
      <c r="ISJ80" s="217"/>
      <c r="ISK80" s="217"/>
      <c r="ISL80" s="217"/>
      <c r="ISM80" s="217"/>
      <c r="ISN80" s="217"/>
      <c r="ISO80" s="217"/>
      <c r="ISP80" s="217"/>
      <c r="ISQ80" s="217"/>
      <c r="ISR80" s="217"/>
      <c r="ISS80" s="217"/>
      <c r="IST80" s="217"/>
      <c r="ISU80" s="217"/>
      <c r="ISV80" s="217"/>
      <c r="ISW80" s="217"/>
      <c r="ISX80" s="217"/>
      <c r="ISY80" s="217"/>
      <c r="ISZ80" s="217"/>
      <c r="ITA80" s="217"/>
      <c r="ITB80" s="217"/>
      <c r="ITC80" s="217"/>
      <c r="ITD80" s="217"/>
      <c r="ITE80" s="217"/>
      <c r="ITF80" s="217"/>
      <c r="ITG80" s="217"/>
      <c r="ITH80" s="217"/>
      <c r="ITI80" s="217"/>
      <c r="ITJ80" s="217"/>
      <c r="ITK80" s="217"/>
      <c r="ITL80" s="217"/>
      <c r="ITM80" s="217"/>
      <c r="ITN80" s="217"/>
      <c r="ITO80" s="217"/>
      <c r="ITP80" s="217"/>
      <c r="ITQ80" s="217"/>
      <c r="ITR80" s="217"/>
      <c r="ITS80" s="217"/>
      <c r="ITT80" s="217"/>
      <c r="ITU80" s="217"/>
      <c r="ITV80" s="217"/>
      <c r="ITW80" s="217"/>
      <c r="ITX80" s="217"/>
      <c r="ITY80" s="217"/>
      <c r="ITZ80" s="217"/>
      <c r="IUA80" s="217"/>
      <c r="IUB80" s="217"/>
      <c r="IUC80" s="217"/>
      <c r="IUD80" s="217"/>
      <c r="IUE80" s="217"/>
      <c r="IUF80" s="217"/>
      <c r="IUG80" s="217"/>
      <c r="IUH80" s="217"/>
      <c r="IUI80" s="217"/>
      <c r="IUJ80" s="217"/>
      <c r="IUK80" s="217"/>
      <c r="IUL80" s="217"/>
      <c r="IUM80" s="217"/>
      <c r="IUN80" s="217"/>
      <c r="IUO80" s="217"/>
      <c r="IUP80" s="217"/>
      <c r="IUQ80" s="217"/>
      <c r="IUR80" s="217"/>
      <c r="IUS80" s="217"/>
      <c r="IUT80" s="217"/>
      <c r="IUU80" s="217"/>
      <c r="IUV80" s="217"/>
      <c r="IUW80" s="217"/>
      <c r="IUX80" s="217"/>
      <c r="IUY80" s="217"/>
      <c r="IUZ80" s="217"/>
      <c r="IVA80" s="217"/>
      <c r="IVB80" s="217"/>
      <c r="IVC80" s="217"/>
      <c r="IVD80" s="217"/>
      <c r="IVE80" s="217"/>
      <c r="IVF80" s="217"/>
      <c r="IVG80" s="217"/>
      <c r="IVH80" s="217"/>
      <c r="IVI80" s="217"/>
      <c r="IVJ80" s="217"/>
      <c r="IVK80" s="217"/>
      <c r="IVL80" s="217"/>
      <c r="IVM80" s="217"/>
      <c r="IVN80" s="217"/>
      <c r="IVO80" s="217"/>
      <c r="IVP80" s="217"/>
      <c r="IVQ80" s="217"/>
      <c r="IVR80" s="217"/>
      <c r="IVS80" s="217"/>
      <c r="IVT80" s="217"/>
      <c r="IVU80" s="217"/>
      <c r="IVV80" s="217"/>
      <c r="IVW80" s="217"/>
      <c r="IVX80" s="217"/>
      <c r="IVY80" s="217"/>
      <c r="IVZ80" s="217"/>
      <c r="IWA80" s="217"/>
      <c r="IWB80" s="217"/>
      <c r="IWC80" s="217"/>
      <c r="IWD80" s="217"/>
      <c r="IWE80" s="217"/>
      <c r="IWF80" s="217"/>
      <c r="IWG80" s="217"/>
      <c r="IWH80" s="217"/>
      <c r="IWI80" s="217"/>
      <c r="IWJ80" s="217"/>
      <c r="IWK80" s="217"/>
      <c r="IWL80" s="217"/>
      <c r="IWM80" s="217"/>
      <c r="IWN80" s="217"/>
      <c r="IWO80" s="217"/>
      <c r="IWP80" s="217"/>
      <c r="IWQ80" s="217"/>
      <c r="IWR80" s="217"/>
      <c r="IWS80" s="217"/>
      <c r="IWT80" s="217"/>
      <c r="IWU80" s="217"/>
      <c r="IWV80" s="217"/>
      <c r="IWW80" s="217"/>
      <c r="IWX80" s="217"/>
      <c r="IWY80" s="217"/>
      <c r="IWZ80" s="217"/>
      <c r="IXA80" s="217"/>
      <c r="IXB80" s="217"/>
      <c r="IXC80" s="217"/>
      <c r="IXD80" s="217"/>
      <c r="IXE80" s="217"/>
      <c r="IXF80" s="217"/>
      <c r="IXG80" s="217"/>
      <c r="IXH80" s="217"/>
      <c r="IXI80" s="217"/>
      <c r="IXJ80" s="217"/>
      <c r="IXK80" s="217"/>
      <c r="IXL80" s="217"/>
      <c r="IXM80" s="217"/>
      <c r="IXN80" s="217"/>
      <c r="IXO80" s="217"/>
      <c r="IXP80" s="217"/>
      <c r="IXQ80" s="217"/>
      <c r="IXR80" s="217"/>
      <c r="IXS80" s="217"/>
      <c r="IXT80" s="217"/>
      <c r="IXU80" s="217"/>
      <c r="IXV80" s="217"/>
      <c r="IXW80" s="217"/>
      <c r="IXX80" s="217"/>
      <c r="IXY80" s="217"/>
      <c r="IXZ80" s="217"/>
      <c r="IYA80" s="217"/>
      <c r="IYB80" s="217"/>
      <c r="IYC80" s="217"/>
      <c r="IYD80" s="217"/>
      <c r="IYE80" s="217"/>
      <c r="IYF80" s="217"/>
      <c r="IYG80" s="217"/>
      <c r="IYH80" s="217"/>
      <c r="IYI80" s="217"/>
      <c r="IYJ80" s="217"/>
      <c r="IYK80" s="217"/>
      <c r="IYL80" s="217"/>
      <c r="IYM80" s="217"/>
      <c r="IYN80" s="217"/>
      <c r="IYO80" s="217"/>
      <c r="IYP80" s="217"/>
      <c r="IYQ80" s="217"/>
      <c r="IYR80" s="217"/>
      <c r="IYS80" s="217"/>
      <c r="IYT80" s="217"/>
      <c r="IYU80" s="217"/>
      <c r="IYV80" s="217"/>
      <c r="IYW80" s="217"/>
      <c r="IYX80" s="217"/>
      <c r="IYY80" s="217"/>
      <c r="IYZ80" s="217"/>
      <c r="IZA80" s="217"/>
      <c r="IZB80" s="217"/>
      <c r="IZC80" s="217"/>
      <c r="IZD80" s="217"/>
      <c r="IZE80" s="217"/>
      <c r="IZF80" s="217"/>
      <c r="IZG80" s="217"/>
      <c r="IZH80" s="217"/>
      <c r="IZI80" s="217"/>
      <c r="IZJ80" s="217"/>
      <c r="IZK80" s="217"/>
      <c r="IZL80" s="217"/>
      <c r="IZM80" s="217"/>
      <c r="IZN80" s="217"/>
      <c r="IZO80" s="217"/>
      <c r="IZP80" s="217"/>
      <c r="IZQ80" s="217"/>
      <c r="IZR80" s="217"/>
      <c r="IZS80" s="217"/>
      <c r="IZT80" s="217"/>
      <c r="IZU80" s="217"/>
      <c r="IZV80" s="217"/>
      <c r="IZW80" s="217"/>
      <c r="IZX80" s="217"/>
      <c r="IZY80" s="217"/>
      <c r="IZZ80" s="217"/>
      <c r="JAA80" s="217"/>
      <c r="JAB80" s="217"/>
      <c r="JAC80" s="217"/>
      <c r="JAD80" s="217"/>
      <c r="JAE80" s="217"/>
      <c r="JAF80" s="217"/>
      <c r="JAG80" s="217"/>
      <c r="JAH80" s="217"/>
      <c r="JAI80" s="217"/>
      <c r="JAJ80" s="217"/>
      <c r="JAK80" s="217"/>
      <c r="JAL80" s="217"/>
      <c r="JAM80" s="217"/>
      <c r="JAN80" s="217"/>
      <c r="JAO80" s="217"/>
      <c r="JAP80" s="217"/>
      <c r="JAQ80" s="217"/>
      <c r="JAR80" s="217"/>
      <c r="JAS80" s="217"/>
      <c r="JAT80" s="217"/>
      <c r="JAU80" s="217"/>
      <c r="JAV80" s="217"/>
      <c r="JAW80" s="217"/>
      <c r="JAX80" s="217"/>
      <c r="JAY80" s="217"/>
      <c r="JAZ80" s="217"/>
      <c r="JBA80" s="217"/>
      <c r="JBB80" s="217"/>
      <c r="JBC80" s="217"/>
      <c r="JBD80" s="217"/>
      <c r="JBE80" s="217"/>
      <c r="JBF80" s="217"/>
      <c r="JBG80" s="217"/>
      <c r="JBH80" s="217"/>
      <c r="JBI80" s="217"/>
      <c r="JBJ80" s="217"/>
      <c r="JBK80" s="217"/>
      <c r="JBL80" s="217"/>
      <c r="JBM80" s="217"/>
      <c r="JBN80" s="217"/>
      <c r="JBO80" s="217"/>
      <c r="JBP80" s="217"/>
      <c r="JBQ80" s="217"/>
      <c r="JBR80" s="217"/>
      <c r="JBS80" s="217"/>
      <c r="JBT80" s="217"/>
      <c r="JBU80" s="217"/>
      <c r="JBV80" s="217"/>
      <c r="JBW80" s="217"/>
      <c r="JBX80" s="217"/>
      <c r="JBY80" s="217"/>
      <c r="JBZ80" s="217"/>
      <c r="JCA80" s="217"/>
      <c r="JCB80" s="217"/>
      <c r="JCC80" s="217"/>
      <c r="JCD80" s="217"/>
      <c r="JCE80" s="217"/>
      <c r="JCF80" s="217"/>
      <c r="JCG80" s="217"/>
      <c r="JCH80" s="217"/>
      <c r="JCI80" s="217"/>
      <c r="JCJ80" s="217"/>
      <c r="JCK80" s="217"/>
      <c r="JCL80" s="217"/>
      <c r="JCM80" s="217"/>
      <c r="JCN80" s="217"/>
      <c r="JCO80" s="217"/>
      <c r="JCP80" s="217"/>
      <c r="JCQ80" s="217"/>
      <c r="JCR80" s="217"/>
      <c r="JCS80" s="217"/>
      <c r="JCT80" s="217"/>
      <c r="JCU80" s="217"/>
      <c r="JCV80" s="217"/>
      <c r="JCW80" s="217"/>
      <c r="JCX80" s="217"/>
      <c r="JCY80" s="217"/>
      <c r="JCZ80" s="217"/>
      <c r="JDA80" s="217"/>
      <c r="JDB80" s="217"/>
      <c r="JDC80" s="217"/>
      <c r="JDD80" s="217"/>
      <c r="JDE80" s="217"/>
      <c r="JDF80" s="217"/>
      <c r="JDG80" s="217"/>
      <c r="JDH80" s="217"/>
      <c r="JDI80" s="217"/>
      <c r="JDJ80" s="217"/>
      <c r="JDK80" s="217"/>
      <c r="JDL80" s="217"/>
      <c r="JDM80" s="217"/>
      <c r="JDN80" s="217"/>
      <c r="JDO80" s="217"/>
      <c r="JDP80" s="217"/>
      <c r="JDQ80" s="217"/>
      <c r="JDR80" s="217"/>
      <c r="JDS80" s="217"/>
      <c r="JDT80" s="217"/>
      <c r="JDU80" s="217"/>
      <c r="JDV80" s="217"/>
      <c r="JDW80" s="217"/>
      <c r="JDX80" s="217"/>
      <c r="JDY80" s="217"/>
      <c r="JDZ80" s="217"/>
      <c r="JEA80" s="217"/>
      <c r="JEB80" s="217"/>
      <c r="JEC80" s="217"/>
      <c r="JED80" s="217"/>
      <c r="JEE80" s="217"/>
      <c r="JEF80" s="217"/>
      <c r="JEG80" s="217"/>
      <c r="JEH80" s="217"/>
      <c r="JEI80" s="217"/>
      <c r="JEJ80" s="217"/>
      <c r="JEK80" s="217"/>
      <c r="JEL80" s="217"/>
      <c r="JEM80" s="217"/>
      <c r="JEN80" s="217"/>
      <c r="JEO80" s="217"/>
      <c r="JEP80" s="217"/>
      <c r="JEQ80" s="217"/>
      <c r="JER80" s="217"/>
      <c r="JES80" s="217"/>
      <c r="JET80" s="217"/>
      <c r="JEU80" s="217"/>
      <c r="JEV80" s="217"/>
      <c r="JEW80" s="217"/>
      <c r="JEX80" s="217"/>
      <c r="JEY80" s="217"/>
      <c r="JEZ80" s="217"/>
      <c r="JFA80" s="217"/>
      <c r="JFB80" s="217"/>
      <c r="JFC80" s="217"/>
      <c r="JFD80" s="217"/>
      <c r="JFE80" s="217"/>
      <c r="JFF80" s="217"/>
      <c r="JFG80" s="217"/>
      <c r="JFH80" s="217"/>
      <c r="JFI80" s="217"/>
      <c r="JFJ80" s="217"/>
      <c r="JFK80" s="217"/>
      <c r="JFL80" s="217"/>
      <c r="JFM80" s="217"/>
      <c r="JFN80" s="217"/>
      <c r="JFO80" s="217"/>
      <c r="JFP80" s="217"/>
      <c r="JFQ80" s="217"/>
      <c r="JFR80" s="217"/>
      <c r="JFS80" s="217"/>
      <c r="JFT80" s="217"/>
      <c r="JFU80" s="217"/>
      <c r="JFV80" s="217"/>
      <c r="JFW80" s="217"/>
      <c r="JFX80" s="217"/>
      <c r="JFY80" s="217"/>
      <c r="JFZ80" s="217"/>
      <c r="JGA80" s="217"/>
      <c r="JGB80" s="217"/>
      <c r="JGC80" s="217"/>
      <c r="JGD80" s="217"/>
      <c r="JGE80" s="217"/>
      <c r="JGF80" s="217"/>
      <c r="JGG80" s="217"/>
      <c r="JGH80" s="217"/>
      <c r="JGI80" s="217"/>
      <c r="JGJ80" s="217"/>
      <c r="JGK80" s="217"/>
      <c r="JGL80" s="217"/>
      <c r="JGM80" s="217"/>
      <c r="JGN80" s="217"/>
      <c r="JGO80" s="217"/>
      <c r="JGP80" s="217"/>
      <c r="JGQ80" s="217"/>
      <c r="JGR80" s="217"/>
      <c r="JGS80" s="217"/>
      <c r="JGT80" s="217"/>
      <c r="JGU80" s="217"/>
      <c r="JGV80" s="217"/>
      <c r="JGW80" s="217"/>
      <c r="JGX80" s="217"/>
      <c r="JGY80" s="217"/>
      <c r="JGZ80" s="217"/>
      <c r="JHA80" s="217"/>
      <c r="JHB80" s="217"/>
      <c r="JHC80" s="217"/>
      <c r="JHD80" s="217"/>
      <c r="JHE80" s="217"/>
      <c r="JHF80" s="217"/>
      <c r="JHG80" s="217"/>
      <c r="JHH80" s="217"/>
      <c r="JHI80" s="217"/>
      <c r="JHJ80" s="217"/>
      <c r="JHK80" s="217"/>
      <c r="JHL80" s="217"/>
      <c r="JHM80" s="217"/>
      <c r="JHN80" s="217"/>
      <c r="JHO80" s="217"/>
      <c r="JHP80" s="217"/>
      <c r="JHQ80" s="217"/>
      <c r="JHR80" s="217"/>
      <c r="JHS80" s="217"/>
      <c r="JHT80" s="217"/>
      <c r="JHU80" s="217"/>
      <c r="JHV80" s="217"/>
      <c r="JHW80" s="217"/>
      <c r="JHX80" s="217"/>
      <c r="JHY80" s="217"/>
      <c r="JHZ80" s="217"/>
      <c r="JIA80" s="217"/>
      <c r="JIB80" s="217"/>
      <c r="JIC80" s="217"/>
      <c r="JID80" s="217"/>
      <c r="JIE80" s="217"/>
      <c r="JIF80" s="217"/>
      <c r="JIG80" s="217"/>
      <c r="JIH80" s="217"/>
      <c r="JII80" s="217"/>
      <c r="JIJ80" s="217"/>
      <c r="JIK80" s="217"/>
      <c r="JIL80" s="217"/>
      <c r="JIM80" s="217"/>
      <c r="JIN80" s="217"/>
      <c r="JIO80" s="217"/>
      <c r="JIP80" s="217"/>
      <c r="JIQ80" s="217"/>
      <c r="JIR80" s="217"/>
      <c r="JIS80" s="217"/>
      <c r="JIT80" s="217"/>
      <c r="JIU80" s="217"/>
      <c r="JIV80" s="217"/>
      <c r="JIW80" s="217"/>
      <c r="JIX80" s="217"/>
      <c r="JIY80" s="217"/>
      <c r="JIZ80" s="217"/>
      <c r="JJA80" s="217"/>
      <c r="JJB80" s="217"/>
      <c r="JJC80" s="217"/>
      <c r="JJD80" s="217"/>
      <c r="JJE80" s="217"/>
      <c r="JJF80" s="217"/>
      <c r="JJG80" s="217"/>
      <c r="JJH80" s="217"/>
      <c r="JJI80" s="217"/>
      <c r="JJJ80" s="217"/>
      <c r="JJK80" s="217"/>
      <c r="JJL80" s="217"/>
      <c r="JJM80" s="217"/>
      <c r="JJN80" s="217"/>
      <c r="JJO80" s="217"/>
      <c r="JJP80" s="217"/>
      <c r="JJQ80" s="217"/>
      <c r="JJR80" s="217"/>
      <c r="JJS80" s="217"/>
      <c r="JJT80" s="217"/>
      <c r="JJU80" s="217"/>
      <c r="JJV80" s="217"/>
      <c r="JJW80" s="217"/>
      <c r="JJX80" s="217"/>
      <c r="JJY80" s="217"/>
      <c r="JJZ80" s="217"/>
      <c r="JKA80" s="217"/>
      <c r="JKB80" s="217"/>
      <c r="JKC80" s="217"/>
      <c r="JKD80" s="217"/>
      <c r="JKE80" s="217"/>
      <c r="JKF80" s="217"/>
      <c r="JKG80" s="217"/>
      <c r="JKH80" s="217"/>
      <c r="JKI80" s="217"/>
      <c r="JKJ80" s="217"/>
      <c r="JKK80" s="217"/>
      <c r="JKL80" s="217"/>
      <c r="JKM80" s="217"/>
      <c r="JKN80" s="217"/>
      <c r="JKO80" s="217"/>
      <c r="JKP80" s="217"/>
      <c r="JKQ80" s="217"/>
      <c r="JKR80" s="217"/>
      <c r="JKS80" s="217"/>
      <c r="JKT80" s="217"/>
      <c r="JKU80" s="217"/>
      <c r="JKV80" s="217"/>
      <c r="JKW80" s="217"/>
      <c r="JKX80" s="217"/>
      <c r="JKY80" s="217"/>
      <c r="JKZ80" s="217"/>
      <c r="JLA80" s="217"/>
      <c r="JLB80" s="217"/>
      <c r="JLC80" s="217"/>
      <c r="JLD80" s="217"/>
      <c r="JLE80" s="217"/>
      <c r="JLF80" s="217"/>
      <c r="JLG80" s="217"/>
      <c r="JLH80" s="217"/>
      <c r="JLI80" s="217"/>
      <c r="JLJ80" s="217"/>
      <c r="JLK80" s="217"/>
      <c r="JLL80" s="217"/>
      <c r="JLM80" s="217"/>
      <c r="JLN80" s="217"/>
      <c r="JLO80" s="217"/>
      <c r="JLP80" s="217"/>
      <c r="JLQ80" s="217"/>
      <c r="JLR80" s="217"/>
      <c r="JLS80" s="217"/>
      <c r="JLT80" s="217"/>
      <c r="JLU80" s="217"/>
      <c r="JLV80" s="217"/>
      <c r="JLW80" s="217"/>
      <c r="JLX80" s="217"/>
      <c r="JLY80" s="217"/>
      <c r="JLZ80" s="217"/>
      <c r="JMA80" s="217"/>
      <c r="JMB80" s="217"/>
      <c r="JMC80" s="217"/>
      <c r="JMD80" s="217"/>
      <c r="JME80" s="217"/>
      <c r="JMF80" s="217"/>
      <c r="JMG80" s="217"/>
      <c r="JMH80" s="217"/>
      <c r="JMI80" s="217"/>
      <c r="JMJ80" s="217"/>
      <c r="JMK80" s="217"/>
      <c r="JML80" s="217"/>
      <c r="JMM80" s="217"/>
      <c r="JMN80" s="217"/>
      <c r="JMO80" s="217"/>
      <c r="JMP80" s="217"/>
      <c r="JMQ80" s="217"/>
      <c r="JMR80" s="217"/>
      <c r="JMS80" s="217"/>
      <c r="JMT80" s="217"/>
      <c r="JMU80" s="217"/>
      <c r="JMV80" s="217"/>
      <c r="JMW80" s="217"/>
      <c r="JMX80" s="217"/>
      <c r="JMY80" s="217"/>
      <c r="JMZ80" s="217"/>
      <c r="JNA80" s="217"/>
      <c r="JNB80" s="217"/>
      <c r="JNC80" s="217"/>
      <c r="JND80" s="217"/>
      <c r="JNE80" s="217"/>
      <c r="JNF80" s="217"/>
      <c r="JNG80" s="217"/>
      <c r="JNH80" s="217"/>
      <c r="JNI80" s="217"/>
      <c r="JNJ80" s="217"/>
      <c r="JNK80" s="217"/>
      <c r="JNL80" s="217"/>
      <c r="JNM80" s="217"/>
      <c r="JNN80" s="217"/>
      <c r="JNO80" s="217"/>
      <c r="JNP80" s="217"/>
      <c r="JNQ80" s="217"/>
      <c r="JNR80" s="217"/>
      <c r="JNS80" s="217"/>
      <c r="JNT80" s="217"/>
      <c r="JNU80" s="217"/>
      <c r="JNV80" s="217"/>
      <c r="JNW80" s="217"/>
      <c r="JNX80" s="217"/>
      <c r="JNY80" s="217"/>
      <c r="JNZ80" s="217"/>
      <c r="JOA80" s="217"/>
      <c r="JOB80" s="217"/>
      <c r="JOC80" s="217"/>
      <c r="JOD80" s="217"/>
      <c r="JOE80" s="217"/>
      <c r="JOF80" s="217"/>
      <c r="JOG80" s="217"/>
      <c r="JOH80" s="217"/>
      <c r="JOI80" s="217"/>
      <c r="JOJ80" s="217"/>
      <c r="JOK80" s="217"/>
      <c r="JOL80" s="217"/>
      <c r="JOM80" s="217"/>
      <c r="JON80" s="217"/>
      <c r="JOO80" s="217"/>
      <c r="JOP80" s="217"/>
      <c r="JOQ80" s="217"/>
      <c r="JOR80" s="217"/>
      <c r="JOS80" s="217"/>
      <c r="JOT80" s="217"/>
      <c r="JOU80" s="217"/>
      <c r="JOV80" s="217"/>
      <c r="JOW80" s="217"/>
      <c r="JOX80" s="217"/>
      <c r="JOY80" s="217"/>
      <c r="JOZ80" s="217"/>
      <c r="JPA80" s="217"/>
      <c r="JPB80" s="217"/>
      <c r="JPC80" s="217"/>
      <c r="JPD80" s="217"/>
      <c r="JPE80" s="217"/>
      <c r="JPF80" s="217"/>
      <c r="JPG80" s="217"/>
      <c r="JPH80" s="217"/>
      <c r="JPI80" s="217"/>
      <c r="JPJ80" s="217"/>
      <c r="JPK80" s="217"/>
      <c r="JPL80" s="217"/>
      <c r="JPM80" s="217"/>
      <c r="JPN80" s="217"/>
      <c r="JPO80" s="217"/>
      <c r="JPP80" s="217"/>
      <c r="JPQ80" s="217"/>
      <c r="JPR80" s="217"/>
      <c r="JPS80" s="217"/>
      <c r="JPT80" s="217"/>
      <c r="JPU80" s="217"/>
      <c r="JPV80" s="217"/>
      <c r="JPW80" s="217"/>
      <c r="JPX80" s="217"/>
      <c r="JPY80" s="217"/>
      <c r="JPZ80" s="217"/>
      <c r="JQA80" s="217"/>
      <c r="JQB80" s="217"/>
      <c r="JQC80" s="217"/>
      <c r="JQD80" s="217"/>
      <c r="JQE80" s="217"/>
      <c r="JQF80" s="217"/>
      <c r="JQG80" s="217"/>
      <c r="JQH80" s="217"/>
      <c r="JQI80" s="217"/>
      <c r="JQJ80" s="217"/>
      <c r="JQK80" s="217"/>
      <c r="JQL80" s="217"/>
      <c r="JQM80" s="217"/>
      <c r="JQN80" s="217"/>
      <c r="JQO80" s="217"/>
      <c r="JQP80" s="217"/>
      <c r="JQQ80" s="217"/>
      <c r="JQR80" s="217"/>
      <c r="JQS80" s="217"/>
      <c r="JQT80" s="217"/>
      <c r="JQU80" s="217"/>
      <c r="JQV80" s="217"/>
      <c r="JQW80" s="217"/>
      <c r="JQX80" s="217"/>
      <c r="JQY80" s="217"/>
      <c r="JQZ80" s="217"/>
      <c r="JRA80" s="217"/>
      <c r="JRB80" s="217"/>
      <c r="JRC80" s="217"/>
      <c r="JRD80" s="217"/>
      <c r="JRE80" s="217"/>
      <c r="JRF80" s="217"/>
      <c r="JRG80" s="217"/>
      <c r="JRH80" s="217"/>
      <c r="JRI80" s="217"/>
      <c r="JRJ80" s="217"/>
      <c r="JRK80" s="217"/>
      <c r="JRL80" s="217"/>
      <c r="JRM80" s="217"/>
      <c r="JRN80" s="217"/>
      <c r="JRO80" s="217"/>
      <c r="JRP80" s="217"/>
      <c r="JRQ80" s="217"/>
      <c r="JRR80" s="217"/>
      <c r="JRS80" s="217"/>
      <c r="JRT80" s="217"/>
      <c r="JRU80" s="217"/>
      <c r="JRV80" s="217"/>
      <c r="JRW80" s="217"/>
      <c r="JRX80" s="217"/>
      <c r="JRY80" s="217"/>
      <c r="JRZ80" s="217"/>
      <c r="JSA80" s="217"/>
      <c r="JSB80" s="217"/>
      <c r="JSC80" s="217"/>
      <c r="JSD80" s="217"/>
      <c r="JSE80" s="217"/>
      <c r="JSF80" s="217"/>
      <c r="JSG80" s="217"/>
      <c r="JSH80" s="217"/>
      <c r="JSI80" s="217"/>
      <c r="JSJ80" s="217"/>
      <c r="JSK80" s="217"/>
      <c r="JSL80" s="217"/>
      <c r="JSM80" s="217"/>
      <c r="JSN80" s="217"/>
      <c r="JSO80" s="217"/>
      <c r="JSP80" s="217"/>
      <c r="JSQ80" s="217"/>
      <c r="JSR80" s="217"/>
      <c r="JSS80" s="217"/>
      <c r="JST80" s="217"/>
      <c r="JSU80" s="217"/>
      <c r="JSV80" s="217"/>
      <c r="JSW80" s="217"/>
      <c r="JSX80" s="217"/>
      <c r="JSY80" s="217"/>
      <c r="JSZ80" s="217"/>
      <c r="JTA80" s="217"/>
      <c r="JTB80" s="217"/>
      <c r="JTC80" s="217"/>
      <c r="JTD80" s="217"/>
      <c r="JTE80" s="217"/>
      <c r="JTF80" s="217"/>
      <c r="JTG80" s="217"/>
      <c r="JTH80" s="217"/>
      <c r="JTI80" s="217"/>
      <c r="JTJ80" s="217"/>
      <c r="JTK80" s="217"/>
      <c r="JTL80" s="217"/>
      <c r="JTM80" s="217"/>
      <c r="JTN80" s="217"/>
      <c r="JTO80" s="217"/>
      <c r="JTP80" s="217"/>
      <c r="JTQ80" s="217"/>
      <c r="JTR80" s="217"/>
      <c r="JTS80" s="217"/>
      <c r="JTT80" s="217"/>
      <c r="JTU80" s="217"/>
      <c r="JTV80" s="217"/>
      <c r="JTW80" s="217"/>
      <c r="JTX80" s="217"/>
      <c r="JTY80" s="217"/>
      <c r="JTZ80" s="217"/>
      <c r="JUA80" s="217"/>
      <c r="JUB80" s="217"/>
      <c r="JUC80" s="217"/>
      <c r="JUD80" s="217"/>
      <c r="JUE80" s="217"/>
      <c r="JUF80" s="217"/>
      <c r="JUG80" s="217"/>
      <c r="JUH80" s="217"/>
      <c r="JUI80" s="217"/>
      <c r="JUJ80" s="217"/>
      <c r="JUK80" s="217"/>
      <c r="JUL80" s="217"/>
      <c r="JUM80" s="217"/>
      <c r="JUN80" s="217"/>
      <c r="JUO80" s="217"/>
      <c r="JUP80" s="217"/>
      <c r="JUQ80" s="217"/>
      <c r="JUR80" s="217"/>
      <c r="JUS80" s="217"/>
      <c r="JUT80" s="217"/>
      <c r="JUU80" s="217"/>
      <c r="JUV80" s="217"/>
      <c r="JUW80" s="217"/>
      <c r="JUX80" s="217"/>
      <c r="JUY80" s="217"/>
      <c r="JUZ80" s="217"/>
      <c r="JVA80" s="217"/>
      <c r="JVB80" s="217"/>
      <c r="JVC80" s="217"/>
      <c r="JVD80" s="217"/>
      <c r="JVE80" s="217"/>
      <c r="JVF80" s="217"/>
      <c r="JVG80" s="217"/>
      <c r="JVH80" s="217"/>
      <c r="JVI80" s="217"/>
      <c r="JVJ80" s="217"/>
      <c r="JVK80" s="217"/>
      <c r="JVL80" s="217"/>
      <c r="JVM80" s="217"/>
      <c r="JVN80" s="217"/>
      <c r="JVO80" s="217"/>
      <c r="JVP80" s="217"/>
      <c r="JVQ80" s="217"/>
      <c r="JVR80" s="217"/>
      <c r="JVS80" s="217"/>
      <c r="JVT80" s="217"/>
      <c r="JVU80" s="217"/>
      <c r="JVV80" s="217"/>
      <c r="JVW80" s="217"/>
      <c r="JVX80" s="217"/>
      <c r="JVY80" s="217"/>
      <c r="JVZ80" s="217"/>
      <c r="JWA80" s="217"/>
      <c r="JWB80" s="217"/>
      <c r="JWC80" s="217"/>
      <c r="JWD80" s="217"/>
      <c r="JWE80" s="217"/>
      <c r="JWF80" s="217"/>
      <c r="JWG80" s="217"/>
      <c r="JWH80" s="217"/>
      <c r="JWI80" s="217"/>
      <c r="JWJ80" s="217"/>
      <c r="JWK80" s="217"/>
      <c r="JWL80" s="217"/>
      <c r="JWM80" s="217"/>
      <c r="JWN80" s="217"/>
      <c r="JWO80" s="217"/>
      <c r="JWP80" s="217"/>
      <c r="JWQ80" s="217"/>
      <c r="JWR80" s="217"/>
      <c r="JWS80" s="217"/>
      <c r="JWT80" s="217"/>
      <c r="JWU80" s="217"/>
      <c r="JWV80" s="217"/>
      <c r="JWW80" s="217"/>
      <c r="JWX80" s="217"/>
      <c r="JWY80" s="217"/>
      <c r="JWZ80" s="217"/>
      <c r="JXA80" s="217"/>
      <c r="JXB80" s="217"/>
      <c r="JXC80" s="217"/>
      <c r="JXD80" s="217"/>
      <c r="JXE80" s="217"/>
      <c r="JXF80" s="217"/>
      <c r="JXG80" s="217"/>
      <c r="JXH80" s="217"/>
      <c r="JXI80" s="217"/>
      <c r="JXJ80" s="217"/>
      <c r="JXK80" s="217"/>
      <c r="JXL80" s="217"/>
      <c r="JXM80" s="217"/>
      <c r="JXN80" s="217"/>
      <c r="JXO80" s="217"/>
      <c r="JXP80" s="217"/>
      <c r="JXQ80" s="217"/>
      <c r="JXR80" s="217"/>
      <c r="JXS80" s="217"/>
      <c r="JXT80" s="217"/>
      <c r="JXU80" s="217"/>
      <c r="JXV80" s="217"/>
      <c r="JXW80" s="217"/>
      <c r="JXX80" s="217"/>
      <c r="JXY80" s="217"/>
      <c r="JXZ80" s="217"/>
      <c r="JYA80" s="217"/>
      <c r="JYB80" s="217"/>
      <c r="JYC80" s="217"/>
      <c r="JYD80" s="217"/>
      <c r="JYE80" s="217"/>
      <c r="JYF80" s="217"/>
      <c r="JYG80" s="217"/>
      <c r="JYH80" s="217"/>
      <c r="JYI80" s="217"/>
      <c r="JYJ80" s="217"/>
      <c r="JYK80" s="217"/>
      <c r="JYL80" s="217"/>
      <c r="JYM80" s="217"/>
      <c r="JYN80" s="217"/>
      <c r="JYO80" s="217"/>
      <c r="JYP80" s="217"/>
      <c r="JYQ80" s="217"/>
      <c r="JYR80" s="217"/>
      <c r="JYS80" s="217"/>
      <c r="JYT80" s="217"/>
      <c r="JYU80" s="217"/>
      <c r="JYV80" s="217"/>
      <c r="JYW80" s="217"/>
      <c r="JYX80" s="217"/>
      <c r="JYY80" s="217"/>
      <c r="JYZ80" s="217"/>
      <c r="JZA80" s="217"/>
      <c r="JZB80" s="217"/>
      <c r="JZC80" s="217"/>
      <c r="JZD80" s="217"/>
      <c r="JZE80" s="217"/>
      <c r="JZF80" s="217"/>
      <c r="JZG80" s="217"/>
      <c r="JZH80" s="217"/>
      <c r="JZI80" s="217"/>
      <c r="JZJ80" s="217"/>
      <c r="JZK80" s="217"/>
      <c r="JZL80" s="217"/>
      <c r="JZM80" s="217"/>
      <c r="JZN80" s="217"/>
      <c r="JZO80" s="217"/>
      <c r="JZP80" s="217"/>
      <c r="JZQ80" s="217"/>
      <c r="JZR80" s="217"/>
      <c r="JZS80" s="217"/>
      <c r="JZT80" s="217"/>
      <c r="JZU80" s="217"/>
      <c r="JZV80" s="217"/>
      <c r="JZW80" s="217"/>
      <c r="JZX80" s="217"/>
      <c r="JZY80" s="217"/>
      <c r="JZZ80" s="217"/>
      <c r="KAA80" s="217"/>
      <c r="KAB80" s="217"/>
      <c r="KAC80" s="217"/>
      <c r="KAD80" s="217"/>
      <c r="KAE80" s="217"/>
      <c r="KAF80" s="217"/>
      <c r="KAG80" s="217"/>
      <c r="KAH80" s="217"/>
      <c r="KAI80" s="217"/>
      <c r="KAJ80" s="217"/>
      <c r="KAK80" s="217"/>
      <c r="KAL80" s="217"/>
      <c r="KAM80" s="217"/>
      <c r="KAN80" s="217"/>
      <c r="KAO80" s="217"/>
      <c r="KAP80" s="217"/>
      <c r="KAQ80" s="217"/>
      <c r="KAR80" s="217"/>
      <c r="KAS80" s="217"/>
      <c r="KAT80" s="217"/>
      <c r="KAU80" s="217"/>
      <c r="KAV80" s="217"/>
      <c r="KAW80" s="217"/>
      <c r="KAX80" s="217"/>
      <c r="KAY80" s="217"/>
      <c r="KAZ80" s="217"/>
      <c r="KBA80" s="217"/>
      <c r="KBB80" s="217"/>
      <c r="KBC80" s="217"/>
      <c r="KBD80" s="217"/>
      <c r="KBE80" s="217"/>
      <c r="KBF80" s="217"/>
      <c r="KBG80" s="217"/>
      <c r="KBH80" s="217"/>
      <c r="KBI80" s="217"/>
      <c r="KBJ80" s="217"/>
      <c r="KBK80" s="217"/>
      <c r="KBL80" s="217"/>
      <c r="KBM80" s="217"/>
      <c r="KBN80" s="217"/>
      <c r="KBO80" s="217"/>
      <c r="KBP80" s="217"/>
      <c r="KBQ80" s="217"/>
      <c r="KBR80" s="217"/>
      <c r="KBS80" s="217"/>
      <c r="KBT80" s="217"/>
      <c r="KBU80" s="217"/>
      <c r="KBV80" s="217"/>
      <c r="KBW80" s="217"/>
      <c r="KBX80" s="217"/>
      <c r="KBY80" s="217"/>
      <c r="KBZ80" s="217"/>
      <c r="KCA80" s="217"/>
      <c r="KCB80" s="217"/>
      <c r="KCC80" s="217"/>
      <c r="KCD80" s="217"/>
      <c r="KCE80" s="217"/>
      <c r="KCF80" s="217"/>
      <c r="KCG80" s="217"/>
      <c r="KCH80" s="217"/>
      <c r="KCI80" s="217"/>
      <c r="KCJ80" s="217"/>
      <c r="KCK80" s="217"/>
      <c r="KCL80" s="217"/>
      <c r="KCM80" s="217"/>
      <c r="KCN80" s="217"/>
      <c r="KCO80" s="217"/>
      <c r="KCP80" s="217"/>
      <c r="KCQ80" s="217"/>
      <c r="KCR80" s="217"/>
      <c r="KCS80" s="217"/>
      <c r="KCT80" s="217"/>
      <c r="KCU80" s="217"/>
      <c r="KCV80" s="217"/>
      <c r="KCW80" s="217"/>
      <c r="KCX80" s="217"/>
      <c r="KCY80" s="217"/>
      <c r="KCZ80" s="217"/>
      <c r="KDA80" s="217"/>
      <c r="KDB80" s="217"/>
      <c r="KDC80" s="217"/>
      <c r="KDD80" s="217"/>
      <c r="KDE80" s="217"/>
      <c r="KDF80" s="217"/>
      <c r="KDG80" s="217"/>
      <c r="KDH80" s="217"/>
      <c r="KDI80" s="217"/>
      <c r="KDJ80" s="217"/>
      <c r="KDK80" s="217"/>
      <c r="KDL80" s="217"/>
      <c r="KDM80" s="217"/>
      <c r="KDN80" s="217"/>
      <c r="KDO80" s="217"/>
      <c r="KDP80" s="217"/>
      <c r="KDQ80" s="217"/>
      <c r="KDR80" s="217"/>
      <c r="KDS80" s="217"/>
      <c r="KDT80" s="217"/>
      <c r="KDU80" s="217"/>
      <c r="KDV80" s="217"/>
      <c r="KDW80" s="217"/>
      <c r="KDX80" s="217"/>
      <c r="KDY80" s="217"/>
      <c r="KDZ80" s="217"/>
      <c r="KEA80" s="217"/>
      <c r="KEB80" s="217"/>
      <c r="KEC80" s="217"/>
      <c r="KED80" s="217"/>
      <c r="KEE80" s="217"/>
      <c r="KEF80" s="217"/>
      <c r="KEG80" s="217"/>
      <c r="KEH80" s="217"/>
      <c r="KEI80" s="217"/>
      <c r="KEJ80" s="217"/>
      <c r="KEK80" s="217"/>
      <c r="KEL80" s="217"/>
      <c r="KEM80" s="217"/>
      <c r="KEN80" s="217"/>
      <c r="KEO80" s="217"/>
      <c r="KEP80" s="217"/>
      <c r="KEQ80" s="217"/>
      <c r="KER80" s="217"/>
      <c r="KES80" s="217"/>
      <c r="KET80" s="217"/>
      <c r="KEU80" s="217"/>
      <c r="KEV80" s="217"/>
      <c r="KEW80" s="217"/>
      <c r="KEX80" s="217"/>
      <c r="KEY80" s="217"/>
      <c r="KEZ80" s="217"/>
      <c r="KFA80" s="217"/>
      <c r="KFB80" s="217"/>
      <c r="KFC80" s="217"/>
      <c r="KFD80" s="217"/>
      <c r="KFE80" s="217"/>
      <c r="KFF80" s="217"/>
      <c r="KFG80" s="217"/>
      <c r="KFH80" s="217"/>
      <c r="KFI80" s="217"/>
      <c r="KFJ80" s="217"/>
      <c r="KFK80" s="217"/>
      <c r="KFL80" s="217"/>
      <c r="KFM80" s="217"/>
      <c r="KFN80" s="217"/>
      <c r="KFO80" s="217"/>
      <c r="KFP80" s="217"/>
      <c r="KFQ80" s="217"/>
      <c r="KFR80" s="217"/>
      <c r="KFS80" s="217"/>
      <c r="KFT80" s="217"/>
      <c r="KFU80" s="217"/>
      <c r="KFV80" s="217"/>
      <c r="KFW80" s="217"/>
      <c r="KFX80" s="217"/>
      <c r="KFY80" s="217"/>
      <c r="KFZ80" s="217"/>
      <c r="KGA80" s="217"/>
      <c r="KGB80" s="217"/>
      <c r="KGC80" s="217"/>
      <c r="KGD80" s="217"/>
      <c r="KGE80" s="217"/>
      <c r="KGF80" s="217"/>
      <c r="KGG80" s="217"/>
      <c r="KGH80" s="217"/>
      <c r="KGI80" s="217"/>
      <c r="KGJ80" s="217"/>
      <c r="KGK80" s="217"/>
      <c r="KGL80" s="217"/>
      <c r="KGM80" s="217"/>
      <c r="KGN80" s="217"/>
      <c r="KGO80" s="217"/>
      <c r="KGP80" s="217"/>
      <c r="KGQ80" s="217"/>
      <c r="KGR80" s="217"/>
      <c r="KGS80" s="217"/>
      <c r="KGT80" s="217"/>
      <c r="KGU80" s="217"/>
      <c r="KGV80" s="217"/>
      <c r="KGW80" s="217"/>
      <c r="KGX80" s="217"/>
      <c r="KGY80" s="217"/>
      <c r="KGZ80" s="217"/>
      <c r="KHA80" s="217"/>
      <c r="KHB80" s="217"/>
      <c r="KHC80" s="217"/>
      <c r="KHD80" s="217"/>
      <c r="KHE80" s="217"/>
      <c r="KHF80" s="217"/>
      <c r="KHG80" s="217"/>
      <c r="KHH80" s="217"/>
      <c r="KHI80" s="217"/>
      <c r="KHJ80" s="217"/>
      <c r="KHK80" s="217"/>
      <c r="KHL80" s="217"/>
      <c r="KHM80" s="217"/>
      <c r="KHN80" s="217"/>
      <c r="KHO80" s="217"/>
      <c r="KHP80" s="217"/>
      <c r="KHQ80" s="217"/>
      <c r="KHR80" s="217"/>
      <c r="KHS80" s="217"/>
      <c r="KHT80" s="217"/>
      <c r="KHU80" s="217"/>
      <c r="KHV80" s="217"/>
      <c r="KHW80" s="217"/>
      <c r="KHX80" s="217"/>
      <c r="KHY80" s="217"/>
      <c r="KHZ80" s="217"/>
      <c r="KIA80" s="217"/>
      <c r="KIB80" s="217"/>
      <c r="KIC80" s="217"/>
      <c r="KID80" s="217"/>
      <c r="KIE80" s="217"/>
      <c r="KIF80" s="217"/>
      <c r="KIG80" s="217"/>
      <c r="KIH80" s="217"/>
      <c r="KII80" s="217"/>
      <c r="KIJ80" s="217"/>
      <c r="KIK80" s="217"/>
      <c r="KIL80" s="217"/>
      <c r="KIM80" s="217"/>
      <c r="KIN80" s="217"/>
      <c r="KIO80" s="217"/>
      <c r="KIP80" s="217"/>
      <c r="KIQ80" s="217"/>
      <c r="KIR80" s="217"/>
      <c r="KIS80" s="217"/>
      <c r="KIT80" s="217"/>
      <c r="KIU80" s="217"/>
      <c r="KIV80" s="217"/>
      <c r="KIW80" s="217"/>
      <c r="KIX80" s="217"/>
      <c r="KIY80" s="217"/>
      <c r="KIZ80" s="217"/>
      <c r="KJA80" s="217"/>
      <c r="KJB80" s="217"/>
      <c r="KJC80" s="217"/>
      <c r="KJD80" s="217"/>
      <c r="KJE80" s="217"/>
      <c r="KJF80" s="217"/>
      <c r="KJG80" s="217"/>
      <c r="KJH80" s="217"/>
      <c r="KJI80" s="217"/>
      <c r="KJJ80" s="217"/>
      <c r="KJK80" s="217"/>
      <c r="KJL80" s="217"/>
      <c r="KJM80" s="217"/>
      <c r="KJN80" s="217"/>
      <c r="KJO80" s="217"/>
      <c r="KJP80" s="217"/>
      <c r="KJQ80" s="217"/>
      <c r="KJR80" s="217"/>
      <c r="KJS80" s="217"/>
      <c r="KJT80" s="217"/>
      <c r="KJU80" s="217"/>
      <c r="KJV80" s="217"/>
      <c r="KJW80" s="217"/>
      <c r="KJX80" s="217"/>
      <c r="KJY80" s="217"/>
      <c r="KJZ80" s="217"/>
      <c r="KKA80" s="217"/>
      <c r="KKB80" s="217"/>
      <c r="KKC80" s="217"/>
      <c r="KKD80" s="217"/>
      <c r="KKE80" s="217"/>
      <c r="KKF80" s="217"/>
      <c r="KKG80" s="217"/>
      <c r="KKH80" s="217"/>
      <c r="KKI80" s="217"/>
      <c r="KKJ80" s="217"/>
      <c r="KKK80" s="217"/>
      <c r="KKL80" s="217"/>
      <c r="KKM80" s="217"/>
      <c r="KKN80" s="217"/>
      <c r="KKO80" s="217"/>
      <c r="KKP80" s="217"/>
      <c r="KKQ80" s="217"/>
      <c r="KKR80" s="217"/>
      <c r="KKS80" s="217"/>
      <c r="KKT80" s="217"/>
      <c r="KKU80" s="217"/>
      <c r="KKV80" s="217"/>
      <c r="KKW80" s="217"/>
      <c r="KKX80" s="217"/>
      <c r="KKY80" s="217"/>
      <c r="KKZ80" s="217"/>
      <c r="KLA80" s="217"/>
      <c r="KLB80" s="217"/>
      <c r="KLC80" s="217"/>
      <c r="KLD80" s="217"/>
      <c r="KLE80" s="217"/>
      <c r="KLF80" s="217"/>
      <c r="KLG80" s="217"/>
      <c r="KLH80" s="217"/>
      <c r="KLI80" s="217"/>
      <c r="KLJ80" s="217"/>
      <c r="KLK80" s="217"/>
      <c r="KLL80" s="217"/>
      <c r="KLM80" s="217"/>
      <c r="KLN80" s="217"/>
      <c r="KLO80" s="217"/>
      <c r="KLP80" s="217"/>
      <c r="KLQ80" s="217"/>
      <c r="KLR80" s="217"/>
      <c r="KLS80" s="217"/>
      <c r="KLT80" s="217"/>
      <c r="KLU80" s="217"/>
      <c r="KLV80" s="217"/>
      <c r="KLW80" s="217"/>
      <c r="KLX80" s="217"/>
      <c r="KLY80" s="217"/>
      <c r="KLZ80" s="217"/>
      <c r="KMA80" s="217"/>
      <c r="KMB80" s="217"/>
      <c r="KMC80" s="217"/>
      <c r="KMD80" s="217"/>
      <c r="KME80" s="217"/>
      <c r="KMF80" s="217"/>
      <c r="KMG80" s="217"/>
      <c r="KMH80" s="217"/>
      <c r="KMI80" s="217"/>
      <c r="KMJ80" s="217"/>
      <c r="KMK80" s="217"/>
      <c r="KML80" s="217"/>
      <c r="KMM80" s="217"/>
      <c r="KMN80" s="217"/>
      <c r="KMO80" s="217"/>
      <c r="KMP80" s="217"/>
      <c r="KMQ80" s="217"/>
      <c r="KMR80" s="217"/>
      <c r="KMS80" s="217"/>
      <c r="KMT80" s="217"/>
      <c r="KMU80" s="217"/>
      <c r="KMV80" s="217"/>
      <c r="KMW80" s="217"/>
      <c r="KMX80" s="217"/>
      <c r="KMY80" s="217"/>
      <c r="KMZ80" s="217"/>
      <c r="KNA80" s="217"/>
      <c r="KNB80" s="217"/>
      <c r="KNC80" s="217"/>
      <c r="KND80" s="217"/>
      <c r="KNE80" s="217"/>
      <c r="KNF80" s="217"/>
      <c r="KNG80" s="217"/>
      <c r="KNH80" s="217"/>
      <c r="KNI80" s="217"/>
      <c r="KNJ80" s="217"/>
      <c r="KNK80" s="217"/>
      <c r="KNL80" s="217"/>
      <c r="KNM80" s="217"/>
      <c r="KNN80" s="217"/>
      <c r="KNO80" s="217"/>
      <c r="KNP80" s="217"/>
      <c r="KNQ80" s="217"/>
      <c r="KNR80" s="217"/>
      <c r="KNS80" s="217"/>
      <c r="KNT80" s="217"/>
      <c r="KNU80" s="217"/>
      <c r="KNV80" s="217"/>
      <c r="KNW80" s="217"/>
      <c r="KNX80" s="217"/>
      <c r="KNY80" s="217"/>
      <c r="KNZ80" s="217"/>
      <c r="KOA80" s="217"/>
      <c r="KOB80" s="217"/>
      <c r="KOC80" s="217"/>
      <c r="KOD80" s="217"/>
      <c r="KOE80" s="217"/>
      <c r="KOF80" s="217"/>
      <c r="KOG80" s="217"/>
      <c r="KOH80" s="217"/>
      <c r="KOI80" s="217"/>
      <c r="KOJ80" s="217"/>
      <c r="KOK80" s="217"/>
      <c r="KOL80" s="217"/>
      <c r="KOM80" s="217"/>
      <c r="KON80" s="217"/>
      <c r="KOO80" s="217"/>
      <c r="KOP80" s="217"/>
      <c r="KOQ80" s="217"/>
      <c r="KOR80" s="217"/>
      <c r="KOS80" s="217"/>
      <c r="KOT80" s="217"/>
      <c r="KOU80" s="217"/>
      <c r="KOV80" s="217"/>
      <c r="KOW80" s="217"/>
      <c r="KOX80" s="217"/>
      <c r="KOY80" s="217"/>
      <c r="KOZ80" s="217"/>
      <c r="KPA80" s="217"/>
      <c r="KPB80" s="217"/>
      <c r="KPC80" s="217"/>
      <c r="KPD80" s="217"/>
      <c r="KPE80" s="217"/>
      <c r="KPF80" s="217"/>
      <c r="KPG80" s="217"/>
      <c r="KPH80" s="217"/>
      <c r="KPI80" s="217"/>
      <c r="KPJ80" s="217"/>
      <c r="KPK80" s="217"/>
      <c r="KPL80" s="217"/>
      <c r="KPM80" s="217"/>
      <c r="KPN80" s="217"/>
      <c r="KPO80" s="217"/>
      <c r="KPP80" s="217"/>
      <c r="KPQ80" s="217"/>
      <c r="KPR80" s="217"/>
      <c r="KPS80" s="217"/>
      <c r="KPT80" s="217"/>
      <c r="KPU80" s="217"/>
      <c r="KPV80" s="217"/>
      <c r="KPW80" s="217"/>
      <c r="KPX80" s="217"/>
      <c r="KPY80" s="217"/>
      <c r="KPZ80" s="217"/>
      <c r="KQA80" s="217"/>
      <c r="KQB80" s="217"/>
      <c r="KQC80" s="217"/>
      <c r="KQD80" s="217"/>
      <c r="KQE80" s="217"/>
      <c r="KQF80" s="217"/>
      <c r="KQG80" s="217"/>
      <c r="KQH80" s="217"/>
      <c r="KQI80" s="217"/>
      <c r="KQJ80" s="217"/>
      <c r="KQK80" s="217"/>
      <c r="KQL80" s="217"/>
      <c r="KQM80" s="217"/>
      <c r="KQN80" s="217"/>
      <c r="KQO80" s="217"/>
      <c r="KQP80" s="217"/>
      <c r="KQQ80" s="217"/>
      <c r="KQR80" s="217"/>
      <c r="KQS80" s="217"/>
      <c r="KQT80" s="217"/>
      <c r="KQU80" s="217"/>
      <c r="KQV80" s="217"/>
      <c r="KQW80" s="217"/>
      <c r="KQX80" s="217"/>
      <c r="KQY80" s="217"/>
      <c r="KQZ80" s="217"/>
      <c r="KRA80" s="217"/>
      <c r="KRB80" s="217"/>
      <c r="KRC80" s="217"/>
      <c r="KRD80" s="217"/>
      <c r="KRE80" s="217"/>
      <c r="KRF80" s="217"/>
      <c r="KRG80" s="217"/>
      <c r="KRH80" s="217"/>
      <c r="KRI80" s="217"/>
      <c r="KRJ80" s="217"/>
      <c r="KRK80" s="217"/>
      <c r="KRL80" s="217"/>
      <c r="KRM80" s="217"/>
      <c r="KRN80" s="217"/>
      <c r="KRO80" s="217"/>
      <c r="KRP80" s="217"/>
      <c r="KRQ80" s="217"/>
      <c r="KRR80" s="217"/>
      <c r="KRS80" s="217"/>
      <c r="KRT80" s="217"/>
      <c r="KRU80" s="217"/>
      <c r="KRV80" s="217"/>
      <c r="KRW80" s="217"/>
      <c r="KRX80" s="217"/>
      <c r="KRY80" s="217"/>
      <c r="KRZ80" s="217"/>
      <c r="KSA80" s="217"/>
      <c r="KSB80" s="217"/>
      <c r="KSC80" s="217"/>
      <c r="KSD80" s="217"/>
      <c r="KSE80" s="217"/>
      <c r="KSF80" s="217"/>
      <c r="KSG80" s="217"/>
      <c r="KSH80" s="217"/>
      <c r="KSI80" s="217"/>
      <c r="KSJ80" s="217"/>
      <c r="KSK80" s="217"/>
      <c r="KSL80" s="217"/>
      <c r="KSM80" s="217"/>
      <c r="KSN80" s="217"/>
      <c r="KSO80" s="217"/>
      <c r="KSP80" s="217"/>
      <c r="KSQ80" s="217"/>
      <c r="KSR80" s="217"/>
      <c r="KSS80" s="217"/>
      <c r="KST80" s="217"/>
      <c r="KSU80" s="217"/>
      <c r="KSV80" s="217"/>
      <c r="KSW80" s="217"/>
      <c r="KSX80" s="217"/>
      <c r="KSY80" s="217"/>
      <c r="KSZ80" s="217"/>
      <c r="KTA80" s="217"/>
      <c r="KTB80" s="217"/>
      <c r="KTC80" s="217"/>
      <c r="KTD80" s="217"/>
      <c r="KTE80" s="217"/>
      <c r="KTF80" s="217"/>
      <c r="KTG80" s="217"/>
      <c r="KTH80" s="217"/>
      <c r="KTI80" s="217"/>
      <c r="KTJ80" s="217"/>
      <c r="KTK80" s="217"/>
      <c r="KTL80" s="217"/>
      <c r="KTM80" s="217"/>
      <c r="KTN80" s="217"/>
      <c r="KTO80" s="217"/>
      <c r="KTP80" s="217"/>
      <c r="KTQ80" s="217"/>
      <c r="KTR80" s="217"/>
      <c r="KTS80" s="217"/>
      <c r="KTT80" s="217"/>
      <c r="KTU80" s="217"/>
      <c r="KTV80" s="217"/>
      <c r="KTW80" s="217"/>
      <c r="KTX80" s="217"/>
      <c r="KTY80" s="217"/>
      <c r="KTZ80" s="217"/>
      <c r="KUA80" s="217"/>
      <c r="KUB80" s="217"/>
      <c r="KUC80" s="217"/>
      <c r="KUD80" s="217"/>
      <c r="KUE80" s="217"/>
      <c r="KUF80" s="217"/>
      <c r="KUG80" s="217"/>
      <c r="KUH80" s="217"/>
      <c r="KUI80" s="217"/>
      <c r="KUJ80" s="217"/>
      <c r="KUK80" s="217"/>
      <c r="KUL80" s="217"/>
      <c r="KUM80" s="217"/>
      <c r="KUN80" s="217"/>
      <c r="KUO80" s="217"/>
      <c r="KUP80" s="217"/>
      <c r="KUQ80" s="217"/>
      <c r="KUR80" s="217"/>
      <c r="KUS80" s="217"/>
      <c r="KUT80" s="217"/>
      <c r="KUU80" s="217"/>
      <c r="KUV80" s="217"/>
      <c r="KUW80" s="217"/>
      <c r="KUX80" s="217"/>
      <c r="KUY80" s="217"/>
      <c r="KUZ80" s="217"/>
      <c r="KVA80" s="217"/>
      <c r="KVB80" s="217"/>
      <c r="KVC80" s="217"/>
      <c r="KVD80" s="217"/>
      <c r="KVE80" s="217"/>
      <c r="KVF80" s="217"/>
      <c r="KVG80" s="217"/>
      <c r="KVH80" s="217"/>
      <c r="KVI80" s="217"/>
      <c r="KVJ80" s="217"/>
      <c r="KVK80" s="217"/>
      <c r="KVL80" s="217"/>
      <c r="KVM80" s="217"/>
      <c r="KVN80" s="217"/>
      <c r="KVO80" s="217"/>
      <c r="KVP80" s="217"/>
      <c r="KVQ80" s="217"/>
      <c r="KVR80" s="217"/>
      <c r="KVS80" s="217"/>
      <c r="KVT80" s="217"/>
      <c r="KVU80" s="217"/>
      <c r="KVV80" s="217"/>
      <c r="KVW80" s="217"/>
      <c r="KVX80" s="217"/>
      <c r="KVY80" s="217"/>
      <c r="KVZ80" s="217"/>
      <c r="KWA80" s="217"/>
      <c r="KWB80" s="217"/>
      <c r="KWC80" s="217"/>
      <c r="KWD80" s="217"/>
      <c r="KWE80" s="217"/>
      <c r="KWF80" s="217"/>
      <c r="KWG80" s="217"/>
      <c r="KWH80" s="217"/>
      <c r="KWI80" s="217"/>
      <c r="KWJ80" s="217"/>
      <c r="KWK80" s="217"/>
      <c r="KWL80" s="217"/>
      <c r="KWM80" s="217"/>
      <c r="KWN80" s="217"/>
      <c r="KWO80" s="217"/>
      <c r="KWP80" s="217"/>
      <c r="KWQ80" s="217"/>
      <c r="KWR80" s="217"/>
      <c r="KWS80" s="217"/>
      <c r="KWT80" s="217"/>
      <c r="KWU80" s="217"/>
      <c r="KWV80" s="217"/>
      <c r="KWW80" s="217"/>
      <c r="KWX80" s="217"/>
      <c r="KWY80" s="217"/>
      <c r="KWZ80" s="217"/>
      <c r="KXA80" s="217"/>
      <c r="KXB80" s="217"/>
      <c r="KXC80" s="217"/>
      <c r="KXD80" s="217"/>
      <c r="KXE80" s="217"/>
      <c r="KXF80" s="217"/>
      <c r="KXG80" s="217"/>
      <c r="KXH80" s="217"/>
      <c r="KXI80" s="217"/>
      <c r="KXJ80" s="217"/>
      <c r="KXK80" s="217"/>
      <c r="KXL80" s="217"/>
      <c r="KXM80" s="217"/>
      <c r="KXN80" s="217"/>
      <c r="KXO80" s="217"/>
      <c r="KXP80" s="217"/>
      <c r="KXQ80" s="217"/>
      <c r="KXR80" s="217"/>
      <c r="KXS80" s="217"/>
      <c r="KXT80" s="217"/>
      <c r="KXU80" s="217"/>
      <c r="KXV80" s="217"/>
      <c r="KXW80" s="217"/>
      <c r="KXX80" s="217"/>
      <c r="KXY80" s="217"/>
      <c r="KXZ80" s="217"/>
      <c r="KYA80" s="217"/>
      <c r="KYB80" s="217"/>
      <c r="KYC80" s="217"/>
      <c r="KYD80" s="217"/>
      <c r="KYE80" s="217"/>
      <c r="KYF80" s="217"/>
      <c r="KYG80" s="217"/>
      <c r="KYH80" s="217"/>
      <c r="KYI80" s="217"/>
      <c r="KYJ80" s="217"/>
      <c r="KYK80" s="217"/>
      <c r="KYL80" s="217"/>
      <c r="KYM80" s="217"/>
      <c r="KYN80" s="217"/>
      <c r="KYO80" s="217"/>
      <c r="KYP80" s="217"/>
      <c r="KYQ80" s="217"/>
      <c r="KYR80" s="217"/>
      <c r="KYS80" s="217"/>
      <c r="KYT80" s="217"/>
      <c r="KYU80" s="217"/>
      <c r="KYV80" s="217"/>
      <c r="KYW80" s="217"/>
      <c r="KYX80" s="217"/>
      <c r="KYY80" s="217"/>
      <c r="KYZ80" s="217"/>
      <c r="KZA80" s="217"/>
      <c r="KZB80" s="217"/>
      <c r="KZC80" s="217"/>
      <c r="KZD80" s="217"/>
      <c r="KZE80" s="217"/>
      <c r="KZF80" s="217"/>
      <c r="KZG80" s="217"/>
      <c r="KZH80" s="217"/>
      <c r="KZI80" s="217"/>
      <c r="KZJ80" s="217"/>
      <c r="KZK80" s="217"/>
      <c r="KZL80" s="217"/>
      <c r="KZM80" s="217"/>
      <c r="KZN80" s="217"/>
      <c r="KZO80" s="217"/>
      <c r="KZP80" s="217"/>
      <c r="KZQ80" s="217"/>
      <c r="KZR80" s="217"/>
      <c r="KZS80" s="217"/>
      <c r="KZT80" s="217"/>
      <c r="KZU80" s="217"/>
      <c r="KZV80" s="217"/>
      <c r="KZW80" s="217"/>
      <c r="KZX80" s="217"/>
      <c r="KZY80" s="217"/>
      <c r="KZZ80" s="217"/>
      <c r="LAA80" s="217"/>
      <c r="LAB80" s="217"/>
      <c r="LAC80" s="217"/>
      <c r="LAD80" s="217"/>
      <c r="LAE80" s="217"/>
      <c r="LAF80" s="217"/>
      <c r="LAG80" s="217"/>
      <c r="LAH80" s="217"/>
      <c r="LAI80" s="217"/>
      <c r="LAJ80" s="217"/>
      <c r="LAK80" s="217"/>
      <c r="LAL80" s="217"/>
      <c r="LAM80" s="217"/>
      <c r="LAN80" s="217"/>
      <c r="LAO80" s="217"/>
      <c r="LAP80" s="217"/>
      <c r="LAQ80" s="217"/>
      <c r="LAR80" s="217"/>
      <c r="LAS80" s="217"/>
      <c r="LAT80" s="217"/>
      <c r="LAU80" s="217"/>
      <c r="LAV80" s="217"/>
      <c r="LAW80" s="217"/>
      <c r="LAX80" s="217"/>
      <c r="LAY80" s="217"/>
      <c r="LAZ80" s="217"/>
      <c r="LBA80" s="217"/>
      <c r="LBB80" s="217"/>
      <c r="LBC80" s="217"/>
      <c r="LBD80" s="217"/>
      <c r="LBE80" s="217"/>
      <c r="LBF80" s="217"/>
      <c r="LBG80" s="217"/>
      <c r="LBH80" s="217"/>
      <c r="LBI80" s="217"/>
      <c r="LBJ80" s="217"/>
      <c r="LBK80" s="217"/>
      <c r="LBL80" s="217"/>
      <c r="LBM80" s="217"/>
      <c r="LBN80" s="217"/>
      <c r="LBO80" s="217"/>
      <c r="LBP80" s="217"/>
      <c r="LBQ80" s="217"/>
      <c r="LBR80" s="217"/>
      <c r="LBS80" s="217"/>
      <c r="LBT80" s="217"/>
      <c r="LBU80" s="217"/>
      <c r="LBV80" s="217"/>
      <c r="LBW80" s="217"/>
      <c r="LBX80" s="217"/>
      <c r="LBY80" s="217"/>
      <c r="LBZ80" s="217"/>
      <c r="LCA80" s="217"/>
      <c r="LCB80" s="217"/>
      <c r="LCC80" s="217"/>
      <c r="LCD80" s="217"/>
      <c r="LCE80" s="217"/>
      <c r="LCF80" s="217"/>
      <c r="LCG80" s="217"/>
      <c r="LCH80" s="217"/>
      <c r="LCI80" s="217"/>
      <c r="LCJ80" s="217"/>
      <c r="LCK80" s="217"/>
      <c r="LCL80" s="217"/>
      <c r="LCM80" s="217"/>
      <c r="LCN80" s="217"/>
      <c r="LCO80" s="217"/>
      <c r="LCP80" s="217"/>
      <c r="LCQ80" s="217"/>
      <c r="LCR80" s="217"/>
      <c r="LCS80" s="217"/>
      <c r="LCT80" s="217"/>
      <c r="LCU80" s="217"/>
      <c r="LCV80" s="217"/>
      <c r="LCW80" s="217"/>
      <c r="LCX80" s="217"/>
      <c r="LCY80" s="217"/>
      <c r="LCZ80" s="217"/>
      <c r="LDA80" s="217"/>
      <c r="LDB80" s="217"/>
      <c r="LDC80" s="217"/>
      <c r="LDD80" s="217"/>
      <c r="LDE80" s="217"/>
      <c r="LDF80" s="217"/>
      <c r="LDG80" s="217"/>
      <c r="LDH80" s="217"/>
      <c r="LDI80" s="217"/>
      <c r="LDJ80" s="217"/>
      <c r="LDK80" s="217"/>
      <c r="LDL80" s="217"/>
      <c r="LDM80" s="217"/>
      <c r="LDN80" s="217"/>
      <c r="LDO80" s="217"/>
      <c r="LDP80" s="217"/>
      <c r="LDQ80" s="217"/>
      <c r="LDR80" s="217"/>
      <c r="LDS80" s="217"/>
      <c r="LDT80" s="217"/>
      <c r="LDU80" s="217"/>
      <c r="LDV80" s="217"/>
      <c r="LDW80" s="217"/>
      <c r="LDX80" s="217"/>
      <c r="LDY80" s="217"/>
      <c r="LDZ80" s="217"/>
      <c r="LEA80" s="217"/>
      <c r="LEB80" s="217"/>
      <c r="LEC80" s="217"/>
      <c r="LED80" s="217"/>
      <c r="LEE80" s="217"/>
      <c r="LEF80" s="217"/>
      <c r="LEG80" s="217"/>
      <c r="LEH80" s="217"/>
      <c r="LEI80" s="217"/>
      <c r="LEJ80" s="217"/>
      <c r="LEK80" s="217"/>
      <c r="LEL80" s="217"/>
      <c r="LEM80" s="217"/>
      <c r="LEN80" s="217"/>
      <c r="LEO80" s="217"/>
      <c r="LEP80" s="217"/>
      <c r="LEQ80" s="217"/>
      <c r="LER80" s="217"/>
      <c r="LES80" s="217"/>
      <c r="LET80" s="217"/>
      <c r="LEU80" s="217"/>
      <c r="LEV80" s="217"/>
      <c r="LEW80" s="217"/>
      <c r="LEX80" s="217"/>
      <c r="LEY80" s="217"/>
      <c r="LEZ80" s="217"/>
      <c r="LFA80" s="217"/>
      <c r="LFB80" s="217"/>
      <c r="LFC80" s="217"/>
      <c r="LFD80" s="217"/>
      <c r="LFE80" s="217"/>
      <c r="LFF80" s="217"/>
      <c r="LFG80" s="217"/>
      <c r="LFH80" s="217"/>
      <c r="LFI80" s="217"/>
      <c r="LFJ80" s="217"/>
      <c r="LFK80" s="217"/>
      <c r="LFL80" s="217"/>
      <c r="LFM80" s="217"/>
      <c r="LFN80" s="217"/>
      <c r="LFO80" s="217"/>
      <c r="LFP80" s="217"/>
      <c r="LFQ80" s="217"/>
      <c r="LFR80" s="217"/>
      <c r="LFS80" s="217"/>
      <c r="LFT80" s="217"/>
      <c r="LFU80" s="217"/>
      <c r="LFV80" s="217"/>
      <c r="LFW80" s="217"/>
      <c r="LFX80" s="217"/>
      <c r="LFY80" s="217"/>
      <c r="LFZ80" s="217"/>
      <c r="LGA80" s="217"/>
      <c r="LGB80" s="217"/>
      <c r="LGC80" s="217"/>
      <c r="LGD80" s="217"/>
      <c r="LGE80" s="217"/>
      <c r="LGF80" s="217"/>
      <c r="LGG80" s="217"/>
      <c r="LGH80" s="217"/>
      <c r="LGI80" s="217"/>
      <c r="LGJ80" s="217"/>
      <c r="LGK80" s="217"/>
      <c r="LGL80" s="217"/>
      <c r="LGM80" s="217"/>
      <c r="LGN80" s="217"/>
      <c r="LGO80" s="217"/>
      <c r="LGP80" s="217"/>
      <c r="LGQ80" s="217"/>
      <c r="LGR80" s="217"/>
      <c r="LGS80" s="217"/>
      <c r="LGT80" s="217"/>
      <c r="LGU80" s="217"/>
      <c r="LGV80" s="217"/>
      <c r="LGW80" s="217"/>
      <c r="LGX80" s="217"/>
      <c r="LGY80" s="217"/>
      <c r="LGZ80" s="217"/>
      <c r="LHA80" s="217"/>
      <c r="LHB80" s="217"/>
      <c r="LHC80" s="217"/>
      <c r="LHD80" s="217"/>
      <c r="LHE80" s="217"/>
      <c r="LHF80" s="217"/>
      <c r="LHG80" s="217"/>
      <c r="LHH80" s="217"/>
      <c r="LHI80" s="217"/>
      <c r="LHJ80" s="217"/>
      <c r="LHK80" s="217"/>
      <c r="LHL80" s="217"/>
      <c r="LHM80" s="217"/>
      <c r="LHN80" s="217"/>
      <c r="LHO80" s="217"/>
      <c r="LHP80" s="217"/>
      <c r="LHQ80" s="217"/>
      <c r="LHR80" s="217"/>
      <c r="LHS80" s="217"/>
      <c r="LHT80" s="217"/>
      <c r="LHU80" s="217"/>
      <c r="LHV80" s="217"/>
      <c r="LHW80" s="217"/>
      <c r="LHX80" s="217"/>
      <c r="LHY80" s="217"/>
      <c r="LHZ80" s="217"/>
      <c r="LIA80" s="217"/>
      <c r="LIB80" s="217"/>
      <c r="LIC80" s="217"/>
      <c r="LID80" s="217"/>
      <c r="LIE80" s="217"/>
      <c r="LIF80" s="217"/>
      <c r="LIG80" s="217"/>
      <c r="LIH80" s="217"/>
      <c r="LII80" s="217"/>
      <c r="LIJ80" s="217"/>
      <c r="LIK80" s="217"/>
      <c r="LIL80" s="217"/>
      <c r="LIM80" s="217"/>
      <c r="LIN80" s="217"/>
      <c r="LIO80" s="217"/>
      <c r="LIP80" s="217"/>
      <c r="LIQ80" s="217"/>
      <c r="LIR80" s="217"/>
      <c r="LIS80" s="217"/>
      <c r="LIT80" s="217"/>
      <c r="LIU80" s="217"/>
      <c r="LIV80" s="217"/>
      <c r="LIW80" s="217"/>
      <c r="LIX80" s="217"/>
      <c r="LIY80" s="217"/>
      <c r="LIZ80" s="217"/>
      <c r="LJA80" s="217"/>
      <c r="LJB80" s="217"/>
      <c r="LJC80" s="217"/>
      <c r="LJD80" s="217"/>
      <c r="LJE80" s="217"/>
      <c r="LJF80" s="217"/>
      <c r="LJG80" s="217"/>
      <c r="LJH80" s="217"/>
      <c r="LJI80" s="217"/>
      <c r="LJJ80" s="217"/>
      <c r="LJK80" s="217"/>
      <c r="LJL80" s="217"/>
      <c r="LJM80" s="217"/>
      <c r="LJN80" s="217"/>
      <c r="LJO80" s="217"/>
      <c r="LJP80" s="217"/>
      <c r="LJQ80" s="217"/>
      <c r="LJR80" s="217"/>
      <c r="LJS80" s="217"/>
      <c r="LJT80" s="217"/>
      <c r="LJU80" s="217"/>
      <c r="LJV80" s="217"/>
      <c r="LJW80" s="217"/>
      <c r="LJX80" s="217"/>
      <c r="LJY80" s="217"/>
      <c r="LJZ80" s="217"/>
      <c r="LKA80" s="217"/>
      <c r="LKB80" s="217"/>
      <c r="LKC80" s="217"/>
      <c r="LKD80" s="217"/>
      <c r="LKE80" s="217"/>
      <c r="LKF80" s="217"/>
      <c r="LKG80" s="217"/>
      <c r="LKH80" s="217"/>
      <c r="LKI80" s="217"/>
      <c r="LKJ80" s="217"/>
      <c r="LKK80" s="217"/>
      <c r="LKL80" s="217"/>
      <c r="LKM80" s="217"/>
      <c r="LKN80" s="217"/>
      <c r="LKO80" s="217"/>
      <c r="LKP80" s="217"/>
      <c r="LKQ80" s="217"/>
      <c r="LKR80" s="217"/>
      <c r="LKS80" s="217"/>
      <c r="LKT80" s="217"/>
      <c r="LKU80" s="217"/>
      <c r="LKV80" s="217"/>
      <c r="LKW80" s="217"/>
      <c r="LKX80" s="217"/>
      <c r="LKY80" s="217"/>
      <c r="LKZ80" s="217"/>
      <c r="LLA80" s="217"/>
      <c r="LLB80" s="217"/>
      <c r="LLC80" s="217"/>
      <c r="LLD80" s="217"/>
      <c r="LLE80" s="217"/>
      <c r="LLF80" s="217"/>
      <c r="LLG80" s="217"/>
      <c r="LLH80" s="217"/>
      <c r="LLI80" s="217"/>
      <c r="LLJ80" s="217"/>
      <c r="LLK80" s="217"/>
      <c r="LLL80" s="217"/>
      <c r="LLM80" s="217"/>
      <c r="LLN80" s="217"/>
      <c r="LLO80" s="217"/>
      <c r="LLP80" s="217"/>
      <c r="LLQ80" s="217"/>
      <c r="LLR80" s="217"/>
      <c r="LLS80" s="217"/>
      <c r="LLT80" s="217"/>
      <c r="LLU80" s="217"/>
      <c r="LLV80" s="217"/>
      <c r="LLW80" s="217"/>
      <c r="LLX80" s="217"/>
      <c r="LLY80" s="217"/>
      <c r="LLZ80" s="217"/>
      <c r="LMA80" s="217"/>
      <c r="LMB80" s="217"/>
      <c r="LMC80" s="217"/>
      <c r="LMD80" s="217"/>
      <c r="LME80" s="217"/>
      <c r="LMF80" s="217"/>
      <c r="LMG80" s="217"/>
      <c r="LMH80" s="217"/>
      <c r="LMI80" s="217"/>
      <c r="LMJ80" s="217"/>
      <c r="LMK80" s="217"/>
      <c r="LML80" s="217"/>
      <c r="LMM80" s="217"/>
      <c r="LMN80" s="217"/>
      <c r="LMO80" s="217"/>
      <c r="LMP80" s="217"/>
      <c r="LMQ80" s="217"/>
      <c r="LMR80" s="217"/>
      <c r="LMS80" s="217"/>
      <c r="LMT80" s="217"/>
      <c r="LMU80" s="217"/>
      <c r="LMV80" s="217"/>
      <c r="LMW80" s="217"/>
      <c r="LMX80" s="217"/>
      <c r="LMY80" s="217"/>
      <c r="LMZ80" s="217"/>
      <c r="LNA80" s="217"/>
      <c r="LNB80" s="217"/>
      <c r="LNC80" s="217"/>
      <c r="LND80" s="217"/>
      <c r="LNE80" s="217"/>
      <c r="LNF80" s="217"/>
      <c r="LNG80" s="217"/>
      <c r="LNH80" s="217"/>
      <c r="LNI80" s="217"/>
      <c r="LNJ80" s="217"/>
      <c r="LNK80" s="217"/>
      <c r="LNL80" s="217"/>
      <c r="LNM80" s="217"/>
      <c r="LNN80" s="217"/>
      <c r="LNO80" s="217"/>
      <c r="LNP80" s="217"/>
      <c r="LNQ80" s="217"/>
      <c r="LNR80" s="217"/>
      <c r="LNS80" s="217"/>
      <c r="LNT80" s="217"/>
      <c r="LNU80" s="217"/>
      <c r="LNV80" s="217"/>
      <c r="LNW80" s="217"/>
      <c r="LNX80" s="217"/>
      <c r="LNY80" s="217"/>
      <c r="LNZ80" s="217"/>
      <c r="LOA80" s="217"/>
      <c r="LOB80" s="217"/>
      <c r="LOC80" s="217"/>
      <c r="LOD80" s="217"/>
      <c r="LOE80" s="217"/>
      <c r="LOF80" s="217"/>
      <c r="LOG80" s="217"/>
      <c r="LOH80" s="217"/>
      <c r="LOI80" s="217"/>
      <c r="LOJ80" s="217"/>
      <c r="LOK80" s="217"/>
      <c r="LOL80" s="217"/>
      <c r="LOM80" s="217"/>
      <c r="LON80" s="217"/>
      <c r="LOO80" s="217"/>
      <c r="LOP80" s="217"/>
      <c r="LOQ80" s="217"/>
      <c r="LOR80" s="217"/>
      <c r="LOS80" s="217"/>
      <c r="LOT80" s="217"/>
      <c r="LOU80" s="217"/>
      <c r="LOV80" s="217"/>
      <c r="LOW80" s="217"/>
      <c r="LOX80" s="217"/>
      <c r="LOY80" s="217"/>
      <c r="LOZ80" s="217"/>
      <c r="LPA80" s="217"/>
      <c r="LPB80" s="217"/>
      <c r="LPC80" s="217"/>
      <c r="LPD80" s="217"/>
      <c r="LPE80" s="217"/>
      <c r="LPF80" s="217"/>
      <c r="LPG80" s="217"/>
      <c r="LPH80" s="217"/>
      <c r="LPI80" s="217"/>
      <c r="LPJ80" s="217"/>
      <c r="LPK80" s="217"/>
      <c r="LPL80" s="217"/>
      <c r="LPM80" s="217"/>
      <c r="LPN80" s="217"/>
      <c r="LPO80" s="217"/>
      <c r="LPP80" s="217"/>
      <c r="LPQ80" s="217"/>
      <c r="LPR80" s="217"/>
      <c r="LPS80" s="217"/>
      <c r="LPT80" s="217"/>
      <c r="LPU80" s="217"/>
      <c r="LPV80" s="217"/>
      <c r="LPW80" s="217"/>
      <c r="LPX80" s="217"/>
      <c r="LPY80" s="217"/>
      <c r="LPZ80" s="217"/>
      <c r="LQA80" s="217"/>
      <c r="LQB80" s="217"/>
      <c r="LQC80" s="217"/>
      <c r="LQD80" s="217"/>
      <c r="LQE80" s="217"/>
      <c r="LQF80" s="217"/>
      <c r="LQG80" s="217"/>
      <c r="LQH80" s="217"/>
      <c r="LQI80" s="217"/>
      <c r="LQJ80" s="217"/>
      <c r="LQK80" s="217"/>
      <c r="LQL80" s="217"/>
      <c r="LQM80" s="217"/>
      <c r="LQN80" s="217"/>
      <c r="LQO80" s="217"/>
      <c r="LQP80" s="217"/>
      <c r="LQQ80" s="217"/>
      <c r="LQR80" s="217"/>
      <c r="LQS80" s="217"/>
      <c r="LQT80" s="217"/>
      <c r="LQU80" s="217"/>
      <c r="LQV80" s="217"/>
      <c r="LQW80" s="217"/>
      <c r="LQX80" s="217"/>
      <c r="LQY80" s="217"/>
      <c r="LQZ80" s="217"/>
      <c r="LRA80" s="217"/>
      <c r="LRB80" s="217"/>
      <c r="LRC80" s="217"/>
      <c r="LRD80" s="217"/>
      <c r="LRE80" s="217"/>
      <c r="LRF80" s="217"/>
      <c r="LRG80" s="217"/>
      <c r="LRH80" s="217"/>
      <c r="LRI80" s="217"/>
      <c r="LRJ80" s="217"/>
      <c r="LRK80" s="217"/>
      <c r="LRL80" s="217"/>
      <c r="LRM80" s="217"/>
      <c r="LRN80" s="217"/>
      <c r="LRO80" s="217"/>
      <c r="LRP80" s="217"/>
      <c r="LRQ80" s="217"/>
      <c r="LRR80" s="217"/>
      <c r="LRS80" s="217"/>
      <c r="LRT80" s="217"/>
      <c r="LRU80" s="217"/>
      <c r="LRV80" s="217"/>
      <c r="LRW80" s="217"/>
      <c r="LRX80" s="217"/>
      <c r="LRY80" s="217"/>
      <c r="LRZ80" s="217"/>
      <c r="LSA80" s="217"/>
      <c r="LSB80" s="217"/>
      <c r="LSC80" s="217"/>
      <c r="LSD80" s="217"/>
      <c r="LSE80" s="217"/>
      <c r="LSF80" s="217"/>
      <c r="LSG80" s="217"/>
      <c r="LSH80" s="217"/>
      <c r="LSI80" s="217"/>
      <c r="LSJ80" s="217"/>
      <c r="LSK80" s="217"/>
      <c r="LSL80" s="217"/>
      <c r="LSM80" s="217"/>
      <c r="LSN80" s="217"/>
      <c r="LSO80" s="217"/>
      <c r="LSP80" s="217"/>
      <c r="LSQ80" s="217"/>
      <c r="LSR80" s="217"/>
      <c r="LSS80" s="217"/>
      <c r="LST80" s="217"/>
      <c r="LSU80" s="217"/>
      <c r="LSV80" s="217"/>
      <c r="LSW80" s="217"/>
      <c r="LSX80" s="217"/>
      <c r="LSY80" s="217"/>
      <c r="LSZ80" s="217"/>
      <c r="LTA80" s="217"/>
      <c r="LTB80" s="217"/>
      <c r="LTC80" s="217"/>
      <c r="LTD80" s="217"/>
      <c r="LTE80" s="217"/>
      <c r="LTF80" s="217"/>
      <c r="LTG80" s="217"/>
      <c r="LTH80" s="217"/>
      <c r="LTI80" s="217"/>
      <c r="LTJ80" s="217"/>
      <c r="LTK80" s="217"/>
      <c r="LTL80" s="217"/>
      <c r="LTM80" s="217"/>
      <c r="LTN80" s="217"/>
      <c r="LTO80" s="217"/>
      <c r="LTP80" s="217"/>
      <c r="LTQ80" s="217"/>
      <c r="LTR80" s="217"/>
      <c r="LTS80" s="217"/>
      <c r="LTT80" s="217"/>
      <c r="LTU80" s="217"/>
      <c r="LTV80" s="217"/>
      <c r="LTW80" s="217"/>
      <c r="LTX80" s="217"/>
      <c r="LTY80" s="217"/>
      <c r="LTZ80" s="217"/>
      <c r="LUA80" s="217"/>
      <c r="LUB80" s="217"/>
      <c r="LUC80" s="217"/>
      <c r="LUD80" s="217"/>
      <c r="LUE80" s="217"/>
      <c r="LUF80" s="217"/>
      <c r="LUG80" s="217"/>
      <c r="LUH80" s="217"/>
      <c r="LUI80" s="217"/>
      <c r="LUJ80" s="217"/>
      <c r="LUK80" s="217"/>
      <c r="LUL80" s="217"/>
      <c r="LUM80" s="217"/>
      <c r="LUN80" s="217"/>
      <c r="LUO80" s="217"/>
      <c r="LUP80" s="217"/>
      <c r="LUQ80" s="217"/>
      <c r="LUR80" s="217"/>
      <c r="LUS80" s="217"/>
      <c r="LUT80" s="217"/>
      <c r="LUU80" s="217"/>
      <c r="LUV80" s="217"/>
      <c r="LUW80" s="217"/>
      <c r="LUX80" s="217"/>
      <c r="LUY80" s="217"/>
      <c r="LUZ80" s="217"/>
      <c r="LVA80" s="217"/>
      <c r="LVB80" s="217"/>
      <c r="LVC80" s="217"/>
      <c r="LVD80" s="217"/>
      <c r="LVE80" s="217"/>
      <c r="LVF80" s="217"/>
      <c r="LVG80" s="217"/>
      <c r="LVH80" s="217"/>
      <c r="LVI80" s="217"/>
      <c r="LVJ80" s="217"/>
      <c r="LVK80" s="217"/>
      <c r="LVL80" s="217"/>
      <c r="LVM80" s="217"/>
      <c r="LVN80" s="217"/>
      <c r="LVO80" s="217"/>
      <c r="LVP80" s="217"/>
      <c r="LVQ80" s="217"/>
      <c r="LVR80" s="217"/>
      <c r="LVS80" s="217"/>
      <c r="LVT80" s="217"/>
      <c r="LVU80" s="217"/>
      <c r="LVV80" s="217"/>
      <c r="LVW80" s="217"/>
      <c r="LVX80" s="217"/>
      <c r="LVY80" s="217"/>
      <c r="LVZ80" s="217"/>
      <c r="LWA80" s="217"/>
      <c r="LWB80" s="217"/>
      <c r="LWC80" s="217"/>
      <c r="LWD80" s="217"/>
      <c r="LWE80" s="217"/>
      <c r="LWF80" s="217"/>
      <c r="LWG80" s="217"/>
      <c r="LWH80" s="217"/>
      <c r="LWI80" s="217"/>
      <c r="LWJ80" s="217"/>
      <c r="LWK80" s="217"/>
      <c r="LWL80" s="217"/>
      <c r="LWM80" s="217"/>
      <c r="LWN80" s="217"/>
      <c r="LWO80" s="217"/>
      <c r="LWP80" s="217"/>
      <c r="LWQ80" s="217"/>
      <c r="LWR80" s="217"/>
      <c r="LWS80" s="217"/>
      <c r="LWT80" s="217"/>
      <c r="LWU80" s="217"/>
      <c r="LWV80" s="217"/>
      <c r="LWW80" s="217"/>
      <c r="LWX80" s="217"/>
      <c r="LWY80" s="217"/>
      <c r="LWZ80" s="217"/>
      <c r="LXA80" s="217"/>
      <c r="LXB80" s="217"/>
      <c r="LXC80" s="217"/>
      <c r="LXD80" s="217"/>
      <c r="LXE80" s="217"/>
      <c r="LXF80" s="217"/>
      <c r="LXG80" s="217"/>
      <c r="LXH80" s="217"/>
      <c r="LXI80" s="217"/>
      <c r="LXJ80" s="217"/>
      <c r="LXK80" s="217"/>
      <c r="LXL80" s="217"/>
      <c r="LXM80" s="217"/>
      <c r="LXN80" s="217"/>
      <c r="LXO80" s="217"/>
      <c r="LXP80" s="217"/>
      <c r="LXQ80" s="217"/>
      <c r="LXR80" s="217"/>
      <c r="LXS80" s="217"/>
      <c r="LXT80" s="217"/>
      <c r="LXU80" s="217"/>
      <c r="LXV80" s="217"/>
      <c r="LXW80" s="217"/>
      <c r="LXX80" s="217"/>
      <c r="LXY80" s="217"/>
      <c r="LXZ80" s="217"/>
      <c r="LYA80" s="217"/>
      <c r="LYB80" s="217"/>
      <c r="LYC80" s="217"/>
      <c r="LYD80" s="217"/>
      <c r="LYE80" s="217"/>
      <c r="LYF80" s="217"/>
      <c r="LYG80" s="217"/>
      <c r="LYH80" s="217"/>
      <c r="LYI80" s="217"/>
      <c r="LYJ80" s="217"/>
      <c r="LYK80" s="217"/>
      <c r="LYL80" s="217"/>
      <c r="LYM80" s="217"/>
      <c r="LYN80" s="217"/>
      <c r="LYO80" s="217"/>
      <c r="LYP80" s="217"/>
      <c r="LYQ80" s="217"/>
      <c r="LYR80" s="217"/>
      <c r="LYS80" s="217"/>
      <c r="LYT80" s="217"/>
      <c r="LYU80" s="217"/>
      <c r="LYV80" s="217"/>
      <c r="LYW80" s="217"/>
      <c r="LYX80" s="217"/>
      <c r="LYY80" s="217"/>
      <c r="LYZ80" s="217"/>
      <c r="LZA80" s="217"/>
      <c r="LZB80" s="217"/>
      <c r="LZC80" s="217"/>
      <c r="LZD80" s="217"/>
      <c r="LZE80" s="217"/>
      <c r="LZF80" s="217"/>
      <c r="LZG80" s="217"/>
      <c r="LZH80" s="217"/>
      <c r="LZI80" s="217"/>
      <c r="LZJ80" s="217"/>
      <c r="LZK80" s="217"/>
      <c r="LZL80" s="217"/>
      <c r="LZM80" s="217"/>
      <c r="LZN80" s="217"/>
      <c r="LZO80" s="217"/>
      <c r="LZP80" s="217"/>
      <c r="LZQ80" s="217"/>
      <c r="LZR80" s="217"/>
      <c r="LZS80" s="217"/>
      <c r="LZT80" s="217"/>
      <c r="LZU80" s="217"/>
      <c r="LZV80" s="217"/>
      <c r="LZW80" s="217"/>
      <c r="LZX80" s="217"/>
      <c r="LZY80" s="217"/>
      <c r="LZZ80" s="217"/>
      <c r="MAA80" s="217"/>
      <c r="MAB80" s="217"/>
      <c r="MAC80" s="217"/>
      <c r="MAD80" s="217"/>
      <c r="MAE80" s="217"/>
      <c r="MAF80" s="217"/>
      <c r="MAG80" s="217"/>
      <c r="MAH80" s="217"/>
      <c r="MAI80" s="217"/>
      <c r="MAJ80" s="217"/>
      <c r="MAK80" s="217"/>
      <c r="MAL80" s="217"/>
      <c r="MAM80" s="217"/>
      <c r="MAN80" s="217"/>
      <c r="MAO80" s="217"/>
      <c r="MAP80" s="217"/>
      <c r="MAQ80" s="217"/>
      <c r="MAR80" s="217"/>
      <c r="MAS80" s="217"/>
      <c r="MAT80" s="217"/>
      <c r="MAU80" s="217"/>
      <c r="MAV80" s="217"/>
      <c r="MAW80" s="217"/>
      <c r="MAX80" s="217"/>
      <c r="MAY80" s="217"/>
      <c r="MAZ80" s="217"/>
      <c r="MBA80" s="217"/>
      <c r="MBB80" s="217"/>
      <c r="MBC80" s="217"/>
      <c r="MBD80" s="217"/>
      <c r="MBE80" s="217"/>
      <c r="MBF80" s="217"/>
      <c r="MBG80" s="217"/>
      <c r="MBH80" s="217"/>
      <c r="MBI80" s="217"/>
      <c r="MBJ80" s="217"/>
      <c r="MBK80" s="217"/>
      <c r="MBL80" s="217"/>
      <c r="MBM80" s="217"/>
      <c r="MBN80" s="217"/>
      <c r="MBO80" s="217"/>
      <c r="MBP80" s="217"/>
      <c r="MBQ80" s="217"/>
      <c r="MBR80" s="217"/>
      <c r="MBS80" s="217"/>
      <c r="MBT80" s="217"/>
      <c r="MBU80" s="217"/>
      <c r="MBV80" s="217"/>
      <c r="MBW80" s="217"/>
      <c r="MBX80" s="217"/>
      <c r="MBY80" s="217"/>
      <c r="MBZ80" s="217"/>
      <c r="MCA80" s="217"/>
      <c r="MCB80" s="217"/>
      <c r="MCC80" s="217"/>
      <c r="MCD80" s="217"/>
      <c r="MCE80" s="217"/>
      <c r="MCF80" s="217"/>
      <c r="MCG80" s="217"/>
      <c r="MCH80" s="217"/>
      <c r="MCI80" s="217"/>
      <c r="MCJ80" s="217"/>
      <c r="MCK80" s="217"/>
      <c r="MCL80" s="217"/>
      <c r="MCM80" s="217"/>
      <c r="MCN80" s="217"/>
      <c r="MCO80" s="217"/>
      <c r="MCP80" s="217"/>
      <c r="MCQ80" s="217"/>
      <c r="MCR80" s="217"/>
      <c r="MCS80" s="217"/>
      <c r="MCT80" s="217"/>
      <c r="MCU80" s="217"/>
      <c r="MCV80" s="217"/>
      <c r="MCW80" s="217"/>
      <c r="MCX80" s="217"/>
      <c r="MCY80" s="217"/>
      <c r="MCZ80" s="217"/>
      <c r="MDA80" s="217"/>
      <c r="MDB80" s="217"/>
      <c r="MDC80" s="217"/>
      <c r="MDD80" s="217"/>
      <c r="MDE80" s="217"/>
      <c r="MDF80" s="217"/>
      <c r="MDG80" s="217"/>
      <c r="MDH80" s="217"/>
      <c r="MDI80" s="217"/>
      <c r="MDJ80" s="217"/>
      <c r="MDK80" s="217"/>
      <c r="MDL80" s="217"/>
      <c r="MDM80" s="217"/>
      <c r="MDN80" s="217"/>
      <c r="MDO80" s="217"/>
      <c r="MDP80" s="217"/>
      <c r="MDQ80" s="217"/>
      <c r="MDR80" s="217"/>
      <c r="MDS80" s="217"/>
      <c r="MDT80" s="217"/>
      <c r="MDU80" s="217"/>
      <c r="MDV80" s="217"/>
      <c r="MDW80" s="217"/>
      <c r="MDX80" s="217"/>
      <c r="MDY80" s="217"/>
      <c r="MDZ80" s="217"/>
      <c r="MEA80" s="217"/>
      <c r="MEB80" s="217"/>
      <c r="MEC80" s="217"/>
      <c r="MED80" s="217"/>
      <c r="MEE80" s="217"/>
      <c r="MEF80" s="217"/>
      <c r="MEG80" s="217"/>
      <c r="MEH80" s="217"/>
      <c r="MEI80" s="217"/>
      <c r="MEJ80" s="217"/>
      <c r="MEK80" s="217"/>
      <c r="MEL80" s="217"/>
      <c r="MEM80" s="217"/>
      <c r="MEN80" s="217"/>
      <c r="MEO80" s="217"/>
      <c r="MEP80" s="217"/>
      <c r="MEQ80" s="217"/>
      <c r="MER80" s="217"/>
      <c r="MES80" s="217"/>
      <c r="MET80" s="217"/>
      <c r="MEU80" s="217"/>
      <c r="MEV80" s="217"/>
      <c r="MEW80" s="217"/>
      <c r="MEX80" s="217"/>
      <c r="MEY80" s="217"/>
      <c r="MEZ80" s="217"/>
      <c r="MFA80" s="217"/>
      <c r="MFB80" s="217"/>
      <c r="MFC80" s="217"/>
      <c r="MFD80" s="217"/>
      <c r="MFE80" s="217"/>
      <c r="MFF80" s="217"/>
      <c r="MFG80" s="217"/>
      <c r="MFH80" s="217"/>
      <c r="MFI80" s="217"/>
      <c r="MFJ80" s="217"/>
      <c r="MFK80" s="217"/>
      <c r="MFL80" s="217"/>
      <c r="MFM80" s="217"/>
      <c r="MFN80" s="217"/>
      <c r="MFO80" s="217"/>
      <c r="MFP80" s="217"/>
      <c r="MFQ80" s="217"/>
      <c r="MFR80" s="217"/>
      <c r="MFS80" s="217"/>
      <c r="MFT80" s="217"/>
      <c r="MFU80" s="217"/>
      <c r="MFV80" s="217"/>
      <c r="MFW80" s="217"/>
      <c r="MFX80" s="217"/>
      <c r="MFY80" s="217"/>
      <c r="MFZ80" s="217"/>
      <c r="MGA80" s="217"/>
      <c r="MGB80" s="217"/>
      <c r="MGC80" s="217"/>
      <c r="MGD80" s="217"/>
      <c r="MGE80" s="217"/>
      <c r="MGF80" s="217"/>
      <c r="MGG80" s="217"/>
      <c r="MGH80" s="217"/>
      <c r="MGI80" s="217"/>
      <c r="MGJ80" s="217"/>
      <c r="MGK80" s="217"/>
      <c r="MGL80" s="217"/>
      <c r="MGM80" s="217"/>
      <c r="MGN80" s="217"/>
      <c r="MGO80" s="217"/>
      <c r="MGP80" s="217"/>
      <c r="MGQ80" s="217"/>
      <c r="MGR80" s="217"/>
      <c r="MGS80" s="217"/>
      <c r="MGT80" s="217"/>
      <c r="MGU80" s="217"/>
      <c r="MGV80" s="217"/>
      <c r="MGW80" s="217"/>
      <c r="MGX80" s="217"/>
      <c r="MGY80" s="217"/>
      <c r="MGZ80" s="217"/>
      <c r="MHA80" s="217"/>
      <c r="MHB80" s="217"/>
      <c r="MHC80" s="217"/>
      <c r="MHD80" s="217"/>
      <c r="MHE80" s="217"/>
      <c r="MHF80" s="217"/>
      <c r="MHG80" s="217"/>
      <c r="MHH80" s="217"/>
      <c r="MHI80" s="217"/>
      <c r="MHJ80" s="217"/>
      <c r="MHK80" s="217"/>
      <c r="MHL80" s="217"/>
      <c r="MHM80" s="217"/>
      <c r="MHN80" s="217"/>
      <c r="MHO80" s="217"/>
      <c r="MHP80" s="217"/>
      <c r="MHQ80" s="217"/>
      <c r="MHR80" s="217"/>
      <c r="MHS80" s="217"/>
      <c r="MHT80" s="217"/>
      <c r="MHU80" s="217"/>
      <c r="MHV80" s="217"/>
      <c r="MHW80" s="217"/>
      <c r="MHX80" s="217"/>
      <c r="MHY80" s="217"/>
      <c r="MHZ80" s="217"/>
      <c r="MIA80" s="217"/>
      <c r="MIB80" s="217"/>
      <c r="MIC80" s="217"/>
      <c r="MID80" s="217"/>
      <c r="MIE80" s="217"/>
      <c r="MIF80" s="217"/>
      <c r="MIG80" s="217"/>
      <c r="MIH80" s="217"/>
      <c r="MII80" s="217"/>
      <c r="MIJ80" s="217"/>
      <c r="MIK80" s="217"/>
      <c r="MIL80" s="217"/>
      <c r="MIM80" s="217"/>
      <c r="MIN80" s="217"/>
      <c r="MIO80" s="217"/>
      <c r="MIP80" s="217"/>
      <c r="MIQ80" s="217"/>
      <c r="MIR80" s="217"/>
      <c r="MIS80" s="217"/>
      <c r="MIT80" s="217"/>
      <c r="MIU80" s="217"/>
      <c r="MIV80" s="217"/>
      <c r="MIW80" s="217"/>
      <c r="MIX80" s="217"/>
      <c r="MIY80" s="217"/>
      <c r="MIZ80" s="217"/>
      <c r="MJA80" s="217"/>
      <c r="MJB80" s="217"/>
      <c r="MJC80" s="217"/>
      <c r="MJD80" s="217"/>
      <c r="MJE80" s="217"/>
      <c r="MJF80" s="217"/>
      <c r="MJG80" s="217"/>
      <c r="MJH80" s="217"/>
      <c r="MJI80" s="217"/>
      <c r="MJJ80" s="217"/>
      <c r="MJK80" s="217"/>
      <c r="MJL80" s="217"/>
      <c r="MJM80" s="217"/>
      <c r="MJN80" s="217"/>
      <c r="MJO80" s="217"/>
      <c r="MJP80" s="217"/>
      <c r="MJQ80" s="217"/>
      <c r="MJR80" s="217"/>
      <c r="MJS80" s="217"/>
      <c r="MJT80" s="217"/>
      <c r="MJU80" s="217"/>
      <c r="MJV80" s="217"/>
      <c r="MJW80" s="217"/>
      <c r="MJX80" s="217"/>
      <c r="MJY80" s="217"/>
      <c r="MJZ80" s="217"/>
      <c r="MKA80" s="217"/>
      <c r="MKB80" s="217"/>
      <c r="MKC80" s="217"/>
      <c r="MKD80" s="217"/>
      <c r="MKE80" s="217"/>
      <c r="MKF80" s="217"/>
      <c r="MKG80" s="217"/>
      <c r="MKH80" s="217"/>
      <c r="MKI80" s="217"/>
      <c r="MKJ80" s="217"/>
      <c r="MKK80" s="217"/>
      <c r="MKL80" s="217"/>
      <c r="MKM80" s="217"/>
      <c r="MKN80" s="217"/>
      <c r="MKO80" s="217"/>
      <c r="MKP80" s="217"/>
      <c r="MKQ80" s="217"/>
      <c r="MKR80" s="217"/>
      <c r="MKS80" s="217"/>
      <c r="MKT80" s="217"/>
      <c r="MKU80" s="217"/>
      <c r="MKV80" s="217"/>
      <c r="MKW80" s="217"/>
      <c r="MKX80" s="217"/>
      <c r="MKY80" s="217"/>
      <c r="MKZ80" s="217"/>
      <c r="MLA80" s="217"/>
      <c r="MLB80" s="217"/>
      <c r="MLC80" s="217"/>
      <c r="MLD80" s="217"/>
      <c r="MLE80" s="217"/>
      <c r="MLF80" s="217"/>
      <c r="MLG80" s="217"/>
      <c r="MLH80" s="217"/>
      <c r="MLI80" s="217"/>
      <c r="MLJ80" s="217"/>
      <c r="MLK80" s="217"/>
      <c r="MLL80" s="217"/>
      <c r="MLM80" s="217"/>
      <c r="MLN80" s="217"/>
      <c r="MLO80" s="217"/>
      <c r="MLP80" s="217"/>
      <c r="MLQ80" s="217"/>
      <c r="MLR80" s="217"/>
      <c r="MLS80" s="217"/>
      <c r="MLT80" s="217"/>
      <c r="MLU80" s="217"/>
      <c r="MLV80" s="217"/>
      <c r="MLW80" s="217"/>
      <c r="MLX80" s="217"/>
      <c r="MLY80" s="217"/>
      <c r="MLZ80" s="217"/>
      <c r="MMA80" s="217"/>
      <c r="MMB80" s="217"/>
      <c r="MMC80" s="217"/>
      <c r="MMD80" s="217"/>
      <c r="MME80" s="217"/>
      <c r="MMF80" s="217"/>
      <c r="MMG80" s="217"/>
      <c r="MMH80" s="217"/>
      <c r="MMI80" s="217"/>
      <c r="MMJ80" s="217"/>
      <c r="MMK80" s="217"/>
      <c r="MML80" s="217"/>
      <c r="MMM80" s="217"/>
      <c r="MMN80" s="217"/>
      <c r="MMO80" s="217"/>
      <c r="MMP80" s="217"/>
      <c r="MMQ80" s="217"/>
      <c r="MMR80" s="217"/>
      <c r="MMS80" s="217"/>
      <c r="MMT80" s="217"/>
      <c r="MMU80" s="217"/>
      <c r="MMV80" s="217"/>
      <c r="MMW80" s="217"/>
      <c r="MMX80" s="217"/>
      <c r="MMY80" s="217"/>
      <c r="MMZ80" s="217"/>
      <c r="MNA80" s="217"/>
      <c r="MNB80" s="217"/>
      <c r="MNC80" s="217"/>
      <c r="MND80" s="217"/>
      <c r="MNE80" s="217"/>
      <c r="MNF80" s="217"/>
      <c r="MNG80" s="217"/>
      <c r="MNH80" s="217"/>
      <c r="MNI80" s="217"/>
      <c r="MNJ80" s="217"/>
      <c r="MNK80" s="217"/>
      <c r="MNL80" s="217"/>
      <c r="MNM80" s="217"/>
      <c r="MNN80" s="217"/>
      <c r="MNO80" s="217"/>
      <c r="MNP80" s="217"/>
      <c r="MNQ80" s="217"/>
      <c r="MNR80" s="217"/>
      <c r="MNS80" s="217"/>
      <c r="MNT80" s="217"/>
      <c r="MNU80" s="217"/>
      <c r="MNV80" s="217"/>
      <c r="MNW80" s="217"/>
      <c r="MNX80" s="217"/>
      <c r="MNY80" s="217"/>
      <c r="MNZ80" s="217"/>
      <c r="MOA80" s="217"/>
      <c r="MOB80" s="217"/>
      <c r="MOC80" s="217"/>
      <c r="MOD80" s="217"/>
      <c r="MOE80" s="217"/>
      <c r="MOF80" s="217"/>
      <c r="MOG80" s="217"/>
      <c r="MOH80" s="217"/>
      <c r="MOI80" s="217"/>
      <c r="MOJ80" s="217"/>
      <c r="MOK80" s="217"/>
      <c r="MOL80" s="217"/>
      <c r="MOM80" s="217"/>
      <c r="MON80" s="217"/>
      <c r="MOO80" s="217"/>
      <c r="MOP80" s="217"/>
      <c r="MOQ80" s="217"/>
      <c r="MOR80" s="217"/>
      <c r="MOS80" s="217"/>
      <c r="MOT80" s="217"/>
      <c r="MOU80" s="217"/>
      <c r="MOV80" s="217"/>
      <c r="MOW80" s="217"/>
      <c r="MOX80" s="217"/>
      <c r="MOY80" s="217"/>
      <c r="MOZ80" s="217"/>
      <c r="MPA80" s="217"/>
      <c r="MPB80" s="217"/>
      <c r="MPC80" s="217"/>
      <c r="MPD80" s="217"/>
      <c r="MPE80" s="217"/>
      <c r="MPF80" s="217"/>
      <c r="MPG80" s="217"/>
      <c r="MPH80" s="217"/>
      <c r="MPI80" s="217"/>
      <c r="MPJ80" s="217"/>
      <c r="MPK80" s="217"/>
      <c r="MPL80" s="217"/>
      <c r="MPM80" s="217"/>
      <c r="MPN80" s="217"/>
      <c r="MPO80" s="217"/>
      <c r="MPP80" s="217"/>
      <c r="MPQ80" s="217"/>
      <c r="MPR80" s="217"/>
      <c r="MPS80" s="217"/>
      <c r="MPT80" s="217"/>
      <c r="MPU80" s="217"/>
      <c r="MPV80" s="217"/>
      <c r="MPW80" s="217"/>
      <c r="MPX80" s="217"/>
      <c r="MPY80" s="217"/>
      <c r="MPZ80" s="217"/>
      <c r="MQA80" s="217"/>
      <c r="MQB80" s="217"/>
      <c r="MQC80" s="217"/>
      <c r="MQD80" s="217"/>
      <c r="MQE80" s="217"/>
      <c r="MQF80" s="217"/>
      <c r="MQG80" s="217"/>
      <c r="MQH80" s="217"/>
      <c r="MQI80" s="217"/>
      <c r="MQJ80" s="217"/>
      <c r="MQK80" s="217"/>
      <c r="MQL80" s="217"/>
      <c r="MQM80" s="217"/>
      <c r="MQN80" s="217"/>
      <c r="MQO80" s="217"/>
      <c r="MQP80" s="217"/>
      <c r="MQQ80" s="217"/>
      <c r="MQR80" s="217"/>
      <c r="MQS80" s="217"/>
      <c r="MQT80" s="217"/>
      <c r="MQU80" s="217"/>
      <c r="MQV80" s="217"/>
      <c r="MQW80" s="217"/>
      <c r="MQX80" s="217"/>
      <c r="MQY80" s="217"/>
      <c r="MQZ80" s="217"/>
      <c r="MRA80" s="217"/>
      <c r="MRB80" s="217"/>
      <c r="MRC80" s="217"/>
      <c r="MRD80" s="217"/>
      <c r="MRE80" s="217"/>
      <c r="MRF80" s="217"/>
      <c r="MRG80" s="217"/>
      <c r="MRH80" s="217"/>
      <c r="MRI80" s="217"/>
      <c r="MRJ80" s="217"/>
      <c r="MRK80" s="217"/>
      <c r="MRL80" s="217"/>
      <c r="MRM80" s="217"/>
      <c r="MRN80" s="217"/>
      <c r="MRO80" s="217"/>
      <c r="MRP80" s="217"/>
      <c r="MRQ80" s="217"/>
      <c r="MRR80" s="217"/>
      <c r="MRS80" s="217"/>
      <c r="MRT80" s="217"/>
      <c r="MRU80" s="217"/>
      <c r="MRV80" s="217"/>
      <c r="MRW80" s="217"/>
      <c r="MRX80" s="217"/>
      <c r="MRY80" s="217"/>
      <c r="MRZ80" s="217"/>
      <c r="MSA80" s="217"/>
      <c r="MSB80" s="217"/>
      <c r="MSC80" s="217"/>
      <c r="MSD80" s="217"/>
      <c r="MSE80" s="217"/>
      <c r="MSF80" s="217"/>
      <c r="MSG80" s="217"/>
      <c r="MSH80" s="217"/>
      <c r="MSI80" s="217"/>
      <c r="MSJ80" s="217"/>
      <c r="MSK80" s="217"/>
      <c r="MSL80" s="217"/>
      <c r="MSM80" s="217"/>
      <c r="MSN80" s="217"/>
      <c r="MSO80" s="217"/>
      <c r="MSP80" s="217"/>
      <c r="MSQ80" s="217"/>
      <c r="MSR80" s="217"/>
      <c r="MSS80" s="217"/>
      <c r="MST80" s="217"/>
      <c r="MSU80" s="217"/>
      <c r="MSV80" s="217"/>
      <c r="MSW80" s="217"/>
      <c r="MSX80" s="217"/>
      <c r="MSY80" s="217"/>
      <c r="MSZ80" s="217"/>
      <c r="MTA80" s="217"/>
      <c r="MTB80" s="217"/>
      <c r="MTC80" s="217"/>
      <c r="MTD80" s="217"/>
      <c r="MTE80" s="217"/>
      <c r="MTF80" s="217"/>
      <c r="MTG80" s="217"/>
      <c r="MTH80" s="217"/>
      <c r="MTI80" s="217"/>
      <c r="MTJ80" s="217"/>
      <c r="MTK80" s="217"/>
      <c r="MTL80" s="217"/>
      <c r="MTM80" s="217"/>
      <c r="MTN80" s="217"/>
      <c r="MTO80" s="217"/>
      <c r="MTP80" s="217"/>
      <c r="MTQ80" s="217"/>
      <c r="MTR80" s="217"/>
      <c r="MTS80" s="217"/>
      <c r="MTT80" s="217"/>
      <c r="MTU80" s="217"/>
      <c r="MTV80" s="217"/>
      <c r="MTW80" s="217"/>
      <c r="MTX80" s="217"/>
      <c r="MTY80" s="217"/>
      <c r="MTZ80" s="217"/>
      <c r="MUA80" s="217"/>
      <c r="MUB80" s="217"/>
      <c r="MUC80" s="217"/>
      <c r="MUD80" s="217"/>
      <c r="MUE80" s="217"/>
      <c r="MUF80" s="217"/>
      <c r="MUG80" s="217"/>
      <c r="MUH80" s="217"/>
      <c r="MUI80" s="217"/>
      <c r="MUJ80" s="217"/>
      <c r="MUK80" s="217"/>
      <c r="MUL80" s="217"/>
      <c r="MUM80" s="217"/>
      <c r="MUN80" s="217"/>
      <c r="MUO80" s="217"/>
      <c r="MUP80" s="217"/>
      <c r="MUQ80" s="217"/>
      <c r="MUR80" s="217"/>
      <c r="MUS80" s="217"/>
      <c r="MUT80" s="217"/>
      <c r="MUU80" s="217"/>
      <c r="MUV80" s="217"/>
      <c r="MUW80" s="217"/>
      <c r="MUX80" s="217"/>
      <c r="MUY80" s="217"/>
      <c r="MUZ80" s="217"/>
      <c r="MVA80" s="217"/>
      <c r="MVB80" s="217"/>
      <c r="MVC80" s="217"/>
      <c r="MVD80" s="217"/>
      <c r="MVE80" s="217"/>
      <c r="MVF80" s="217"/>
      <c r="MVG80" s="217"/>
      <c r="MVH80" s="217"/>
      <c r="MVI80" s="217"/>
      <c r="MVJ80" s="217"/>
      <c r="MVK80" s="217"/>
      <c r="MVL80" s="217"/>
      <c r="MVM80" s="217"/>
      <c r="MVN80" s="217"/>
      <c r="MVO80" s="217"/>
      <c r="MVP80" s="217"/>
      <c r="MVQ80" s="217"/>
      <c r="MVR80" s="217"/>
      <c r="MVS80" s="217"/>
      <c r="MVT80" s="217"/>
      <c r="MVU80" s="217"/>
      <c r="MVV80" s="217"/>
      <c r="MVW80" s="217"/>
      <c r="MVX80" s="217"/>
      <c r="MVY80" s="217"/>
      <c r="MVZ80" s="217"/>
      <c r="MWA80" s="217"/>
      <c r="MWB80" s="217"/>
      <c r="MWC80" s="217"/>
      <c r="MWD80" s="217"/>
      <c r="MWE80" s="217"/>
      <c r="MWF80" s="217"/>
      <c r="MWG80" s="217"/>
      <c r="MWH80" s="217"/>
      <c r="MWI80" s="217"/>
      <c r="MWJ80" s="217"/>
      <c r="MWK80" s="217"/>
      <c r="MWL80" s="217"/>
      <c r="MWM80" s="217"/>
      <c r="MWN80" s="217"/>
      <c r="MWO80" s="217"/>
      <c r="MWP80" s="217"/>
      <c r="MWQ80" s="217"/>
      <c r="MWR80" s="217"/>
      <c r="MWS80" s="217"/>
      <c r="MWT80" s="217"/>
      <c r="MWU80" s="217"/>
      <c r="MWV80" s="217"/>
      <c r="MWW80" s="217"/>
      <c r="MWX80" s="217"/>
      <c r="MWY80" s="217"/>
      <c r="MWZ80" s="217"/>
      <c r="MXA80" s="217"/>
      <c r="MXB80" s="217"/>
      <c r="MXC80" s="217"/>
      <c r="MXD80" s="217"/>
      <c r="MXE80" s="217"/>
      <c r="MXF80" s="217"/>
      <c r="MXG80" s="217"/>
      <c r="MXH80" s="217"/>
      <c r="MXI80" s="217"/>
      <c r="MXJ80" s="217"/>
      <c r="MXK80" s="217"/>
      <c r="MXL80" s="217"/>
      <c r="MXM80" s="217"/>
      <c r="MXN80" s="217"/>
      <c r="MXO80" s="217"/>
      <c r="MXP80" s="217"/>
      <c r="MXQ80" s="217"/>
      <c r="MXR80" s="217"/>
      <c r="MXS80" s="217"/>
      <c r="MXT80" s="217"/>
      <c r="MXU80" s="217"/>
      <c r="MXV80" s="217"/>
      <c r="MXW80" s="217"/>
      <c r="MXX80" s="217"/>
      <c r="MXY80" s="217"/>
      <c r="MXZ80" s="217"/>
      <c r="MYA80" s="217"/>
      <c r="MYB80" s="217"/>
      <c r="MYC80" s="217"/>
      <c r="MYD80" s="217"/>
      <c r="MYE80" s="217"/>
      <c r="MYF80" s="217"/>
      <c r="MYG80" s="217"/>
      <c r="MYH80" s="217"/>
      <c r="MYI80" s="217"/>
      <c r="MYJ80" s="217"/>
      <c r="MYK80" s="217"/>
      <c r="MYL80" s="217"/>
      <c r="MYM80" s="217"/>
      <c r="MYN80" s="217"/>
      <c r="MYO80" s="217"/>
      <c r="MYP80" s="217"/>
      <c r="MYQ80" s="217"/>
      <c r="MYR80" s="217"/>
      <c r="MYS80" s="217"/>
      <c r="MYT80" s="217"/>
      <c r="MYU80" s="217"/>
      <c r="MYV80" s="217"/>
      <c r="MYW80" s="217"/>
      <c r="MYX80" s="217"/>
      <c r="MYY80" s="217"/>
      <c r="MYZ80" s="217"/>
      <c r="MZA80" s="217"/>
      <c r="MZB80" s="217"/>
      <c r="MZC80" s="217"/>
      <c r="MZD80" s="217"/>
      <c r="MZE80" s="217"/>
      <c r="MZF80" s="217"/>
      <c r="MZG80" s="217"/>
      <c r="MZH80" s="217"/>
      <c r="MZI80" s="217"/>
      <c r="MZJ80" s="217"/>
      <c r="MZK80" s="217"/>
      <c r="MZL80" s="217"/>
      <c r="MZM80" s="217"/>
      <c r="MZN80" s="217"/>
      <c r="MZO80" s="217"/>
      <c r="MZP80" s="217"/>
      <c r="MZQ80" s="217"/>
      <c r="MZR80" s="217"/>
      <c r="MZS80" s="217"/>
      <c r="MZT80" s="217"/>
      <c r="MZU80" s="217"/>
      <c r="MZV80" s="217"/>
      <c r="MZW80" s="217"/>
      <c r="MZX80" s="217"/>
      <c r="MZY80" s="217"/>
      <c r="MZZ80" s="217"/>
      <c r="NAA80" s="217"/>
      <c r="NAB80" s="217"/>
      <c r="NAC80" s="217"/>
      <c r="NAD80" s="217"/>
      <c r="NAE80" s="217"/>
      <c r="NAF80" s="217"/>
      <c r="NAG80" s="217"/>
      <c r="NAH80" s="217"/>
      <c r="NAI80" s="217"/>
      <c r="NAJ80" s="217"/>
      <c r="NAK80" s="217"/>
      <c r="NAL80" s="217"/>
      <c r="NAM80" s="217"/>
      <c r="NAN80" s="217"/>
      <c r="NAO80" s="217"/>
      <c r="NAP80" s="217"/>
      <c r="NAQ80" s="217"/>
      <c r="NAR80" s="217"/>
      <c r="NAS80" s="217"/>
      <c r="NAT80" s="217"/>
      <c r="NAU80" s="217"/>
      <c r="NAV80" s="217"/>
      <c r="NAW80" s="217"/>
      <c r="NAX80" s="217"/>
      <c r="NAY80" s="217"/>
      <c r="NAZ80" s="217"/>
      <c r="NBA80" s="217"/>
      <c r="NBB80" s="217"/>
      <c r="NBC80" s="217"/>
      <c r="NBD80" s="217"/>
      <c r="NBE80" s="217"/>
      <c r="NBF80" s="217"/>
      <c r="NBG80" s="217"/>
      <c r="NBH80" s="217"/>
      <c r="NBI80" s="217"/>
      <c r="NBJ80" s="217"/>
      <c r="NBK80" s="217"/>
      <c r="NBL80" s="217"/>
      <c r="NBM80" s="217"/>
      <c r="NBN80" s="217"/>
      <c r="NBO80" s="217"/>
      <c r="NBP80" s="217"/>
      <c r="NBQ80" s="217"/>
      <c r="NBR80" s="217"/>
      <c r="NBS80" s="217"/>
      <c r="NBT80" s="217"/>
      <c r="NBU80" s="217"/>
      <c r="NBV80" s="217"/>
      <c r="NBW80" s="217"/>
      <c r="NBX80" s="217"/>
      <c r="NBY80" s="217"/>
      <c r="NBZ80" s="217"/>
      <c r="NCA80" s="217"/>
      <c r="NCB80" s="217"/>
      <c r="NCC80" s="217"/>
      <c r="NCD80" s="217"/>
      <c r="NCE80" s="217"/>
      <c r="NCF80" s="217"/>
      <c r="NCG80" s="217"/>
      <c r="NCH80" s="217"/>
      <c r="NCI80" s="217"/>
      <c r="NCJ80" s="217"/>
      <c r="NCK80" s="217"/>
      <c r="NCL80" s="217"/>
      <c r="NCM80" s="217"/>
      <c r="NCN80" s="217"/>
      <c r="NCO80" s="217"/>
      <c r="NCP80" s="217"/>
      <c r="NCQ80" s="217"/>
      <c r="NCR80" s="217"/>
      <c r="NCS80" s="217"/>
      <c r="NCT80" s="217"/>
      <c r="NCU80" s="217"/>
      <c r="NCV80" s="217"/>
      <c r="NCW80" s="217"/>
      <c r="NCX80" s="217"/>
      <c r="NCY80" s="217"/>
      <c r="NCZ80" s="217"/>
      <c r="NDA80" s="217"/>
      <c r="NDB80" s="217"/>
      <c r="NDC80" s="217"/>
      <c r="NDD80" s="217"/>
      <c r="NDE80" s="217"/>
      <c r="NDF80" s="217"/>
      <c r="NDG80" s="217"/>
      <c r="NDH80" s="217"/>
      <c r="NDI80" s="217"/>
      <c r="NDJ80" s="217"/>
      <c r="NDK80" s="217"/>
      <c r="NDL80" s="217"/>
      <c r="NDM80" s="217"/>
      <c r="NDN80" s="217"/>
      <c r="NDO80" s="217"/>
      <c r="NDP80" s="217"/>
      <c r="NDQ80" s="217"/>
      <c r="NDR80" s="217"/>
      <c r="NDS80" s="217"/>
      <c r="NDT80" s="217"/>
      <c r="NDU80" s="217"/>
      <c r="NDV80" s="217"/>
      <c r="NDW80" s="217"/>
      <c r="NDX80" s="217"/>
      <c r="NDY80" s="217"/>
      <c r="NDZ80" s="217"/>
      <c r="NEA80" s="217"/>
      <c r="NEB80" s="217"/>
      <c r="NEC80" s="217"/>
      <c r="NED80" s="217"/>
      <c r="NEE80" s="217"/>
      <c r="NEF80" s="217"/>
      <c r="NEG80" s="217"/>
      <c r="NEH80" s="217"/>
      <c r="NEI80" s="217"/>
      <c r="NEJ80" s="217"/>
      <c r="NEK80" s="217"/>
      <c r="NEL80" s="217"/>
      <c r="NEM80" s="217"/>
      <c r="NEN80" s="217"/>
      <c r="NEO80" s="217"/>
      <c r="NEP80" s="217"/>
      <c r="NEQ80" s="217"/>
      <c r="NER80" s="217"/>
      <c r="NES80" s="217"/>
      <c r="NET80" s="217"/>
      <c r="NEU80" s="217"/>
      <c r="NEV80" s="217"/>
      <c r="NEW80" s="217"/>
      <c r="NEX80" s="217"/>
      <c r="NEY80" s="217"/>
      <c r="NEZ80" s="217"/>
      <c r="NFA80" s="217"/>
      <c r="NFB80" s="217"/>
      <c r="NFC80" s="217"/>
      <c r="NFD80" s="217"/>
      <c r="NFE80" s="217"/>
      <c r="NFF80" s="217"/>
      <c r="NFG80" s="217"/>
      <c r="NFH80" s="217"/>
      <c r="NFI80" s="217"/>
      <c r="NFJ80" s="217"/>
      <c r="NFK80" s="217"/>
      <c r="NFL80" s="217"/>
      <c r="NFM80" s="217"/>
      <c r="NFN80" s="217"/>
      <c r="NFO80" s="217"/>
      <c r="NFP80" s="217"/>
      <c r="NFQ80" s="217"/>
      <c r="NFR80" s="217"/>
      <c r="NFS80" s="217"/>
      <c r="NFT80" s="217"/>
      <c r="NFU80" s="217"/>
      <c r="NFV80" s="217"/>
      <c r="NFW80" s="217"/>
      <c r="NFX80" s="217"/>
      <c r="NFY80" s="217"/>
      <c r="NFZ80" s="217"/>
      <c r="NGA80" s="217"/>
      <c r="NGB80" s="217"/>
      <c r="NGC80" s="217"/>
      <c r="NGD80" s="217"/>
      <c r="NGE80" s="217"/>
      <c r="NGF80" s="217"/>
      <c r="NGG80" s="217"/>
      <c r="NGH80" s="217"/>
      <c r="NGI80" s="217"/>
      <c r="NGJ80" s="217"/>
      <c r="NGK80" s="217"/>
      <c r="NGL80" s="217"/>
      <c r="NGM80" s="217"/>
      <c r="NGN80" s="217"/>
      <c r="NGO80" s="217"/>
      <c r="NGP80" s="217"/>
      <c r="NGQ80" s="217"/>
      <c r="NGR80" s="217"/>
      <c r="NGS80" s="217"/>
      <c r="NGT80" s="217"/>
      <c r="NGU80" s="217"/>
      <c r="NGV80" s="217"/>
      <c r="NGW80" s="217"/>
      <c r="NGX80" s="217"/>
      <c r="NGY80" s="217"/>
      <c r="NGZ80" s="217"/>
      <c r="NHA80" s="217"/>
      <c r="NHB80" s="217"/>
      <c r="NHC80" s="217"/>
      <c r="NHD80" s="217"/>
      <c r="NHE80" s="217"/>
      <c r="NHF80" s="217"/>
      <c r="NHG80" s="217"/>
      <c r="NHH80" s="217"/>
      <c r="NHI80" s="217"/>
      <c r="NHJ80" s="217"/>
      <c r="NHK80" s="217"/>
      <c r="NHL80" s="217"/>
      <c r="NHM80" s="217"/>
      <c r="NHN80" s="217"/>
      <c r="NHO80" s="217"/>
      <c r="NHP80" s="217"/>
      <c r="NHQ80" s="217"/>
      <c r="NHR80" s="217"/>
      <c r="NHS80" s="217"/>
      <c r="NHT80" s="217"/>
      <c r="NHU80" s="217"/>
      <c r="NHV80" s="217"/>
      <c r="NHW80" s="217"/>
      <c r="NHX80" s="217"/>
      <c r="NHY80" s="217"/>
      <c r="NHZ80" s="217"/>
      <c r="NIA80" s="217"/>
      <c r="NIB80" s="217"/>
      <c r="NIC80" s="217"/>
      <c r="NID80" s="217"/>
      <c r="NIE80" s="217"/>
      <c r="NIF80" s="217"/>
      <c r="NIG80" s="217"/>
      <c r="NIH80" s="217"/>
      <c r="NII80" s="217"/>
      <c r="NIJ80" s="217"/>
      <c r="NIK80" s="217"/>
      <c r="NIL80" s="217"/>
      <c r="NIM80" s="217"/>
      <c r="NIN80" s="217"/>
      <c r="NIO80" s="217"/>
      <c r="NIP80" s="217"/>
      <c r="NIQ80" s="217"/>
      <c r="NIR80" s="217"/>
      <c r="NIS80" s="217"/>
      <c r="NIT80" s="217"/>
      <c r="NIU80" s="217"/>
      <c r="NIV80" s="217"/>
      <c r="NIW80" s="217"/>
      <c r="NIX80" s="217"/>
      <c r="NIY80" s="217"/>
      <c r="NIZ80" s="217"/>
      <c r="NJA80" s="217"/>
      <c r="NJB80" s="217"/>
      <c r="NJC80" s="217"/>
      <c r="NJD80" s="217"/>
      <c r="NJE80" s="217"/>
      <c r="NJF80" s="217"/>
      <c r="NJG80" s="217"/>
      <c r="NJH80" s="217"/>
      <c r="NJI80" s="217"/>
      <c r="NJJ80" s="217"/>
      <c r="NJK80" s="217"/>
      <c r="NJL80" s="217"/>
      <c r="NJM80" s="217"/>
      <c r="NJN80" s="217"/>
      <c r="NJO80" s="217"/>
      <c r="NJP80" s="217"/>
      <c r="NJQ80" s="217"/>
      <c r="NJR80" s="217"/>
      <c r="NJS80" s="217"/>
      <c r="NJT80" s="217"/>
      <c r="NJU80" s="217"/>
      <c r="NJV80" s="217"/>
      <c r="NJW80" s="217"/>
      <c r="NJX80" s="217"/>
      <c r="NJY80" s="217"/>
      <c r="NJZ80" s="217"/>
      <c r="NKA80" s="217"/>
      <c r="NKB80" s="217"/>
      <c r="NKC80" s="217"/>
      <c r="NKD80" s="217"/>
      <c r="NKE80" s="217"/>
      <c r="NKF80" s="217"/>
      <c r="NKG80" s="217"/>
      <c r="NKH80" s="217"/>
      <c r="NKI80" s="217"/>
      <c r="NKJ80" s="217"/>
      <c r="NKK80" s="217"/>
      <c r="NKL80" s="217"/>
      <c r="NKM80" s="217"/>
      <c r="NKN80" s="217"/>
      <c r="NKO80" s="217"/>
      <c r="NKP80" s="217"/>
      <c r="NKQ80" s="217"/>
      <c r="NKR80" s="217"/>
      <c r="NKS80" s="217"/>
      <c r="NKT80" s="217"/>
      <c r="NKU80" s="217"/>
      <c r="NKV80" s="217"/>
      <c r="NKW80" s="217"/>
      <c r="NKX80" s="217"/>
      <c r="NKY80" s="217"/>
      <c r="NKZ80" s="217"/>
      <c r="NLA80" s="217"/>
      <c r="NLB80" s="217"/>
      <c r="NLC80" s="217"/>
      <c r="NLD80" s="217"/>
      <c r="NLE80" s="217"/>
      <c r="NLF80" s="217"/>
      <c r="NLG80" s="217"/>
      <c r="NLH80" s="217"/>
      <c r="NLI80" s="217"/>
      <c r="NLJ80" s="217"/>
      <c r="NLK80" s="217"/>
      <c r="NLL80" s="217"/>
      <c r="NLM80" s="217"/>
      <c r="NLN80" s="217"/>
      <c r="NLO80" s="217"/>
      <c r="NLP80" s="217"/>
      <c r="NLQ80" s="217"/>
      <c r="NLR80" s="217"/>
      <c r="NLS80" s="217"/>
      <c r="NLT80" s="217"/>
      <c r="NLU80" s="217"/>
      <c r="NLV80" s="217"/>
      <c r="NLW80" s="217"/>
      <c r="NLX80" s="217"/>
      <c r="NLY80" s="217"/>
      <c r="NLZ80" s="217"/>
      <c r="NMA80" s="217"/>
      <c r="NMB80" s="217"/>
      <c r="NMC80" s="217"/>
      <c r="NMD80" s="217"/>
      <c r="NME80" s="217"/>
      <c r="NMF80" s="217"/>
      <c r="NMG80" s="217"/>
      <c r="NMH80" s="217"/>
      <c r="NMI80" s="217"/>
      <c r="NMJ80" s="217"/>
      <c r="NMK80" s="217"/>
      <c r="NML80" s="217"/>
      <c r="NMM80" s="217"/>
      <c r="NMN80" s="217"/>
      <c r="NMO80" s="217"/>
      <c r="NMP80" s="217"/>
      <c r="NMQ80" s="217"/>
      <c r="NMR80" s="217"/>
      <c r="NMS80" s="217"/>
      <c r="NMT80" s="217"/>
      <c r="NMU80" s="217"/>
      <c r="NMV80" s="217"/>
      <c r="NMW80" s="217"/>
      <c r="NMX80" s="217"/>
      <c r="NMY80" s="217"/>
      <c r="NMZ80" s="217"/>
      <c r="NNA80" s="217"/>
      <c r="NNB80" s="217"/>
      <c r="NNC80" s="217"/>
      <c r="NND80" s="217"/>
      <c r="NNE80" s="217"/>
      <c r="NNF80" s="217"/>
      <c r="NNG80" s="217"/>
      <c r="NNH80" s="217"/>
      <c r="NNI80" s="217"/>
      <c r="NNJ80" s="217"/>
      <c r="NNK80" s="217"/>
      <c r="NNL80" s="217"/>
      <c r="NNM80" s="217"/>
      <c r="NNN80" s="217"/>
      <c r="NNO80" s="217"/>
      <c r="NNP80" s="217"/>
      <c r="NNQ80" s="217"/>
      <c r="NNR80" s="217"/>
      <c r="NNS80" s="217"/>
      <c r="NNT80" s="217"/>
      <c r="NNU80" s="217"/>
      <c r="NNV80" s="217"/>
      <c r="NNW80" s="217"/>
      <c r="NNX80" s="217"/>
      <c r="NNY80" s="217"/>
      <c r="NNZ80" s="217"/>
      <c r="NOA80" s="217"/>
      <c r="NOB80" s="217"/>
      <c r="NOC80" s="217"/>
      <c r="NOD80" s="217"/>
      <c r="NOE80" s="217"/>
      <c r="NOF80" s="217"/>
      <c r="NOG80" s="217"/>
      <c r="NOH80" s="217"/>
      <c r="NOI80" s="217"/>
      <c r="NOJ80" s="217"/>
      <c r="NOK80" s="217"/>
      <c r="NOL80" s="217"/>
      <c r="NOM80" s="217"/>
      <c r="NON80" s="217"/>
      <c r="NOO80" s="217"/>
      <c r="NOP80" s="217"/>
      <c r="NOQ80" s="217"/>
      <c r="NOR80" s="217"/>
      <c r="NOS80" s="217"/>
      <c r="NOT80" s="217"/>
      <c r="NOU80" s="217"/>
      <c r="NOV80" s="217"/>
      <c r="NOW80" s="217"/>
      <c r="NOX80" s="217"/>
      <c r="NOY80" s="217"/>
      <c r="NOZ80" s="217"/>
      <c r="NPA80" s="217"/>
      <c r="NPB80" s="217"/>
      <c r="NPC80" s="217"/>
      <c r="NPD80" s="217"/>
      <c r="NPE80" s="217"/>
      <c r="NPF80" s="217"/>
      <c r="NPG80" s="217"/>
      <c r="NPH80" s="217"/>
      <c r="NPI80" s="217"/>
      <c r="NPJ80" s="217"/>
      <c r="NPK80" s="217"/>
      <c r="NPL80" s="217"/>
      <c r="NPM80" s="217"/>
      <c r="NPN80" s="217"/>
      <c r="NPO80" s="217"/>
      <c r="NPP80" s="217"/>
      <c r="NPQ80" s="217"/>
      <c r="NPR80" s="217"/>
      <c r="NPS80" s="217"/>
      <c r="NPT80" s="217"/>
      <c r="NPU80" s="217"/>
      <c r="NPV80" s="217"/>
      <c r="NPW80" s="217"/>
      <c r="NPX80" s="217"/>
      <c r="NPY80" s="217"/>
      <c r="NPZ80" s="217"/>
      <c r="NQA80" s="217"/>
      <c r="NQB80" s="217"/>
      <c r="NQC80" s="217"/>
      <c r="NQD80" s="217"/>
      <c r="NQE80" s="217"/>
      <c r="NQF80" s="217"/>
      <c r="NQG80" s="217"/>
      <c r="NQH80" s="217"/>
      <c r="NQI80" s="217"/>
      <c r="NQJ80" s="217"/>
      <c r="NQK80" s="217"/>
      <c r="NQL80" s="217"/>
      <c r="NQM80" s="217"/>
      <c r="NQN80" s="217"/>
      <c r="NQO80" s="217"/>
      <c r="NQP80" s="217"/>
      <c r="NQQ80" s="217"/>
      <c r="NQR80" s="217"/>
      <c r="NQS80" s="217"/>
      <c r="NQT80" s="217"/>
      <c r="NQU80" s="217"/>
      <c r="NQV80" s="217"/>
      <c r="NQW80" s="217"/>
      <c r="NQX80" s="217"/>
      <c r="NQY80" s="217"/>
      <c r="NQZ80" s="217"/>
      <c r="NRA80" s="217"/>
      <c r="NRB80" s="217"/>
      <c r="NRC80" s="217"/>
      <c r="NRD80" s="217"/>
      <c r="NRE80" s="217"/>
      <c r="NRF80" s="217"/>
      <c r="NRG80" s="217"/>
      <c r="NRH80" s="217"/>
      <c r="NRI80" s="217"/>
      <c r="NRJ80" s="217"/>
      <c r="NRK80" s="217"/>
      <c r="NRL80" s="217"/>
      <c r="NRM80" s="217"/>
      <c r="NRN80" s="217"/>
      <c r="NRO80" s="217"/>
      <c r="NRP80" s="217"/>
      <c r="NRQ80" s="217"/>
      <c r="NRR80" s="217"/>
      <c r="NRS80" s="217"/>
      <c r="NRT80" s="217"/>
      <c r="NRU80" s="217"/>
      <c r="NRV80" s="217"/>
      <c r="NRW80" s="217"/>
      <c r="NRX80" s="217"/>
      <c r="NRY80" s="217"/>
      <c r="NRZ80" s="217"/>
      <c r="NSA80" s="217"/>
      <c r="NSB80" s="217"/>
      <c r="NSC80" s="217"/>
      <c r="NSD80" s="217"/>
      <c r="NSE80" s="217"/>
      <c r="NSF80" s="217"/>
      <c r="NSG80" s="217"/>
      <c r="NSH80" s="217"/>
      <c r="NSI80" s="217"/>
      <c r="NSJ80" s="217"/>
      <c r="NSK80" s="217"/>
      <c r="NSL80" s="217"/>
      <c r="NSM80" s="217"/>
      <c r="NSN80" s="217"/>
      <c r="NSO80" s="217"/>
      <c r="NSP80" s="217"/>
      <c r="NSQ80" s="217"/>
      <c r="NSR80" s="217"/>
      <c r="NSS80" s="217"/>
      <c r="NST80" s="217"/>
      <c r="NSU80" s="217"/>
      <c r="NSV80" s="217"/>
      <c r="NSW80" s="217"/>
      <c r="NSX80" s="217"/>
      <c r="NSY80" s="217"/>
      <c r="NSZ80" s="217"/>
      <c r="NTA80" s="217"/>
      <c r="NTB80" s="217"/>
      <c r="NTC80" s="217"/>
      <c r="NTD80" s="217"/>
      <c r="NTE80" s="217"/>
      <c r="NTF80" s="217"/>
      <c r="NTG80" s="217"/>
      <c r="NTH80" s="217"/>
      <c r="NTI80" s="217"/>
      <c r="NTJ80" s="217"/>
      <c r="NTK80" s="217"/>
      <c r="NTL80" s="217"/>
      <c r="NTM80" s="217"/>
      <c r="NTN80" s="217"/>
      <c r="NTO80" s="217"/>
      <c r="NTP80" s="217"/>
      <c r="NTQ80" s="217"/>
      <c r="NTR80" s="217"/>
      <c r="NTS80" s="217"/>
      <c r="NTT80" s="217"/>
      <c r="NTU80" s="217"/>
      <c r="NTV80" s="217"/>
      <c r="NTW80" s="217"/>
      <c r="NTX80" s="217"/>
      <c r="NTY80" s="217"/>
      <c r="NTZ80" s="217"/>
      <c r="NUA80" s="217"/>
      <c r="NUB80" s="217"/>
      <c r="NUC80" s="217"/>
      <c r="NUD80" s="217"/>
      <c r="NUE80" s="217"/>
      <c r="NUF80" s="217"/>
      <c r="NUG80" s="217"/>
      <c r="NUH80" s="217"/>
      <c r="NUI80" s="217"/>
      <c r="NUJ80" s="217"/>
      <c r="NUK80" s="217"/>
      <c r="NUL80" s="217"/>
      <c r="NUM80" s="217"/>
      <c r="NUN80" s="217"/>
      <c r="NUO80" s="217"/>
      <c r="NUP80" s="217"/>
      <c r="NUQ80" s="217"/>
      <c r="NUR80" s="217"/>
      <c r="NUS80" s="217"/>
      <c r="NUT80" s="217"/>
      <c r="NUU80" s="217"/>
      <c r="NUV80" s="217"/>
      <c r="NUW80" s="217"/>
      <c r="NUX80" s="217"/>
      <c r="NUY80" s="217"/>
      <c r="NUZ80" s="217"/>
      <c r="NVA80" s="217"/>
      <c r="NVB80" s="217"/>
      <c r="NVC80" s="217"/>
      <c r="NVD80" s="217"/>
      <c r="NVE80" s="217"/>
      <c r="NVF80" s="217"/>
      <c r="NVG80" s="217"/>
      <c r="NVH80" s="217"/>
      <c r="NVI80" s="217"/>
      <c r="NVJ80" s="217"/>
      <c r="NVK80" s="217"/>
      <c r="NVL80" s="217"/>
      <c r="NVM80" s="217"/>
      <c r="NVN80" s="217"/>
      <c r="NVO80" s="217"/>
      <c r="NVP80" s="217"/>
      <c r="NVQ80" s="217"/>
      <c r="NVR80" s="217"/>
      <c r="NVS80" s="217"/>
      <c r="NVT80" s="217"/>
      <c r="NVU80" s="217"/>
      <c r="NVV80" s="217"/>
      <c r="NVW80" s="217"/>
      <c r="NVX80" s="217"/>
      <c r="NVY80" s="217"/>
      <c r="NVZ80" s="217"/>
      <c r="NWA80" s="217"/>
      <c r="NWB80" s="217"/>
      <c r="NWC80" s="217"/>
      <c r="NWD80" s="217"/>
      <c r="NWE80" s="217"/>
      <c r="NWF80" s="217"/>
      <c r="NWG80" s="217"/>
      <c r="NWH80" s="217"/>
      <c r="NWI80" s="217"/>
      <c r="NWJ80" s="217"/>
      <c r="NWK80" s="217"/>
      <c r="NWL80" s="217"/>
      <c r="NWM80" s="217"/>
      <c r="NWN80" s="217"/>
      <c r="NWO80" s="217"/>
      <c r="NWP80" s="217"/>
      <c r="NWQ80" s="217"/>
      <c r="NWR80" s="217"/>
      <c r="NWS80" s="217"/>
      <c r="NWT80" s="217"/>
      <c r="NWU80" s="217"/>
      <c r="NWV80" s="217"/>
      <c r="NWW80" s="217"/>
      <c r="NWX80" s="217"/>
      <c r="NWY80" s="217"/>
      <c r="NWZ80" s="217"/>
      <c r="NXA80" s="217"/>
      <c r="NXB80" s="217"/>
      <c r="NXC80" s="217"/>
      <c r="NXD80" s="217"/>
      <c r="NXE80" s="217"/>
      <c r="NXF80" s="217"/>
      <c r="NXG80" s="217"/>
      <c r="NXH80" s="217"/>
      <c r="NXI80" s="217"/>
      <c r="NXJ80" s="217"/>
      <c r="NXK80" s="217"/>
      <c r="NXL80" s="217"/>
      <c r="NXM80" s="217"/>
      <c r="NXN80" s="217"/>
      <c r="NXO80" s="217"/>
      <c r="NXP80" s="217"/>
      <c r="NXQ80" s="217"/>
      <c r="NXR80" s="217"/>
      <c r="NXS80" s="217"/>
      <c r="NXT80" s="217"/>
      <c r="NXU80" s="217"/>
      <c r="NXV80" s="217"/>
      <c r="NXW80" s="217"/>
      <c r="NXX80" s="217"/>
      <c r="NXY80" s="217"/>
      <c r="NXZ80" s="217"/>
      <c r="NYA80" s="217"/>
      <c r="NYB80" s="217"/>
      <c r="NYC80" s="217"/>
      <c r="NYD80" s="217"/>
      <c r="NYE80" s="217"/>
      <c r="NYF80" s="217"/>
      <c r="NYG80" s="217"/>
      <c r="NYH80" s="217"/>
      <c r="NYI80" s="217"/>
      <c r="NYJ80" s="217"/>
      <c r="NYK80" s="217"/>
      <c r="NYL80" s="217"/>
      <c r="NYM80" s="217"/>
      <c r="NYN80" s="217"/>
      <c r="NYO80" s="217"/>
      <c r="NYP80" s="217"/>
      <c r="NYQ80" s="217"/>
      <c r="NYR80" s="217"/>
      <c r="NYS80" s="217"/>
      <c r="NYT80" s="217"/>
      <c r="NYU80" s="217"/>
      <c r="NYV80" s="217"/>
      <c r="NYW80" s="217"/>
      <c r="NYX80" s="217"/>
      <c r="NYY80" s="217"/>
      <c r="NYZ80" s="217"/>
      <c r="NZA80" s="217"/>
      <c r="NZB80" s="217"/>
      <c r="NZC80" s="217"/>
      <c r="NZD80" s="217"/>
      <c r="NZE80" s="217"/>
      <c r="NZF80" s="217"/>
      <c r="NZG80" s="217"/>
      <c r="NZH80" s="217"/>
      <c r="NZI80" s="217"/>
      <c r="NZJ80" s="217"/>
      <c r="NZK80" s="217"/>
      <c r="NZL80" s="217"/>
      <c r="NZM80" s="217"/>
      <c r="NZN80" s="217"/>
      <c r="NZO80" s="217"/>
      <c r="NZP80" s="217"/>
      <c r="NZQ80" s="217"/>
      <c r="NZR80" s="217"/>
      <c r="NZS80" s="217"/>
      <c r="NZT80" s="217"/>
      <c r="NZU80" s="217"/>
      <c r="NZV80" s="217"/>
      <c r="NZW80" s="217"/>
      <c r="NZX80" s="217"/>
      <c r="NZY80" s="217"/>
      <c r="NZZ80" s="217"/>
      <c r="OAA80" s="217"/>
      <c r="OAB80" s="217"/>
      <c r="OAC80" s="217"/>
      <c r="OAD80" s="217"/>
      <c r="OAE80" s="217"/>
      <c r="OAF80" s="217"/>
      <c r="OAG80" s="217"/>
      <c r="OAH80" s="217"/>
      <c r="OAI80" s="217"/>
      <c r="OAJ80" s="217"/>
      <c r="OAK80" s="217"/>
      <c r="OAL80" s="217"/>
      <c r="OAM80" s="217"/>
      <c r="OAN80" s="217"/>
      <c r="OAO80" s="217"/>
      <c r="OAP80" s="217"/>
      <c r="OAQ80" s="217"/>
      <c r="OAR80" s="217"/>
      <c r="OAS80" s="217"/>
      <c r="OAT80" s="217"/>
      <c r="OAU80" s="217"/>
      <c r="OAV80" s="217"/>
      <c r="OAW80" s="217"/>
      <c r="OAX80" s="217"/>
      <c r="OAY80" s="217"/>
      <c r="OAZ80" s="217"/>
      <c r="OBA80" s="217"/>
      <c r="OBB80" s="217"/>
      <c r="OBC80" s="217"/>
      <c r="OBD80" s="217"/>
      <c r="OBE80" s="217"/>
      <c r="OBF80" s="217"/>
      <c r="OBG80" s="217"/>
      <c r="OBH80" s="217"/>
      <c r="OBI80" s="217"/>
      <c r="OBJ80" s="217"/>
      <c r="OBK80" s="217"/>
      <c r="OBL80" s="217"/>
      <c r="OBM80" s="217"/>
      <c r="OBN80" s="217"/>
      <c r="OBO80" s="217"/>
      <c r="OBP80" s="217"/>
      <c r="OBQ80" s="217"/>
      <c r="OBR80" s="217"/>
      <c r="OBS80" s="217"/>
      <c r="OBT80" s="217"/>
      <c r="OBU80" s="217"/>
      <c r="OBV80" s="217"/>
      <c r="OBW80" s="217"/>
      <c r="OBX80" s="217"/>
      <c r="OBY80" s="217"/>
      <c r="OBZ80" s="217"/>
      <c r="OCA80" s="217"/>
      <c r="OCB80" s="217"/>
      <c r="OCC80" s="217"/>
      <c r="OCD80" s="217"/>
      <c r="OCE80" s="217"/>
      <c r="OCF80" s="217"/>
      <c r="OCG80" s="217"/>
      <c r="OCH80" s="217"/>
      <c r="OCI80" s="217"/>
      <c r="OCJ80" s="217"/>
      <c r="OCK80" s="217"/>
      <c r="OCL80" s="217"/>
      <c r="OCM80" s="217"/>
      <c r="OCN80" s="217"/>
      <c r="OCO80" s="217"/>
      <c r="OCP80" s="217"/>
      <c r="OCQ80" s="217"/>
      <c r="OCR80" s="217"/>
      <c r="OCS80" s="217"/>
      <c r="OCT80" s="217"/>
      <c r="OCU80" s="217"/>
      <c r="OCV80" s="217"/>
      <c r="OCW80" s="217"/>
      <c r="OCX80" s="217"/>
      <c r="OCY80" s="217"/>
      <c r="OCZ80" s="217"/>
      <c r="ODA80" s="217"/>
      <c r="ODB80" s="217"/>
      <c r="ODC80" s="217"/>
      <c r="ODD80" s="217"/>
      <c r="ODE80" s="217"/>
      <c r="ODF80" s="217"/>
      <c r="ODG80" s="217"/>
      <c r="ODH80" s="217"/>
      <c r="ODI80" s="217"/>
      <c r="ODJ80" s="217"/>
      <c r="ODK80" s="217"/>
      <c r="ODL80" s="217"/>
      <c r="ODM80" s="217"/>
      <c r="ODN80" s="217"/>
      <c r="ODO80" s="217"/>
      <c r="ODP80" s="217"/>
      <c r="ODQ80" s="217"/>
      <c r="ODR80" s="217"/>
      <c r="ODS80" s="217"/>
      <c r="ODT80" s="217"/>
      <c r="ODU80" s="217"/>
      <c r="ODV80" s="217"/>
      <c r="ODW80" s="217"/>
      <c r="ODX80" s="217"/>
      <c r="ODY80" s="217"/>
      <c r="ODZ80" s="217"/>
      <c r="OEA80" s="217"/>
      <c r="OEB80" s="217"/>
      <c r="OEC80" s="217"/>
      <c r="OED80" s="217"/>
      <c r="OEE80" s="217"/>
      <c r="OEF80" s="217"/>
      <c r="OEG80" s="217"/>
      <c r="OEH80" s="217"/>
      <c r="OEI80" s="217"/>
      <c r="OEJ80" s="217"/>
      <c r="OEK80" s="217"/>
      <c r="OEL80" s="217"/>
      <c r="OEM80" s="217"/>
      <c r="OEN80" s="217"/>
      <c r="OEO80" s="217"/>
      <c r="OEP80" s="217"/>
      <c r="OEQ80" s="217"/>
      <c r="OER80" s="217"/>
      <c r="OES80" s="217"/>
      <c r="OET80" s="217"/>
      <c r="OEU80" s="217"/>
      <c r="OEV80" s="217"/>
      <c r="OEW80" s="217"/>
      <c r="OEX80" s="217"/>
      <c r="OEY80" s="217"/>
      <c r="OEZ80" s="217"/>
      <c r="OFA80" s="217"/>
      <c r="OFB80" s="217"/>
      <c r="OFC80" s="217"/>
      <c r="OFD80" s="217"/>
      <c r="OFE80" s="217"/>
      <c r="OFF80" s="217"/>
      <c r="OFG80" s="217"/>
      <c r="OFH80" s="217"/>
      <c r="OFI80" s="217"/>
      <c r="OFJ80" s="217"/>
      <c r="OFK80" s="217"/>
      <c r="OFL80" s="217"/>
      <c r="OFM80" s="217"/>
      <c r="OFN80" s="217"/>
      <c r="OFO80" s="217"/>
      <c r="OFP80" s="217"/>
      <c r="OFQ80" s="217"/>
      <c r="OFR80" s="217"/>
      <c r="OFS80" s="217"/>
      <c r="OFT80" s="217"/>
      <c r="OFU80" s="217"/>
      <c r="OFV80" s="217"/>
      <c r="OFW80" s="217"/>
      <c r="OFX80" s="217"/>
      <c r="OFY80" s="217"/>
      <c r="OFZ80" s="217"/>
      <c r="OGA80" s="217"/>
      <c r="OGB80" s="217"/>
      <c r="OGC80" s="217"/>
      <c r="OGD80" s="217"/>
      <c r="OGE80" s="217"/>
      <c r="OGF80" s="217"/>
      <c r="OGG80" s="217"/>
      <c r="OGH80" s="217"/>
      <c r="OGI80" s="217"/>
      <c r="OGJ80" s="217"/>
      <c r="OGK80" s="217"/>
      <c r="OGL80" s="217"/>
      <c r="OGM80" s="217"/>
      <c r="OGN80" s="217"/>
      <c r="OGO80" s="217"/>
      <c r="OGP80" s="217"/>
      <c r="OGQ80" s="217"/>
      <c r="OGR80" s="217"/>
      <c r="OGS80" s="217"/>
      <c r="OGT80" s="217"/>
      <c r="OGU80" s="217"/>
      <c r="OGV80" s="217"/>
      <c r="OGW80" s="217"/>
      <c r="OGX80" s="217"/>
      <c r="OGY80" s="217"/>
      <c r="OGZ80" s="217"/>
      <c r="OHA80" s="217"/>
      <c r="OHB80" s="217"/>
      <c r="OHC80" s="217"/>
      <c r="OHD80" s="217"/>
      <c r="OHE80" s="217"/>
      <c r="OHF80" s="217"/>
      <c r="OHG80" s="217"/>
      <c r="OHH80" s="217"/>
      <c r="OHI80" s="217"/>
      <c r="OHJ80" s="217"/>
      <c r="OHK80" s="217"/>
      <c r="OHL80" s="217"/>
      <c r="OHM80" s="217"/>
      <c r="OHN80" s="217"/>
      <c r="OHO80" s="217"/>
      <c r="OHP80" s="217"/>
      <c r="OHQ80" s="217"/>
      <c r="OHR80" s="217"/>
      <c r="OHS80" s="217"/>
      <c r="OHT80" s="217"/>
      <c r="OHU80" s="217"/>
      <c r="OHV80" s="217"/>
      <c r="OHW80" s="217"/>
      <c r="OHX80" s="217"/>
      <c r="OHY80" s="217"/>
      <c r="OHZ80" s="217"/>
      <c r="OIA80" s="217"/>
      <c r="OIB80" s="217"/>
      <c r="OIC80" s="217"/>
      <c r="OID80" s="217"/>
      <c r="OIE80" s="217"/>
      <c r="OIF80" s="217"/>
      <c r="OIG80" s="217"/>
      <c r="OIH80" s="217"/>
      <c r="OII80" s="217"/>
      <c r="OIJ80" s="217"/>
      <c r="OIK80" s="217"/>
      <c r="OIL80" s="217"/>
      <c r="OIM80" s="217"/>
      <c r="OIN80" s="217"/>
      <c r="OIO80" s="217"/>
      <c r="OIP80" s="217"/>
      <c r="OIQ80" s="217"/>
      <c r="OIR80" s="217"/>
      <c r="OIS80" s="217"/>
      <c r="OIT80" s="217"/>
      <c r="OIU80" s="217"/>
      <c r="OIV80" s="217"/>
      <c r="OIW80" s="217"/>
      <c r="OIX80" s="217"/>
      <c r="OIY80" s="217"/>
      <c r="OIZ80" s="217"/>
      <c r="OJA80" s="217"/>
      <c r="OJB80" s="217"/>
      <c r="OJC80" s="217"/>
      <c r="OJD80" s="217"/>
      <c r="OJE80" s="217"/>
      <c r="OJF80" s="217"/>
      <c r="OJG80" s="217"/>
      <c r="OJH80" s="217"/>
      <c r="OJI80" s="217"/>
      <c r="OJJ80" s="217"/>
      <c r="OJK80" s="217"/>
      <c r="OJL80" s="217"/>
      <c r="OJM80" s="217"/>
      <c r="OJN80" s="217"/>
      <c r="OJO80" s="217"/>
      <c r="OJP80" s="217"/>
      <c r="OJQ80" s="217"/>
      <c r="OJR80" s="217"/>
      <c r="OJS80" s="217"/>
      <c r="OJT80" s="217"/>
      <c r="OJU80" s="217"/>
      <c r="OJV80" s="217"/>
      <c r="OJW80" s="217"/>
      <c r="OJX80" s="217"/>
      <c r="OJY80" s="217"/>
      <c r="OJZ80" s="217"/>
      <c r="OKA80" s="217"/>
      <c r="OKB80" s="217"/>
      <c r="OKC80" s="217"/>
      <c r="OKD80" s="217"/>
      <c r="OKE80" s="217"/>
      <c r="OKF80" s="217"/>
      <c r="OKG80" s="217"/>
      <c r="OKH80" s="217"/>
      <c r="OKI80" s="217"/>
      <c r="OKJ80" s="217"/>
      <c r="OKK80" s="217"/>
      <c r="OKL80" s="217"/>
      <c r="OKM80" s="217"/>
      <c r="OKN80" s="217"/>
      <c r="OKO80" s="217"/>
      <c r="OKP80" s="217"/>
      <c r="OKQ80" s="217"/>
      <c r="OKR80" s="217"/>
      <c r="OKS80" s="217"/>
      <c r="OKT80" s="217"/>
      <c r="OKU80" s="217"/>
      <c r="OKV80" s="217"/>
      <c r="OKW80" s="217"/>
      <c r="OKX80" s="217"/>
      <c r="OKY80" s="217"/>
      <c r="OKZ80" s="217"/>
      <c r="OLA80" s="217"/>
      <c r="OLB80" s="217"/>
      <c r="OLC80" s="217"/>
      <c r="OLD80" s="217"/>
      <c r="OLE80" s="217"/>
      <c r="OLF80" s="217"/>
      <c r="OLG80" s="217"/>
      <c r="OLH80" s="217"/>
      <c r="OLI80" s="217"/>
      <c r="OLJ80" s="217"/>
      <c r="OLK80" s="217"/>
      <c r="OLL80" s="217"/>
      <c r="OLM80" s="217"/>
      <c r="OLN80" s="217"/>
      <c r="OLO80" s="217"/>
      <c r="OLP80" s="217"/>
      <c r="OLQ80" s="217"/>
      <c r="OLR80" s="217"/>
      <c r="OLS80" s="217"/>
      <c r="OLT80" s="217"/>
      <c r="OLU80" s="217"/>
      <c r="OLV80" s="217"/>
      <c r="OLW80" s="217"/>
      <c r="OLX80" s="217"/>
      <c r="OLY80" s="217"/>
      <c r="OLZ80" s="217"/>
      <c r="OMA80" s="217"/>
      <c r="OMB80" s="217"/>
      <c r="OMC80" s="217"/>
      <c r="OMD80" s="217"/>
      <c r="OME80" s="217"/>
      <c r="OMF80" s="217"/>
      <c r="OMG80" s="217"/>
      <c r="OMH80" s="217"/>
      <c r="OMI80" s="217"/>
      <c r="OMJ80" s="217"/>
      <c r="OMK80" s="217"/>
      <c r="OML80" s="217"/>
      <c r="OMM80" s="217"/>
      <c r="OMN80" s="217"/>
      <c r="OMO80" s="217"/>
      <c r="OMP80" s="217"/>
      <c r="OMQ80" s="217"/>
      <c r="OMR80" s="217"/>
      <c r="OMS80" s="217"/>
      <c r="OMT80" s="217"/>
      <c r="OMU80" s="217"/>
      <c r="OMV80" s="217"/>
      <c r="OMW80" s="217"/>
      <c r="OMX80" s="217"/>
      <c r="OMY80" s="217"/>
      <c r="OMZ80" s="217"/>
      <c r="ONA80" s="217"/>
      <c r="ONB80" s="217"/>
      <c r="ONC80" s="217"/>
      <c r="OND80" s="217"/>
      <c r="ONE80" s="217"/>
      <c r="ONF80" s="217"/>
      <c r="ONG80" s="217"/>
      <c r="ONH80" s="217"/>
      <c r="ONI80" s="217"/>
      <c r="ONJ80" s="217"/>
      <c r="ONK80" s="217"/>
      <c r="ONL80" s="217"/>
      <c r="ONM80" s="217"/>
      <c r="ONN80" s="217"/>
      <c r="ONO80" s="217"/>
      <c r="ONP80" s="217"/>
      <c r="ONQ80" s="217"/>
      <c r="ONR80" s="217"/>
      <c r="ONS80" s="217"/>
      <c r="ONT80" s="217"/>
      <c r="ONU80" s="217"/>
      <c r="ONV80" s="217"/>
      <c r="ONW80" s="217"/>
      <c r="ONX80" s="217"/>
      <c r="ONY80" s="217"/>
      <c r="ONZ80" s="217"/>
      <c r="OOA80" s="217"/>
      <c r="OOB80" s="217"/>
      <c r="OOC80" s="217"/>
      <c r="OOD80" s="217"/>
      <c r="OOE80" s="217"/>
      <c r="OOF80" s="217"/>
      <c r="OOG80" s="217"/>
      <c r="OOH80" s="217"/>
      <c r="OOI80" s="217"/>
      <c r="OOJ80" s="217"/>
      <c r="OOK80" s="217"/>
      <c r="OOL80" s="217"/>
      <c r="OOM80" s="217"/>
      <c r="OON80" s="217"/>
      <c r="OOO80" s="217"/>
      <c r="OOP80" s="217"/>
      <c r="OOQ80" s="217"/>
      <c r="OOR80" s="217"/>
      <c r="OOS80" s="217"/>
      <c r="OOT80" s="217"/>
      <c r="OOU80" s="217"/>
      <c r="OOV80" s="217"/>
      <c r="OOW80" s="217"/>
      <c r="OOX80" s="217"/>
      <c r="OOY80" s="217"/>
      <c r="OOZ80" s="217"/>
      <c r="OPA80" s="217"/>
      <c r="OPB80" s="217"/>
      <c r="OPC80" s="217"/>
      <c r="OPD80" s="217"/>
      <c r="OPE80" s="217"/>
      <c r="OPF80" s="217"/>
      <c r="OPG80" s="217"/>
      <c r="OPH80" s="217"/>
      <c r="OPI80" s="217"/>
      <c r="OPJ80" s="217"/>
      <c r="OPK80" s="217"/>
      <c r="OPL80" s="217"/>
      <c r="OPM80" s="217"/>
      <c r="OPN80" s="217"/>
      <c r="OPO80" s="217"/>
      <c r="OPP80" s="217"/>
      <c r="OPQ80" s="217"/>
      <c r="OPR80" s="217"/>
      <c r="OPS80" s="217"/>
      <c r="OPT80" s="217"/>
      <c r="OPU80" s="217"/>
      <c r="OPV80" s="217"/>
      <c r="OPW80" s="217"/>
      <c r="OPX80" s="217"/>
      <c r="OPY80" s="217"/>
      <c r="OPZ80" s="217"/>
      <c r="OQA80" s="217"/>
      <c r="OQB80" s="217"/>
      <c r="OQC80" s="217"/>
      <c r="OQD80" s="217"/>
      <c r="OQE80" s="217"/>
      <c r="OQF80" s="217"/>
      <c r="OQG80" s="217"/>
      <c r="OQH80" s="217"/>
      <c r="OQI80" s="217"/>
      <c r="OQJ80" s="217"/>
      <c r="OQK80" s="217"/>
      <c r="OQL80" s="217"/>
      <c r="OQM80" s="217"/>
      <c r="OQN80" s="217"/>
      <c r="OQO80" s="217"/>
      <c r="OQP80" s="217"/>
      <c r="OQQ80" s="217"/>
      <c r="OQR80" s="217"/>
      <c r="OQS80" s="217"/>
      <c r="OQT80" s="217"/>
      <c r="OQU80" s="217"/>
      <c r="OQV80" s="217"/>
      <c r="OQW80" s="217"/>
      <c r="OQX80" s="217"/>
      <c r="OQY80" s="217"/>
      <c r="OQZ80" s="217"/>
      <c r="ORA80" s="217"/>
      <c r="ORB80" s="217"/>
      <c r="ORC80" s="217"/>
      <c r="ORD80" s="217"/>
      <c r="ORE80" s="217"/>
      <c r="ORF80" s="217"/>
      <c r="ORG80" s="217"/>
      <c r="ORH80" s="217"/>
      <c r="ORI80" s="217"/>
      <c r="ORJ80" s="217"/>
      <c r="ORK80" s="217"/>
      <c r="ORL80" s="217"/>
      <c r="ORM80" s="217"/>
      <c r="ORN80" s="217"/>
      <c r="ORO80" s="217"/>
      <c r="ORP80" s="217"/>
      <c r="ORQ80" s="217"/>
      <c r="ORR80" s="217"/>
      <c r="ORS80" s="217"/>
      <c r="ORT80" s="217"/>
      <c r="ORU80" s="217"/>
      <c r="ORV80" s="217"/>
      <c r="ORW80" s="217"/>
      <c r="ORX80" s="217"/>
      <c r="ORY80" s="217"/>
      <c r="ORZ80" s="217"/>
      <c r="OSA80" s="217"/>
      <c r="OSB80" s="217"/>
      <c r="OSC80" s="217"/>
      <c r="OSD80" s="217"/>
      <c r="OSE80" s="217"/>
      <c r="OSF80" s="217"/>
      <c r="OSG80" s="217"/>
      <c r="OSH80" s="217"/>
      <c r="OSI80" s="217"/>
      <c r="OSJ80" s="217"/>
      <c r="OSK80" s="217"/>
      <c r="OSL80" s="217"/>
      <c r="OSM80" s="217"/>
      <c r="OSN80" s="217"/>
      <c r="OSO80" s="217"/>
      <c r="OSP80" s="217"/>
      <c r="OSQ80" s="217"/>
      <c r="OSR80" s="217"/>
      <c r="OSS80" s="217"/>
      <c r="OST80" s="217"/>
      <c r="OSU80" s="217"/>
      <c r="OSV80" s="217"/>
      <c r="OSW80" s="217"/>
      <c r="OSX80" s="217"/>
      <c r="OSY80" s="217"/>
      <c r="OSZ80" s="217"/>
      <c r="OTA80" s="217"/>
      <c r="OTB80" s="217"/>
      <c r="OTC80" s="217"/>
      <c r="OTD80" s="217"/>
      <c r="OTE80" s="217"/>
      <c r="OTF80" s="217"/>
      <c r="OTG80" s="217"/>
      <c r="OTH80" s="217"/>
      <c r="OTI80" s="217"/>
      <c r="OTJ80" s="217"/>
      <c r="OTK80" s="217"/>
      <c r="OTL80" s="217"/>
      <c r="OTM80" s="217"/>
      <c r="OTN80" s="217"/>
      <c r="OTO80" s="217"/>
      <c r="OTP80" s="217"/>
      <c r="OTQ80" s="217"/>
      <c r="OTR80" s="217"/>
      <c r="OTS80" s="217"/>
      <c r="OTT80" s="217"/>
      <c r="OTU80" s="217"/>
      <c r="OTV80" s="217"/>
      <c r="OTW80" s="217"/>
      <c r="OTX80" s="217"/>
      <c r="OTY80" s="217"/>
      <c r="OTZ80" s="217"/>
      <c r="OUA80" s="217"/>
      <c r="OUB80" s="217"/>
      <c r="OUC80" s="217"/>
      <c r="OUD80" s="217"/>
      <c r="OUE80" s="217"/>
      <c r="OUF80" s="217"/>
      <c r="OUG80" s="217"/>
      <c r="OUH80" s="217"/>
      <c r="OUI80" s="217"/>
      <c r="OUJ80" s="217"/>
      <c r="OUK80" s="217"/>
      <c r="OUL80" s="217"/>
      <c r="OUM80" s="217"/>
      <c r="OUN80" s="217"/>
      <c r="OUO80" s="217"/>
      <c r="OUP80" s="217"/>
      <c r="OUQ80" s="217"/>
      <c r="OUR80" s="217"/>
      <c r="OUS80" s="217"/>
      <c r="OUT80" s="217"/>
      <c r="OUU80" s="217"/>
      <c r="OUV80" s="217"/>
      <c r="OUW80" s="217"/>
      <c r="OUX80" s="217"/>
      <c r="OUY80" s="217"/>
      <c r="OUZ80" s="217"/>
      <c r="OVA80" s="217"/>
      <c r="OVB80" s="217"/>
      <c r="OVC80" s="217"/>
      <c r="OVD80" s="217"/>
      <c r="OVE80" s="217"/>
      <c r="OVF80" s="217"/>
      <c r="OVG80" s="217"/>
      <c r="OVH80" s="217"/>
      <c r="OVI80" s="217"/>
      <c r="OVJ80" s="217"/>
      <c r="OVK80" s="217"/>
      <c r="OVL80" s="217"/>
      <c r="OVM80" s="217"/>
      <c r="OVN80" s="217"/>
      <c r="OVO80" s="217"/>
      <c r="OVP80" s="217"/>
      <c r="OVQ80" s="217"/>
      <c r="OVR80" s="217"/>
      <c r="OVS80" s="217"/>
      <c r="OVT80" s="217"/>
      <c r="OVU80" s="217"/>
      <c r="OVV80" s="217"/>
      <c r="OVW80" s="217"/>
      <c r="OVX80" s="217"/>
      <c r="OVY80" s="217"/>
      <c r="OVZ80" s="217"/>
      <c r="OWA80" s="217"/>
      <c r="OWB80" s="217"/>
      <c r="OWC80" s="217"/>
      <c r="OWD80" s="217"/>
      <c r="OWE80" s="217"/>
      <c r="OWF80" s="217"/>
      <c r="OWG80" s="217"/>
      <c r="OWH80" s="217"/>
      <c r="OWI80" s="217"/>
      <c r="OWJ80" s="217"/>
      <c r="OWK80" s="217"/>
      <c r="OWL80" s="217"/>
      <c r="OWM80" s="217"/>
      <c r="OWN80" s="217"/>
      <c r="OWO80" s="217"/>
      <c r="OWP80" s="217"/>
      <c r="OWQ80" s="217"/>
      <c r="OWR80" s="217"/>
      <c r="OWS80" s="217"/>
      <c r="OWT80" s="217"/>
      <c r="OWU80" s="217"/>
      <c r="OWV80" s="217"/>
      <c r="OWW80" s="217"/>
      <c r="OWX80" s="217"/>
      <c r="OWY80" s="217"/>
      <c r="OWZ80" s="217"/>
      <c r="OXA80" s="217"/>
      <c r="OXB80" s="217"/>
      <c r="OXC80" s="217"/>
      <c r="OXD80" s="217"/>
      <c r="OXE80" s="217"/>
      <c r="OXF80" s="217"/>
      <c r="OXG80" s="217"/>
      <c r="OXH80" s="217"/>
      <c r="OXI80" s="217"/>
      <c r="OXJ80" s="217"/>
      <c r="OXK80" s="217"/>
      <c r="OXL80" s="217"/>
      <c r="OXM80" s="217"/>
      <c r="OXN80" s="217"/>
      <c r="OXO80" s="217"/>
      <c r="OXP80" s="217"/>
      <c r="OXQ80" s="217"/>
      <c r="OXR80" s="217"/>
      <c r="OXS80" s="217"/>
      <c r="OXT80" s="217"/>
      <c r="OXU80" s="217"/>
      <c r="OXV80" s="217"/>
      <c r="OXW80" s="217"/>
      <c r="OXX80" s="217"/>
      <c r="OXY80" s="217"/>
      <c r="OXZ80" s="217"/>
      <c r="OYA80" s="217"/>
      <c r="OYB80" s="217"/>
      <c r="OYC80" s="217"/>
      <c r="OYD80" s="217"/>
      <c r="OYE80" s="217"/>
      <c r="OYF80" s="217"/>
      <c r="OYG80" s="217"/>
      <c r="OYH80" s="217"/>
      <c r="OYI80" s="217"/>
      <c r="OYJ80" s="217"/>
      <c r="OYK80" s="217"/>
      <c r="OYL80" s="217"/>
      <c r="OYM80" s="217"/>
      <c r="OYN80" s="217"/>
      <c r="OYO80" s="217"/>
      <c r="OYP80" s="217"/>
      <c r="OYQ80" s="217"/>
      <c r="OYR80" s="217"/>
      <c r="OYS80" s="217"/>
      <c r="OYT80" s="217"/>
      <c r="OYU80" s="217"/>
      <c r="OYV80" s="217"/>
      <c r="OYW80" s="217"/>
      <c r="OYX80" s="217"/>
      <c r="OYY80" s="217"/>
      <c r="OYZ80" s="217"/>
      <c r="OZA80" s="217"/>
      <c r="OZB80" s="217"/>
      <c r="OZC80" s="217"/>
      <c r="OZD80" s="217"/>
      <c r="OZE80" s="217"/>
      <c r="OZF80" s="217"/>
      <c r="OZG80" s="217"/>
      <c r="OZH80" s="217"/>
      <c r="OZI80" s="217"/>
      <c r="OZJ80" s="217"/>
      <c r="OZK80" s="217"/>
      <c r="OZL80" s="217"/>
      <c r="OZM80" s="217"/>
      <c r="OZN80" s="217"/>
      <c r="OZO80" s="217"/>
      <c r="OZP80" s="217"/>
      <c r="OZQ80" s="217"/>
      <c r="OZR80" s="217"/>
      <c r="OZS80" s="217"/>
      <c r="OZT80" s="217"/>
      <c r="OZU80" s="217"/>
      <c r="OZV80" s="217"/>
      <c r="OZW80" s="217"/>
      <c r="OZX80" s="217"/>
      <c r="OZY80" s="217"/>
      <c r="OZZ80" s="217"/>
      <c r="PAA80" s="217"/>
      <c r="PAB80" s="217"/>
      <c r="PAC80" s="217"/>
      <c r="PAD80" s="217"/>
      <c r="PAE80" s="217"/>
      <c r="PAF80" s="217"/>
      <c r="PAG80" s="217"/>
      <c r="PAH80" s="217"/>
      <c r="PAI80" s="217"/>
      <c r="PAJ80" s="217"/>
      <c r="PAK80" s="217"/>
      <c r="PAL80" s="217"/>
      <c r="PAM80" s="217"/>
      <c r="PAN80" s="217"/>
      <c r="PAO80" s="217"/>
      <c r="PAP80" s="217"/>
      <c r="PAQ80" s="217"/>
      <c r="PAR80" s="217"/>
      <c r="PAS80" s="217"/>
      <c r="PAT80" s="217"/>
      <c r="PAU80" s="217"/>
      <c r="PAV80" s="217"/>
      <c r="PAW80" s="217"/>
      <c r="PAX80" s="217"/>
      <c r="PAY80" s="217"/>
      <c r="PAZ80" s="217"/>
      <c r="PBA80" s="217"/>
      <c r="PBB80" s="217"/>
      <c r="PBC80" s="217"/>
      <c r="PBD80" s="217"/>
      <c r="PBE80" s="217"/>
      <c r="PBF80" s="217"/>
      <c r="PBG80" s="217"/>
      <c r="PBH80" s="217"/>
      <c r="PBI80" s="217"/>
      <c r="PBJ80" s="217"/>
      <c r="PBK80" s="217"/>
      <c r="PBL80" s="217"/>
      <c r="PBM80" s="217"/>
      <c r="PBN80" s="217"/>
      <c r="PBO80" s="217"/>
      <c r="PBP80" s="217"/>
      <c r="PBQ80" s="217"/>
      <c r="PBR80" s="217"/>
      <c r="PBS80" s="217"/>
      <c r="PBT80" s="217"/>
      <c r="PBU80" s="217"/>
      <c r="PBV80" s="217"/>
      <c r="PBW80" s="217"/>
      <c r="PBX80" s="217"/>
      <c r="PBY80" s="217"/>
      <c r="PBZ80" s="217"/>
      <c r="PCA80" s="217"/>
      <c r="PCB80" s="217"/>
      <c r="PCC80" s="217"/>
      <c r="PCD80" s="217"/>
      <c r="PCE80" s="217"/>
      <c r="PCF80" s="217"/>
      <c r="PCG80" s="217"/>
      <c r="PCH80" s="217"/>
      <c r="PCI80" s="217"/>
      <c r="PCJ80" s="217"/>
      <c r="PCK80" s="217"/>
      <c r="PCL80" s="217"/>
      <c r="PCM80" s="217"/>
      <c r="PCN80" s="217"/>
      <c r="PCO80" s="217"/>
      <c r="PCP80" s="217"/>
      <c r="PCQ80" s="217"/>
      <c r="PCR80" s="217"/>
      <c r="PCS80" s="217"/>
      <c r="PCT80" s="217"/>
      <c r="PCU80" s="217"/>
      <c r="PCV80" s="217"/>
      <c r="PCW80" s="217"/>
      <c r="PCX80" s="217"/>
      <c r="PCY80" s="217"/>
      <c r="PCZ80" s="217"/>
      <c r="PDA80" s="217"/>
      <c r="PDB80" s="217"/>
      <c r="PDC80" s="217"/>
      <c r="PDD80" s="217"/>
      <c r="PDE80" s="217"/>
      <c r="PDF80" s="217"/>
      <c r="PDG80" s="217"/>
      <c r="PDH80" s="217"/>
      <c r="PDI80" s="217"/>
      <c r="PDJ80" s="217"/>
      <c r="PDK80" s="217"/>
      <c r="PDL80" s="217"/>
      <c r="PDM80" s="217"/>
      <c r="PDN80" s="217"/>
      <c r="PDO80" s="217"/>
      <c r="PDP80" s="217"/>
      <c r="PDQ80" s="217"/>
      <c r="PDR80" s="217"/>
      <c r="PDS80" s="217"/>
      <c r="PDT80" s="217"/>
      <c r="PDU80" s="217"/>
      <c r="PDV80" s="217"/>
      <c r="PDW80" s="217"/>
      <c r="PDX80" s="217"/>
      <c r="PDY80" s="217"/>
      <c r="PDZ80" s="217"/>
      <c r="PEA80" s="217"/>
      <c r="PEB80" s="217"/>
      <c r="PEC80" s="217"/>
      <c r="PED80" s="217"/>
      <c r="PEE80" s="217"/>
      <c r="PEF80" s="217"/>
      <c r="PEG80" s="217"/>
      <c r="PEH80" s="217"/>
      <c r="PEI80" s="217"/>
      <c r="PEJ80" s="217"/>
      <c r="PEK80" s="217"/>
      <c r="PEL80" s="217"/>
      <c r="PEM80" s="217"/>
      <c r="PEN80" s="217"/>
      <c r="PEO80" s="217"/>
      <c r="PEP80" s="217"/>
      <c r="PEQ80" s="217"/>
      <c r="PER80" s="217"/>
      <c r="PES80" s="217"/>
      <c r="PET80" s="217"/>
      <c r="PEU80" s="217"/>
      <c r="PEV80" s="217"/>
      <c r="PEW80" s="217"/>
      <c r="PEX80" s="217"/>
      <c r="PEY80" s="217"/>
      <c r="PEZ80" s="217"/>
      <c r="PFA80" s="217"/>
      <c r="PFB80" s="217"/>
      <c r="PFC80" s="217"/>
      <c r="PFD80" s="217"/>
      <c r="PFE80" s="217"/>
      <c r="PFF80" s="217"/>
      <c r="PFG80" s="217"/>
      <c r="PFH80" s="217"/>
      <c r="PFI80" s="217"/>
      <c r="PFJ80" s="217"/>
      <c r="PFK80" s="217"/>
      <c r="PFL80" s="217"/>
      <c r="PFM80" s="217"/>
      <c r="PFN80" s="217"/>
      <c r="PFO80" s="217"/>
      <c r="PFP80" s="217"/>
      <c r="PFQ80" s="217"/>
      <c r="PFR80" s="217"/>
      <c r="PFS80" s="217"/>
      <c r="PFT80" s="217"/>
      <c r="PFU80" s="217"/>
      <c r="PFV80" s="217"/>
      <c r="PFW80" s="217"/>
      <c r="PFX80" s="217"/>
      <c r="PFY80" s="217"/>
      <c r="PFZ80" s="217"/>
      <c r="PGA80" s="217"/>
      <c r="PGB80" s="217"/>
      <c r="PGC80" s="217"/>
      <c r="PGD80" s="217"/>
      <c r="PGE80" s="217"/>
      <c r="PGF80" s="217"/>
      <c r="PGG80" s="217"/>
      <c r="PGH80" s="217"/>
      <c r="PGI80" s="217"/>
      <c r="PGJ80" s="217"/>
      <c r="PGK80" s="217"/>
      <c r="PGL80" s="217"/>
      <c r="PGM80" s="217"/>
      <c r="PGN80" s="217"/>
      <c r="PGO80" s="217"/>
      <c r="PGP80" s="217"/>
      <c r="PGQ80" s="217"/>
      <c r="PGR80" s="217"/>
      <c r="PGS80" s="217"/>
      <c r="PGT80" s="217"/>
      <c r="PGU80" s="217"/>
      <c r="PGV80" s="217"/>
      <c r="PGW80" s="217"/>
      <c r="PGX80" s="217"/>
      <c r="PGY80" s="217"/>
      <c r="PGZ80" s="217"/>
      <c r="PHA80" s="217"/>
      <c r="PHB80" s="217"/>
      <c r="PHC80" s="217"/>
      <c r="PHD80" s="217"/>
      <c r="PHE80" s="217"/>
      <c r="PHF80" s="217"/>
      <c r="PHG80" s="217"/>
      <c r="PHH80" s="217"/>
      <c r="PHI80" s="217"/>
      <c r="PHJ80" s="217"/>
      <c r="PHK80" s="217"/>
      <c r="PHL80" s="217"/>
      <c r="PHM80" s="217"/>
      <c r="PHN80" s="217"/>
      <c r="PHO80" s="217"/>
      <c r="PHP80" s="217"/>
      <c r="PHQ80" s="217"/>
      <c r="PHR80" s="217"/>
      <c r="PHS80" s="217"/>
      <c r="PHT80" s="217"/>
      <c r="PHU80" s="217"/>
      <c r="PHV80" s="217"/>
      <c r="PHW80" s="217"/>
      <c r="PHX80" s="217"/>
      <c r="PHY80" s="217"/>
      <c r="PHZ80" s="217"/>
      <c r="PIA80" s="217"/>
      <c r="PIB80" s="217"/>
      <c r="PIC80" s="217"/>
      <c r="PID80" s="217"/>
      <c r="PIE80" s="217"/>
      <c r="PIF80" s="217"/>
      <c r="PIG80" s="217"/>
      <c r="PIH80" s="217"/>
      <c r="PII80" s="217"/>
      <c r="PIJ80" s="217"/>
      <c r="PIK80" s="217"/>
      <c r="PIL80" s="217"/>
      <c r="PIM80" s="217"/>
      <c r="PIN80" s="217"/>
      <c r="PIO80" s="217"/>
      <c r="PIP80" s="217"/>
      <c r="PIQ80" s="217"/>
      <c r="PIR80" s="217"/>
      <c r="PIS80" s="217"/>
      <c r="PIT80" s="217"/>
      <c r="PIU80" s="217"/>
      <c r="PIV80" s="217"/>
      <c r="PIW80" s="217"/>
      <c r="PIX80" s="217"/>
      <c r="PIY80" s="217"/>
      <c r="PIZ80" s="217"/>
      <c r="PJA80" s="217"/>
      <c r="PJB80" s="217"/>
      <c r="PJC80" s="217"/>
      <c r="PJD80" s="217"/>
      <c r="PJE80" s="217"/>
      <c r="PJF80" s="217"/>
      <c r="PJG80" s="217"/>
      <c r="PJH80" s="217"/>
      <c r="PJI80" s="217"/>
      <c r="PJJ80" s="217"/>
      <c r="PJK80" s="217"/>
      <c r="PJL80" s="217"/>
      <c r="PJM80" s="217"/>
      <c r="PJN80" s="217"/>
      <c r="PJO80" s="217"/>
      <c r="PJP80" s="217"/>
      <c r="PJQ80" s="217"/>
      <c r="PJR80" s="217"/>
      <c r="PJS80" s="217"/>
      <c r="PJT80" s="217"/>
      <c r="PJU80" s="217"/>
      <c r="PJV80" s="217"/>
      <c r="PJW80" s="217"/>
      <c r="PJX80" s="217"/>
      <c r="PJY80" s="217"/>
      <c r="PJZ80" s="217"/>
      <c r="PKA80" s="217"/>
      <c r="PKB80" s="217"/>
      <c r="PKC80" s="217"/>
      <c r="PKD80" s="217"/>
      <c r="PKE80" s="217"/>
      <c r="PKF80" s="217"/>
      <c r="PKG80" s="217"/>
      <c r="PKH80" s="217"/>
      <c r="PKI80" s="217"/>
      <c r="PKJ80" s="217"/>
      <c r="PKK80" s="217"/>
      <c r="PKL80" s="217"/>
      <c r="PKM80" s="217"/>
      <c r="PKN80" s="217"/>
      <c r="PKO80" s="217"/>
      <c r="PKP80" s="217"/>
      <c r="PKQ80" s="217"/>
      <c r="PKR80" s="217"/>
      <c r="PKS80" s="217"/>
      <c r="PKT80" s="217"/>
      <c r="PKU80" s="217"/>
      <c r="PKV80" s="217"/>
      <c r="PKW80" s="217"/>
      <c r="PKX80" s="217"/>
      <c r="PKY80" s="217"/>
      <c r="PKZ80" s="217"/>
      <c r="PLA80" s="217"/>
      <c r="PLB80" s="217"/>
      <c r="PLC80" s="217"/>
      <c r="PLD80" s="217"/>
      <c r="PLE80" s="217"/>
      <c r="PLF80" s="217"/>
      <c r="PLG80" s="217"/>
      <c r="PLH80" s="217"/>
      <c r="PLI80" s="217"/>
      <c r="PLJ80" s="217"/>
      <c r="PLK80" s="217"/>
      <c r="PLL80" s="217"/>
      <c r="PLM80" s="217"/>
      <c r="PLN80" s="217"/>
      <c r="PLO80" s="217"/>
      <c r="PLP80" s="217"/>
      <c r="PLQ80" s="217"/>
      <c r="PLR80" s="217"/>
      <c r="PLS80" s="217"/>
      <c r="PLT80" s="217"/>
      <c r="PLU80" s="217"/>
      <c r="PLV80" s="217"/>
      <c r="PLW80" s="217"/>
      <c r="PLX80" s="217"/>
      <c r="PLY80" s="217"/>
      <c r="PLZ80" s="217"/>
      <c r="PMA80" s="217"/>
      <c r="PMB80" s="217"/>
      <c r="PMC80" s="217"/>
      <c r="PMD80" s="217"/>
      <c r="PME80" s="217"/>
      <c r="PMF80" s="217"/>
      <c r="PMG80" s="217"/>
      <c r="PMH80" s="217"/>
      <c r="PMI80" s="217"/>
      <c r="PMJ80" s="217"/>
      <c r="PMK80" s="217"/>
      <c r="PML80" s="217"/>
      <c r="PMM80" s="217"/>
      <c r="PMN80" s="217"/>
      <c r="PMO80" s="217"/>
      <c r="PMP80" s="217"/>
      <c r="PMQ80" s="217"/>
      <c r="PMR80" s="217"/>
      <c r="PMS80" s="217"/>
      <c r="PMT80" s="217"/>
      <c r="PMU80" s="217"/>
      <c r="PMV80" s="217"/>
      <c r="PMW80" s="217"/>
      <c r="PMX80" s="217"/>
      <c r="PMY80" s="217"/>
      <c r="PMZ80" s="217"/>
      <c r="PNA80" s="217"/>
      <c r="PNB80" s="217"/>
      <c r="PNC80" s="217"/>
      <c r="PND80" s="217"/>
      <c r="PNE80" s="217"/>
      <c r="PNF80" s="217"/>
      <c r="PNG80" s="217"/>
      <c r="PNH80" s="217"/>
      <c r="PNI80" s="217"/>
      <c r="PNJ80" s="217"/>
      <c r="PNK80" s="217"/>
      <c r="PNL80" s="217"/>
      <c r="PNM80" s="217"/>
      <c r="PNN80" s="217"/>
      <c r="PNO80" s="217"/>
      <c r="PNP80" s="217"/>
      <c r="PNQ80" s="217"/>
      <c r="PNR80" s="217"/>
      <c r="PNS80" s="217"/>
      <c r="PNT80" s="217"/>
      <c r="PNU80" s="217"/>
      <c r="PNV80" s="217"/>
      <c r="PNW80" s="217"/>
      <c r="PNX80" s="217"/>
      <c r="PNY80" s="217"/>
      <c r="PNZ80" s="217"/>
      <c r="POA80" s="217"/>
      <c r="POB80" s="217"/>
      <c r="POC80" s="217"/>
      <c r="POD80" s="217"/>
      <c r="POE80" s="217"/>
      <c r="POF80" s="217"/>
      <c r="POG80" s="217"/>
      <c r="POH80" s="217"/>
      <c r="POI80" s="217"/>
      <c r="POJ80" s="217"/>
      <c r="POK80" s="217"/>
      <c r="POL80" s="217"/>
      <c r="POM80" s="217"/>
      <c r="PON80" s="217"/>
      <c r="POO80" s="217"/>
      <c r="POP80" s="217"/>
      <c r="POQ80" s="217"/>
      <c r="POR80" s="217"/>
      <c r="POS80" s="217"/>
      <c r="POT80" s="217"/>
      <c r="POU80" s="217"/>
      <c r="POV80" s="217"/>
      <c r="POW80" s="217"/>
      <c r="POX80" s="217"/>
      <c r="POY80" s="217"/>
      <c r="POZ80" s="217"/>
      <c r="PPA80" s="217"/>
      <c r="PPB80" s="217"/>
      <c r="PPC80" s="217"/>
      <c r="PPD80" s="217"/>
      <c r="PPE80" s="217"/>
      <c r="PPF80" s="217"/>
      <c r="PPG80" s="217"/>
      <c r="PPH80" s="217"/>
      <c r="PPI80" s="217"/>
      <c r="PPJ80" s="217"/>
      <c r="PPK80" s="217"/>
      <c r="PPL80" s="217"/>
      <c r="PPM80" s="217"/>
      <c r="PPN80" s="217"/>
      <c r="PPO80" s="217"/>
      <c r="PPP80" s="217"/>
      <c r="PPQ80" s="217"/>
      <c r="PPR80" s="217"/>
      <c r="PPS80" s="217"/>
      <c r="PPT80" s="217"/>
      <c r="PPU80" s="217"/>
      <c r="PPV80" s="217"/>
      <c r="PPW80" s="217"/>
      <c r="PPX80" s="217"/>
      <c r="PPY80" s="217"/>
      <c r="PPZ80" s="217"/>
      <c r="PQA80" s="217"/>
      <c r="PQB80" s="217"/>
      <c r="PQC80" s="217"/>
      <c r="PQD80" s="217"/>
      <c r="PQE80" s="217"/>
      <c r="PQF80" s="217"/>
      <c r="PQG80" s="217"/>
      <c r="PQH80" s="217"/>
      <c r="PQI80" s="217"/>
      <c r="PQJ80" s="217"/>
      <c r="PQK80" s="217"/>
      <c r="PQL80" s="217"/>
      <c r="PQM80" s="217"/>
      <c r="PQN80" s="217"/>
      <c r="PQO80" s="217"/>
      <c r="PQP80" s="217"/>
      <c r="PQQ80" s="217"/>
      <c r="PQR80" s="217"/>
      <c r="PQS80" s="217"/>
      <c r="PQT80" s="217"/>
      <c r="PQU80" s="217"/>
      <c r="PQV80" s="217"/>
      <c r="PQW80" s="217"/>
      <c r="PQX80" s="217"/>
      <c r="PQY80" s="217"/>
      <c r="PQZ80" s="217"/>
      <c r="PRA80" s="217"/>
      <c r="PRB80" s="217"/>
      <c r="PRC80" s="217"/>
      <c r="PRD80" s="217"/>
      <c r="PRE80" s="217"/>
      <c r="PRF80" s="217"/>
      <c r="PRG80" s="217"/>
      <c r="PRH80" s="217"/>
      <c r="PRI80" s="217"/>
      <c r="PRJ80" s="217"/>
      <c r="PRK80" s="217"/>
      <c r="PRL80" s="217"/>
      <c r="PRM80" s="217"/>
      <c r="PRN80" s="217"/>
      <c r="PRO80" s="217"/>
      <c r="PRP80" s="217"/>
      <c r="PRQ80" s="217"/>
      <c r="PRR80" s="217"/>
      <c r="PRS80" s="217"/>
      <c r="PRT80" s="217"/>
      <c r="PRU80" s="217"/>
      <c r="PRV80" s="217"/>
      <c r="PRW80" s="217"/>
      <c r="PRX80" s="217"/>
      <c r="PRY80" s="217"/>
      <c r="PRZ80" s="217"/>
      <c r="PSA80" s="217"/>
      <c r="PSB80" s="217"/>
      <c r="PSC80" s="217"/>
      <c r="PSD80" s="217"/>
      <c r="PSE80" s="217"/>
      <c r="PSF80" s="217"/>
      <c r="PSG80" s="217"/>
      <c r="PSH80" s="217"/>
      <c r="PSI80" s="217"/>
      <c r="PSJ80" s="217"/>
      <c r="PSK80" s="217"/>
      <c r="PSL80" s="217"/>
      <c r="PSM80" s="217"/>
      <c r="PSN80" s="217"/>
      <c r="PSO80" s="217"/>
      <c r="PSP80" s="217"/>
      <c r="PSQ80" s="217"/>
      <c r="PSR80" s="217"/>
      <c r="PSS80" s="217"/>
      <c r="PST80" s="217"/>
      <c r="PSU80" s="217"/>
      <c r="PSV80" s="217"/>
      <c r="PSW80" s="217"/>
      <c r="PSX80" s="217"/>
      <c r="PSY80" s="217"/>
      <c r="PSZ80" s="217"/>
      <c r="PTA80" s="217"/>
      <c r="PTB80" s="217"/>
      <c r="PTC80" s="217"/>
      <c r="PTD80" s="217"/>
      <c r="PTE80" s="217"/>
      <c r="PTF80" s="217"/>
      <c r="PTG80" s="217"/>
      <c r="PTH80" s="217"/>
      <c r="PTI80" s="217"/>
      <c r="PTJ80" s="217"/>
      <c r="PTK80" s="217"/>
      <c r="PTL80" s="217"/>
      <c r="PTM80" s="217"/>
      <c r="PTN80" s="217"/>
      <c r="PTO80" s="217"/>
      <c r="PTP80" s="217"/>
      <c r="PTQ80" s="217"/>
      <c r="PTR80" s="217"/>
      <c r="PTS80" s="217"/>
      <c r="PTT80" s="217"/>
      <c r="PTU80" s="217"/>
      <c r="PTV80" s="217"/>
      <c r="PTW80" s="217"/>
      <c r="PTX80" s="217"/>
      <c r="PTY80" s="217"/>
      <c r="PTZ80" s="217"/>
      <c r="PUA80" s="217"/>
      <c r="PUB80" s="217"/>
      <c r="PUC80" s="217"/>
      <c r="PUD80" s="217"/>
      <c r="PUE80" s="217"/>
      <c r="PUF80" s="217"/>
      <c r="PUG80" s="217"/>
      <c r="PUH80" s="217"/>
      <c r="PUI80" s="217"/>
      <c r="PUJ80" s="217"/>
      <c r="PUK80" s="217"/>
      <c r="PUL80" s="217"/>
      <c r="PUM80" s="217"/>
      <c r="PUN80" s="217"/>
      <c r="PUO80" s="217"/>
      <c r="PUP80" s="217"/>
      <c r="PUQ80" s="217"/>
      <c r="PUR80" s="217"/>
      <c r="PUS80" s="217"/>
      <c r="PUT80" s="217"/>
      <c r="PUU80" s="217"/>
      <c r="PUV80" s="217"/>
      <c r="PUW80" s="217"/>
      <c r="PUX80" s="217"/>
      <c r="PUY80" s="217"/>
      <c r="PUZ80" s="217"/>
      <c r="PVA80" s="217"/>
      <c r="PVB80" s="217"/>
      <c r="PVC80" s="217"/>
      <c r="PVD80" s="217"/>
      <c r="PVE80" s="217"/>
      <c r="PVF80" s="217"/>
      <c r="PVG80" s="217"/>
      <c r="PVH80" s="217"/>
      <c r="PVI80" s="217"/>
      <c r="PVJ80" s="217"/>
      <c r="PVK80" s="217"/>
      <c r="PVL80" s="217"/>
      <c r="PVM80" s="217"/>
      <c r="PVN80" s="217"/>
      <c r="PVO80" s="217"/>
      <c r="PVP80" s="217"/>
      <c r="PVQ80" s="217"/>
      <c r="PVR80" s="217"/>
      <c r="PVS80" s="217"/>
      <c r="PVT80" s="217"/>
      <c r="PVU80" s="217"/>
      <c r="PVV80" s="217"/>
      <c r="PVW80" s="217"/>
      <c r="PVX80" s="217"/>
      <c r="PVY80" s="217"/>
      <c r="PVZ80" s="217"/>
      <c r="PWA80" s="217"/>
      <c r="PWB80" s="217"/>
      <c r="PWC80" s="217"/>
      <c r="PWD80" s="217"/>
      <c r="PWE80" s="217"/>
      <c r="PWF80" s="217"/>
      <c r="PWG80" s="217"/>
      <c r="PWH80" s="217"/>
      <c r="PWI80" s="217"/>
      <c r="PWJ80" s="217"/>
      <c r="PWK80" s="217"/>
      <c r="PWL80" s="217"/>
      <c r="PWM80" s="217"/>
      <c r="PWN80" s="217"/>
      <c r="PWO80" s="217"/>
      <c r="PWP80" s="217"/>
      <c r="PWQ80" s="217"/>
      <c r="PWR80" s="217"/>
      <c r="PWS80" s="217"/>
      <c r="PWT80" s="217"/>
      <c r="PWU80" s="217"/>
      <c r="PWV80" s="217"/>
      <c r="PWW80" s="217"/>
      <c r="PWX80" s="217"/>
      <c r="PWY80" s="217"/>
      <c r="PWZ80" s="217"/>
      <c r="PXA80" s="217"/>
      <c r="PXB80" s="217"/>
      <c r="PXC80" s="217"/>
      <c r="PXD80" s="217"/>
      <c r="PXE80" s="217"/>
      <c r="PXF80" s="217"/>
      <c r="PXG80" s="217"/>
      <c r="PXH80" s="217"/>
      <c r="PXI80" s="217"/>
      <c r="PXJ80" s="217"/>
      <c r="PXK80" s="217"/>
      <c r="PXL80" s="217"/>
      <c r="PXM80" s="217"/>
      <c r="PXN80" s="217"/>
      <c r="PXO80" s="217"/>
      <c r="PXP80" s="217"/>
      <c r="PXQ80" s="217"/>
      <c r="PXR80" s="217"/>
      <c r="PXS80" s="217"/>
      <c r="PXT80" s="217"/>
      <c r="PXU80" s="217"/>
      <c r="PXV80" s="217"/>
      <c r="PXW80" s="217"/>
      <c r="PXX80" s="217"/>
      <c r="PXY80" s="217"/>
      <c r="PXZ80" s="217"/>
      <c r="PYA80" s="217"/>
      <c r="PYB80" s="217"/>
      <c r="PYC80" s="217"/>
      <c r="PYD80" s="217"/>
      <c r="PYE80" s="217"/>
      <c r="PYF80" s="217"/>
      <c r="PYG80" s="217"/>
      <c r="PYH80" s="217"/>
      <c r="PYI80" s="217"/>
      <c r="PYJ80" s="217"/>
      <c r="PYK80" s="217"/>
      <c r="PYL80" s="217"/>
      <c r="PYM80" s="217"/>
      <c r="PYN80" s="217"/>
      <c r="PYO80" s="217"/>
      <c r="PYP80" s="217"/>
      <c r="PYQ80" s="217"/>
      <c r="PYR80" s="217"/>
      <c r="PYS80" s="217"/>
      <c r="PYT80" s="217"/>
      <c r="PYU80" s="217"/>
      <c r="PYV80" s="217"/>
      <c r="PYW80" s="217"/>
      <c r="PYX80" s="217"/>
      <c r="PYY80" s="217"/>
      <c r="PYZ80" s="217"/>
      <c r="PZA80" s="217"/>
      <c r="PZB80" s="217"/>
      <c r="PZC80" s="217"/>
      <c r="PZD80" s="217"/>
      <c r="PZE80" s="217"/>
      <c r="PZF80" s="217"/>
      <c r="PZG80" s="217"/>
      <c r="PZH80" s="217"/>
      <c r="PZI80" s="217"/>
      <c r="PZJ80" s="217"/>
      <c r="PZK80" s="217"/>
      <c r="PZL80" s="217"/>
      <c r="PZM80" s="217"/>
      <c r="PZN80" s="217"/>
      <c r="PZO80" s="217"/>
      <c r="PZP80" s="217"/>
      <c r="PZQ80" s="217"/>
      <c r="PZR80" s="217"/>
      <c r="PZS80" s="217"/>
      <c r="PZT80" s="217"/>
      <c r="PZU80" s="217"/>
      <c r="PZV80" s="217"/>
      <c r="PZW80" s="217"/>
      <c r="PZX80" s="217"/>
      <c r="PZY80" s="217"/>
      <c r="PZZ80" s="217"/>
      <c r="QAA80" s="217"/>
      <c r="QAB80" s="217"/>
      <c r="QAC80" s="217"/>
      <c r="QAD80" s="217"/>
      <c r="QAE80" s="217"/>
      <c r="QAF80" s="217"/>
      <c r="QAG80" s="217"/>
      <c r="QAH80" s="217"/>
      <c r="QAI80" s="217"/>
      <c r="QAJ80" s="217"/>
      <c r="QAK80" s="217"/>
      <c r="QAL80" s="217"/>
      <c r="QAM80" s="217"/>
      <c r="QAN80" s="217"/>
      <c r="QAO80" s="217"/>
      <c r="QAP80" s="217"/>
      <c r="QAQ80" s="217"/>
      <c r="QAR80" s="217"/>
      <c r="QAS80" s="217"/>
      <c r="QAT80" s="217"/>
      <c r="QAU80" s="217"/>
      <c r="QAV80" s="217"/>
      <c r="QAW80" s="217"/>
      <c r="QAX80" s="217"/>
      <c r="QAY80" s="217"/>
      <c r="QAZ80" s="217"/>
      <c r="QBA80" s="217"/>
      <c r="QBB80" s="217"/>
      <c r="QBC80" s="217"/>
      <c r="QBD80" s="217"/>
      <c r="QBE80" s="217"/>
      <c r="QBF80" s="217"/>
      <c r="QBG80" s="217"/>
      <c r="QBH80" s="217"/>
      <c r="QBI80" s="217"/>
      <c r="QBJ80" s="217"/>
      <c r="QBK80" s="217"/>
      <c r="QBL80" s="217"/>
      <c r="QBM80" s="217"/>
      <c r="QBN80" s="217"/>
      <c r="QBO80" s="217"/>
      <c r="QBP80" s="217"/>
      <c r="QBQ80" s="217"/>
      <c r="QBR80" s="217"/>
      <c r="QBS80" s="217"/>
      <c r="QBT80" s="217"/>
      <c r="QBU80" s="217"/>
      <c r="QBV80" s="217"/>
      <c r="QBW80" s="217"/>
      <c r="QBX80" s="217"/>
      <c r="QBY80" s="217"/>
      <c r="QBZ80" s="217"/>
      <c r="QCA80" s="217"/>
      <c r="QCB80" s="217"/>
      <c r="QCC80" s="217"/>
      <c r="QCD80" s="217"/>
      <c r="QCE80" s="217"/>
      <c r="QCF80" s="217"/>
      <c r="QCG80" s="217"/>
      <c r="QCH80" s="217"/>
      <c r="QCI80" s="217"/>
      <c r="QCJ80" s="217"/>
      <c r="QCK80" s="217"/>
      <c r="QCL80" s="217"/>
      <c r="QCM80" s="217"/>
      <c r="QCN80" s="217"/>
      <c r="QCO80" s="217"/>
      <c r="QCP80" s="217"/>
      <c r="QCQ80" s="217"/>
      <c r="QCR80" s="217"/>
      <c r="QCS80" s="217"/>
      <c r="QCT80" s="217"/>
      <c r="QCU80" s="217"/>
      <c r="QCV80" s="217"/>
      <c r="QCW80" s="217"/>
      <c r="QCX80" s="217"/>
      <c r="QCY80" s="217"/>
      <c r="QCZ80" s="217"/>
      <c r="QDA80" s="217"/>
      <c r="QDB80" s="217"/>
      <c r="QDC80" s="217"/>
      <c r="QDD80" s="217"/>
      <c r="QDE80" s="217"/>
      <c r="QDF80" s="217"/>
      <c r="QDG80" s="217"/>
      <c r="QDH80" s="217"/>
      <c r="QDI80" s="217"/>
      <c r="QDJ80" s="217"/>
      <c r="QDK80" s="217"/>
      <c r="QDL80" s="217"/>
      <c r="QDM80" s="217"/>
      <c r="QDN80" s="217"/>
      <c r="QDO80" s="217"/>
      <c r="QDP80" s="217"/>
      <c r="QDQ80" s="217"/>
      <c r="QDR80" s="217"/>
      <c r="QDS80" s="217"/>
      <c r="QDT80" s="217"/>
      <c r="QDU80" s="217"/>
      <c r="QDV80" s="217"/>
      <c r="QDW80" s="217"/>
      <c r="QDX80" s="217"/>
      <c r="QDY80" s="217"/>
      <c r="QDZ80" s="217"/>
      <c r="QEA80" s="217"/>
      <c r="QEB80" s="217"/>
      <c r="QEC80" s="217"/>
      <c r="QED80" s="217"/>
      <c r="QEE80" s="217"/>
      <c r="QEF80" s="217"/>
      <c r="QEG80" s="217"/>
      <c r="QEH80" s="217"/>
      <c r="QEI80" s="217"/>
      <c r="QEJ80" s="217"/>
      <c r="QEK80" s="217"/>
      <c r="QEL80" s="217"/>
      <c r="QEM80" s="217"/>
      <c r="QEN80" s="217"/>
      <c r="QEO80" s="217"/>
      <c r="QEP80" s="217"/>
      <c r="QEQ80" s="217"/>
      <c r="QER80" s="217"/>
      <c r="QES80" s="217"/>
      <c r="QET80" s="217"/>
      <c r="QEU80" s="217"/>
      <c r="QEV80" s="217"/>
      <c r="QEW80" s="217"/>
      <c r="QEX80" s="217"/>
      <c r="QEY80" s="217"/>
      <c r="QEZ80" s="217"/>
      <c r="QFA80" s="217"/>
      <c r="QFB80" s="217"/>
      <c r="QFC80" s="217"/>
      <c r="QFD80" s="217"/>
      <c r="QFE80" s="217"/>
      <c r="QFF80" s="217"/>
      <c r="QFG80" s="217"/>
      <c r="QFH80" s="217"/>
      <c r="QFI80" s="217"/>
      <c r="QFJ80" s="217"/>
      <c r="QFK80" s="217"/>
      <c r="QFL80" s="217"/>
      <c r="QFM80" s="217"/>
      <c r="QFN80" s="217"/>
      <c r="QFO80" s="217"/>
      <c r="QFP80" s="217"/>
      <c r="QFQ80" s="217"/>
      <c r="QFR80" s="217"/>
      <c r="QFS80" s="217"/>
      <c r="QFT80" s="217"/>
      <c r="QFU80" s="217"/>
      <c r="QFV80" s="217"/>
      <c r="QFW80" s="217"/>
      <c r="QFX80" s="217"/>
      <c r="QFY80" s="217"/>
      <c r="QFZ80" s="217"/>
      <c r="QGA80" s="217"/>
      <c r="QGB80" s="217"/>
      <c r="QGC80" s="217"/>
      <c r="QGD80" s="217"/>
      <c r="QGE80" s="217"/>
      <c r="QGF80" s="217"/>
      <c r="QGG80" s="217"/>
      <c r="QGH80" s="217"/>
      <c r="QGI80" s="217"/>
      <c r="QGJ80" s="217"/>
      <c r="QGK80" s="217"/>
      <c r="QGL80" s="217"/>
      <c r="QGM80" s="217"/>
      <c r="QGN80" s="217"/>
      <c r="QGO80" s="217"/>
      <c r="QGP80" s="217"/>
      <c r="QGQ80" s="217"/>
      <c r="QGR80" s="217"/>
      <c r="QGS80" s="217"/>
      <c r="QGT80" s="217"/>
      <c r="QGU80" s="217"/>
      <c r="QGV80" s="217"/>
      <c r="QGW80" s="217"/>
      <c r="QGX80" s="217"/>
      <c r="QGY80" s="217"/>
      <c r="QGZ80" s="217"/>
      <c r="QHA80" s="217"/>
      <c r="QHB80" s="217"/>
      <c r="QHC80" s="217"/>
      <c r="QHD80" s="217"/>
      <c r="QHE80" s="217"/>
      <c r="QHF80" s="217"/>
      <c r="QHG80" s="217"/>
      <c r="QHH80" s="217"/>
      <c r="QHI80" s="217"/>
      <c r="QHJ80" s="217"/>
      <c r="QHK80" s="217"/>
      <c r="QHL80" s="217"/>
      <c r="QHM80" s="217"/>
      <c r="QHN80" s="217"/>
      <c r="QHO80" s="217"/>
      <c r="QHP80" s="217"/>
      <c r="QHQ80" s="217"/>
      <c r="QHR80" s="217"/>
      <c r="QHS80" s="217"/>
      <c r="QHT80" s="217"/>
      <c r="QHU80" s="217"/>
      <c r="QHV80" s="217"/>
      <c r="QHW80" s="217"/>
      <c r="QHX80" s="217"/>
      <c r="QHY80" s="217"/>
      <c r="QHZ80" s="217"/>
      <c r="QIA80" s="217"/>
      <c r="QIB80" s="217"/>
      <c r="QIC80" s="217"/>
      <c r="QID80" s="217"/>
      <c r="QIE80" s="217"/>
      <c r="QIF80" s="217"/>
      <c r="QIG80" s="217"/>
      <c r="QIH80" s="217"/>
      <c r="QII80" s="217"/>
      <c r="QIJ80" s="217"/>
      <c r="QIK80" s="217"/>
      <c r="QIL80" s="217"/>
      <c r="QIM80" s="217"/>
      <c r="QIN80" s="217"/>
      <c r="QIO80" s="217"/>
      <c r="QIP80" s="217"/>
      <c r="QIQ80" s="217"/>
      <c r="QIR80" s="217"/>
      <c r="QIS80" s="217"/>
      <c r="QIT80" s="217"/>
      <c r="QIU80" s="217"/>
      <c r="QIV80" s="217"/>
      <c r="QIW80" s="217"/>
      <c r="QIX80" s="217"/>
      <c r="QIY80" s="217"/>
      <c r="QIZ80" s="217"/>
      <c r="QJA80" s="217"/>
      <c r="QJB80" s="217"/>
      <c r="QJC80" s="217"/>
      <c r="QJD80" s="217"/>
      <c r="QJE80" s="217"/>
      <c r="QJF80" s="217"/>
      <c r="QJG80" s="217"/>
      <c r="QJH80" s="217"/>
      <c r="QJI80" s="217"/>
      <c r="QJJ80" s="217"/>
      <c r="QJK80" s="217"/>
      <c r="QJL80" s="217"/>
      <c r="QJM80" s="217"/>
      <c r="QJN80" s="217"/>
      <c r="QJO80" s="217"/>
      <c r="QJP80" s="217"/>
      <c r="QJQ80" s="217"/>
      <c r="QJR80" s="217"/>
      <c r="QJS80" s="217"/>
      <c r="QJT80" s="217"/>
      <c r="QJU80" s="217"/>
      <c r="QJV80" s="217"/>
      <c r="QJW80" s="217"/>
      <c r="QJX80" s="217"/>
      <c r="QJY80" s="217"/>
      <c r="QJZ80" s="217"/>
      <c r="QKA80" s="217"/>
      <c r="QKB80" s="217"/>
      <c r="QKC80" s="217"/>
      <c r="QKD80" s="217"/>
      <c r="QKE80" s="217"/>
      <c r="QKF80" s="217"/>
      <c r="QKG80" s="217"/>
      <c r="QKH80" s="217"/>
      <c r="QKI80" s="217"/>
      <c r="QKJ80" s="217"/>
      <c r="QKK80" s="217"/>
      <c r="QKL80" s="217"/>
      <c r="QKM80" s="217"/>
      <c r="QKN80" s="217"/>
      <c r="QKO80" s="217"/>
      <c r="QKP80" s="217"/>
      <c r="QKQ80" s="217"/>
      <c r="QKR80" s="217"/>
      <c r="QKS80" s="217"/>
      <c r="QKT80" s="217"/>
      <c r="QKU80" s="217"/>
      <c r="QKV80" s="217"/>
      <c r="QKW80" s="217"/>
      <c r="QKX80" s="217"/>
      <c r="QKY80" s="217"/>
      <c r="QKZ80" s="217"/>
      <c r="QLA80" s="217"/>
      <c r="QLB80" s="217"/>
      <c r="QLC80" s="217"/>
      <c r="QLD80" s="217"/>
      <c r="QLE80" s="217"/>
      <c r="QLF80" s="217"/>
      <c r="QLG80" s="217"/>
      <c r="QLH80" s="217"/>
      <c r="QLI80" s="217"/>
      <c r="QLJ80" s="217"/>
      <c r="QLK80" s="217"/>
      <c r="QLL80" s="217"/>
      <c r="QLM80" s="217"/>
      <c r="QLN80" s="217"/>
      <c r="QLO80" s="217"/>
      <c r="QLP80" s="217"/>
      <c r="QLQ80" s="217"/>
      <c r="QLR80" s="217"/>
      <c r="QLS80" s="217"/>
      <c r="QLT80" s="217"/>
      <c r="QLU80" s="217"/>
      <c r="QLV80" s="217"/>
      <c r="QLW80" s="217"/>
      <c r="QLX80" s="217"/>
      <c r="QLY80" s="217"/>
      <c r="QLZ80" s="217"/>
      <c r="QMA80" s="217"/>
      <c r="QMB80" s="217"/>
      <c r="QMC80" s="217"/>
      <c r="QMD80" s="217"/>
      <c r="QME80" s="217"/>
      <c r="QMF80" s="217"/>
      <c r="QMG80" s="217"/>
      <c r="QMH80" s="217"/>
      <c r="QMI80" s="217"/>
      <c r="QMJ80" s="217"/>
      <c r="QMK80" s="217"/>
      <c r="QML80" s="217"/>
      <c r="QMM80" s="217"/>
      <c r="QMN80" s="217"/>
      <c r="QMO80" s="217"/>
      <c r="QMP80" s="217"/>
      <c r="QMQ80" s="217"/>
      <c r="QMR80" s="217"/>
      <c r="QMS80" s="217"/>
      <c r="QMT80" s="217"/>
      <c r="QMU80" s="217"/>
      <c r="QMV80" s="217"/>
      <c r="QMW80" s="217"/>
      <c r="QMX80" s="217"/>
      <c r="QMY80" s="217"/>
      <c r="QMZ80" s="217"/>
      <c r="QNA80" s="217"/>
      <c r="QNB80" s="217"/>
      <c r="QNC80" s="217"/>
      <c r="QND80" s="217"/>
      <c r="QNE80" s="217"/>
      <c r="QNF80" s="217"/>
      <c r="QNG80" s="217"/>
      <c r="QNH80" s="217"/>
      <c r="QNI80" s="217"/>
      <c r="QNJ80" s="217"/>
      <c r="QNK80" s="217"/>
      <c r="QNL80" s="217"/>
      <c r="QNM80" s="217"/>
      <c r="QNN80" s="217"/>
      <c r="QNO80" s="217"/>
      <c r="QNP80" s="217"/>
      <c r="QNQ80" s="217"/>
      <c r="QNR80" s="217"/>
      <c r="QNS80" s="217"/>
      <c r="QNT80" s="217"/>
      <c r="QNU80" s="217"/>
      <c r="QNV80" s="217"/>
      <c r="QNW80" s="217"/>
      <c r="QNX80" s="217"/>
      <c r="QNY80" s="217"/>
      <c r="QNZ80" s="217"/>
      <c r="QOA80" s="217"/>
      <c r="QOB80" s="217"/>
      <c r="QOC80" s="217"/>
      <c r="QOD80" s="217"/>
      <c r="QOE80" s="217"/>
      <c r="QOF80" s="217"/>
      <c r="QOG80" s="217"/>
      <c r="QOH80" s="217"/>
      <c r="QOI80" s="217"/>
      <c r="QOJ80" s="217"/>
      <c r="QOK80" s="217"/>
      <c r="QOL80" s="217"/>
      <c r="QOM80" s="217"/>
      <c r="QON80" s="217"/>
      <c r="QOO80" s="217"/>
      <c r="QOP80" s="217"/>
      <c r="QOQ80" s="217"/>
      <c r="QOR80" s="217"/>
      <c r="QOS80" s="217"/>
      <c r="QOT80" s="217"/>
      <c r="QOU80" s="217"/>
      <c r="QOV80" s="217"/>
      <c r="QOW80" s="217"/>
      <c r="QOX80" s="217"/>
      <c r="QOY80" s="217"/>
      <c r="QOZ80" s="217"/>
      <c r="QPA80" s="217"/>
      <c r="QPB80" s="217"/>
      <c r="QPC80" s="217"/>
      <c r="QPD80" s="217"/>
      <c r="QPE80" s="217"/>
      <c r="QPF80" s="217"/>
      <c r="QPG80" s="217"/>
      <c r="QPH80" s="217"/>
      <c r="QPI80" s="217"/>
      <c r="QPJ80" s="217"/>
      <c r="QPK80" s="217"/>
      <c r="QPL80" s="217"/>
      <c r="QPM80" s="217"/>
      <c r="QPN80" s="217"/>
      <c r="QPO80" s="217"/>
      <c r="QPP80" s="217"/>
      <c r="QPQ80" s="217"/>
      <c r="QPR80" s="217"/>
      <c r="QPS80" s="217"/>
      <c r="QPT80" s="217"/>
      <c r="QPU80" s="217"/>
      <c r="QPV80" s="217"/>
      <c r="QPW80" s="217"/>
      <c r="QPX80" s="217"/>
      <c r="QPY80" s="217"/>
      <c r="QPZ80" s="217"/>
      <c r="QQA80" s="217"/>
      <c r="QQB80" s="217"/>
      <c r="QQC80" s="217"/>
      <c r="QQD80" s="217"/>
      <c r="QQE80" s="217"/>
      <c r="QQF80" s="217"/>
      <c r="QQG80" s="217"/>
      <c r="QQH80" s="217"/>
      <c r="QQI80" s="217"/>
      <c r="QQJ80" s="217"/>
      <c r="QQK80" s="217"/>
      <c r="QQL80" s="217"/>
      <c r="QQM80" s="217"/>
      <c r="QQN80" s="217"/>
      <c r="QQO80" s="217"/>
      <c r="QQP80" s="217"/>
      <c r="QQQ80" s="217"/>
      <c r="QQR80" s="217"/>
      <c r="QQS80" s="217"/>
      <c r="QQT80" s="217"/>
      <c r="QQU80" s="217"/>
      <c r="QQV80" s="217"/>
      <c r="QQW80" s="217"/>
      <c r="QQX80" s="217"/>
      <c r="QQY80" s="217"/>
      <c r="QQZ80" s="217"/>
      <c r="QRA80" s="217"/>
      <c r="QRB80" s="217"/>
      <c r="QRC80" s="217"/>
      <c r="QRD80" s="217"/>
      <c r="QRE80" s="217"/>
      <c r="QRF80" s="217"/>
      <c r="QRG80" s="217"/>
      <c r="QRH80" s="217"/>
      <c r="QRI80" s="217"/>
      <c r="QRJ80" s="217"/>
      <c r="QRK80" s="217"/>
      <c r="QRL80" s="217"/>
      <c r="QRM80" s="217"/>
      <c r="QRN80" s="217"/>
      <c r="QRO80" s="217"/>
      <c r="QRP80" s="217"/>
      <c r="QRQ80" s="217"/>
      <c r="QRR80" s="217"/>
      <c r="QRS80" s="217"/>
      <c r="QRT80" s="217"/>
      <c r="QRU80" s="217"/>
      <c r="QRV80" s="217"/>
      <c r="QRW80" s="217"/>
      <c r="QRX80" s="217"/>
      <c r="QRY80" s="217"/>
      <c r="QRZ80" s="217"/>
      <c r="QSA80" s="217"/>
      <c r="QSB80" s="217"/>
      <c r="QSC80" s="217"/>
      <c r="QSD80" s="217"/>
      <c r="QSE80" s="217"/>
      <c r="QSF80" s="217"/>
      <c r="QSG80" s="217"/>
      <c r="QSH80" s="217"/>
      <c r="QSI80" s="217"/>
      <c r="QSJ80" s="217"/>
      <c r="QSK80" s="217"/>
      <c r="QSL80" s="217"/>
      <c r="QSM80" s="217"/>
      <c r="QSN80" s="217"/>
      <c r="QSO80" s="217"/>
      <c r="QSP80" s="217"/>
      <c r="QSQ80" s="217"/>
      <c r="QSR80" s="217"/>
      <c r="QSS80" s="217"/>
      <c r="QST80" s="217"/>
      <c r="QSU80" s="217"/>
      <c r="QSV80" s="217"/>
      <c r="QSW80" s="217"/>
      <c r="QSX80" s="217"/>
      <c r="QSY80" s="217"/>
      <c r="QSZ80" s="217"/>
      <c r="QTA80" s="217"/>
      <c r="QTB80" s="217"/>
      <c r="QTC80" s="217"/>
      <c r="QTD80" s="217"/>
      <c r="QTE80" s="217"/>
      <c r="QTF80" s="217"/>
      <c r="QTG80" s="217"/>
      <c r="QTH80" s="217"/>
      <c r="QTI80" s="217"/>
      <c r="QTJ80" s="217"/>
      <c r="QTK80" s="217"/>
      <c r="QTL80" s="217"/>
      <c r="QTM80" s="217"/>
      <c r="QTN80" s="217"/>
      <c r="QTO80" s="217"/>
      <c r="QTP80" s="217"/>
      <c r="QTQ80" s="217"/>
      <c r="QTR80" s="217"/>
      <c r="QTS80" s="217"/>
      <c r="QTT80" s="217"/>
      <c r="QTU80" s="217"/>
      <c r="QTV80" s="217"/>
      <c r="QTW80" s="217"/>
      <c r="QTX80" s="217"/>
      <c r="QTY80" s="217"/>
      <c r="QTZ80" s="217"/>
      <c r="QUA80" s="217"/>
      <c r="QUB80" s="217"/>
      <c r="QUC80" s="217"/>
      <c r="QUD80" s="217"/>
      <c r="QUE80" s="217"/>
      <c r="QUF80" s="217"/>
      <c r="QUG80" s="217"/>
      <c r="QUH80" s="217"/>
      <c r="QUI80" s="217"/>
      <c r="QUJ80" s="217"/>
      <c r="QUK80" s="217"/>
      <c r="QUL80" s="217"/>
      <c r="QUM80" s="217"/>
      <c r="QUN80" s="217"/>
      <c r="QUO80" s="217"/>
      <c r="QUP80" s="217"/>
      <c r="QUQ80" s="217"/>
      <c r="QUR80" s="217"/>
      <c r="QUS80" s="217"/>
      <c r="QUT80" s="217"/>
      <c r="QUU80" s="217"/>
      <c r="QUV80" s="217"/>
      <c r="QUW80" s="217"/>
      <c r="QUX80" s="217"/>
      <c r="QUY80" s="217"/>
      <c r="QUZ80" s="217"/>
      <c r="QVA80" s="217"/>
      <c r="QVB80" s="217"/>
      <c r="QVC80" s="217"/>
      <c r="QVD80" s="217"/>
      <c r="QVE80" s="217"/>
      <c r="QVF80" s="217"/>
      <c r="QVG80" s="217"/>
      <c r="QVH80" s="217"/>
      <c r="QVI80" s="217"/>
      <c r="QVJ80" s="217"/>
      <c r="QVK80" s="217"/>
      <c r="QVL80" s="217"/>
      <c r="QVM80" s="217"/>
      <c r="QVN80" s="217"/>
      <c r="QVO80" s="217"/>
      <c r="QVP80" s="217"/>
      <c r="QVQ80" s="217"/>
      <c r="QVR80" s="217"/>
      <c r="QVS80" s="217"/>
      <c r="QVT80" s="217"/>
      <c r="QVU80" s="217"/>
      <c r="QVV80" s="217"/>
      <c r="QVW80" s="217"/>
      <c r="QVX80" s="217"/>
      <c r="QVY80" s="217"/>
      <c r="QVZ80" s="217"/>
      <c r="QWA80" s="217"/>
      <c r="QWB80" s="217"/>
      <c r="QWC80" s="217"/>
      <c r="QWD80" s="217"/>
      <c r="QWE80" s="217"/>
      <c r="QWF80" s="217"/>
      <c r="QWG80" s="217"/>
      <c r="QWH80" s="217"/>
      <c r="QWI80" s="217"/>
      <c r="QWJ80" s="217"/>
      <c r="QWK80" s="217"/>
      <c r="QWL80" s="217"/>
      <c r="QWM80" s="217"/>
      <c r="QWN80" s="217"/>
      <c r="QWO80" s="217"/>
      <c r="QWP80" s="217"/>
      <c r="QWQ80" s="217"/>
      <c r="QWR80" s="217"/>
      <c r="QWS80" s="217"/>
      <c r="QWT80" s="217"/>
      <c r="QWU80" s="217"/>
      <c r="QWV80" s="217"/>
      <c r="QWW80" s="217"/>
      <c r="QWX80" s="217"/>
      <c r="QWY80" s="217"/>
      <c r="QWZ80" s="217"/>
      <c r="QXA80" s="217"/>
      <c r="QXB80" s="217"/>
      <c r="QXC80" s="217"/>
      <c r="QXD80" s="217"/>
      <c r="QXE80" s="217"/>
      <c r="QXF80" s="217"/>
      <c r="QXG80" s="217"/>
      <c r="QXH80" s="217"/>
      <c r="QXI80" s="217"/>
      <c r="QXJ80" s="217"/>
      <c r="QXK80" s="217"/>
      <c r="QXL80" s="217"/>
      <c r="QXM80" s="217"/>
      <c r="QXN80" s="217"/>
      <c r="QXO80" s="217"/>
      <c r="QXP80" s="217"/>
      <c r="QXQ80" s="217"/>
      <c r="QXR80" s="217"/>
      <c r="QXS80" s="217"/>
      <c r="QXT80" s="217"/>
      <c r="QXU80" s="217"/>
      <c r="QXV80" s="217"/>
      <c r="QXW80" s="217"/>
      <c r="QXX80" s="217"/>
      <c r="QXY80" s="217"/>
      <c r="QXZ80" s="217"/>
      <c r="QYA80" s="217"/>
      <c r="QYB80" s="217"/>
      <c r="QYC80" s="217"/>
      <c r="QYD80" s="217"/>
      <c r="QYE80" s="217"/>
      <c r="QYF80" s="217"/>
      <c r="QYG80" s="217"/>
      <c r="QYH80" s="217"/>
      <c r="QYI80" s="217"/>
      <c r="QYJ80" s="217"/>
      <c r="QYK80" s="217"/>
      <c r="QYL80" s="217"/>
      <c r="QYM80" s="217"/>
      <c r="QYN80" s="217"/>
      <c r="QYO80" s="217"/>
      <c r="QYP80" s="217"/>
      <c r="QYQ80" s="217"/>
      <c r="QYR80" s="217"/>
      <c r="QYS80" s="217"/>
      <c r="QYT80" s="217"/>
      <c r="QYU80" s="217"/>
      <c r="QYV80" s="217"/>
      <c r="QYW80" s="217"/>
      <c r="QYX80" s="217"/>
      <c r="QYY80" s="217"/>
      <c r="QYZ80" s="217"/>
      <c r="QZA80" s="217"/>
      <c r="QZB80" s="217"/>
      <c r="QZC80" s="217"/>
      <c r="QZD80" s="217"/>
      <c r="QZE80" s="217"/>
      <c r="QZF80" s="217"/>
      <c r="QZG80" s="217"/>
      <c r="QZH80" s="217"/>
      <c r="QZI80" s="217"/>
      <c r="QZJ80" s="217"/>
      <c r="QZK80" s="217"/>
      <c r="QZL80" s="217"/>
      <c r="QZM80" s="217"/>
      <c r="QZN80" s="217"/>
      <c r="QZO80" s="217"/>
      <c r="QZP80" s="217"/>
      <c r="QZQ80" s="217"/>
      <c r="QZR80" s="217"/>
      <c r="QZS80" s="217"/>
      <c r="QZT80" s="217"/>
      <c r="QZU80" s="217"/>
      <c r="QZV80" s="217"/>
      <c r="QZW80" s="217"/>
      <c r="QZX80" s="217"/>
      <c r="QZY80" s="217"/>
      <c r="QZZ80" s="217"/>
      <c r="RAA80" s="217"/>
      <c r="RAB80" s="217"/>
      <c r="RAC80" s="217"/>
      <c r="RAD80" s="217"/>
      <c r="RAE80" s="217"/>
      <c r="RAF80" s="217"/>
      <c r="RAG80" s="217"/>
      <c r="RAH80" s="217"/>
      <c r="RAI80" s="217"/>
      <c r="RAJ80" s="217"/>
      <c r="RAK80" s="217"/>
      <c r="RAL80" s="217"/>
      <c r="RAM80" s="217"/>
      <c r="RAN80" s="217"/>
      <c r="RAO80" s="217"/>
      <c r="RAP80" s="217"/>
      <c r="RAQ80" s="217"/>
      <c r="RAR80" s="217"/>
      <c r="RAS80" s="217"/>
      <c r="RAT80" s="217"/>
      <c r="RAU80" s="217"/>
      <c r="RAV80" s="217"/>
      <c r="RAW80" s="217"/>
      <c r="RAX80" s="217"/>
      <c r="RAY80" s="217"/>
      <c r="RAZ80" s="217"/>
      <c r="RBA80" s="217"/>
      <c r="RBB80" s="217"/>
      <c r="RBC80" s="217"/>
      <c r="RBD80" s="217"/>
      <c r="RBE80" s="217"/>
      <c r="RBF80" s="217"/>
      <c r="RBG80" s="217"/>
      <c r="RBH80" s="217"/>
      <c r="RBI80" s="217"/>
      <c r="RBJ80" s="217"/>
      <c r="RBK80" s="217"/>
      <c r="RBL80" s="217"/>
      <c r="RBM80" s="217"/>
      <c r="RBN80" s="217"/>
      <c r="RBO80" s="217"/>
      <c r="RBP80" s="217"/>
      <c r="RBQ80" s="217"/>
      <c r="RBR80" s="217"/>
      <c r="RBS80" s="217"/>
      <c r="RBT80" s="217"/>
      <c r="RBU80" s="217"/>
      <c r="RBV80" s="217"/>
      <c r="RBW80" s="217"/>
      <c r="RBX80" s="217"/>
      <c r="RBY80" s="217"/>
      <c r="RBZ80" s="217"/>
      <c r="RCA80" s="217"/>
      <c r="RCB80" s="217"/>
      <c r="RCC80" s="217"/>
      <c r="RCD80" s="217"/>
      <c r="RCE80" s="217"/>
      <c r="RCF80" s="217"/>
      <c r="RCG80" s="217"/>
      <c r="RCH80" s="217"/>
      <c r="RCI80" s="217"/>
      <c r="RCJ80" s="217"/>
      <c r="RCK80" s="217"/>
      <c r="RCL80" s="217"/>
      <c r="RCM80" s="217"/>
      <c r="RCN80" s="217"/>
      <c r="RCO80" s="217"/>
      <c r="RCP80" s="217"/>
      <c r="RCQ80" s="217"/>
      <c r="RCR80" s="217"/>
      <c r="RCS80" s="217"/>
      <c r="RCT80" s="217"/>
      <c r="RCU80" s="217"/>
      <c r="RCV80" s="217"/>
      <c r="RCW80" s="217"/>
      <c r="RCX80" s="217"/>
      <c r="RCY80" s="217"/>
      <c r="RCZ80" s="217"/>
      <c r="RDA80" s="217"/>
      <c r="RDB80" s="217"/>
      <c r="RDC80" s="217"/>
      <c r="RDD80" s="217"/>
      <c r="RDE80" s="217"/>
      <c r="RDF80" s="217"/>
      <c r="RDG80" s="217"/>
      <c r="RDH80" s="217"/>
      <c r="RDI80" s="217"/>
      <c r="RDJ80" s="217"/>
      <c r="RDK80" s="217"/>
      <c r="RDL80" s="217"/>
      <c r="RDM80" s="217"/>
      <c r="RDN80" s="217"/>
      <c r="RDO80" s="217"/>
      <c r="RDP80" s="217"/>
      <c r="RDQ80" s="217"/>
      <c r="RDR80" s="217"/>
      <c r="RDS80" s="217"/>
      <c r="RDT80" s="217"/>
      <c r="RDU80" s="217"/>
      <c r="RDV80" s="217"/>
      <c r="RDW80" s="217"/>
      <c r="RDX80" s="217"/>
      <c r="RDY80" s="217"/>
      <c r="RDZ80" s="217"/>
      <c r="REA80" s="217"/>
      <c r="REB80" s="217"/>
      <c r="REC80" s="217"/>
      <c r="RED80" s="217"/>
      <c r="REE80" s="217"/>
      <c r="REF80" s="217"/>
      <c r="REG80" s="217"/>
      <c r="REH80" s="217"/>
      <c r="REI80" s="217"/>
      <c r="REJ80" s="217"/>
      <c r="REK80" s="217"/>
      <c r="REL80" s="217"/>
      <c r="REM80" s="217"/>
      <c r="REN80" s="217"/>
      <c r="REO80" s="217"/>
      <c r="REP80" s="217"/>
      <c r="REQ80" s="217"/>
      <c r="RER80" s="217"/>
      <c r="RES80" s="217"/>
      <c r="RET80" s="217"/>
      <c r="REU80" s="217"/>
      <c r="REV80" s="217"/>
      <c r="REW80" s="217"/>
      <c r="REX80" s="217"/>
      <c r="REY80" s="217"/>
      <c r="REZ80" s="217"/>
      <c r="RFA80" s="217"/>
      <c r="RFB80" s="217"/>
      <c r="RFC80" s="217"/>
      <c r="RFD80" s="217"/>
      <c r="RFE80" s="217"/>
      <c r="RFF80" s="217"/>
      <c r="RFG80" s="217"/>
      <c r="RFH80" s="217"/>
      <c r="RFI80" s="217"/>
      <c r="RFJ80" s="217"/>
      <c r="RFK80" s="217"/>
      <c r="RFL80" s="217"/>
      <c r="RFM80" s="217"/>
      <c r="RFN80" s="217"/>
      <c r="RFO80" s="217"/>
      <c r="RFP80" s="217"/>
      <c r="RFQ80" s="217"/>
      <c r="RFR80" s="217"/>
      <c r="RFS80" s="217"/>
      <c r="RFT80" s="217"/>
      <c r="RFU80" s="217"/>
      <c r="RFV80" s="217"/>
      <c r="RFW80" s="217"/>
      <c r="RFX80" s="217"/>
      <c r="RFY80" s="217"/>
      <c r="RFZ80" s="217"/>
      <c r="RGA80" s="217"/>
      <c r="RGB80" s="217"/>
      <c r="RGC80" s="217"/>
      <c r="RGD80" s="217"/>
      <c r="RGE80" s="217"/>
      <c r="RGF80" s="217"/>
      <c r="RGG80" s="217"/>
      <c r="RGH80" s="217"/>
      <c r="RGI80" s="217"/>
      <c r="RGJ80" s="217"/>
      <c r="RGK80" s="217"/>
      <c r="RGL80" s="217"/>
      <c r="RGM80" s="217"/>
      <c r="RGN80" s="217"/>
      <c r="RGO80" s="217"/>
      <c r="RGP80" s="217"/>
      <c r="RGQ80" s="217"/>
      <c r="RGR80" s="217"/>
      <c r="RGS80" s="217"/>
      <c r="RGT80" s="217"/>
      <c r="RGU80" s="217"/>
      <c r="RGV80" s="217"/>
      <c r="RGW80" s="217"/>
      <c r="RGX80" s="217"/>
      <c r="RGY80" s="217"/>
      <c r="RGZ80" s="217"/>
      <c r="RHA80" s="217"/>
      <c r="RHB80" s="217"/>
      <c r="RHC80" s="217"/>
      <c r="RHD80" s="217"/>
      <c r="RHE80" s="217"/>
      <c r="RHF80" s="217"/>
      <c r="RHG80" s="217"/>
      <c r="RHH80" s="217"/>
      <c r="RHI80" s="217"/>
      <c r="RHJ80" s="217"/>
      <c r="RHK80" s="217"/>
      <c r="RHL80" s="217"/>
      <c r="RHM80" s="217"/>
      <c r="RHN80" s="217"/>
      <c r="RHO80" s="217"/>
      <c r="RHP80" s="217"/>
      <c r="RHQ80" s="217"/>
      <c r="RHR80" s="217"/>
      <c r="RHS80" s="217"/>
      <c r="RHT80" s="217"/>
      <c r="RHU80" s="217"/>
      <c r="RHV80" s="217"/>
      <c r="RHW80" s="217"/>
      <c r="RHX80" s="217"/>
      <c r="RHY80" s="217"/>
      <c r="RHZ80" s="217"/>
      <c r="RIA80" s="217"/>
      <c r="RIB80" s="217"/>
      <c r="RIC80" s="217"/>
      <c r="RID80" s="217"/>
      <c r="RIE80" s="217"/>
      <c r="RIF80" s="217"/>
      <c r="RIG80" s="217"/>
      <c r="RIH80" s="217"/>
      <c r="RII80" s="217"/>
      <c r="RIJ80" s="217"/>
      <c r="RIK80" s="217"/>
      <c r="RIL80" s="217"/>
      <c r="RIM80" s="217"/>
      <c r="RIN80" s="217"/>
      <c r="RIO80" s="217"/>
      <c r="RIP80" s="217"/>
      <c r="RIQ80" s="217"/>
      <c r="RIR80" s="217"/>
      <c r="RIS80" s="217"/>
      <c r="RIT80" s="217"/>
      <c r="RIU80" s="217"/>
      <c r="RIV80" s="217"/>
      <c r="RIW80" s="217"/>
      <c r="RIX80" s="217"/>
      <c r="RIY80" s="217"/>
      <c r="RIZ80" s="217"/>
      <c r="RJA80" s="217"/>
      <c r="RJB80" s="217"/>
      <c r="RJC80" s="217"/>
      <c r="RJD80" s="217"/>
      <c r="RJE80" s="217"/>
      <c r="RJF80" s="217"/>
      <c r="RJG80" s="217"/>
      <c r="RJH80" s="217"/>
      <c r="RJI80" s="217"/>
      <c r="RJJ80" s="217"/>
      <c r="RJK80" s="217"/>
      <c r="RJL80" s="217"/>
      <c r="RJM80" s="217"/>
      <c r="RJN80" s="217"/>
      <c r="RJO80" s="217"/>
      <c r="RJP80" s="217"/>
      <c r="RJQ80" s="217"/>
      <c r="RJR80" s="217"/>
      <c r="RJS80" s="217"/>
      <c r="RJT80" s="217"/>
      <c r="RJU80" s="217"/>
      <c r="RJV80" s="217"/>
      <c r="RJW80" s="217"/>
      <c r="RJX80" s="217"/>
      <c r="RJY80" s="217"/>
      <c r="RJZ80" s="217"/>
      <c r="RKA80" s="217"/>
      <c r="RKB80" s="217"/>
      <c r="RKC80" s="217"/>
      <c r="RKD80" s="217"/>
      <c r="RKE80" s="217"/>
      <c r="RKF80" s="217"/>
      <c r="RKG80" s="217"/>
      <c r="RKH80" s="217"/>
      <c r="RKI80" s="217"/>
      <c r="RKJ80" s="217"/>
      <c r="RKK80" s="217"/>
      <c r="RKL80" s="217"/>
      <c r="RKM80" s="217"/>
      <c r="RKN80" s="217"/>
      <c r="RKO80" s="217"/>
      <c r="RKP80" s="217"/>
      <c r="RKQ80" s="217"/>
      <c r="RKR80" s="217"/>
      <c r="RKS80" s="217"/>
      <c r="RKT80" s="217"/>
      <c r="RKU80" s="217"/>
      <c r="RKV80" s="217"/>
      <c r="RKW80" s="217"/>
      <c r="RKX80" s="217"/>
      <c r="RKY80" s="217"/>
      <c r="RKZ80" s="217"/>
      <c r="RLA80" s="217"/>
      <c r="RLB80" s="217"/>
      <c r="RLC80" s="217"/>
      <c r="RLD80" s="217"/>
      <c r="RLE80" s="217"/>
      <c r="RLF80" s="217"/>
      <c r="RLG80" s="217"/>
      <c r="RLH80" s="217"/>
      <c r="RLI80" s="217"/>
      <c r="RLJ80" s="217"/>
      <c r="RLK80" s="217"/>
      <c r="RLL80" s="217"/>
      <c r="RLM80" s="217"/>
      <c r="RLN80" s="217"/>
      <c r="RLO80" s="217"/>
      <c r="RLP80" s="217"/>
      <c r="RLQ80" s="217"/>
      <c r="RLR80" s="217"/>
      <c r="RLS80" s="217"/>
      <c r="RLT80" s="217"/>
      <c r="RLU80" s="217"/>
      <c r="RLV80" s="217"/>
      <c r="RLW80" s="217"/>
      <c r="RLX80" s="217"/>
      <c r="RLY80" s="217"/>
      <c r="RLZ80" s="217"/>
      <c r="RMA80" s="217"/>
      <c r="RMB80" s="217"/>
      <c r="RMC80" s="217"/>
      <c r="RMD80" s="217"/>
      <c r="RME80" s="217"/>
      <c r="RMF80" s="217"/>
      <c r="RMG80" s="217"/>
      <c r="RMH80" s="217"/>
      <c r="RMI80" s="217"/>
      <c r="RMJ80" s="217"/>
      <c r="RMK80" s="217"/>
      <c r="RML80" s="217"/>
      <c r="RMM80" s="217"/>
      <c r="RMN80" s="217"/>
      <c r="RMO80" s="217"/>
      <c r="RMP80" s="217"/>
      <c r="RMQ80" s="217"/>
      <c r="RMR80" s="217"/>
      <c r="RMS80" s="217"/>
      <c r="RMT80" s="217"/>
      <c r="RMU80" s="217"/>
      <c r="RMV80" s="217"/>
      <c r="RMW80" s="217"/>
      <c r="RMX80" s="217"/>
      <c r="RMY80" s="217"/>
      <c r="RMZ80" s="217"/>
      <c r="RNA80" s="217"/>
      <c r="RNB80" s="217"/>
      <c r="RNC80" s="217"/>
      <c r="RND80" s="217"/>
      <c r="RNE80" s="217"/>
      <c r="RNF80" s="217"/>
      <c r="RNG80" s="217"/>
      <c r="RNH80" s="217"/>
      <c r="RNI80" s="217"/>
      <c r="RNJ80" s="217"/>
      <c r="RNK80" s="217"/>
      <c r="RNL80" s="217"/>
      <c r="RNM80" s="217"/>
      <c r="RNN80" s="217"/>
      <c r="RNO80" s="217"/>
      <c r="RNP80" s="217"/>
      <c r="RNQ80" s="217"/>
      <c r="RNR80" s="217"/>
      <c r="RNS80" s="217"/>
      <c r="RNT80" s="217"/>
      <c r="RNU80" s="217"/>
      <c r="RNV80" s="217"/>
      <c r="RNW80" s="217"/>
      <c r="RNX80" s="217"/>
      <c r="RNY80" s="217"/>
      <c r="RNZ80" s="217"/>
      <c r="ROA80" s="217"/>
      <c r="ROB80" s="217"/>
      <c r="ROC80" s="217"/>
      <c r="ROD80" s="217"/>
      <c r="ROE80" s="217"/>
      <c r="ROF80" s="217"/>
      <c r="ROG80" s="217"/>
      <c r="ROH80" s="217"/>
      <c r="ROI80" s="217"/>
      <c r="ROJ80" s="217"/>
      <c r="ROK80" s="217"/>
      <c r="ROL80" s="217"/>
      <c r="ROM80" s="217"/>
      <c r="RON80" s="217"/>
      <c r="ROO80" s="217"/>
      <c r="ROP80" s="217"/>
      <c r="ROQ80" s="217"/>
      <c r="ROR80" s="217"/>
      <c r="ROS80" s="217"/>
      <c r="ROT80" s="217"/>
      <c r="ROU80" s="217"/>
      <c r="ROV80" s="217"/>
      <c r="ROW80" s="217"/>
      <c r="ROX80" s="217"/>
      <c r="ROY80" s="217"/>
      <c r="ROZ80" s="217"/>
      <c r="RPA80" s="217"/>
      <c r="RPB80" s="217"/>
      <c r="RPC80" s="217"/>
      <c r="RPD80" s="217"/>
      <c r="RPE80" s="217"/>
      <c r="RPF80" s="217"/>
      <c r="RPG80" s="217"/>
      <c r="RPH80" s="217"/>
      <c r="RPI80" s="217"/>
      <c r="RPJ80" s="217"/>
      <c r="RPK80" s="217"/>
      <c r="RPL80" s="217"/>
      <c r="RPM80" s="217"/>
      <c r="RPN80" s="217"/>
      <c r="RPO80" s="217"/>
      <c r="RPP80" s="217"/>
      <c r="RPQ80" s="217"/>
      <c r="RPR80" s="217"/>
      <c r="RPS80" s="217"/>
      <c r="RPT80" s="217"/>
      <c r="RPU80" s="217"/>
      <c r="RPV80" s="217"/>
      <c r="RPW80" s="217"/>
      <c r="RPX80" s="217"/>
      <c r="RPY80" s="217"/>
      <c r="RPZ80" s="217"/>
      <c r="RQA80" s="217"/>
      <c r="RQB80" s="217"/>
      <c r="RQC80" s="217"/>
      <c r="RQD80" s="217"/>
      <c r="RQE80" s="217"/>
      <c r="RQF80" s="217"/>
      <c r="RQG80" s="217"/>
      <c r="RQH80" s="217"/>
      <c r="RQI80" s="217"/>
      <c r="RQJ80" s="217"/>
      <c r="RQK80" s="217"/>
      <c r="RQL80" s="217"/>
      <c r="RQM80" s="217"/>
      <c r="RQN80" s="217"/>
      <c r="RQO80" s="217"/>
      <c r="RQP80" s="217"/>
      <c r="RQQ80" s="217"/>
      <c r="RQR80" s="217"/>
      <c r="RQS80" s="217"/>
      <c r="RQT80" s="217"/>
      <c r="RQU80" s="217"/>
      <c r="RQV80" s="217"/>
      <c r="RQW80" s="217"/>
      <c r="RQX80" s="217"/>
      <c r="RQY80" s="217"/>
      <c r="RQZ80" s="217"/>
      <c r="RRA80" s="217"/>
      <c r="RRB80" s="217"/>
      <c r="RRC80" s="217"/>
      <c r="RRD80" s="217"/>
      <c r="RRE80" s="217"/>
      <c r="RRF80" s="217"/>
      <c r="RRG80" s="217"/>
      <c r="RRH80" s="217"/>
      <c r="RRI80" s="217"/>
      <c r="RRJ80" s="217"/>
      <c r="RRK80" s="217"/>
      <c r="RRL80" s="217"/>
      <c r="RRM80" s="217"/>
      <c r="RRN80" s="217"/>
      <c r="RRO80" s="217"/>
      <c r="RRP80" s="217"/>
      <c r="RRQ80" s="217"/>
      <c r="RRR80" s="217"/>
      <c r="RRS80" s="217"/>
      <c r="RRT80" s="217"/>
      <c r="RRU80" s="217"/>
      <c r="RRV80" s="217"/>
      <c r="RRW80" s="217"/>
      <c r="RRX80" s="217"/>
      <c r="RRY80" s="217"/>
      <c r="RRZ80" s="217"/>
      <c r="RSA80" s="217"/>
      <c r="RSB80" s="217"/>
      <c r="RSC80" s="217"/>
      <c r="RSD80" s="217"/>
      <c r="RSE80" s="217"/>
      <c r="RSF80" s="217"/>
      <c r="RSG80" s="217"/>
      <c r="RSH80" s="217"/>
      <c r="RSI80" s="217"/>
      <c r="RSJ80" s="217"/>
      <c r="RSK80" s="217"/>
      <c r="RSL80" s="217"/>
      <c r="RSM80" s="217"/>
      <c r="RSN80" s="217"/>
      <c r="RSO80" s="217"/>
      <c r="RSP80" s="217"/>
      <c r="RSQ80" s="217"/>
      <c r="RSR80" s="217"/>
      <c r="RSS80" s="217"/>
      <c r="RST80" s="217"/>
      <c r="RSU80" s="217"/>
      <c r="RSV80" s="217"/>
      <c r="RSW80" s="217"/>
      <c r="RSX80" s="217"/>
      <c r="RSY80" s="217"/>
      <c r="RSZ80" s="217"/>
      <c r="RTA80" s="217"/>
      <c r="RTB80" s="217"/>
      <c r="RTC80" s="217"/>
      <c r="RTD80" s="217"/>
      <c r="RTE80" s="217"/>
      <c r="RTF80" s="217"/>
      <c r="RTG80" s="217"/>
      <c r="RTH80" s="217"/>
      <c r="RTI80" s="217"/>
      <c r="RTJ80" s="217"/>
      <c r="RTK80" s="217"/>
      <c r="RTL80" s="217"/>
      <c r="RTM80" s="217"/>
      <c r="RTN80" s="217"/>
      <c r="RTO80" s="217"/>
      <c r="RTP80" s="217"/>
      <c r="RTQ80" s="217"/>
      <c r="RTR80" s="217"/>
      <c r="RTS80" s="217"/>
      <c r="RTT80" s="217"/>
      <c r="RTU80" s="217"/>
      <c r="RTV80" s="217"/>
      <c r="RTW80" s="217"/>
      <c r="RTX80" s="217"/>
      <c r="RTY80" s="217"/>
      <c r="RTZ80" s="217"/>
      <c r="RUA80" s="217"/>
      <c r="RUB80" s="217"/>
      <c r="RUC80" s="217"/>
      <c r="RUD80" s="217"/>
      <c r="RUE80" s="217"/>
      <c r="RUF80" s="217"/>
      <c r="RUG80" s="217"/>
      <c r="RUH80" s="217"/>
      <c r="RUI80" s="217"/>
      <c r="RUJ80" s="217"/>
      <c r="RUK80" s="217"/>
      <c r="RUL80" s="217"/>
      <c r="RUM80" s="217"/>
      <c r="RUN80" s="217"/>
      <c r="RUO80" s="217"/>
      <c r="RUP80" s="217"/>
      <c r="RUQ80" s="217"/>
      <c r="RUR80" s="217"/>
      <c r="RUS80" s="217"/>
      <c r="RUT80" s="217"/>
      <c r="RUU80" s="217"/>
      <c r="RUV80" s="217"/>
      <c r="RUW80" s="217"/>
      <c r="RUX80" s="217"/>
      <c r="RUY80" s="217"/>
      <c r="RUZ80" s="217"/>
      <c r="RVA80" s="217"/>
      <c r="RVB80" s="217"/>
      <c r="RVC80" s="217"/>
      <c r="RVD80" s="217"/>
      <c r="RVE80" s="217"/>
      <c r="RVF80" s="217"/>
      <c r="RVG80" s="217"/>
      <c r="RVH80" s="217"/>
      <c r="RVI80" s="217"/>
      <c r="RVJ80" s="217"/>
      <c r="RVK80" s="217"/>
      <c r="RVL80" s="217"/>
      <c r="RVM80" s="217"/>
      <c r="RVN80" s="217"/>
      <c r="RVO80" s="217"/>
      <c r="RVP80" s="217"/>
      <c r="RVQ80" s="217"/>
      <c r="RVR80" s="217"/>
      <c r="RVS80" s="217"/>
      <c r="RVT80" s="217"/>
      <c r="RVU80" s="217"/>
      <c r="RVV80" s="217"/>
      <c r="RVW80" s="217"/>
      <c r="RVX80" s="217"/>
      <c r="RVY80" s="217"/>
      <c r="RVZ80" s="217"/>
      <c r="RWA80" s="217"/>
      <c r="RWB80" s="217"/>
      <c r="RWC80" s="217"/>
      <c r="RWD80" s="217"/>
      <c r="RWE80" s="217"/>
      <c r="RWF80" s="217"/>
      <c r="RWG80" s="217"/>
      <c r="RWH80" s="217"/>
      <c r="RWI80" s="217"/>
      <c r="RWJ80" s="217"/>
      <c r="RWK80" s="217"/>
      <c r="RWL80" s="217"/>
      <c r="RWM80" s="217"/>
      <c r="RWN80" s="217"/>
      <c r="RWO80" s="217"/>
      <c r="RWP80" s="217"/>
      <c r="RWQ80" s="217"/>
      <c r="RWR80" s="217"/>
      <c r="RWS80" s="217"/>
      <c r="RWT80" s="217"/>
      <c r="RWU80" s="217"/>
      <c r="RWV80" s="217"/>
      <c r="RWW80" s="217"/>
      <c r="RWX80" s="217"/>
      <c r="RWY80" s="217"/>
      <c r="RWZ80" s="217"/>
      <c r="RXA80" s="217"/>
      <c r="RXB80" s="217"/>
      <c r="RXC80" s="217"/>
      <c r="RXD80" s="217"/>
      <c r="RXE80" s="217"/>
      <c r="RXF80" s="217"/>
      <c r="RXG80" s="217"/>
      <c r="RXH80" s="217"/>
      <c r="RXI80" s="217"/>
      <c r="RXJ80" s="217"/>
      <c r="RXK80" s="217"/>
      <c r="RXL80" s="217"/>
      <c r="RXM80" s="217"/>
      <c r="RXN80" s="217"/>
      <c r="RXO80" s="217"/>
      <c r="RXP80" s="217"/>
      <c r="RXQ80" s="217"/>
      <c r="RXR80" s="217"/>
      <c r="RXS80" s="217"/>
      <c r="RXT80" s="217"/>
      <c r="RXU80" s="217"/>
      <c r="RXV80" s="217"/>
      <c r="RXW80" s="217"/>
      <c r="RXX80" s="217"/>
      <c r="RXY80" s="217"/>
      <c r="RXZ80" s="217"/>
      <c r="RYA80" s="217"/>
      <c r="RYB80" s="217"/>
      <c r="RYC80" s="217"/>
      <c r="RYD80" s="217"/>
      <c r="RYE80" s="217"/>
      <c r="RYF80" s="217"/>
      <c r="RYG80" s="217"/>
      <c r="RYH80" s="217"/>
      <c r="RYI80" s="217"/>
      <c r="RYJ80" s="217"/>
      <c r="RYK80" s="217"/>
      <c r="RYL80" s="217"/>
      <c r="RYM80" s="217"/>
      <c r="RYN80" s="217"/>
      <c r="RYO80" s="217"/>
      <c r="RYP80" s="217"/>
      <c r="RYQ80" s="217"/>
      <c r="RYR80" s="217"/>
      <c r="RYS80" s="217"/>
      <c r="RYT80" s="217"/>
      <c r="RYU80" s="217"/>
      <c r="RYV80" s="217"/>
      <c r="RYW80" s="217"/>
      <c r="RYX80" s="217"/>
      <c r="RYY80" s="217"/>
      <c r="RYZ80" s="217"/>
      <c r="RZA80" s="217"/>
      <c r="RZB80" s="217"/>
      <c r="RZC80" s="217"/>
      <c r="RZD80" s="217"/>
      <c r="RZE80" s="217"/>
      <c r="RZF80" s="217"/>
      <c r="RZG80" s="217"/>
      <c r="RZH80" s="217"/>
      <c r="RZI80" s="217"/>
      <c r="RZJ80" s="217"/>
      <c r="RZK80" s="217"/>
      <c r="RZL80" s="217"/>
      <c r="RZM80" s="217"/>
      <c r="RZN80" s="217"/>
      <c r="RZO80" s="217"/>
      <c r="RZP80" s="217"/>
      <c r="RZQ80" s="217"/>
      <c r="RZR80" s="217"/>
      <c r="RZS80" s="217"/>
      <c r="RZT80" s="217"/>
      <c r="RZU80" s="217"/>
      <c r="RZV80" s="217"/>
      <c r="RZW80" s="217"/>
      <c r="RZX80" s="217"/>
      <c r="RZY80" s="217"/>
      <c r="RZZ80" s="217"/>
      <c r="SAA80" s="217"/>
      <c r="SAB80" s="217"/>
      <c r="SAC80" s="217"/>
      <c r="SAD80" s="217"/>
      <c r="SAE80" s="217"/>
      <c r="SAF80" s="217"/>
      <c r="SAG80" s="217"/>
      <c r="SAH80" s="217"/>
      <c r="SAI80" s="217"/>
      <c r="SAJ80" s="217"/>
      <c r="SAK80" s="217"/>
      <c r="SAL80" s="217"/>
      <c r="SAM80" s="217"/>
      <c r="SAN80" s="217"/>
      <c r="SAO80" s="217"/>
      <c r="SAP80" s="217"/>
      <c r="SAQ80" s="217"/>
      <c r="SAR80" s="217"/>
      <c r="SAS80" s="217"/>
      <c r="SAT80" s="217"/>
      <c r="SAU80" s="217"/>
      <c r="SAV80" s="217"/>
      <c r="SAW80" s="217"/>
      <c r="SAX80" s="217"/>
      <c r="SAY80" s="217"/>
      <c r="SAZ80" s="217"/>
      <c r="SBA80" s="217"/>
      <c r="SBB80" s="217"/>
      <c r="SBC80" s="217"/>
      <c r="SBD80" s="217"/>
      <c r="SBE80" s="217"/>
      <c r="SBF80" s="217"/>
      <c r="SBG80" s="217"/>
      <c r="SBH80" s="217"/>
      <c r="SBI80" s="217"/>
      <c r="SBJ80" s="217"/>
      <c r="SBK80" s="217"/>
      <c r="SBL80" s="217"/>
      <c r="SBM80" s="217"/>
      <c r="SBN80" s="217"/>
      <c r="SBO80" s="217"/>
      <c r="SBP80" s="217"/>
      <c r="SBQ80" s="217"/>
      <c r="SBR80" s="217"/>
      <c r="SBS80" s="217"/>
      <c r="SBT80" s="217"/>
      <c r="SBU80" s="217"/>
      <c r="SBV80" s="217"/>
      <c r="SBW80" s="217"/>
      <c r="SBX80" s="217"/>
      <c r="SBY80" s="217"/>
      <c r="SBZ80" s="217"/>
      <c r="SCA80" s="217"/>
      <c r="SCB80" s="217"/>
      <c r="SCC80" s="217"/>
      <c r="SCD80" s="217"/>
      <c r="SCE80" s="217"/>
      <c r="SCF80" s="217"/>
      <c r="SCG80" s="217"/>
      <c r="SCH80" s="217"/>
      <c r="SCI80" s="217"/>
      <c r="SCJ80" s="217"/>
      <c r="SCK80" s="217"/>
      <c r="SCL80" s="217"/>
      <c r="SCM80" s="217"/>
      <c r="SCN80" s="217"/>
      <c r="SCO80" s="217"/>
      <c r="SCP80" s="217"/>
      <c r="SCQ80" s="217"/>
      <c r="SCR80" s="217"/>
      <c r="SCS80" s="217"/>
      <c r="SCT80" s="217"/>
      <c r="SCU80" s="217"/>
      <c r="SCV80" s="217"/>
      <c r="SCW80" s="217"/>
      <c r="SCX80" s="217"/>
      <c r="SCY80" s="217"/>
      <c r="SCZ80" s="217"/>
      <c r="SDA80" s="217"/>
      <c r="SDB80" s="217"/>
      <c r="SDC80" s="217"/>
      <c r="SDD80" s="217"/>
      <c r="SDE80" s="217"/>
      <c r="SDF80" s="217"/>
      <c r="SDG80" s="217"/>
      <c r="SDH80" s="217"/>
      <c r="SDI80" s="217"/>
      <c r="SDJ80" s="217"/>
      <c r="SDK80" s="217"/>
      <c r="SDL80" s="217"/>
      <c r="SDM80" s="217"/>
      <c r="SDN80" s="217"/>
      <c r="SDO80" s="217"/>
      <c r="SDP80" s="217"/>
      <c r="SDQ80" s="217"/>
      <c r="SDR80" s="217"/>
      <c r="SDS80" s="217"/>
      <c r="SDT80" s="217"/>
      <c r="SDU80" s="217"/>
      <c r="SDV80" s="217"/>
      <c r="SDW80" s="217"/>
      <c r="SDX80" s="217"/>
      <c r="SDY80" s="217"/>
      <c r="SDZ80" s="217"/>
      <c r="SEA80" s="217"/>
      <c r="SEB80" s="217"/>
      <c r="SEC80" s="217"/>
      <c r="SED80" s="217"/>
      <c r="SEE80" s="217"/>
      <c r="SEF80" s="217"/>
      <c r="SEG80" s="217"/>
      <c r="SEH80" s="217"/>
      <c r="SEI80" s="217"/>
      <c r="SEJ80" s="217"/>
      <c r="SEK80" s="217"/>
      <c r="SEL80" s="217"/>
      <c r="SEM80" s="217"/>
      <c r="SEN80" s="217"/>
      <c r="SEO80" s="217"/>
      <c r="SEP80" s="217"/>
      <c r="SEQ80" s="217"/>
      <c r="SER80" s="217"/>
      <c r="SES80" s="217"/>
      <c r="SET80" s="217"/>
      <c r="SEU80" s="217"/>
      <c r="SEV80" s="217"/>
      <c r="SEW80" s="217"/>
      <c r="SEX80" s="217"/>
      <c r="SEY80" s="217"/>
      <c r="SEZ80" s="217"/>
      <c r="SFA80" s="217"/>
      <c r="SFB80" s="217"/>
      <c r="SFC80" s="217"/>
      <c r="SFD80" s="217"/>
      <c r="SFE80" s="217"/>
      <c r="SFF80" s="217"/>
      <c r="SFG80" s="217"/>
      <c r="SFH80" s="217"/>
      <c r="SFI80" s="217"/>
      <c r="SFJ80" s="217"/>
      <c r="SFK80" s="217"/>
      <c r="SFL80" s="217"/>
      <c r="SFM80" s="217"/>
      <c r="SFN80" s="217"/>
      <c r="SFO80" s="217"/>
      <c r="SFP80" s="217"/>
      <c r="SFQ80" s="217"/>
      <c r="SFR80" s="217"/>
      <c r="SFS80" s="217"/>
      <c r="SFT80" s="217"/>
      <c r="SFU80" s="217"/>
      <c r="SFV80" s="217"/>
      <c r="SFW80" s="217"/>
      <c r="SFX80" s="217"/>
      <c r="SFY80" s="217"/>
      <c r="SFZ80" s="217"/>
      <c r="SGA80" s="217"/>
      <c r="SGB80" s="217"/>
      <c r="SGC80" s="217"/>
      <c r="SGD80" s="217"/>
      <c r="SGE80" s="217"/>
      <c r="SGF80" s="217"/>
      <c r="SGG80" s="217"/>
      <c r="SGH80" s="217"/>
      <c r="SGI80" s="217"/>
      <c r="SGJ80" s="217"/>
      <c r="SGK80" s="217"/>
      <c r="SGL80" s="217"/>
      <c r="SGM80" s="217"/>
      <c r="SGN80" s="217"/>
      <c r="SGO80" s="217"/>
      <c r="SGP80" s="217"/>
      <c r="SGQ80" s="217"/>
      <c r="SGR80" s="217"/>
      <c r="SGS80" s="217"/>
      <c r="SGT80" s="217"/>
      <c r="SGU80" s="217"/>
      <c r="SGV80" s="217"/>
      <c r="SGW80" s="217"/>
      <c r="SGX80" s="217"/>
      <c r="SGY80" s="217"/>
      <c r="SGZ80" s="217"/>
      <c r="SHA80" s="217"/>
      <c r="SHB80" s="217"/>
      <c r="SHC80" s="217"/>
      <c r="SHD80" s="217"/>
      <c r="SHE80" s="217"/>
      <c r="SHF80" s="217"/>
      <c r="SHG80" s="217"/>
      <c r="SHH80" s="217"/>
      <c r="SHI80" s="217"/>
      <c r="SHJ80" s="217"/>
      <c r="SHK80" s="217"/>
      <c r="SHL80" s="217"/>
      <c r="SHM80" s="217"/>
      <c r="SHN80" s="217"/>
      <c r="SHO80" s="217"/>
      <c r="SHP80" s="217"/>
      <c r="SHQ80" s="217"/>
      <c r="SHR80" s="217"/>
      <c r="SHS80" s="217"/>
      <c r="SHT80" s="217"/>
      <c r="SHU80" s="217"/>
      <c r="SHV80" s="217"/>
      <c r="SHW80" s="217"/>
      <c r="SHX80" s="217"/>
      <c r="SHY80" s="217"/>
      <c r="SHZ80" s="217"/>
      <c r="SIA80" s="217"/>
      <c r="SIB80" s="217"/>
      <c r="SIC80" s="217"/>
      <c r="SID80" s="217"/>
      <c r="SIE80" s="217"/>
      <c r="SIF80" s="217"/>
      <c r="SIG80" s="217"/>
      <c r="SIH80" s="217"/>
      <c r="SII80" s="217"/>
      <c r="SIJ80" s="217"/>
      <c r="SIK80" s="217"/>
      <c r="SIL80" s="217"/>
      <c r="SIM80" s="217"/>
      <c r="SIN80" s="217"/>
      <c r="SIO80" s="217"/>
      <c r="SIP80" s="217"/>
      <c r="SIQ80" s="217"/>
      <c r="SIR80" s="217"/>
      <c r="SIS80" s="217"/>
      <c r="SIT80" s="217"/>
      <c r="SIU80" s="217"/>
      <c r="SIV80" s="217"/>
      <c r="SIW80" s="217"/>
      <c r="SIX80" s="217"/>
      <c r="SIY80" s="217"/>
      <c r="SIZ80" s="217"/>
      <c r="SJA80" s="217"/>
      <c r="SJB80" s="217"/>
      <c r="SJC80" s="217"/>
      <c r="SJD80" s="217"/>
      <c r="SJE80" s="217"/>
      <c r="SJF80" s="217"/>
      <c r="SJG80" s="217"/>
      <c r="SJH80" s="217"/>
      <c r="SJI80" s="217"/>
      <c r="SJJ80" s="217"/>
      <c r="SJK80" s="217"/>
      <c r="SJL80" s="217"/>
      <c r="SJM80" s="217"/>
      <c r="SJN80" s="217"/>
      <c r="SJO80" s="217"/>
      <c r="SJP80" s="217"/>
      <c r="SJQ80" s="217"/>
      <c r="SJR80" s="217"/>
      <c r="SJS80" s="217"/>
      <c r="SJT80" s="217"/>
      <c r="SJU80" s="217"/>
      <c r="SJV80" s="217"/>
      <c r="SJW80" s="217"/>
      <c r="SJX80" s="217"/>
      <c r="SJY80" s="217"/>
      <c r="SJZ80" s="217"/>
      <c r="SKA80" s="217"/>
      <c r="SKB80" s="217"/>
      <c r="SKC80" s="217"/>
      <c r="SKD80" s="217"/>
      <c r="SKE80" s="217"/>
      <c r="SKF80" s="217"/>
      <c r="SKG80" s="217"/>
      <c r="SKH80" s="217"/>
      <c r="SKI80" s="217"/>
      <c r="SKJ80" s="217"/>
      <c r="SKK80" s="217"/>
      <c r="SKL80" s="217"/>
      <c r="SKM80" s="217"/>
      <c r="SKN80" s="217"/>
      <c r="SKO80" s="217"/>
      <c r="SKP80" s="217"/>
      <c r="SKQ80" s="217"/>
      <c r="SKR80" s="217"/>
      <c r="SKS80" s="217"/>
      <c r="SKT80" s="217"/>
      <c r="SKU80" s="217"/>
      <c r="SKV80" s="217"/>
      <c r="SKW80" s="217"/>
      <c r="SKX80" s="217"/>
      <c r="SKY80" s="217"/>
      <c r="SKZ80" s="217"/>
      <c r="SLA80" s="217"/>
      <c r="SLB80" s="217"/>
      <c r="SLC80" s="217"/>
      <c r="SLD80" s="217"/>
      <c r="SLE80" s="217"/>
      <c r="SLF80" s="217"/>
      <c r="SLG80" s="217"/>
      <c r="SLH80" s="217"/>
      <c r="SLI80" s="217"/>
      <c r="SLJ80" s="217"/>
      <c r="SLK80" s="217"/>
      <c r="SLL80" s="217"/>
      <c r="SLM80" s="217"/>
      <c r="SLN80" s="217"/>
      <c r="SLO80" s="217"/>
      <c r="SLP80" s="217"/>
      <c r="SLQ80" s="217"/>
      <c r="SLR80" s="217"/>
      <c r="SLS80" s="217"/>
      <c r="SLT80" s="217"/>
      <c r="SLU80" s="217"/>
      <c r="SLV80" s="217"/>
      <c r="SLW80" s="217"/>
      <c r="SLX80" s="217"/>
      <c r="SLY80" s="217"/>
      <c r="SLZ80" s="217"/>
      <c r="SMA80" s="217"/>
      <c r="SMB80" s="217"/>
      <c r="SMC80" s="217"/>
      <c r="SMD80" s="217"/>
      <c r="SME80" s="217"/>
      <c r="SMF80" s="217"/>
      <c r="SMG80" s="217"/>
      <c r="SMH80" s="217"/>
      <c r="SMI80" s="217"/>
      <c r="SMJ80" s="217"/>
      <c r="SMK80" s="217"/>
      <c r="SML80" s="217"/>
      <c r="SMM80" s="217"/>
      <c r="SMN80" s="217"/>
      <c r="SMO80" s="217"/>
      <c r="SMP80" s="217"/>
      <c r="SMQ80" s="217"/>
      <c r="SMR80" s="217"/>
      <c r="SMS80" s="217"/>
      <c r="SMT80" s="217"/>
      <c r="SMU80" s="217"/>
      <c r="SMV80" s="217"/>
      <c r="SMW80" s="217"/>
      <c r="SMX80" s="217"/>
      <c r="SMY80" s="217"/>
      <c r="SMZ80" s="217"/>
      <c r="SNA80" s="217"/>
      <c r="SNB80" s="217"/>
      <c r="SNC80" s="217"/>
      <c r="SND80" s="217"/>
      <c r="SNE80" s="217"/>
      <c r="SNF80" s="217"/>
      <c r="SNG80" s="217"/>
      <c r="SNH80" s="217"/>
      <c r="SNI80" s="217"/>
      <c r="SNJ80" s="217"/>
      <c r="SNK80" s="217"/>
      <c r="SNL80" s="217"/>
      <c r="SNM80" s="217"/>
      <c r="SNN80" s="217"/>
      <c r="SNO80" s="217"/>
      <c r="SNP80" s="217"/>
      <c r="SNQ80" s="217"/>
      <c r="SNR80" s="217"/>
      <c r="SNS80" s="217"/>
      <c r="SNT80" s="217"/>
      <c r="SNU80" s="217"/>
      <c r="SNV80" s="217"/>
      <c r="SNW80" s="217"/>
      <c r="SNX80" s="217"/>
      <c r="SNY80" s="217"/>
      <c r="SNZ80" s="217"/>
      <c r="SOA80" s="217"/>
      <c r="SOB80" s="217"/>
      <c r="SOC80" s="217"/>
      <c r="SOD80" s="217"/>
      <c r="SOE80" s="217"/>
      <c r="SOF80" s="217"/>
      <c r="SOG80" s="217"/>
      <c r="SOH80" s="217"/>
      <c r="SOI80" s="217"/>
      <c r="SOJ80" s="217"/>
      <c r="SOK80" s="217"/>
      <c r="SOL80" s="217"/>
      <c r="SOM80" s="217"/>
      <c r="SON80" s="217"/>
      <c r="SOO80" s="217"/>
      <c r="SOP80" s="217"/>
      <c r="SOQ80" s="217"/>
      <c r="SOR80" s="217"/>
      <c r="SOS80" s="217"/>
      <c r="SOT80" s="217"/>
      <c r="SOU80" s="217"/>
      <c r="SOV80" s="217"/>
      <c r="SOW80" s="217"/>
      <c r="SOX80" s="217"/>
      <c r="SOY80" s="217"/>
      <c r="SOZ80" s="217"/>
      <c r="SPA80" s="217"/>
      <c r="SPB80" s="217"/>
      <c r="SPC80" s="217"/>
      <c r="SPD80" s="217"/>
      <c r="SPE80" s="217"/>
      <c r="SPF80" s="217"/>
      <c r="SPG80" s="217"/>
      <c r="SPH80" s="217"/>
      <c r="SPI80" s="217"/>
      <c r="SPJ80" s="217"/>
      <c r="SPK80" s="217"/>
      <c r="SPL80" s="217"/>
      <c r="SPM80" s="217"/>
      <c r="SPN80" s="217"/>
      <c r="SPO80" s="217"/>
      <c r="SPP80" s="217"/>
      <c r="SPQ80" s="217"/>
      <c r="SPR80" s="217"/>
      <c r="SPS80" s="217"/>
      <c r="SPT80" s="217"/>
      <c r="SPU80" s="217"/>
      <c r="SPV80" s="217"/>
      <c r="SPW80" s="217"/>
      <c r="SPX80" s="217"/>
      <c r="SPY80" s="217"/>
      <c r="SPZ80" s="217"/>
      <c r="SQA80" s="217"/>
      <c r="SQB80" s="217"/>
      <c r="SQC80" s="217"/>
      <c r="SQD80" s="217"/>
      <c r="SQE80" s="217"/>
      <c r="SQF80" s="217"/>
      <c r="SQG80" s="217"/>
      <c r="SQH80" s="217"/>
      <c r="SQI80" s="217"/>
      <c r="SQJ80" s="217"/>
      <c r="SQK80" s="217"/>
      <c r="SQL80" s="217"/>
      <c r="SQM80" s="217"/>
      <c r="SQN80" s="217"/>
      <c r="SQO80" s="217"/>
      <c r="SQP80" s="217"/>
      <c r="SQQ80" s="217"/>
      <c r="SQR80" s="217"/>
      <c r="SQS80" s="217"/>
      <c r="SQT80" s="217"/>
      <c r="SQU80" s="217"/>
      <c r="SQV80" s="217"/>
      <c r="SQW80" s="217"/>
      <c r="SQX80" s="217"/>
      <c r="SQY80" s="217"/>
      <c r="SQZ80" s="217"/>
      <c r="SRA80" s="217"/>
      <c r="SRB80" s="217"/>
      <c r="SRC80" s="217"/>
      <c r="SRD80" s="217"/>
      <c r="SRE80" s="217"/>
      <c r="SRF80" s="217"/>
      <c r="SRG80" s="217"/>
      <c r="SRH80" s="217"/>
      <c r="SRI80" s="217"/>
      <c r="SRJ80" s="217"/>
      <c r="SRK80" s="217"/>
      <c r="SRL80" s="217"/>
      <c r="SRM80" s="217"/>
      <c r="SRN80" s="217"/>
      <c r="SRO80" s="217"/>
      <c r="SRP80" s="217"/>
      <c r="SRQ80" s="217"/>
      <c r="SRR80" s="217"/>
      <c r="SRS80" s="217"/>
      <c r="SRT80" s="217"/>
      <c r="SRU80" s="217"/>
      <c r="SRV80" s="217"/>
      <c r="SRW80" s="217"/>
      <c r="SRX80" s="217"/>
      <c r="SRY80" s="217"/>
      <c r="SRZ80" s="217"/>
      <c r="SSA80" s="217"/>
      <c r="SSB80" s="217"/>
      <c r="SSC80" s="217"/>
      <c r="SSD80" s="217"/>
      <c r="SSE80" s="217"/>
      <c r="SSF80" s="217"/>
      <c r="SSG80" s="217"/>
      <c r="SSH80" s="217"/>
      <c r="SSI80" s="217"/>
      <c r="SSJ80" s="217"/>
      <c r="SSK80" s="217"/>
      <c r="SSL80" s="217"/>
      <c r="SSM80" s="217"/>
      <c r="SSN80" s="217"/>
      <c r="SSO80" s="217"/>
      <c r="SSP80" s="217"/>
      <c r="SSQ80" s="217"/>
      <c r="SSR80" s="217"/>
      <c r="SSS80" s="217"/>
      <c r="SST80" s="217"/>
      <c r="SSU80" s="217"/>
      <c r="SSV80" s="217"/>
      <c r="SSW80" s="217"/>
      <c r="SSX80" s="217"/>
      <c r="SSY80" s="217"/>
      <c r="SSZ80" s="217"/>
      <c r="STA80" s="217"/>
      <c r="STB80" s="217"/>
      <c r="STC80" s="217"/>
      <c r="STD80" s="217"/>
      <c r="STE80" s="217"/>
      <c r="STF80" s="217"/>
      <c r="STG80" s="217"/>
      <c r="STH80" s="217"/>
      <c r="STI80" s="217"/>
      <c r="STJ80" s="217"/>
      <c r="STK80" s="217"/>
      <c r="STL80" s="217"/>
      <c r="STM80" s="217"/>
      <c r="STN80" s="217"/>
      <c r="STO80" s="217"/>
      <c r="STP80" s="217"/>
      <c r="STQ80" s="217"/>
      <c r="STR80" s="217"/>
      <c r="STS80" s="217"/>
      <c r="STT80" s="217"/>
      <c r="STU80" s="217"/>
      <c r="STV80" s="217"/>
      <c r="STW80" s="217"/>
      <c r="STX80" s="217"/>
      <c r="STY80" s="217"/>
      <c r="STZ80" s="217"/>
      <c r="SUA80" s="217"/>
      <c r="SUB80" s="217"/>
      <c r="SUC80" s="217"/>
      <c r="SUD80" s="217"/>
      <c r="SUE80" s="217"/>
      <c r="SUF80" s="217"/>
      <c r="SUG80" s="217"/>
      <c r="SUH80" s="217"/>
      <c r="SUI80" s="217"/>
      <c r="SUJ80" s="217"/>
      <c r="SUK80" s="217"/>
      <c r="SUL80" s="217"/>
      <c r="SUM80" s="217"/>
      <c r="SUN80" s="217"/>
      <c r="SUO80" s="217"/>
      <c r="SUP80" s="217"/>
      <c r="SUQ80" s="217"/>
      <c r="SUR80" s="217"/>
      <c r="SUS80" s="217"/>
      <c r="SUT80" s="217"/>
      <c r="SUU80" s="217"/>
      <c r="SUV80" s="217"/>
      <c r="SUW80" s="217"/>
      <c r="SUX80" s="217"/>
      <c r="SUY80" s="217"/>
      <c r="SUZ80" s="217"/>
      <c r="SVA80" s="217"/>
      <c r="SVB80" s="217"/>
      <c r="SVC80" s="217"/>
      <c r="SVD80" s="217"/>
      <c r="SVE80" s="217"/>
      <c r="SVF80" s="217"/>
      <c r="SVG80" s="217"/>
      <c r="SVH80" s="217"/>
      <c r="SVI80" s="217"/>
      <c r="SVJ80" s="217"/>
      <c r="SVK80" s="217"/>
      <c r="SVL80" s="217"/>
      <c r="SVM80" s="217"/>
      <c r="SVN80" s="217"/>
      <c r="SVO80" s="217"/>
      <c r="SVP80" s="217"/>
      <c r="SVQ80" s="217"/>
      <c r="SVR80" s="217"/>
      <c r="SVS80" s="217"/>
      <c r="SVT80" s="217"/>
      <c r="SVU80" s="217"/>
      <c r="SVV80" s="217"/>
      <c r="SVW80" s="217"/>
      <c r="SVX80" s="217"/>
      <c r="SVY80" s="217"/>
      <c r="SVZ80" s="217"/>
      <c r="SWA80" s="217"/>
      <c r="SWB80" s="217"/>
      <c r="SWC80" s="217"/>
      <c r="SWD80" s="217"/>
      <c r="SWE80" s="217"/>
      <c r="SWF80" s="217"/>
      <c r="SWG80" s="217"/>
      <c r="SWH80" s="217"/>
      <c r="SWI80" s="217"/>
      <c r="SWJ80" s="217"/>
      <c r="SWK80" s="217"/>
      <c r="SWL80" s="217"/>
      <c r="SWM80" s="217"/>
      <c r="SWN80" s="217"/>
      <c r="SWO80" s="217"/>
      <c r="SWP80" s="217"/>
      <c r="SWQ80" s="217"/>
      <c r="SWR80" s="217"/>
      <c r="SWS80" s="217"/>
      <c r="SWT80" s="217"/>
      <c r="SWU80" s="217"/>
      <c r="SWV80" s="217"/>
      <c r="SWW80" s="217"/>
      <c r="SWX80" s="217"/>
      <c r="SWY80" s="217"/>
      <c r="SWZ80" s="217"/>
      <c r="SXA80" s="217"/>
      <c r="SXB80" s="217"/>
      <c r="SXC80" s="217"/>
      <c r="SXD80" s="217"/>
      <c r="SXE80" s="217"/>
      <c r="SXF80" s="217"/>
      <c r="SXG80" s="217"/>
      <c r="SXH80" s="217"/>
      <c r="SXI80" s="217"/>
      <c r="SXJ80" s="217"/>
      <c r="SXK80" s="217"/>
      <c r="SXL80" s="217"/>
      <c r="SXM80" s="217"/>
      <c r="SXN80" s="217"/>
      <c r="SXO80" s="217"/>
      <c r="SXP80" s="217"/>
      <c r="SXQ80" s="217"/>
      <c r="SXR80" s="217"/>
      <c r="SXS80" s="217"/>
      <c r="SXT80" s="217"/>
      <c r="SXU80" s="217"/>
      <c r="SXV80" s="217"/>
      <c r="SXW80" s="217"/>
      <c r="SXX80" s="217"/>
      <c r="SXY80" s="217"/>
      <c r="SXZ80" s="217"/>
      <c r="SYA80" s="217"/>
      <c r="SYB80" s="217"/>
      <c r="SYC80" s="217"/>
      <c r="SYD80" s="217"/>
      <c r="SYE80" s="217"/>
      <c r="SYF80" s="217"/>
      <c r="SYG80" s="217"/>
      <c r="SYH80" s="217"/>
      <c r="SYI80" s="217"/>
      <c r="SYJ80" s="217"/>
      <c r="SYK80" s="217"/>
      <c r="SYL80" s="217"/>
      <c r="SYM80" s="217"/>
      <c r="SYN80" s="217"/>
      <c r="SYO80" s="217"/>
      <c r="SYP80" s="217"/>
      <c r="SYQ80" s="217"/>
      <c r="SYR80" s="217"/>
      <c r="SYS80" s="217"/>
      <c r="SYT80" s="217"/>
      <c r="SYU80" s="217"/>
      <c r="SYV80" s="217"/>
      <c r="SYW80" s="217"/>
      <c r="SYX80" s="217"/>
      <c r="SYY80" s="217"/>
      <c r="SYZ80" s="217"/>
      <c r="SZA80" s="217"/>
      <c r="SZB80" s="217"/>
      <c r="SZC80" s="217"/>
      <c r="SZD80" s="217"/>
      <c r="SZE80" s="217"/>
      <c r="SZF80" s="217"/>
      <c r="SZG80" s="217"/>
      <c r="SZH80" s="217"/>
      <c r="SZI80" s="217"/>
      <c r="SZJ80" s="217"/>
      <c r="SZK80" s="217"/>
      <c r="SZL80" s="217"/>
      <c r="SZM80" s="217"/>
      <c r="SZN80" s="217"/>
      <c r="SZO80" s="217"/>
      <c r="SZP80" s="217"/>
      <c r="SZQ80" s="217"/>
      <c r="SZR80" s="217"/>
      <c r="SZS80" s="217"/>
      <c r="SZT80" s="217"/>
      <c r="SZU80" s="217"/>
      <c r="SZV80" s="217"/>
      <c r="SZW80" s="217"/>
      <c r="SZX80" s="217"/>
      <c r="SZY80" s="217"/>
      <c r="SZZ80" s="217"/>
      <c r="TAA80" s="217"/>
      <c r="TAB80" s="217"/>
      <c r="TAC80" s="217"/>
      <c r="TAD80" s="217"/>
      <c r="TAE80" s="217"/>
      <c r="TAF80" s="217"/>
      <c r="TAG80" s="217"/>
      <c r="TAH80" s="217"/>
      <c r="TAI80" s="217"/>
      <c r="TAJ80" s="217"/>
      <c r="TAK80" s="217"/>
      <c r="TAL80" s="217"/>
      <c r="TAM80" s="217"/>
      <c r="TAN80" s="217"/>
      <c r="TAO80" s="217"/>
      <c r="TAP80" s="217"/>
      <c r="TAQ80" s="217"/>
      <c r="TAR80" s="217"/>
      <c r="TAS80" s="217"/>
      <c r="TAT80" s="217"/>
      <c r="TAU80" s="217"/>
      <c r="TAV80" s="217"/>
      <c r="TAW80" s="217"/>
      <c r="TAX80" s="217"/>
      <c r="TAY80" s="217"/>
      <c r="TAZ80" s="217"/>
      <c r="TBA80" s="217"/>
      <c r="TBB80" s="217"/>
      <c r="TBC80" s="217"/>
      <c r="TBD80" s="217"/>
      <c r="TBE80" s="217"/>
      <c r="TBF80" s="217"/>
      <c r="TBG80" s="217"/>
      <c r="TBH80" s="217"/>
      <c r="TBI80" s="217"/>
      <c r="TBJ80" s="217"/>
      <c r="TBK80" s="217"/>
      <c r="TBL80" s="217"/>
      <c r="TBM80" s="217"/>
      <c r="TBN80" s="217"/>
      <c r="TBO80" s="217"/>
      <c r="TBP80" s="217"/>
      <c r="TBQ80" s="217"/>
      <c r="TBR80" s="217"/>
      <c r="TBS80" s="217"/>
      <c r="TBT80" s="217"/>
      <c r="TBU80" s="217"/>
      <c r="TBV80" s="217"/>
      <c r="TBW80" s="217"/>
      <c r="TBX80" s="217"/>
      <c r="TBY80" s="217"/>
      <c r="TBZ80" s="217"/>
      <c r="TCA80" s="217"/>
      <c r="TCB80" s="217"/>
      <c r="TCC80" s="217"/>
      <c r="TCD80" s="217"/>
      <c r="TCE80" s="217"/>
      <c r="TCF80" s="217"/>
      <c r="TCG80" s="217"/>
      <c r="TCH80" s="217"/>
      <c r="TCI80" s="217"/>
      <c r="TCJ80" s="217"/>
      <c r="TCK80" s="217"/>
      <c r="TCL80" s="217"/>
      <c r="TCM80" s="217"/>
      <c r="TCN80" s="217"/>
      <c r="TCO80" s="217"/>
      <c r="TCP80" s="217"/>
      <c r="TCQ80" s="217"/>
      <c r="TCR80" s="217"/>
      <c r="TCS80" s="217"/>
      <c r="TCT80" s="217"/>
      <c r="TCU80" s="217"/>
      <c r="TCV80" s="217"/>
      <c r="TCW80" s="217"/>
      <c r="TCX80" s="217"/>
      <c r="TCY80" s="217"/>
      <c r="TCZ80" s="217"/>
      <c r="TDA80" s="217"/>
      <c r="TDB80" s="217"/>
      <c r="TDC80" s="217"/>
      <c r="TDD80" s="217"/>
      <c r="TDE80" s="217"/>
      <c r="TDF80" s="217"/>
      <c r="TDG80" s="217"/>
      <c r="TDH80" s="217"/>
      <c r="TDI80" s="217"/>
      <c r="TDJ80" s="217"/>
      <c r="TDK80" s="217"/>
      <c r="TDL80" s="217"/>
      <c r="TDM80" s="217"/>
      <c r="TDN80" s="217"/>
      <c r="TDO80" s="217"/>
      <c r="TDP80" s="217"/>
      <c r="TDQ80" s="217"/>
      <c r="TDR80" s="217"/>
      <c r="TDS80" s="217"/>
      <c r="TDT80" s="217"/>
      <c r="TDU80" s="217"/>
      <c r="TDV80" s="217"/>
      <c r="TDW80" s="217"/>
      <c r="TDX80" s="217"/>
      <c r="TDY80" s="217"/>
      <c r="TDZ80" s="217"/>
      <c r="TEA80" s="217"/>
      <c r="TEB80" s="217"/>
      <c r="TEC80" s="217"/>
      <c r="TED80" s="217"/>
      <c r="TEE80" s="217"/>
      <c r="TEF80" s="217"/>
      <c r="TEG80" s="217"/>
      <c r="TEH80" s="217"/>
      <c r="TEI80" s="217"/>
      <c r="TEJ80" s="217"/>
      <c r="TEK80" s="217"/>
      <c r="TEL80" s="217"/>
      <c r="TEM80" s="217"/>
      <c r="TEN80" s="217"/>
      <c r="TEO80" s="217"/>
      <c r="TEP80" s="217"/>
      <c r="TEQ80" s="217"/>
      <c r="TER80" s="217"/>
      <c r="TES80" s="217"/>
      <c r="TET80" s="217"/>
      <c r="TEU80" s="217"/>
      <c r="TEV80" s="217"/>
      <c r="TEW80" s="217"/>
      <c r="TEX80" s="217"/>
      <c r="TEY80" s="217"/>
      <c r="TEZ80" s="217"/>
      <c r="TFA80" s="217"/>
      <c r="TFB80" s="217"/>
      <c r="TFC80" s="217"/>
      <c r="TFD80" s="217"/>
      <c r="TFE80" s="217"/>
      <c r="TFF80" s="217"/>
      <c r="TFG80" s="217"/>
      <c r="TFH80" s="217"/>
      <c r="TFI80" s="217"/>
      <c r="TFJ80" s="217"/>
      <c r="TFK80" s="217"/>
      <c r="TFL80" s="217"/>
      <c r="TFM80" s="217"/>
      <c r="TFN80" s="217"/>
      <c r="TFO80" s="217"/>
      <c r="TFP80" s="217"/>
      <c r="TFQ80" s="217"/>
      <c r="TFR80" s="217"/>
      <c r="TFS80" s="217"/>
      <c r="TFT80" s="217"/>
      <c r="TFU80" s="217"/>
      <c r="TFV80" s="217"/>
      <c r="TFW80" s="217"/>
      <c r="TFX80" s="217"/>
      <c r="TFY80" s="217"/>
      <c r="TFZ80" s="217"/>
      <c r="TGA80" s="217"/>
      <c r="TGB80" s="217"/>
      <c r="TGC80" s="217"/>
      <c r="TGD80" s="217"/>
      <c r="TGE80" s="217"/>
      <c r="TGF80" s="217"/>
      <c r="TGG80" s="217"/>
      <c r="TGH80" s="217"/>
      <c r="TGI80" s="217"/>
      <c r="TGJ80" s="217"/>
      <c r="TGK80" s="217"/>
      <c r="TGL80" s="217"/>
      <c r="TGM80" s="217"/>
      <c r="TGN80" s="217"/>
      <c r="TGO80" s="217"/>
      <c r="TGP80" s="217"/>
      <c r="TGQ80" s="217"/>
      <c r="TGR80" s="217"/>
      <c r="TGS80" s="217"/>
      <c r="TGT80" s="217"/>
      <c r="TGU80" s="217"/>
      <c r="TGV80" s="217"/>
      <c r="TGW80" s="217"/>
      <c r="TGX80" s="217"/>
      <c r="TGY80" s="217"/>
      <c r="TGZ80" s="217"/>
      <c r="THA80" s="217"/>
      <c r="THB80" s="217"/>
      <c r="THC80" s="217"/>
      <c r="THD80" s="217"/>
      <c r="THE80" s="217"/>
      <c r="THF80" s="217"/>
      <c r="THG80" s="217"/>
      <c r="THH80" s="217"/>
      <c r="THI80" s="217"/>
      <c r="THJ80" s="217"/>
      <c r="THK80" s="217"/>
      <c r="THL80" s="217"/>
      <c r="THM80" s="217"/>
      <c r="THN80" s="217"/>
      <c r="THO80" s="217"/>
      <c r="THP80" s="217"/>
      <c r="THQ80" s="217"/>
      <c r="THR80" s="217"/>
      <c r="THS80" s="217"/>
      <c r="THT80" s="217"/>
      <c r="THU80" s="217"/>
      <c r="THV80" s="217"/>
      <c r="THW80" s="217"/>
      <c r="THX80" s="217"/>
      <c r="THY80" s="217"/>
      <c r="THZ80" s="217"/>
      <c r="TIA80" s="217"/>
      <c r="TIB80" s="217"/>
      <c r="TIC80" s="217"/>
      <c r="TID80" s="217"/>
      <c r="TIE80" s="217"/>
      <c r="TIF80" s="217"/>
      <c r="TIG80" s="217"/>
      <c r="TIH80" s="217"/>
      <c r="TII80" s="217"/>
      <c r="TIJ80" s="217"/>
      <c r="TIK80" s="217"/>
      <c r="TIL80" s="217"/>
      <c r="TIM80" s="217"/>
      <c r="TIN80" s="217"/>
      <c r="TIO80" s="217"/>
      <c r="TIP80" s="217"/>
      <c r="TIQ80" s="217"/>
      <c r="TIR80" s="217"/>
      <c r="TIS80" s="217"/>
      <c r="TIT80" s="217"/>
      <c r="TIU80" s="217"/>
      <c r="TIV80" s="217"/>
      <c r="TIW80" s="217"/>
      <c r="TIX80" s="217"/>
      <c r="TIY80" s="217"/>
      <c r="TIZ80" s="217"/>
      <c r="TJA80" s="217"/>
      <c r="TJB80" s="217"/>
      <c r="TJC80" s="217"/>
      <c r="TJD80" s="217"/>
      <c r="TJE80" s="217"/>
      <c r="TJF80" s="217"/>
      <c r="TJG80" s="217"/>
      <c r="TJH80" s="217"/>
      <c r="TJI80" s="217"/>
      <c r="TJJ80" s="217"/>
      <c r="TJK80" s="217"/>
      <c r="TJL80" s="217"/>
      <c r="TJM80" s="217"/>
      <c r="TJN80" s="217"/>
      <c r="TJO80" s="217"/>
      <c r="TJP80" s="217"/>
      <c r="TJQ80" s="217"/>
      <c r="TJR80" s="217"/>
      <c r="TJS80" s="217"/>
      <c r="TJT80" s="217"/>
      <c r="TJU80" s="217"/>
      <c r="TJV80" s="217"/>
      <c r="TJW80" s="217"/>
      <c r="TJX80" s="217"/>
      <c r="TJY80" s="217"/>
      <c r="TJZ80" s="217"/>
      <c r="TKA80" s="217"/>
      <c r="TKB80" s="217"/>
      <c r="TKC80" s="217"/>
      <c r="TKD80" s="217"/>
      <c r="TKE80" s="217"/>
      <c r="TKF80" s="217"/>
      <c r="TKG80" s="217"/>
      <c r="TKH80" s="217"/>
      <c r="TKI80" s="217"/>
      <c r="TKJ80" s="217"/>
      <c r="TKK80" s="217"/>
      <c r="TKL80" s="217"/>
      <c r="TKM80" s="217"/>
      <c r="TKN80" s="217"/>
      <c r="TKO80" s="217"/>
      <c r="TKP80" s="217"/>
      <c r="TKQ80" s="217"/>
      <c r="TKR80" s="217"/>
      <c r="TKS80" s="217"/>
      <c r="TKT80" s="217"/>
      <c r="TKU80" s="217"/>
      <c r="TKV80" s="217"/>
      <c r="TKW80" s="217"/>
      <c r="TKX80" s="217"/>
      <c r="TKY80" s="217"/>
      <c r="TKZ80" s="217"/>
      <c r="TLA80" s="217"/>
      <c r="TLB80" s="217"/>
      <c r="TLC80" s="217"/>
      <c r="TLD80" s="217"/>
      <c r="TLE80" s="217"/>
      <c r="TLF80" s="217"/>
      <c r="TLG80" s="217"/>
      <c r="TLH80" s="217"/>
      <c r="TLI80" s="217"/>
      <c r="TLJ80" s="217"/>
      <c r="TLK80" s="217"/>
      <c r="TLL80" s="217"/>
      <c r="TLM80" s="217"/>
      <c r="TLN80" s="217"/>
      <c r="TLO80" s="217"/>
      <c r="TLP80" s="217"/>
      <c r="TLQ80" s="217"/>
      <c r="TLR80" s="217"/>
      <c r="TLS80" s="217"/>
      <c r="TLT80" s="217"/>
      <c r="TLU80" s="217"/>
      <c r="TLV80" s="217"/>
      <c r="TLW80" s="217"/>
      <c r="TLX80" s="217"/>
      <c r="TLY80" s="217"/>
      <c r="TLZ80" s="217"/>
      <c r="TMA80" s="217"/>
      <c r="TMB80" s="217"/>
      <c r="TMC80" s="217"/>
      <c r="TMD80" s="217"/>
      <c r="TME80" s="217"/>
      <c r="TMF80" s="217"/>
      <c r="TMG80" s="217"/>
      <c r="TMH80" s="217"/>
      <c r="TMI80" s="217"/>
      <c r="TMJ80" s="217"/>
      <c r="TMK80" s="217"/>
      <c r="TML80" s="217"/>
      <c r="TMM80" s="217"/>
      <c r="TMN80" s="217"/>
      <c r="TMO80" s="217"/>
      <c r="TMP80" s="217"/>
      <c r="TMQ80" s="217"/>
      <c r="TMR80" s="217"/>
      <c r="TMS80" s="217"/>
      <c r="TMT80" s="217"/>
      <c r="TMU80" s="217"/>
      <c r="TMV80" s="217"/>
      <c r="TMW80" s="217"/>
      <c r="TMX80" s="217"/>
      <c r="TMY80" s="217"/>
      <c r="TMZ80" s="217"/>
      <c r="TNA80" s="217"/>
      <c r="TNB80" s="217"/>
      <c r="TNC80" s="217"/>
      <c r="TND80" s="217"/>
      <c r="TNE80" s="217"/>
      <c r="TNF80" s="217"/>
      <c r="TNG80" s="217"/>
      <c r="TNH80" s="217"/>
      <c r="TNI80" s="217"/>
      <c r="TNJ80" s="217"/>
      <c r="TNK80" s="217"/>
      <c r="TNL80" s="217"/>
      <c r="TNM80" s="217"/>
      <c r="TNN80" s="217"/>
      <c r="TNO80" s="217"/>
      <c r="TNP80" s="217"/>
      <c r="TNQ80" s="217"/>
      <c r="TNR80" s="217"/>
      <c r="TNS80" s="217"/>
      <c r="TNT80" s="217"/>
      <c r="TNU80" s="217"/>
      <c r="TNV80" s="217"/>
      <c r="TNW80" s="217"/>
      <c r="TNX80" s="217"/>
      <c r="TNY80" s="217"/>
      <c r="TNZ80" s="217"/>
      <c r="TOA80" s="217"/>
      <c r="TOB80" s="217"/>
      <c r="TOC80" s="217"/>
      <c r="TOD80" s="217"/>
      <c r="TOE80" s="217"/>
      <c r="TOF80" s="217"/>
      <c r="TOG80" s="217"/>
      <c r="TOH80" s="217"/>
      <c r="TOI80" s="217"/>
      <c r="TOJ80" s="217"/>
      <c r="TOK80" s="217"/>
      <c r="TOL80" s="217"/>
      <c r="TOM80" s="217"/>
      <c r="TON80" s="217"/>
      <c r="TOO80" s="217"/>
      <c r="TOP80" s="217"/>
      <c r="TOQ80" s="217"/>
      <c r="TOR80" s="217"/>
      <c r="TOS80" s="217"/>
      <c r="TOT80" s="217"/>
      <c r="TOU80" s="217"/>
      <c r="TOV80" s="217"/>
      <c r="TOW80" s="217"/>
      <c r="TOX80" s="217"/>
      <c r="TOY80" s="217"/>
      <c r="TOZ80" s="217"/>
      <c r="TPA80" s="217"/>
      <c r="TPB80" s="217"/>
      <c r="TPC80" s="217"/>
      <c r="TPD80" s="217"/>
      <c r="TPE80" s="217"/>
      <c r="TPF80" s="217"/>
      <c r="TPG80" s="217"/>
      <c r="TPH80" s="217"/>
      <c r="TPI80" s="217"/>
      <c r="TPJ80" s="217"/>
      <c r="TPK80" s="217"/>
      <c r="TPL80" s="217"/>
      <c r="TPM80" s="217"/>
      <c r="TPN80" s="217"/>
      <c r="TPO80" s="217"/>
      <c r="TPP80" s="217"/>
      <c r="TPQ80" s="217"/>
      <c r="TPR80" s="217"/>
      <c r="TPS80" s="217"/>
      <c r="TPT80" s="217"/>
      <c r="TPU80" s="217"/>
      <c r="TPV80" s="217"/>
      <c r="TPW80" s="217"/>
      <c r="TPX80" s="217"/>
      <c r="TPY80" s="217"/>
      <c r="TPZ80" s="217"/>
      <c r="TQA80" s="217"/>
      <c r="TQB80" s="217"/>
      <c r="TQC80" s="217"/>
      <c r="TQD80" s="217"/>
      <c r="TQE80" s="217"/>
      <c r="TQF80" s="217"/>
      <c r="TQG80" s="217"/>
      <c r="TQH80" s="217"/>
      <c r="TQI80" s="217"/>
      <c r="TQJ80" s="217"/>
      <c r="TQK80" s="217"/>
      <c r="TQL80" s="217"/>
      <c r="TQM80" s="217"/>
      <c r="TQN80" s="217"/>
      <c r="TQO80" s="217"/>
      <c r="TQP80" s="217"/>
      <c r="TQQ80" s="217"/>
      <c r="TQR80" s="217"/>
      <c r="TQS80" s="217"/>
      <c r="TQT80" s="217"/>
      <c r="TQU80" s="217"/>
      <c r="TQV80" s="217"/>
      <c r="TQW80" s="217"/>
      <c r="TQX80" s="217"/>
      <c r="TQY80" s="217"/>
      <c r="TQZ80" s="217"/>
      <c r="TRA80" s="217"/>
      <c r="TRB80" s="217"/>
      <c r="TRC80" s="217"/>
      <c r="TRD80" s="217"/>
      <c r="TRE80" s="217"/>
      <c r="TRF80" s="217"/>
      <c r="TRG80" s="217"/>
      <c r="TRH80" s="217"/>
      <c r="TRI80" s="217"/>
      <c r="TRJ80" s="217"/>
      <c r="TRK80" s="217"/>
      <c r="TRL80" s="217"/>
      <c r="TRM80" s="217"/>
      <c r="TRN80" s="217"/>
      <c r="TRO80" s="217"/>
      <c r="TRP80" s="217"/>
      <c r="TRQ80" s="217"/>
      <c r="TRR80" s="217"/>
      <c r="TRS80" s="217"/>
      <c r="TRT80" s="217"/>
      <c r="TRU80" s="217"/>
      <c r="TRV80" s="217"/>
      <c r="TRW80" s="217"/>
      <c r="TRX80" s="217"/>
      <c r="TRY80" s="217"/>
      <c r="TRZ80" s="217"/>
      <c r="TSA80" s="217"/>
      <c r="TSB80" s="217"/>
      <c r="TSC80" s="217"/>
      <c r="TSD80" s="217"/>
      <c r="TSE80" s="217"/>
      <c r="TSF80" s="217"/>
      <c r="TSG80" s="217"/>
      <c r="TSH80" s="217"/>
      <c r="TSI80" s="217"/>
      <c r="TSJ80" s="217"/>
      <c r="TSK80" s="217"/>
      <c r="TSL80" s="217"/>
      <c r="TSM80" s="217"/>
      <c r="TSN80" s="217"/>
      <c r="TSO80" s="217"/>
      <c r="TSP80" s="217"/>
      <c r="TSQ80" s="217"/>
      <c r="TSR80" s="217"/>
      <c r="TSS80" s="217"/>
      <c r="TST80" s="217"/>
      <c r="TSU80" s="217"/>
      <c r="TSV80" s="217"/>
      <c r="TSW80" s="217"/>
      <c r="TSX80" s="217"/>
      <c r="TSY80" s="217"/>
      <c r="TSZ80" s="217"/>
      <c r="TTA80" s="217"/>
      <c r="TTB80" s="217"/>
      <c r="TTC80" s="217"/>
      <c r="TTD80" s="217"/>
      <c r="TTE80" s="217"/>
      <c r="TTF80" s="217"/>
      <c r="TTG80" s="217"/>
      <c r="TTH80" s="217"/>
      <c r="TTI80" s="217"/>
      <c r="TTJ80" s="217"/>
      <c r="TTK80" s="217"/>
      <c r="TTL80" s="217"/>
      <c r="TTM80" s="217"/>
      <c r="TTN80" s="217"/>
      <c r="TTO80" s="217"/>
      <c r="TTP80" s="217"/>
      <c r="TTQ80" s="217"/>
      <c r="TTR80" s="217"/>
      <c r="TTS80" s="217"/>
      <c r="TTT80" s="217"/>
      <c r="TTU80" s="217"/>
      <c r="TTV80" s="217"/>
      <c r="TTW80" s="217"/>
      <c r="TTX80" s="217"/>
      <c r="TTY80" s="217"/>
      <c r="TTZ80" s="217"/>
      <c r="TUA80" s="217"/>
      <c r="TUB80" s="217"/>
      <c r="TUC80" s="217"/>
      <c r="TUD80" s="217"/>
      <c r="TUE80" s="217"/>
      <c r="TUF80" s="217"/>
      <c r="TUG80" s="217"/>
      <c r="TUH80" s="217"/>
      <c r="TUI80" s="217"/>
      <c r="TUJ80" s="217"/>
      <c r="TUK80" s="217"/>
      <c r="TUL80" s="217"/>
      <c r="TUM80" s="217"/>
      <c r="TUN80" s="217"/>
      <c r="TUO80" s="217"/>
      <c r="TUP80" s="217"/>
      <c r="TUQ80" s="217"/>
      <c r="TUR80" s="217"/>
      <c r="TUS80" s="217"/>
      <c r="TUT80" s="217"/>
      <c r="TUU80" s="217"/>
      <c r="TUV80" s="217"/>
      <c r="TUW80" s="217"/>
      <c r="TUX80" s="217"/>
      <c r="TUY80" s="217"/>
      <c r="TUZ80" s="217"/>
      <c r="TVA80" s="217"/>
      <c r="TVB80" s="217"/>
      <c r="TVC80" s="217"/>
      <c r="TVD80" s="217"/>
      <c r="TVE80" s="217"/>
      <c r="TVF80" s="217"/>
      <c r="TVG80" s="217"/>
      <c r="TVH80" s="217"/>
      <c r="TVI80" s="217"/>
      <c r="TVJ80" s="217"/>
      <c r="TVK80" s="217"/>
      <c r="TVL80" s="217"/>
      <c r="TVM80" s="217"/>
      <c r="TVN80" s="217"/>
      <c r="TVO80" s="217"/>
      <c r="TVP80" s="217"/>
      <c r="TVQ80" s="217"/>
      <c r="TVR80" s="217"/>
      <c r="TVS80" s="217"/>
      <c r="TVT80" s="217"/>
      <c r="TVU80" s="217"/>
      <c r="TVV80" s="217"/>
      <c r="TVW80" s="217"/>
      <c r="TVX80" s="217"/>
      <c r="TVY80" s="217"/>
      <c r="TVZ80" s="217"/>
      <c r="TWA80" s="217"/>
      <c r="TWB80" s="217"/>
      <c r="TWC80" s="217"/>
      <c r="TWD80" s="217"/>
      <c r="TWE80" s="217"/>
      <c r="TWF80" s="217"/>
      <c r="TWG80" s="217"/>
      <c r="TWH80" s="217"/>
      <c r="TWI80" s="217"/>
      <c r="TWJ80" s="217"/>
      <c r="TWK80" s="217"/>
      <c r="TWL80" s="217"/>
      <c r="TWM80" s="217"/>
      <c r="TWN80" s="217"/>
      <c r="TWO80" s="217"/>
      <c r="TWP80" s="217"/>
      <c r="TWQ80" s="217"/>
      <c r="TWR80" s="217"/>
      <c r="TWS80" s="217"/>
      <c r="TWT80" s="217"/>
      <c r="TWU80" s="217"/>
      <c r="TWV80" s="217"/>
      <c r="TWW80" s="217"/>
      <c r="TWX80" s="217"/>
      <c r="TWY80" s="217"/>
      <c r="TWZ80" s="217"/>
      <c r="TXA80" s="217"/>
      <c r="TXB80" s="217"/>
      <c r="TXC80" s="217"/>
      <c r="TXD80" s="217"/>
      <c r="TXE80" s="217"/>
      <c r="TXF80" s="217"/>
      <c r="TXG80" s="217"/>
      <c r="TXH80" s="217"/>
      <c r="TXI80" s="217"/>
      <c r="TXJ80" s="217"/>
      <c r="TXK80" s="217"/>
      <c r="TXL80" s="217"/>
      <c r="TXM80" s="217"/>
      <c r="TXN80" s="217"/>
      <c r="TXO80" s="217"/>
      <c r="TXP80" s="217"/>
      <c r="TXQ80" s="217"/>
      <c r="TXR80" s="217"/>
      <c r="TXS80" s="217"/>
      <c r="TXT80" s="217"/>
      <c r="TXU80" s="217"/>
      <c r="TXV80" s="217"/>
      <c r="TXW80" s="217"/>
      <c r="TXX80" s="217"/>
      <c r="TXY80" s="217"/>
      <c r="TXZ80" s="217"/>
      <c r="TYA80" s="217"/>
      <c r="TYB80" s="217"/>
      <c r="TYC80" s="217"/>
      <c r="TYD80" s="217"/>
      <c r="TYE80" s="217"/>
      <c r="TYF80" s="217"/>
      <c r="TYG80" s="217"/>
      <c r="TYH80" s="217"/>
      <c r="TYI80" s="217"/>
      <c r="TYJ80" s="217"/>
      <c r="TYK80" s="217"/>
      <c r="TYL80" s="217"/>
      <c r="TYM80" s="217"/>
      <c r="TYN80" s="217"/>
      <c r="TYO80" s="217"/>
      <c r="TYP80" s="217"/>
      <c r="TYQ80" s="217"/>
      <c r="TYR80" s="217"/>
      <c r="TYS80" s="217"/>
      <c r="TYT80" s="217"/>
      <c r="TYU80" s="217"/>
      <c r="TYV80" s="217"/>
      <c r="TYW80" s="217"/>
      <c r="TYX80" s="217"/>
      <c r="TYY80" s="217"/>
      <c r="TYZ80" s="217"/>
      <c r="TZA80" s="217"/>
      <c r="TZB80" s="217"/>
      <c r="TZC80" s="217"/>
      <c r="TZD80" s="217"/>
      <c r="TZE80" s="217"/>
      <c r="TZF80" s="217"/>
      <c r="TZG80" s="217"/>
      <c r="TZH80" s="217"/>
      <c r="TZI80" s="217"/>
      <c r="TZJ80" s="217"/>
      <c r="TZK80" s="217"/>
      <c r="TZL80" s="217"/>
      <c r="TZM80" s="217"/>
      <c r="TZN80" s="217"/>
      <c r="TZO80" s="217"/>
      <c r="TZP80" s="217"/>
      <c r="TZQ80" s="217"/>
      <c r="TZR80" s="217"/>
      <c r="TZS80" s="217"/>
      <c r="TZT80" s="217"/>
      <c r="TZU80" s="217"/>
      <c r="TZV80" s="217"/>
      <c r="TZW80" s="217"/>
      <c r="TZX80" s="217"/>
      <c r="TZY80" s="217"/>
      <c r="TZZ80" s="217"/>
      <c r="UAA80" s="217"/>
      <c r="UAB80" s="217"/>
      <c r="UAC80" s="217"/>
      <c r="UAD80" s="217"/>
      <c r="UAE80" s="217"/>
      <c r="UAF80" s="217"/>
      <c r="UAG80" s="217"/>
      <c r="UAH80" s="217"/>
      <c r="UAI80" s="217"/>
      <c r="UAJ80" s="217"/>
      <c r="UAK80" s="217"/>
      <c r="UAL80" s="217"/>
      <c r="UAM80" s="217"/>
      <c r="UAN80" s="217"/>
      <c r="UAO80" s="217"/>
      <c r="UAP80" s="217"/>
      <c r="UAQ80" s="217"/>
      <c r="UAR80" s="217"/>
      <c r="UAS80" s="217"/>
      <c r="UAT80" s="217"/>
      <c r="UAU80" s="217"/>
      <c r="UAV80" s="217"/>
      <c r="UAW80" s="217"/>
      <c r="UAX80" s="217"/>
      <c r="UAY80" s="217"/>
      <c r="UAZ80" s="217"/>
      <c r="UBA80" s="217"/>
      <c r="UBB80" s="217"/>
      <c r="UBC80" s="217"/>
      <c r="UBD80" s="217"/>
      <c r="UBE80" s="217"/>
      <c r="UBF80" s="217"/>
      <c r="UBG80" s="217"/>
      <c r="UBH80" s="217"/>
      <c r="UBI80" s="217"/>
      <c r="UBJ80" s="217"/>
      <c r="UBK80" s="217"/>
      <c r="UBL80" s="217"/>
      <c r="UBM80" s="217"/>
      <c r="UBN80" s="217"/>
      <c r="UBO80" s="217"/>
      <c r="UBP80" s="217"/>
      <c r="UBQ80" s="217"/>
      <c r="UBR80" s="217"/>
      <c r="UBS80" s="217"/>
      <c r="UBT80" s="217"/>
      <c r="UBU80" s="217"/>
      <c r="UBV80" s="217"/>
      <c r="UBW80" s="217"/>
      <c r="UBX80" s="217"/>
      <c r="UBY80" s="217"/>
      <c r="UBZ80" s="217"/>
      <c r="UCA80" s="217"/>
      <c r="UCB80" s="217"/>
      <c r="UCC80" s="217"/>
      <c r="UCD80" s="217"/>
      <c r="UCE80" s="217"/>
      <c r="UCF80" s="217"/>
      <c r="UCG80" s="217"/>
      <c r="UCH80" s="217"/>
      <c r="UCI80" s="217"/>
      <c r="UCJ80" s="217"/>
      <c r="UCK80" s="217"/>
      <c r="UCL80" s="217"/>
      <c r="UCM80" s="217"/>
      <c r="UCN80" s="217"/>
      <c r="UCO80" s="217"/>
      <c r="UCP80" s="217"/>
      <c r="UCQ80" s="217"/>
      <c r="UCR80" s="217"/>
      <c r="UCS80" s="217"/>
      <c r="UCT80" s="217"/>
      <c r="UCU80" s="217"/>
      <c r="UCV80" s="217"/>
      <c r="UCW80" s="217"/>
      <c r="UCX80" s="217"/>
      <c r="UCY80" s="217"/>
      <c r="UCZ80" s="217"/>
      <c r="UDA80" s="217"/>
      <c r="UDB80" s="217"/>
      <c r="UDC80" s="217"/>
      <c r="UDD80" s="217"/>
      <c r="UDE80" s="217"/>
      <c r="UDF80" s="217"/>
      <c r="UDG80" s="217"/>
      <c r="UDH80" s="217"/>
      <c r="UDI80" s="217"/>
      <c r="UDJ80" s="217"/>
      <c r="UDK80" s="217"/>
      <c r="UDL80" s="217"/>
      <c r="UDM80" s="217"/>
      <c r="UDN80" s="217"/>
      <c r="UDO80" s="217"/>
      <c r="UDP80" s="217"/>
      <c r="UDQ80" s="217"/>
      <c r="UDR80" s="217"/>
      <c r="UDS80" s="217"/>
      <c r="UDT80" s="217"/>
      <c r="UDU80" s="217"/>
      <c r="UDV80" s="217"/>
      <c r="UDW80" s="217"/>
      <c r="UDX80" s="217"/>
      <c r="UDY80" s="217"/>
      <c r="UDZ80" s="217"/>
      <c r="UEA80" s="217"/>
      <c r="UEB80" s="217"/>
      <c r="UEC80" s="217"/>
      <c r="UED80" s="217"/>
      <c r="UEE80" s="217"/>
      <c r="UEF80" s="217"/>
      <c r="UEG80" s="217"/>
      <c r="UEH80" s="217"/>
      <c r="UEI80" s="217"/>
      <c r="UEJ80" s="217"/>
      <c r="UEK80" s="217"/>
      <c r="UEL80" s="217"/>
      <c r="UEM80" s="217"/>
      <c r="UEN80" s="217"/>
      <c r="UEO80" s="217"/>
      <c r="UEP80" s="217"/>
      <c r="UEQ80" s="217"/>
      <c r="UER80" s="217"/>
      <c r="UES80" s="217"/>
      <c r="UET80" s="217"/>
      <c r="UEU80" s="217"/>
      <c r="UEV80" s="217"/>
      <c r="UEW80" s="217"/>
      <c r="UEX80" s="217"/>
      <c r="UEY80" s="217"/>
      <c r="UEZ80" s="217"/>
      <c r="UFA80" s="217"/>
      <c r="UFB80" s="217"/>
      <c r="UFC80" s="217"/>
      <c r="UFD80" s="217"/>
      <c r="UFE80" s="217"/>
      <c r="UFF80" s="217"/>
      <c r="UFG80" s="217"/>
      <c r="UFH80" s="217"/>
      <c r="UFI80" s="217"/>
      <c r="UFJ80" s="217"/>
      <c r="UFK80" s="217"/>
      <c r="UFL80" s="217"/>
      <c r="UFM80" s="217"/>
      <c r="UFN80" s="217"/>
      <c r="UFO80" s="217"/>
      <c r="UFP80" s="217"/>
      <c r="UFQ80" s="217"/>
      <c r="UFR80" s="217"/>
      <c r="UFS80" s="217"/>
      <c r="UFT80" s="217"/>
      <c r="UFU80" s="217"/>
      <c r="UFV80" s="217"/>
      <c r="UFW80" s="217"/>
      <c r="UFX80" s="217"/>
      <c r="UFY80" s="217"/>
      <c r="UFZ80" s="217"/>
      <c r="UGA80" s="217"/>
      <c r="UGB80" s="217"/>
      <c r="UGC80" s="217"/>
      <c r="UGD80" s="217"/>
      <c r="UGE80" s="217"/>
      <c r="UGF80" s="217"/>
      <c r="UGG80" s="217"/>
      <c r="UGH80" s="217"/>
      <c r="UGI80" s="217"/>
      <c r="UGJ80" s="217"/>
      <c r="UGK80" s="217"/>
      <c r="UGL80" s="217"/>
      <c r="UGM80" s="217"/>
      <c r="UGN80" s="217"/>
      <c r="UGO80" s="217"/>
      <c r="UGP80" s="217"/>
      <c r="UGQ80" s="217"/>
      <c r="UGR80" s="217"/>
      <c r="UGS80" s="217"/>
      <c r="UGT80" s="217"/>
      <c r="UGU80" s="217"/>
      <c r="UGV80" s="217"/>
      <c r="UGW80" s="217"/>
      <c r="UGX80" s="217"/>
      <c r="UGY80" s="217"/>
      <c r="UGZ80" s="217"/>
      <c r="UHA80" s="217"/>
      <c r="UHB80" s="217"/>
      <c r="UHC80" s="217"/>
      <c r="UHD80" s="217"/>
      <c r="UHE80" s="217"/>
      <c r="UHF80" s="217"/>
      <c r="UHG80" s="217"/>
      <c r="UHH80" s="217"/>
      <c r="UHI80" s="217"/>
      <c r="UHJ80" s="217"/>
      <c r="UHK80" s="217"/>
      <c r="UHL80" s="217"/>
      <c r="UHM80" s="217"/>
      <c r="UHN80" s="217"/>
      <c r="UHO80" s="217"/>
      <c r="UHP80" s="217"/>
      <c r="UHQ80" s="217"/>
      <c r="UHR80" s="217"/>
      <c r="UHS80" s="217"/>
      <c r="UHT80" s="217"/>
      <c r="UHU80" s="217"/>
      <c r="UHV80" s="217"/>
      <c r="UHW80" s="217"/>
      <c r="UHX80" s="217"/>
      <c r="UHY80" s="217"/>
      <c r="UHZ80" s="217"/>
      <c r="UIA80" s="217"/>
      <c r="UIB80" s="217"/>
      <c r="UIC80" s="217"/>
      <c r="UID80" s="217"/>
      <c r="UIE80" s="217"/>
      <c r="UIF80" s="217"/>
      <c r="UIG80" s="217"/>
      <c r="UIH80" s="217"/>
      <c r="UII80" s="217"/>
      <c r="UIJ80" s="217"/>
      <c r="UIK80" s="217"/>
      <c r="UIL80" s="217"/>
      <c r="UIM80" s="217"/>
      <c r="UIN80" s="217"/>
      <c r="UIO80" s="217"/>
      <c r="UIP80" s="217"/>
      <c r="UIQ80" s="217"/>
      <c r="UIR80" s="217"/>
      <c r="UIS80" s="217"/>
      <c r="UIT80" s="217"/>
      <c r="UIU80" s="217"/>
      <c r="UIV80" s="217"/>
      <c r="UIW80" s="217"/>
      <c r="UIX80" s="217"/>
      <c r="UIY80" s="217"/>
      <c r="UIZ80" s="217"/>
      <c r="UJA80" s="217"/>
      <c r="UJB80" s="217"/>
      <c r="UJC80" s="217"/>
      <c r="UJD80" s="217"/>
      <c r="UJE80" s="217"/>
      <c r="UJF80" s="217"/>
      <c r="UJG80" s="217"/>
      <c r="UJH80" s="217"/>
      <c r="UJI80" s="217"/>
      <c r="UJJ80" s="217"/>
      <c r="UJK80" s="217"/>
      <c r="UJL80" s="217"/>
      <c r="UJM80" s="217"/>
      <c r="UJN80" s="217"/>
      <c r="UJO80" s="217"/>
      <c r="UJP80" s="217"/>
      <c r="UJQ80" s="217"/>
      <c r="UJR80" s="217"/>
      <c r="UJS80" s="217"/>
      <c r="UJT80" s="217"/>
      <c r="UJU80" s="217"/>
      <c r="UJV80" s="217"/>
      <c r="UJW80" s="217"/>
      <c r="UJX80" s="217"/>
      <c r="UJY80" s="217"/>
      <c r="UJZ80" s="217"/>
      <c r="UKA80" s="217"/>
      <c r="UKB80" s="217"/>
      <c r="UKC80" s="217"/>
      <c r="UKD80" s="217"/>
      <c r="UKE80" s="217"/>
      <c r="UKF80" s="217"/>
      <c r="UKG80" s="217"/>
      <c r="UKH80" s="217"/>
      <c r="UKI80" s="217"/>
      <c r="UKJ80" s="217"/>
      <c r="UKK80" s="217"/>
      <c r="UKL80" s="217"/>
      <c r="UKM80" s="217"/>
      <c r="UKN80" s="217"/>
      <c r="UKO80" s="217"/>
      <c r="UKP80" s="217"/>
      <c r="UKQ80" s="217"/>
      <c r="UKR80" s="217"/>
      <c r="UKS80" s="217"/>
      <c r="UKT80" s="217"/>
      <c r="UKU80" s="217"/>
      <c r="UKV80" s="217"/>
      <c r="UKW80" s="217"/>
      <c r="UKX80" s="217"/>
      <c r="UKY80" s="217"/>
      <c r="UKZ80" s="217"/>
      <c r="ULA80" s="217"/>
      <c r="ULB80" s="217"/>
      <c r="ULC80" s="217"/>
      <c r="ULD80" s="217"/>
      <c r="ULE80" s="217"/>
      <c r="ULF80" s="217"/>
      <c r="ULG80" s="217"/>
      <c r="ULH80" s="217"/>
      <c r="ULI80" s="217"/>
      <c r="ULJ80" s="217"/>
      <c r="ULK80" s="217"/>
      <c r="ULL80" s="217"/>
      <c r="ULM80" s="217"/>
      <c r="ULN80" s="217"/>
      <c r="ULO80" s="217"/>
      <c r="ULP80" s="217"/>
      <c r="ULQ80" s="217"/>
      <c r="ULR80" s="217"/>
      <c r="ULS80" s="217"/>
      <c r="ULT80" s="217"/>
      <c r="ULU80" s="217"/>
      <c r="ULV80" s="217"/>
      <c r="ULW80" s="217"/>
      <c r="ULX80" s="217"/>
      <c r="ULY80" s="217"/>
      <c r="ULZ80" s="217"/>
      <c r="UMA80" s="217"/>
      <c r="UMB80" s="217"/>
      <c r="UMC80" s="217"/>
      <c r="UMD80" s="217"/>
      <c r="UME80" s="217"/>
      <c r="UMF80" s="217"/>
      <c r="UMG80" s="217"/>
      <c r="UMH80" s="217"/>
      <c r="UMI80" s="217"/>
      <c r="UMJ80" s="217"/>
      <c r="UMK80" s="217"/>
      <c r="UML80" s="217"/>
      <c r="UMM80" s="217"/>
      <c r="UMN80" s="217"/>
      <c r="UMO80" s="217"/>
      <c r="UMP80" s="217"/>
      <c r="UMQ80" s="217"/>
      <c r="UMR80" s="217"/>
      <c r="UMS80" s="217"/>
      <c r="UMT80" s="217"/>
      <c r="UMU80" s="217"/>
      <c r="UMV80" s="217"/>
      <c r="UMW80" s="217"/>
      <c r="UMX80" s="217"/>
      <c r="UMY80" s="217"/>
      <c r="UMZ80" s="217"/>
      <c r="UNA80" s="217"/>
      <c r="UNB80" s="217"/>
      <c r="UNC80" s="217"/>
      <c r="UND80" s="217"/>
      <c r="UNE80" s="217"/>
      <c r="UNF80" s="217"/>
      <c r="UNG80" s="217"/>
      <c r="UNH80" s="217"/>
      <c r="UNI80" s="217"/>
      <c r="UNJ80" s="217"/>
      <c r="UNK80" s="217"/>
      <c r="UNL80" s="217"/>
      <c r="UNM80" s="217"/>
      <c r="UNN80" s="217"/>
      <c r="UNO80" s="217"/>
      <c r="UNP80" s="217"/>
      <c r="UNQ80" s="217"/>
      <c r="UNR80" s="217"/>
      <c r="UNS80" s="217"/>
      <c r="UNT80" s="217"/>
      <c r="UNU80" s="217"/>
      <c r="UNV80" s="217"/>
      <c r="UNW80" s="217"/>
      <c r="UNX80" s="217"/>
      <c r="UNY80" s="217"/>
      <c r="UNZ80" s="217"/>
      <c r="UOA80" s="217"/>
      <c r="UOB80" s="217"/>
      <c r="UOC80" s="217"/>
      <c r="UOD80" s="217"/>
      <c r="UOE80" s="217"/>
      <c r="UOF80" s="217"/>
      <c r="UOG80" s="217"/>
      <c r="UOH80" s="217"/>
      <c r="UOI80" s="217"/>
      <c r="UOJ80" s="217"/>
      <c r="UOK80" s="217"/>
      <c r="UOL80" s="217"/>
      <c r="UOM80" s="217"/>
      <c r="UON80" s="217"/>
      <c r="UOO80" s="217"/>
      <c r="UOP80" s="217"/>
      <c r="UOQ80" s="217"/>
      <c r="UOR80" s="217"/>
      <c r="UOS80" s="217"/>
      <c r="UOT80" s="217"/>
      <c r="UOU80" s="217"/>
      <c r="UOV80" s="217"/>
      <c r="UOW80" s="217"/>
      <c r="UOX80" s="217"/>
      <c r="UOY80" s="217"/>
      <c r="UOZ80" s="217"/>
      <c r="UPA80" s="217"/>
      <c r="UPB80" s="217"/>
      <c r="UPC80" s="217"/>
      <c r="UPD80" s="217"/>
      <c r="UPE80" s="217"/>
      <c r="UPF80" s="217"/>
      <c r="UPG80" s="217"/>
      <c r="UPH80" s="217"/>
      <c r="UPI80" s="217"/>
      <c r="UPJ80" s="217"/>
      <c r="UPK80" s="217"/>
      <c r="UPL80" s="217"/>
      <c r="UPM80" s="217"/>
      <c r="UPN80" s="217"/>
      <c r="UPO80" s="217"/>
      <c r="UPP80" s="217"/>
      <c r="UPQ80" s="217"/>
      <c r="UPR80" s="217"/>
      <c r="UPS80" s="217"/>
      <c r="UPT80" s="217"/>
      <c r="UPU80" s="217"/>
      <c r="UPV80" s="217"/>
      <c r="UPW80" s="217"/>
      <c r="UPX80" s="217"/>
      <c r="UPY80" s="217"/>
      <c r="UPZ80" s="217"/>
      <c r="UQA80" s="217"/>
      <c r="UQB80" s="217"/>
      <c r="UQC80" s="217"/>
      <c r="UQD80" s="217"/>
      <c r="UQE80" s="217"/>
      <c r="UQF80" s="217"/>
      <c r="UQG80" s="217"/>
      <c r="UQH80" s="217"/>
      <c r="UQI80" s="217"/>
      <c r="UQJ80" s="217"/>
      <c r="UQK80" s="217"/>
      <c r="UQL80" s="217"/>
      <c r="UQM80" s="217"/>
      <c r="UQN80" s="217"/>
      <c r="UQO80" s="217"/>
      <c r="UQP80" s="217"/>
      <c r="UQQ80" s="217"/>
      <c r="UQR80" s="217"/>
      <c r="UQS80" s="217"/>
      <c r="UQT80" s="217"/>
      <c r="UQU80" s="217"/>
      <c r="UQV80" s="217"/>
      <c r="UQW80" s="217"/>
      <c r="UQX80" s="217"/>
      <c r="UQY80" s="217"/>
      <c r="UQZ80" s="217"/>
      <c r="URA80" s="217"/>
      <c r="URB80" s="217"/>
      <c r="URC80" s="217"/>
      <c r="URD80" s="217"/>
      <c r="URE80" s="217"/>
      <c r="URF80" s="217"/>
      <c r="URG80" s="217"/>
      <c r="URH80" s="217"/>
      <c r="URI80" s="217"/>
      <c r="URJ80" s="217"/>
      <c r="URK80" s="217"/>
      <c r="URL80" s="217"/>
      <c r="URM80" s="217"/>
      <c r="URN80" s="217"/>
      <c r="URO80" s="217"/>
      <c r="URP80" s="217"/>
      <c r="URQ80" s="217"/>
      <c r="URR80" s="217"/>
      <c r="URS80" s="217"/>
      <c r="URT80" s="217"/>
      <c r="URU80" s="217"/>
      <c r="URV80" s="217"/>
      <c r="URW80" s="217"/>
      <c r="URX80" s="217"/>
      <c r="URY80" s="217"/>
      <c r="URZ80" s="217"/>
      <c r="USA80" s="217"/>
      <c r="USB80" s="217"/>
      <c r="USC80" s="217"/>
      <c r="USD80" s="217"/>
      <c r="USE80" s="217"/>
      <c r="USF80" s="217"/>
      <c r="USG80" s="217"/>
      <c r="USH80" s="217"/>
      <c r="USI80" s="217"/>
      <c r="USJ80" s="217"/>
      <c r="USK80" s="217"/>
      <c r="USL80" s="217"/>
      <c r="USM80" s="217"/>
      <c r="USN80" s="217"/>
      <c r="USO80" s="217"/>
      <c r="USP80" s="217"/>
      <c r="USQ80" s="217"/>
      <c r="USR80" s="217"/>
      <c r="USS80" s="217"/>
      <c r="UST80" s="217"/>
      <c r="USU80" s="217"/>
      <c r="USV80" s="217"/>
      <c r="USW80" s="217"/>
      <c r="USX80" s="217"/>
      <c r="USY80" s="217"/>
      <c r="USZ80" s="217"/>
      <c r="UTA80" s="217"/>
      <c r="UTB80" s="217"/>
      <c r="UTC80" s="217"/>
      <c r="UTD80" s="217"/>
      <c r="UTE80" s="217"/>
      <c r="UTF80" s="217"/>
      <c r="UTG80" s="217"/>
      <c r="UTH80" s="217"/>
      <c r="UTI80" s="217"/>
      <c r="UTJ80" s="217"/>
      <c r="UTK80" s="217"/>
      <c r="UTL80" s="217"/>
      <c r="UTM80" s="217"/>
      <c r="UTN80" s="217"/>
      <c r="UTO80" s="217"/>
      <c r="UTP80" s="217"/>
      <c r="UTQ80" s="217"/>
      <c r="UTR80" s="217"/>
      <c r="UTS80" s="217"/>
      <c r="UTT80" s="217"/>
      <c r="UTU80" s="217"/>
      <c r="UTV80" s="217"/>
      <c r="UTW80" s="217"/>
      <c r="UTX80" s="217"/>
      <c r="UTY80" s="217"/>
      <c r="UTZ80" s="217"/>
      <c r="UUA80" s="217"/>
      <c r="UUB80" s="217"/>
      <c r="UUC80" s="217"/>
      <c r="UUD80" s="217"/>
      <c r="UUE80" s="217"/>
      <c r="UUF80" s="217"/>
      <c r="UUG80" s="217"/>
      <c r="UUH80" s="217"/>
      <c r="UUI80" s="217"/>
      <c r="UUJ80" s="217"/>
      <c r="UUK80" s="217"/>
      <c r="UUL80" s="217"/>
      <c r="UUM80" s="217"/>
      <c r="UUN80" s="217"/>
      <c r="UUO80" s="217"/>
      <c r="UUP80" s="217"/>
      <c r="UUQ80" s="217"/>
      <c r="UUR80" s="217"/>
      <c r="UUS80" s="217"/>
      <c r="UUT80" s="217"/>
      <c r="UUU80" s="217"/>
      <c r="UUV80" s="217"/>
      <c r="UUW80" s="217"/>
      <c r="UUX80" s="217"/>
      <c r="UUY80" s="217"/>
      <c r="UUZ80" s="217"/>
      <c r="UVA80" s="217"/>
      <c r="UVB80" s="217"/>
      <c r="UVC80" s="217"/>
      <c r="UVD80" s="217"/>
      <c r="UVE80" s="217"/>
      <c r="UVF80" s="217"/>
      <c r="UVG80" s="217"/>
      <c r="UVH80" s="217"/>
      <c r="UVI80" s="217"/>
      <c r="UVJ80" s="217"/>
      <c r="UVK80" s="217"/>
      <c r="UVL80" s="217"/>
      <c r="UVM80" s="217"/>
      <c r="UVN80" s="217"/>
      <c r="UVO80" s="217"/>
      <c r="UVP80" s="217"/>
      <c r="UVQ80" s="217"/>
      <c r="UVR80" s="217"/>
      <c r="UVS80" s="217"/>
      <c r="UVT80" s="217"/>
      <c r="UVU80" s="217"/>
      <c r="UVV80" s="217"/>
      <c r="UVW80" s="217"/>
      <c r="UVX80" s="217"/>
      <c r="UVY80" s="217"/>
      <c r="UVZ80" s="217"/>
      <c r="UWA80" s="217"/>
      <c r="UWB80" s="217"/>
      <c r="UWC80" s="217"/>
      <c r="UWD80" s="217"/>
      <c r="UWE80" s="217"/>
      <c r="UWF80" s="217"/>
      <c r="UWG80" s="217"/>
      <c r="UWH80" s="217"/>
      <c r="UWI80" s="217"/>
      <c r="UWJ80" s="217"/>
      <c r="UWK80" s="217"/>
      <c r="UWL80" s="217"/>
      <c r="UWM80" s="217"/>
      <c r="UWN80" s="217"/>
      <c r="UWO80" s="217"/>
      <c r="UWP80" s="217"/>
      <c r="UWQ80" s="217"/>
      <c r="UWR80" s="217"/>
      <c r="UWS80" s="217"/>
      <c r="UWT80" s="217"/>
      <c r="UWU80" s="217"/>
      <c r="UWV80" s="217"/>
      <c r="UWW80" s="217"/>
      <c r="UWX80" s="217"/>
      <c r="UWY80" s="217"/>
      <c r="UWZ80" s="217"/>
      <c r="UXA80" s="217"/>
      <c r="UXB80" s="217"/>
      <c r="UXC80" s="217"/>
      <c r="UXD80" s="217"/>
      <c r="UXE80" s="217"/>
      <c r="UXF80" s="217"/>
      <c r="UXG80" s="217"/>
      <c r="UXH80" s="217"/>
      <c r="UXI80" s="217"/>
      <c r="UXJ80" s="217"/>
      <c r="UXK80" s="217"/>
      <c r="UXL80" s="217"/>
      <c r="UXM80" s="217"/>
      <c r="UXN80" s="217"/>
      <c r="UXO80" s="217"/>
      <c r="UXP80" s="217"/>
      <c r="UXQ80" s="217"/>
      <c r="UXR80" s="217"/>
      <c r="UXS80" s="217"/>
      <c r="UXT80" s="217"/>
      <c r="UXU80" s="217"/>
      <c r="UXV80" s="217"/>
      <c r="UXW80" s="217"/>
      <c r="UXX80" s="217"/>
      <c r="UXY80" s="217"/>
      <c r="UXZ80" s="217"/>
      <c r="UYA80" s="217"/>
      <c r="UYB80" s="217"/>
      <c r="UYC80" s="217"/>
      <c r="UYD80" s="217"/>
      <c r="UYE80" s="217"/>
      <c r="UYF80" s="217"/>
      <c r="UYG80" s="217"/>
      <c r="UYH80" s="217"/>
      <c r="UYI80" s="217"/>
      <c r="UYJ80" s="217"/>
      <c r="UYK80" s="217"/>
      <c r="UYL80" s="217"/>
      <c r="UYM80" s="217"/>
      <c r="UYN80" s="217"/>
      <c r="UYO80" s="217"/>
      <c r="UYP80" s="217"/>
      <c r="UYQ80" s="217"/>
      <c r="UYR80" s="217"/>
      <c r="UYS80" s="217"/>
      <c r="UYT80" s="217"/>
      <c r="UYU80" s="217"/>
      <c r="UYV80" s="217"/>
      <c r="UYW80" s="217"/>
      <c r="UYX80" s="217"/>
      <c r="UYY80" s="217"/>
      <c r="UYZ80" s="217"/>
      <c r="UZA80" s="217"/>
      <c r="UZB80" s="217"/>
      <c r="UZC80" s="217"/>
      <c r="UZD80" s="217"/>
      <c r="UZE80" s="217"/>
      <c r="UZF80" s="217"/>
      <c r="UZG80" s="217"/>
      <c r="UZH80" s="217"/>
      <c r="UZI80" s="217"/>
      <c r="UZJ80" s="217"/>
      <c r="UZK80" s="217"/>
      <c r="UZL80" s="217"/>
      <c r="UZM80" s="217"/>
      <c r="UZN80" s="217"/>
      <c r="UZO80" s="217"/>
      <c r="UZP80" s="217"/>
      <c r="UZQ80" s="217"/>
      <c r="UZR80" s="217"/>
      <c r="UZS80" s="217"/>
      <c r="UZT80" s="217"/>
      <c r="UZU80" s="217"/>
      <c r="UZV80" s="217"/>
      <c r="UZW80" s="217"/>
      <c r="UZX80" s="217"/>
      <c r="UZY80" s="217"/>
      <c r="UZZ80" s="217"/>
      <c r="VAA80" s="217"/>
      <c r="VAB80" s="217"/>
      <c r="VAC80" s="217"/>
      <c r="VAD80" s="217"/>
      <c r="VAE80" s="217"/>
      <c r="VAF80" s="217"/>
      <c r="VAG80" s="217"/>
      <c r="VAH80" s="217"/>
      <c r="VAI80" s="217"/>
      <c r="VAJ80" s="217"/>
      <c r="VAK80" s="217"/>
      <c r="VAL80" s="217"/>
      <c r="VAM80" s="217"/>
      <c r="VAN80" s="217"/>
      <c r="VAO80" s="217"/>
      <c r="VAP80" s="217"/>
      <c r="VAQ80" s="217"/>
      <c r="VAR80" s="217"/>
      <c r="VAS80" s="217"/>
      <c r="VAT80" s="217"/>
      <c r="VAU80" s="217"/>
      <c r="VAV80" s="217"/>
      <c r="VAW80" s="217"/>
      <c r="VAX80" s="217"/>
      <c r="VAY80" s="217"/>
      <c r="VAZ80" s="217"/>
      <c r="VBA80" s="217"/>
      <c r="VBB80" s="217"/>
      <c r="VBC80" s="217"/>
      <c r="VBD80" s="217"/>
      <c r="VBE80" s="217"/>
      <c r="VBF80" s="217"/>
      <c r="VBG80" s="217"/>
      <c r="VBH80" s="217"/>
      <c r="VBI80" s="217"/>
      <c r="VBJ80" s="217"/>
      <c r="VBK80" s="217"/>
      <c r="VBL80" s="217"/>
      <c r="VBM80" s="217"/>
      <c r="VBN80" s="217"/>
      <c r="VBO80" s="217"/>
      <c r="VBP80" s="217"/>
      <c r="VBQ80" s="217"/>
      <c r="VBR80" s="217"/>
      <c r="VBS80" s="217"/>
      <c r="VBT80" s="217"/>
      <c r="VBU80" s="217"/>
      <c r="VBV80" s="217"/>
      <c r="VBW80" s="217"/>
      <c r="VBX80" s="217"/>
      <c r="VBY80" s="217"/>
      <c r="VBZ80" s="217"/>
      <c r="VCA80" s="217"/>
      <c r="VCB80" s="217"/>
      <c r="VCC80" s="217"/>
      <c r="VCD80" s="217"/>
      <c r="VCE80" s="217"/>
      <c r="VCF80" s="217"/>
      <c r="VCG80" s="217"/>
      <c r="VCH80" s="217"/>
      <c r="VCI80" s="217"/>
      <c r="VCJ80" s="217"/>
      <c r="VCK80" s="217"/>
      <c r="VCL80" s="217"/>
      <c r="VCM80" s="217"/>
      <c r="VCN80" s="217"/>
      <c r="VCO80" s="217"/>
      <c r="VCP80" s="217"/>
      <c r="VCQ80" s="217"/>
      <c r="VCR80" s="217"/>
      <c r="VCS80" s="217"/>
      <c r="VCT80" s="217"/>
      <c r="VCU80" s="217"/>
      <c r="VCV80" s="217"/>
      <c r="VCW80" s="217"/>
      <c r="VCX80" s="217"/>
      <c r="VCY80" s="217"/>
      <c r="VCZ80" s="217"/>
      <c r="VDA80" s="217"/>
      <c r="VDB80" s="217"/>
      <c r="VDC80" s="217"/>
      <c r="VDD80" s="217"/>
      <c r="VDE80" s="217"/>
      <c r="VDF80" s="217"/>
      <c r="VDG80" s="217"/>
      <c r="VDH80" s="217"/>
      <c r="VDI80" s="217"/>
      <c r="VDJ80" s="217"/>
      <c r="VDK80" s="217"/>
      <c r="VDL80" s="217"/>
      <c r="VDM80" s="217"/>
      <c r="VDN80" s="217"/>
      <c r="VDO80" s="217"/>
      <c r="VDP80" s="217"/>
      <c r="VDQ80" s="217"/>
      <c r="VDR80" s="217"/>
      <c r="VDS80" s="217"/>
      <c r="VDT80" s="217"/>
      <c r="VDU80" s="217"/>
      <c r="VDV80" s="217"/>
      <c r="VDW80" s="217"/>
      <c r="VDX80" s="217"/>
      <c r="VDY80" s="217"/>
      <c r="VDZ80" s="217"/>
      <c r="VEA80" s="217"/>
      <c r="VEB80" s="217"/>
      <c r="VEC80" s="217"/>
      <c r="VED80" s="217"/>
      <c r="VEE80" s="217"/>
      <c r="VEF80" s="217"/>
      <c r="VEG80" s="217"/>
      <c r="VEH80" s="217"/>
      <c r="VEI80" s="217"/>
      <c r="VEJ80" s="217"/>
      <c r="VEK80" s="217"/>
      <c r="VEL80" s="217"/>
      <c r="VEM80" s="217"/>
      <c r="VEN80" s="217"/>
      <c r="VEO80" s="217"/>
      <c r="VEP80" s="217"/>
      <c r="VEQ80" s="217"/>
      <c r="VER80" s="217"/>
      <c r="VES80" s="217"/>
      <c r="VET80" s="217"/>
      <c r="VEU80" s="217"/>
      <c r="VEV80" s="217"/>
      <c r="VEW80" s="217"/>
      <c r="VEX80" s="217"/>
      <c r="VEY80" s="217"/>
      <c r="VEZ80" s="217"/>
      <c r="VFA80" s="217"/>
      <c r="VFB80" s="217"/>
      <c r="VFC80" s="217"/>
      <c r="VFD80" s="217"/>
      <c r="VFE80" s="217"/>
      <c r="VFF80" s="217"/>
      <c r="VFG80" s="217"/>
      <c r="VFH80" s="217"/>
      <c r="VFI80" s="217"/>
      <c r="VFJ80" s="217"/>
      <c r="VFK80" s="217"/>
      <c r="VFL80" s="217"/>
      <c r="VFM80" s="217"/>
      <c r="VFN80" s="217"/>
      <c r="VFO80" s="217"/>
      <c r="VFP80" s="217"/>
      <c r="VFQ80" s="217"/>
      <c r="VFR80" s="217"/>
      <c r="VFS80" s="217"/>
      <c r="VFT80" s="217"/>
      <c r="VFU80" s="217"/>
      <c r="VFV80" s="217"/>
      <c r="VFW80" s="217"/>
      <c r="VFX80" s="217"/>
      <c r="VFY80" s="217"/>
      <c r="VFZ80" s="217"/>
      <c r="VGA80" s="217"/>
      <c r="VGB80" s="217"/>
      <c r="VGC80" s="217"/>
      <c r="VGD80" s="217"/>
      <c r="VGE80" s="217"/>
      <c r="VGF80" s="217"/>
      <c r="VGG80" s="217"/>
      <c r="VGH80" s="217"/>
      <c r="VGI80" s="217"/>
      <c r="VGJ80" s="217"/>
      <c r="VGK80" s="217"/>
      <c r="VGL80" s="217"/>
      <c r="VGM80" s="217"/>
      <c r="VGN80" s="217"/>
      <c r="VGO80" s="217"/>
      <c r="VGP80" s="217"/>
      <c r="VGQ80" s="217"/>
      <c r="VGR80" s="217"/>
      <c r="VGS80" s="217"/>
      <c r="VGT80" s="217"/>
      <c r="VGU80" s="217"/>
      <c r="VGV80" s="217"/>
      <c r="VGW80" s="217"/>
      <c r="VGX80" s="217"/>
      <c r="VGY80" s="217"/>
      <c r="VGZ80" s="217"/>
      <c r="VHA80" s="217"/>
      <c r="VHB80" s="217"/>
      <c r="VHC80" s="217"/>
      <c r="VHD80" s="217"/>
      <c r="VHE80" s="217"/>
      <c r="VHF80" s="217"/>
      <c r="VHG80" s="217"/>
      <c r="VHH80" s="217"/>
      <c r="VHI80" s="217"/>
      <c r="VHJ80" s="217"/>
      <c r="VHK80" s="217"/>
      <c r="VHL80" s="217"/>
      <c r="VHM80" s="217"/>
      <c r="VHN80" s="217"/>
      <c r="VHO80" s="217"/>
      <c r="VHP80" s="217"/>
      <c r="VHQ80" s="217"/>
      <c r="VHR80" s="217"/>
      <c r="VHS80" s="217"/>
      <c r="VHT80" s="217"/>
      <c r="VHU80" s="217"/>
      <c r="VHV80" s="217"/>
      <c r="VHW80" s="217"/>
      <c r="VHX80" s="217"/>
      <c r="VHY80" s="217"/>
      <c r="VHZ80" s="217"/>
      <c r="VIA80" s="217"/>
      <c r="VIB80" s="217"/>
      <c r="VIC80" s="217"/>
      <c r="VID80" s="217"/>
      <c r="VIE80" s="217"/>
      <c r="VIF80" s="217"/>
      <c r="VIG80" s="217"/>
      <c r="VIH80" s="217"/>
      <c r="VII80" s="217"/>
      <c r="VIJ80" s="217"/>
      <c r="VIK80" s="217"/>
      <c r="VIL80" s="217"/>
      <c r="VIM80" s="217"/>
      <c r="VIN80" s="217"/>
      <c r="VIO80" s="217"/>
      <c r="VIP80" s="217"/>
      <c r="VIQ80" s="217"/>
      <c r="VIR80" s="217"/>
      <c r="VIS80" s="217"/>
      <c r="VIT80" s="217"/>
      <c r="VIU80" s="217"/>
      <c r="VIV80" s="217"/>
      <c r="VIW80" s="217"/>
      <c r="VIX80" s="217"/>
      <c r="VIY80" s="217"/>
      <c r="VIZ80" s="217"/>
      <c r="VJA80" s="217"/>
      <c r="VJB80" s="217"/>
      <c r="VJC80" s="217"/>
      <c r="VJD80" s="217"/>
      <c r="VJE80" s="217"/>
      <c r="VJF80" s="217"/>
      <c r="VJG80" s="217"/>
      <c r="VJH80" s="217"/>
      <c r="VJI80" s="217"/>
      <c r="VJJ80" s="217"/>
      <c r="VJK80" s="217"/>
      <c r="VJL80" s="217"/>
      <c r="VJM80" s="217"/>
      <c r="VJN80" s="217"/>
      <c r="VJO80" s="217"/>
      <c r="VJP80" s="217"/>
      <c r="VJQ80" s="217"/>
      <c r="VJR80" s="217"/>
      <c r="VJS80" s="217"/>
      <c r="VJT80" s="217"/>
      <c r="VJU80" s="217"/>
      <c r="VJV80" s="217"/>
      <c r="VJW80" s="217"/>
      <c r="VJX80" s="217"/>
      <c r="VJY80" s="217"/>
      <c r="VJZ80" s="217"/>
      <c r="VKA80" s="217"/>
      <c r="VKB80" s="217"/>
      <c r="VKC80" s="217"/>
      <c r="VKD80" s="217"/>
      <c r="VKE80" s="217"/>
      <c r="VKF80" s="217"/>
      <c r="VKG80" s="217"/>
      <c r="VKH80" s="217"/>
      <c r="VKI80" s="217"/>
      <c r="VKJ80" s="217"/>
      <c r="VKK80" s="217"/>
      <c r="VKL80" s="217"/>
      <c r="VKM80" s="217"/>
      <c r="VKN80" s="217"/>
      <c r="VKO80" s="217"/>
      <c r="VKP80" s="217"/>
      <c r="VKQ80" s="217"/>
      <c r="VKR80" s="217"/>
      <c r="VKS80" s="217"/>
      <c r="VKT80" s="217"/>
      <c r="VKU80" s="217"/>
      <c r="VKV80" s="217"/>
      <c r="VKW80" s="217"/>
      <c r="VKX80" s="217"/>
      <c r="VKY80" s="217"/>
      <c r="VKZ80" s="217"/>
      <c r="VLA80" s="217"/>
      <c r="VLB80" s="217"/>
      <c r="VLC80" s="217"/>
      <c r="VLD80" s="217"/>
      <c r="VLE80" s="217"/>
      <c r="VLF80" s="217"/>
      <c r="VLG80" s="217"/>
      <c r="VLH80" s="217"/>
      <c r="VLI80" s="217"/>
      <c r="VLJ80" s="217"/>
      <c r="VLK80" s="217"/>
      <c r="VLL80" s="217"/>
      <c r="VLM80" s="217"/>
      <c r="VLN80" s="217"/>
      <c r="VLO80" s="217"/>
      <c r="VLP80" s="217"/>
      <c r="VLQ80" s="217"/>
      <c r="VLR80" s="217"/>
      <c r="VLS80" s="217"/>
      <c r="VLT80" s="217"/>
      <c r="VLU80" s="217"/>
      <c r="VLV80" s="217"/>
      <c r="VLW80" s="217"/>
      <c r="VLX80" s="217"/>
      <c r="VLY80" s="217"/>
      <c r="VLZ80" s="217"/>
      <c r="VMA80" s="217"/>
      <c r="VMB80" s="217"/>
      <c r="VMC80" s="217"/>
      <c r="VMD80" s="217"/>
      <c r="VME80" s="217"/>
      <c r="VMF80" s="217"/>
      <c r="VMG80" s="217"/>
      <c r="VMH80" s="217"/>
      <c r="VMI80" s="217"/>
      <c r="VMJ80" s="217"/>
      <c r="VMK80" s="217"/>
      <c r="VML80" s="217"/>
      <c r="VMM80" s="217"/>
      <c r="VMN80" s="217"/>
      <c r="VMO80" s="217"/>
      <c r="VMP80" s="217"/>
      <c r="VMQ80" s="217"/>
      <c r="VMR80" s="217"/>
      <c r="VMS80" s="217"/>
      <c r="VMT80" s="217"/>
      <c r="VMU80" s="217"/>
      <c r="VMV80" s="217"/>
      <c r="VMW80" s="217"/>
      <c r="VMX80" s="217"/>
      <c r="VMY80" s="217"/>
      <c r="VMZ80" s="217"/>
      <c r="VNA80" s="217"/>
      <c r="VNB80" s="217"/>
      <c r="VNC80" s="217"/>
      <c r="VND80" s="217"/>
      <c r="VNE80" s="217"/>
      <c r="VNF80" s="217"/>
      <c r="VNG80" s="217"/>
      <c r="VNH80" s="217"/>
      <c r="VNI80" s="217"/>
      <c r="VNJ80" s="217"/>
      <c r="VNK80" s="217"/>
      <c r="VNL80" s="217"/>
      <c r="VNM80" s="217"/>
      <c r="VNN80" s="217"/>
      <c r="VNO80" s="217"/>
      <c r="VNP80" s="217"/>
      <c r="VNQ80" s="217"/>
      <c r="VNR80" s="217"/>
      <c r="VNS80" s="217"/>
      <c r="VNT80" s="217"/>
      <c r="VNU80" s="217"/>
      <c r="VNV80" s="217"/>
      <c r="VNW80" s="217"/>
      <c r="VNX80" s="217"/>
      <c r="VNY80" s="217"/>
      <c r="VNZ80" s="217"/>
      <c r="VOA80" s="217"/>
      <c r="VOB80" s="217"/>
      <c r="VOC80" s="217"/>
      <c r="VOD80" s="217"/>
      <c r="VOE80" s="217"/>
      <c r="VOF80" s="217"/>
      <c r="VOG80" s="217"/>
      <c r="VOH80" s="217"/>
      <c r="VOI80" s="217"/>
      <c r="VOJ80" s="217"/>
      <c r="VOK80" s="217"/>
      <c r="VOL80" s="217"/>
      <c r="VOM80" s="217"/>
      <c r="VON80" s="217"/>
      <c r="VOO80" s="217"/>
      <c r="VOP80" s="217"/>
      <c r="VOQ80" s="217"/>
      <c r="VOR80" s="217"/>
      <c r="VOS80" s="217"/>
      <c r="VOT80" s="217"/>
      <c r="VOU80" s="217"/>
      <c r="VOV80" s="217"/>
      <c r="VOW80" s="217"/>
      <c r="VOX80" s="217"/>
      <c r="VOY80" s="217"/>
      <c r="VOZ80" s="217"/>
      <c r="VPA80" s="217"/>
      <c r="VPB80" s="217"/>
      <c r="VPC80" s="217"/>
      <c r="VPD80" s="217"/>
      <c r="VPE80" s="217"/>
      <c r="VPF80" s="217"/>
      <c r="VPG80" s="217"/>
      <c r="VPH80" s="217"/>
      <c r="VPI80" s="217"/>
      <c r="VPJ80" s="217"/>
      <c r="VPK80" s="217"/>
      <c r="VPL80" s="217"/>
      <c r="VPM80" s="217"/>
      <c r="VPN80" s="217"/>
      <c r="VPO80" s="217"/>
      <c r="VPP80" s="217"/>
      <c r="VPQ80" s="217"/>
      <c r="VPR80" s="217"/>
      <c r="VPS80" s="217"/>
      <c r="VPT80" s="217"/>
      <c r="VPU80" s="217"/>
      <c r="VPV80" s="217"/>
      <c r="VPW80" s="217"/>
      <c r="VPX80" s="217"/>
      <c r="VPY80" s="217"/>
      <c r="VPZ80" s="217"/>
      <c r="VQA80" s="217"/>
      <c r="VQB80" s="217"/>
      <c r="VQC80" s="217"/>
      <c r="VQD80" s="217"/>
      <c r="VQE80" s="217"/>
      <c r="VQF80" s="217"/>
      <c r="VQG80" s="217"/>
      <c r="VQH80" s="217"/>
      <c r="VQI80" s="217"/>
      <c r="VQJ80" s="217"/>
      <c r="VQK80" s="217"/>
      <c r="VQL80" s="217"/>
      <c r="VQM80" s="217"/>
      <c r="VQN80" s="217"/>
      <c r="VQO80" s="217"/>
      <c r="VQP80" s="217"/>
      <c r="VQQ80" s="217"/>
      <c r="VQR80" s="217"/>
      <c r="VQS80" s="217"/>
      <c r="VQT80" s="217"/>
      <c r="VQU80" s="217"/>
      <c r="VQV80" s="217"/>
      <c r="VQW80" s="217"/>
      <c r="VQX80" s="217"/>
      <c r="VQY80" s="217"/>
      <c r="VQZ80" s="217"/>
      <c r="VRA80" s="217"/>
      <c r="VRB80" s="217"/>
      <c r="VRC80" s="217"/>
      <c r="VRD80" s="217"/>
      <c r="VRE80" s="217"/>
      <c r="VRF80" s="217"/>
      <c r="VRG80" s="217"/>
      <c r="VRH80" s="217"/>
      <c r="VRI80" s="217"/>
      <c r="VRJ80" s="217"/>
      <c r="VRK80" s="217"/>
      <c r="VRL80" s="217"/>
      <c r="VRM80" s="217"/>
      <c r="VRN80" s="217"/>
      <c r="VRO80" s="217"/>
      <c r="VRP80" s="217"/>
      <c r="VRQ80" s="217"/>
      <c r="VRR80" s="217"/>
      <c r="VRS80" s="217"/>
      <c r="VRT80" s="217"/>
      <c r="VRU80" s="217"/>
      <c r="VRV80" s="217"/>
      <c r="VRW80" s="217"/>
      <c r="VRX80" s="217"/>
      <c r="VRY80" s="217"/>
      <c r="VRZ80" s="217"/>
      <c r="VSA80" s="217"/>
      <c r="VSB80" s="217"/>
      <c r="VSC80" s="217"/>
      <c r="VSD80" s="217"/>
      <c r="VSE80" s="217"/>
      <c r="VSF80" s="217"/>
      <c r="VSG80" s="217"/>
      <c r="VSH80" s="217"/>
      <c r="VSI80" s="217"/>
      <c r="VSJ80" s="217"/>
      <c r="VSK80" s="217"/>
      <c r="VSL80" s="217"/>
      <c r="VSM80" s="217"/>
      <c r="VSN80" s="217"/>
      <c r="VSO80" s="217"/>
      <c r="VSP80" s="217"/>
      <c r="VSQ80" s="217"/>
      <c r="VSR80" s="217"/>
      <c r="VSS80" s="217"/>
      <c r="VST80" s="217"/>
      <c r="VSU80" s="217"/>
      <c r="VSV80" s="217"/>
      <c r="VSW80" s="217"/>
      <c r="VSX80" s="217"/>
      <c r="VSY80" s="217"/>
      <c r="VSZ80" s="217"/>
      <c r="VTA80" s="217"/>
      <c r="VTB80" s="217"/>
      <c r="VTC80" s="217"/>
      <c r="VTD80" s="217"/>
      <c r="VTE80" s="217"/>
      <c r="VTF80" s="217"/>
      <c r="VTG80" s="217"/>
      <c r="VTH80" s="217"/>
      <c r="VTI80" s="217"/>
      <c r="VTJ80" s="217"/>
      <c r="VTK80" s="217"/>
      <c r="VTL80" s="217"/>
      <c r="VTM80" s="217"/>
      <c r="VTN80" s="217"/>
      <c r="VTO80" s="217"/>
      <c r="VTP80" s="217"/>
      <c r="VTQ80" s="217"/>
      <c r="VTR80" s="217"/>
      <c r="VTS80" s="217"/>
      <c r="VTT80" s="217"/>
      <c r="VTU80" s="217"/>
      <c r="VTV80" s="217"/>
      <c r="VTW80" s="217"/>
      <c r="VTX80" s="217"/>
      <c r="VTY80" s="217"/>
      <c r="VTZ80" s="217"/>
      <c r="VUA80" s="217"/>
      <c r="VUB80" s="217"/>
      <c r="VUC80" s="217"/>
      <c r="VUD80" s="217"/>
      <c r="VUE80" s="217"/>
      <c r="VUF80" s="217"/>
      <c r="VUG80" s="217"/>
      <c r="VUH80" s="217"/>
      <c r="VUI80" s="217"/>
      <c r="VUJ80" s="217"/>
      <c r="VUK80" s="217"/>
      <c r="VUL80" s="217"/>
      <c r="VUM80" s="217"/>
      <c r="VUN80" s="217"/>
      <c r="VUO80" s="217"/>
      <c r="VUP80" s="217"/>
      <c r="VUQ80" s="217"/>
      <c r="VUR80" s="217"/>
      <c r="VUS80" s="217"/>
      <c r="VUT80" s="217"/>
      <c r="VUU80" s="217"/>
      <c r="VUV80" s="217"/>
      <c r="VUW80" s="217"/>
      <c r="VUX80" s="217"/>
      <c r="VUY80" s="217"/>
      <c r="VUZ80" s="217"/>
      <c r="VVA80" s="217"/>
      <c r="VVB80" s="217"/>
      <c r="VVC80" s="217"/>
      <c r="VVD80" s="217"/>
      <c r="VVE80" s="217"/>
      <c r="VVF80" s="217"/>
      <c r="VVG80" s="217"/>
      <c r="VVH80" s="217"/>
      <c r="VVI80" s="217"/>
      <c r="VVJ80" s="217"/>
      <c r="VVK80" s="217"/>
      <c r="VVL80" s="217"/>
      <c r="VVM80" s="217"/>
      <c r="VVN80" s="217"/>
      <c r="VVO80" s="217"/>
      <c r="VVP80" s="217"/>
      <c r="VVQ80" s="217"/>
      <c r="VVR80" s="217"/>
      <c r="VVS80" s="217"/>
      <c r="VVT80" s="217"/>
      <c r="VVU80" s="217"/>
      <c r="VVV80" s="217"/>
      <c r="VVW80" s="217"/>
      <c r="VVX80" s="217"/>
      <c r="VVY80" s="217"/>
      <c r="VVZ80" s="217"/>
      <c r="VWA80" s="217"/>
      <c r="VWB80" s="217"/>
      <c r="VWC80" s="217"/>
      <c r="VWD80" s="217"/>
      <c r="VWE80" s="217"/>
      <c r="VWF80" s="217"/>
      <c r="VWG80" s="217"/>
      <c r="VWH80" s="217"/>
      <c r="VWI80" s="217"/>
      <c r="VWJ80" s="217"/>
      <c r="VWK80" s="217"/>
      <c r="VWL80" s="217"/>
      <c r="VWM80" s="217"/>
      <c r="VWN80" s="217"/>
      <c r="VWO80" s="217"/>
      <c r="VWP80" s="217"/>
      <c r="VWQ80" s="217"/>
      <c r="VWR80" s="217"/>
      <c r="VWS80" s="217"/>
      <c r="VWT80" s="217"/>
      <c r="VWU80" s="217"/>
      <c r="VWV80" s="217"/>
      <c r="VWW80" s="217"/>
      <c r="VWX80" s="217"/>
      <c r="VWY80" s="217"/>
      <c r="VWZ80" s="217"/>
      <c r="VXA80" s="217"/>
      <c r="VXB80" s="217"/>
      <c r="VXC80" s="217"/>
      <c r="VXD80" s="217"/>
      <c r="VXE80" s="217"/>
      <c r="VXF80" s="217"/>
      <c r="VXG80" s="217"/>
      <c r="VXH80" s="217"/>
      <c r="VXI80" s="217"/>
      <c r="VXJ80" s="217"/>
      <c r="VXK80" s="217"/>
      <c r="VXL80" s="217"/>
      <c r="VXM80" s="217"/>
      <c r="VXN80" s="217"/>
      <c r="VXO80" s="217"/>
      <c r="VXP80" s="217"/>
      <c r="VXQ80" s="217"/>
      <c r="VXR80" s="217"/>
      <c r="VXS80" s="217"/>
      <c r="VXT80" s="217"/>
      <c r="VXU80" s="217"/>
      <c r="VXV80" s="217"/>
      <c r="VXW80" s="217"/>
      <c r="VXX80" s="217"/>
      <c r="VXY80" s="217"/>
      <c r="VXZ80" s="217"/>
      <c r="VYA80" s="217"/>
      <c r="VYB80" s="217"/>
      <c r="VYC80" s="217"/>
      <c r="VYD80" s="217"/>
      <c r="VYE80" s="217"/>
      <c r="VYF80" s="217"/>
      <c r="VYG80" s="217"/>
      <c r="VYH80" s="217"/>
      <c r="VYI80" s="217"/>
      <c r="VYJ80" s="217"/>
      <c r="VYK80" s="217"/>
      <c r="VYL80" s="217"/>
      <c r="VYM80" s="217"/>
      <c r="VYN80" s="217"/>
      <c r="VYO80" s="217"/>
      <c r="VYP80" s="217"/>
      <c r="VYQ80" s="217"/>
      <c r="VYR80" s="217"/>
      <c r="VYS80" s="217"/>
      <c r="VYT80" s="217"/>
      <c r="VYU80" s="217"/>
      <c r="VYV80" s="217"/>
      <c r="VYW80" s="217"/>
      <c r="VYX80" s="217"/>
      <c r="VYY80" s="217"/>
      <c r="VYZ80" s="217"/>
      <c r="VZA80" s="217"/>
      <c r="VZB80" s="217"/>
      <c r="VZC80" s="217"/>
      <c r="VZD80" s="217"/>
      <c r="VZE80" s="217"/>
      <c r="VZF80" s="217"/>
      <c r="VZG80" s="217"/>
      <c r="VZH80" s="217"/>
      <c r="VZI80" s="217"/>
      <c r="VZJ80" s="217"/>
      <c r="VZK80" s="217"/>
      <c r="VZL80" s="217"/>
      <c r="VZM80" s="217"/>
      <c r="VZN80" s="217"/>
      <c r="VZO80" s="217"/>
      <c r="VZP80" s="217"/>
      <c r="VZQ80" s="217"/>
      <c r="VZR80" s="217"/>
      <c r="VZS80" s="217"/>
      <c r="VZT80" s="217"/>
      <c r="VZU80" s="217"/>
      <c r="VZV80" s="217"/>
      <c r="VZW80" s="217"/>
      <c r="VZX80" s="217"/>
      <c r="VZY80" s="217"/>
      <c r="VZZ80" s="217"/>
      <c r="WAA80" s="217"/>
      <c r="WAB80" s="217"/>
      <c r="WAC80" s="217"/>
      <c r="WAD80" s="217"/>
      <c r="WAE80" s="217"/>
      <c r="WAF80" s="217"/>
      <c r="WAG80" s="217"/>
      <c r="WAH80" s="217"/>
      <c r="WAI80" s="217"/>
      <c r="WAJ80" s="217"/>
      <c r="WAK80" s="217"/>
      <c r="WAL80" s="217"/>
      <c r="WAM80" s="217"/>
      <c r="WAN80" s="217"/>
      <c r="WAO80" s="217"/>
      <c r="WAP80" s="217"/>
      <c r="WAQ80" s="217"/>
      <c r="WAR80" s="217"/>
      <c r="WAS80" s="217"/>
      <c r="WAT80" s="217"/>
      <c r="WAU80" s="217"/>
      <c r="WAV80" s="217"/>
      <c r="WAW80" s="217"/>
      <c r="WAX80" s="217"/>
      <c r="WAY80" s="217"/>
      <c r="WAZ80" s="217"/>
      <c r="WBA80" s="217"/>
      <c r="WBB80" s="217"/>
      <c r="WBC80" s="217"/>
      <c r="WBD80" s="217"/>
      <c r="WBE80" s="217"/>
      <c r="WBF80" s="217"/>
      <c r="WBG80" s="217"/>
      <c r="WBH80" s="217"/>
      <c r="WBI80" s="217"/>
      <c r="WBJ80" s="217"/>
      <c r="WBK80" s="217"/>
      <c r="WBL80" s="217"/>
      <c r="WBM80" s="217"/>
      <c r="WBN80" s="217"/>
      <c r="WBO80" s="217"/>
      <c r="WBP80" s="217"/>
      <c r="WBQ80" s="217"/>
      <c r="WBR80" s="217"/>
      <c r="WBS80" s="217"/>
      <c r="WBT80" s="217"/>
      <c r="WBU80" s="217"/>
      <c r="WBV80" s="217"/>
      <c r="WBW80" s="217"/>
      <c r="WBX80" s="217"/>
      <c r="WBY80" s="217"/>
      <c r="WBZ80" s="217"/>
      <c r="WCA80" s="217"/>
      <c r="WCB80" s="217"/>
      <c r="WCC80" s="217"/>
      <c r="WCD80" s="217"/>
      <c r="WCE80" s="217"/>
      <c r="WCF80" s="217"/>
      <c r="WCG80" s="217"/>
      <c r="WCH80" s="217"/>
      <c r="WCI80" s="217"/>
      <c r="WCJ80" s="217"/>
      <c r="WCK80" s="217"/>
      <c r="WCL80" s="217"/>
      <c r="WCM80" s="217"/>
      <c r="WCN80" s="217"/>
      <c r="WCO80" s="217"/>
      <c r="WCP80" s="217"/>
      <c r="WCQ80" s="217"/>
      <c r="WCR80" s="217"/>
      <c r="WCS80" s="217"/>
      <c r="WCT80" s="217"/>
      <c r="WCU80" s="217"/>
      <c r="WCV80" s="217"/>
      <c r="WCW80" s="217"/>
      <c r="WCX80" s="217"/>
      <c r="WCY80" s="217"/>
      <c r="WCZ80" s="217"/>
      <c r="WDA80" s="217"/>
      <c r="WDB80" s="217"/>
      <c r="WDC80" s="217"/>
      <c r="WDD80" s="217"/>
      <c r="WDE80" s="217"/>
      <c r="WDF80" s="217"/>
      <c r="WDG80" s="217"/>
      <c r="WDH80" s="217"/>
      <c r="WDI80" s="217"/>
      <c r="WDJ80" s="217"/>
      <c r="WDK80" s="217"/>
      <c r="WDL80" s="217"/>
      <c r="WDM80" s="217"/>
      <c r="WDN80" s="217"/>
      <c r="WDO80" s="217"/>
      <c r="WDP80" s="217"/>
      <c r="WDQ80" s="217"/>
      <c r="WDR80" s="217"/>
      <c r="WDS80" s="217"/>
      <c r="WDT80" s="217"/>
      <c r="WDU80" s="217"/>
      <c r="WDV80" s="217"/>
      <c r="WDW80" s="217"/>
      <c r="WDX80" s="217"/>
      <c r="WDY80" s="217"/>
      <c r="WDZ80" s="217"/>
      <c r="WEA80" s="217"/>
      <c r="WEB80" s="217"/>
      <c r="WEC80" s="217"/>
      <c r="WED80" s="217"/>
      <c r="WEE80" s="217"/>
      <c r="WEF80" s="217"/>
      <c r="WEG80" s="217"/>
      <c r="WEH80" s="217"/>
      <c r="WEI80" s="217"/>
      <c r="WEJ80" s="217"/>
      <c r="WEK80" s="217"/>
      <c r="WEL80" s="217"/>
      <c r="WEM80" s="217"/>
      <c r="WEN80" s="217"/>
      <c r="WEO80" s="217"/>
      <c r="WEP80" s="217"/>
      <c r="WEQ80" s="217"/>
      <c r="WER80" s="217"/>
      <c r="WES80" s="217"/>
      <c r="WET80" s="217"/>
      <c r="WEU80" s="217"/>
      <c r="WEV80" s="217"/>
      <c r="WEW80" s="217"/>
      <c r="WEX80" s="217"/>
      <c r="WEY80" s="217"/>
      <c r="WEZ80" s="217"/>
      <c r="WFA80" s="217"/>
      <c r="WFB80" s="217"/>
      <c r="WFC80" s="217"/>
      <c r="WFD80" s="217"/>
      <c r="WFE80" s="217"/>
      <c r="WFF80" s="217"/>
      <c r="WFG80" s="217"/>
      <c r="WFH80" s="217"/>
      <c r="WFI80" s="217"/>
      <c r="WFJ80" s="217"/>
      <c r="WFK80" s="217"/>
      <c r="WFL80" s="217"/>
      <c r="WFM80" s="217"/>
      <c r="WFN80" s="217"/>
      <c r="WFO80" s="217"/>
      <c r="WFP80" s="217"/>
      <c r="WFQ80" s="217"/>
      <c r="WFR80" s="217"/>
      <c r="WFS80" s="217"/>
      <c r="WFT80" s="217"/>
      <c r="WFU80" s="217"/>
      <c r="WFV80" s="217"/>
      <c r="WFW80" s="217"/>
      <c r="WFX80" s="217"/>
      <c r="WFY80" s="217"/>
      <c r="WFZ80" s="217"/>
      <c r="WGA80" s="217"/>
      <c r="WGB80" s="217"/>
      <c r="WGC80" s="217"/>
      <c r="WGD80" s="217"/>
      <c r="WGE80" s="217"/>
      <c r="WGF80" s="217"/>
      <c r="WGG80" s="217"/>
      <c r="WGH80" s="217"/>
      <c r="WGI80" s="217"/>
      <c r="WGJ80" s="217"/>
      <c r="WGK80" s="217"/>
      <c r="WGL80" s="217"/>
      <c r="WGM80" s="217"/>
      <c r="WGN80" s="217"/>
      <c r="WGO80" s="217"/>
      <c r="WGP80" s="217"/>
      <c r="WGQ80" s="217"/>
      <c r="WGR80" s="217"/>
      <c r="WGS80" s="217"/>
      <c r="WGT80" s="217"/>
      <c r="WGU80" s="217"/>
      <c r="WGV80" s="217"/>
      <c r="WGW80" s="217"/>
      <c r="WGX80" s="217"/>
      <c r="WGY80" s="217"/>
      <c r="WGZ80" s="217"/>
      <c r="WHA80" s="217"/>
      <c r="WHB80" s="217"/>
      <c r="WHC80" s="217"/>
      <c r="WHD80" s="217"/>
      <c r="WHE80" s="217"/>
      <c r="WHF80" s="217"/>
      <c r="WHG80" s="217"/>
      <c r="WHH80" s="217"/>
      <c r="WHI80" s="217"/>
      <c r="WHJ80" s="217"/>
      <c r="WHK80" s="217"/>
      <c r="WHL80" s="217"/>
      <c r="WHM80" s="217"/>
      <c r="WHN80" s="217"/>
      <c r="WHO80" s="217"/>
      <c r="WHP80" s="217"/>
      <c r="WHQ80" s="217"/>
      <c r="WHR80" s="217"/>
      <c r="WHS80" s="217"/>
      <c r="WHT80" s="217"/>
      <c r="WHU80" s="217"/>
      <c r="WHV80" s="217"/>
      <c r="WHW80" s="217"/>
      <c r="WHX80" s="217"/>
      <c r="WHY80" s="217"/>
      <c r="WHZ80" s="217"/>
      <c r="WIA80" s="217"/>
      <c r="WIB80" s="217"/>
      <c r="WIC80" s="217"/>
      <c r="WID80" s="217"/>
      <c r="WIE80" s="217"/>
      <c r="WIF80" s="217"/>
      <c r="WIG80" s="217"/>
      <c r="WIH80" s="217"/>
      <c r="WII80" s="217"/>
      <c r="WIJ80" s="217"/>
      <c r="WIK80" s="217"/>
      <c r="WIL80" s="217"/>
      <c r="WIM80" s="217"/>
      <c r="WIN80" s="217"/>
      <c r="WIO80" s="217"/>
      <c r="WIP80" s="217"/>
      <c r="WIQ80" s="217"/>
      <c r="WIR80" s="217"/>
      <c r="WIS80" s="217"/>
      <c r="WIT80" s="217"/>
      <c r="WIU80" s="217"/>
      <c r="WIV80" s="217"/>
      <c r="WIW80" s="217"/>
      <c r="WIX80" s="217"/>
      <c r="WIY80" s="217"/>
      <c r="WIZ80" s="217"/>
      <c r="WJA80" s="217"/>
      <c r="WJB80" s="217"/>
      <c r="WJC80" s="217"/>
      <c r="WJD80" s="217"/>
      <c r="WJE80" s="217"/>
      <c r="WJF80" s="217"/>
      <c r="WJG80" s="217"/>
      <c r="WJH80" s="217"/>
      <c r="WJI80" s="217"/>
      <c r="WJJ80" s="217"/>
      <c r="WJK80" s="217"/>
      <c r="WJL80" s="217"/>
      <c r="WJM80" s="217"/>
      <c r="WJN80" s="217"/>
      <c r="WJO80" s="217"/>
      <c r="WJP80" s="217"/>
      <c r="WJQ80" s="217"/>
      <c r="WJR80" s="217"/>
      <c r="WJS80" s="217"/>
      <c r="WJT80" s="217"/>
      <c r="WJU80" s="217"/>
      <c r="WJV80" s="217"/>
      <c r="WJW80" s="217"/>
      <c r="WJX80" s="217"/>
      <c r="WJY80" s="217"/>
      <c r="WJZ80" s="217"/>
      <c r="WKA80" s="217"/>
      <c r="WKB80" s="217"/>
      <c r="WKC80" s="217"/>
      <c r="WKD80" s="217"/>
      <c r="WKE80" s="217"/>
      <c r="WKF80" s="217"/>
      <c r="WKG80" s="217"/>
      <c r="WKH80" s="217"/>
      <c r="WKI80" s="217"/>
      <c r="WKJ80" s="217"/>
      <c r="WKK80" s="217"/>
      <c r="WKL80" s="217"/>
      <c r="WKM80" s="217"/>
      <c r="WKN80" s="217"/>
      <c r="WKO80" s="217"/>
      <c r="WKP80" s="217"/>
      <c r="WKQ80" s="217"/>
      <c r="WKR80" s="217"/>
      <c r="WKS80" s="217"/>
      <c r="WKT80" s="217"/>
      <c r="WKU80" s="217"/>
      <c r="WKV80" s="217"/>
      <c r="WKW80" s="217"/>
      <c r="WKX80" s="217"/>
      <c r="WKY80" s="217"/>
      <c r="WKZ80" s="217"/>
      <c r="WLA80" s="217"/>
      <c r="WLB80" s="217"/>
      <c r="WLC80" s="217"/>
      <c r="WLD80" s="217"/>
      <c r="WLE80" s="217"/>
      <c r="WLF80" s="217"/>
      <c r="WLG80" s="217"/>
      <c r="WLH80" s="217"/>
      <c r="WLI80" s="217"/>
      <c r="WLJ80" s="217"/>
      <c r="WLK80" s="217"/>
      <c r="WLL80" s="217"/>
      <c r="WLM80" s="217"/>
      <c r="WLN80" s="217"/>
      <c r="WLO80" s="217"/>
      <c r="WLP80" s="217"/>
      <c r="WLQ80" s="217"/>
      <c r="WLR80" s="217"/>
      <c r="WLS80" s="217"/>
      <c r="WLT80" s="217"/>
      <c r="WLU80" s="217"/>
      <c r="WLV80" s="217"/>
      <c r="WLW80" s="217"/>
      <c r="WLX80" s="217"/>
      <c r="WLY80" s="217"/>
      <c r="WLZ80" s="217"/>
      <c r="WMA80" s="217"/>
      <c r="WMB80" s="217"/>
      <c r="WMC80" s="217"/>
      <c r="WMD80" s="217"/>
      <c r="WME80" s="217"/>
      <c r="WMF80" s="217"/>
      <c r="WMG80" s="217"/>
      <c r="WMH80" s="217"/>
      <c r="WMI80" s="217"/>
      <c r="WMJ80" s="217"/>
      <c r="WMK80" s="217"/>
      <c r="WML80" s="217"/>
      <c r="WMM80" s="217"/>
      <c r="WMN80" s="217"/>
      <c r="WMO80" s="217"/>
      <c r="WMP80" s="217"/>
      <c r="WMQ80" s="217"/>
      <c r="WMR80" s="217"/>
      <c r="WMS80" s="217"/>
      <c r="WMT80" s="217"/>
      <c r="WMU80" s="217"/>
      <c r="WMV80" s="217"/>
      <c r="WMW80" s="217"/>
      <c r="WMX80" s="217"/>
      <c r="WMY80" s="217"/>
      <c r="WMZ80" s="217"/>
      <c r="WNA80" s="217"/>
      <c r="WNB80" s="217"/>
      <c r="WNC80" s="217"/>
      <c r="WND80" s="217"/>
      <c r="WNE80" s="217"/>
      <c r="WNF80" s="217"/>
      <c r="WNG80" s="217"/>
      <c r="WNH80" s="217"/>
      <c r="WNI80" s="217"/>
      <c r="WNJ80" s="217"/>
      <c r="WNK80" s="217"/>
      <c r="WNL80" s="217"/>
      <c r="WNM80" s="217"/>
      <c r="WNN80" s="217"/>
      <c r="WNO80" s="217"/>
      <c r="WNP80" s="217"/>
      <c r="WNQ80" s="217"/>
      <c r="WNR80" s="217"/>
      <c r="WNS80" s="217"/>
      <c r="WNT80" s="217"/>
      <c r="WNU80" s="217"/>
      <c r="WNV80" s="217"/>
      <c r="WNW80" s="217"/>
      <c r="WNX80" s="217"/>
      <c r="WNY80" s="217"/>
      <c r="WNZ80" s="217"/>
      <c r="WOA80" s="217"/>
      <c r="WOB80" s="217"/>
      <c r="WOC80" s="217"/>
      <c r="WOD80" s="217"/>
      <c r="WOE80" s="217"/>
      <c r="WOF80" s="217"/>
      <c r="WOG80" s="217"/>
      <c r="WOH80" s="217"/>
      <c r="WOI80" s="217"/>
      <c r="WOJ80" s="217"/>
      <c r="WOK80" s="217"/>
      <c r="WOL80" s="217"/>
      <c r="WOM80" s="217"/>
      <c r="WON80" s="217"/>
      <c r="WOO80" s="217"/>
      <c r="WOP80" s="217"/>
      <c r="WOQ80" s="217"/>
      <c r="WOR80" s="217"/>
      <c r="WOS80" s="217"/>
      <c r="WOT80" s="217"/>
      <c r="WOU80" s="217"/>
      <c r="WOV80" s="217"/>
      <c r="WOW80" s="217"/>
      <c r="WOX80" s="217"/>
      <c r="WOY80" s="217"/>
      <c r="WOZ80" s="217"/>
      <c r="WPA80" s="217"/>
      <c r="WPB80" s="217"/>
      <c r="WPC80" s="217"/>
      <c r="WPD80" s="217"/>
      <c r="WPE80" s="217"/>
      <c r="WPF80" s="217"/>
      <c r="WPG80" s="217"/>
      <c r="WPH80" s="217"/>
      <c r="WPI80" s="217"/>
      <c r="WPJ80" s="217"/>
      <c r="WPK80" s="217"/>
      <c r="WPL80" s="217"/>
      <c r="WPM80" s="217"/>
      <c r="WPN80" s="217"/>
      <c r="WPO80" s="217"/>
      <c r="WPP80" s="217"/>
      <c r="WPQ80" s="217"/>
      <c r="WPR80" s="217"/>
      <c r="WPS80" s="217"/>
      <c r="WPT80" s="217"/>
      <c r="WPU80" s="217"/>
      <c r="WPV80" s="217"/>
      <c r="WPW80" s="217"/>
      <c r="WPX80" s="217"/>
      <c r="WPY80" s="217"/>
      <c r="WPZ80" s="217"/>
      <c r="WQA80" s="217"/>
      <c r="WQB80" s="217"/>
      <c r="WQC80" s="217"/>
      <c r="WQD80" s="217"/>
      <c r="WQE80" s="217"/>
      <c r="WQF80" s="217"/>
      <c r="WQG80" s="217"/>
      <c r="WQH80" s="217"/>
      <c r="WQI80" s="217"/>
      <c r="WQJ80" s="217"/>
      <c r="WQK80" s="217"/>
      <c r="WQL80" s="217"/>
      <c r="WQM80" s="217"/>
      <c r="WQN80" s="217"/>
      <c r="WQO80" s="217"/>
      <c r="WQP80" s="217"/>
      <c r="WQQ80" s="217"/>
      <c r="WQR80" s="217"/>
      <c r="WQS80" s="217"/>
      <c r="WQT80" s="217"/>
      <c r="WQU80" s="217"/>
      <c r="WQV80" s="217"/>
      <c r="WQW80" s="217"/>
      <c r="WQX80" s="217"/>
      <c r="WQY80" s="217"/>
      <c r="WQZ80" s="217"/>
      <c r="WRA80" s="217"/>
      <c r="WRB80" s="217"/>
      <c r="WRC80" s="217"/>
      <c r="WRD80" s="217"/>
      <c r="WRE80" s="217"/>
      <c r="WRF80" s="217"/>
      <c r="WRG80" s="217"/>
      <c r="WRH80" s="217"/>
      <c r="WRI80" s="217"/>
      <c r="WRJ80" s="217"/>
      <c r="WRK80" s="217"/>
      <c r="WRL80" s="217"/>
      <c r="WRM80" s="217"/>
      <c r="WRN80" s="217"/>
      <c r="WRO80" s="217"/>
      <c r="WRP80" s="217"/>
      <c r="WRQ80" s="217"/>
      <c r="WRR80" s="217"/>
      <c r="WRS80" s="217"/>
      <c r="WRT80" s="217"/>
      <c r="WRU80" s="217"/>
      <c r="WRV80" s="217"/>
      <c r="WRW80" s="217"/>
      <c r="WRX80" s="217"/>
      <c r="WRY80" s="217"/>
      <c r="WRZ80" s="217"/>
      <c r="WSA80" s="217"/>
      <c r="WSB80" s="217"/>
      <c r="WSC80" s="217"/>
      <c r="WSD80" s="217"/>
      <c r="WSE80" s="217"/>
      <c r="WSF80" s="217"/>
      <c r="WSG80" s="217"/>
      <c r="WSH80" s="217"/>
      <c r="WSI80" s="217"/>
      <c r="WSJ80" s="217"/>
      <c r="WSK80" s="217"/>
      <c r="WSL80" s="217"/>
      <c r="WSM80" s="217"/>
      <c r="WSN80" s="217"/>
      <c r="WSO80" s="217"/>
      <c r="WSP80" s="217"/>
      <c r="WSQ80" s="217"/>
      <c r="WSR80" s="217"/>
      <c r="WSS80" s="217"/>
      <c r="WST80" s="217"/>
      <c r="WSU80" s="217"/>
      <c r="WSV80" s="217"/>
      <c r="WSW80" s="217"/>
      <c r="WSX80" s="217"/>
      <c r="WSY80" s="217"/>
      <c r="WSZ80" s="217"/>
      <c r="WTA80" s="217"/>
      <c r="WTB80" s="217"/>
      <c r="WTC80" s="217"/>
      <c r="WTD80" s="217"/>
      <c r="WTE80" s="217"/>
      <c r="WTF80" s="217"/>
      <c r="WTG80" s="217"/>
      <c r="WTH80" s="217"/>
      <c r="WTI80" s="217"/>
      <c r="WTJ80" s="217"/>
      <c r="WTK80" s="217"/>
      <c r="WTL80" s="217"/>
      <c r="WTM80" s="217"/>
      <c r="WTN80" s="217"/>
      <c r="WTO80" s="217"/>
      <c r="WTP80" s="217"/>
      <c r="WTQ80" s="217"/>
      <c r="WTR80" s="217"/>
      <c r="WTS80" s="217"/>
      <c r="WTT80" s="217"/>
      <c r="WTU80" s="217"/>
      <c r="WTV80" s="217"/>
      <c r="WTW80" s="217"/>
      <c r="WTX80" s="217"/>
      <c r="WTY80" s="217"/>
      <c r="WTZ80" s="217"/>
      <c r="WUA80" s="217"/>
      <c r="WUB80" s="217"/>
      <c r="WUC80" s="217"/>
      <c r="WUD80" s="217"/>
      <c r="WUE80" s="217"/>
      <c r="WUF80" s="217"/>
      <c r="WUG80" s="217"/>
      <c r="WUH80" s="217"/>
      <c r="WUI80" s="217"/>
      <c r="WUJ80" s="217"/>
      <c r="WUK80" s="217"/>
      <c r="WUL80" s="217"/>
      <c r="WUM80" s="217"/>
      <c r="WUN80" s="217"/>
      <c r="WUO80" s="217"/>
      <c r="WUP80" s="217"/>
      <c r="WUQ80" s="217"/>
      <c r="WUR80" s="217"/>
      <c r="WUS80" s="217"/>
      <c r="WUT80" s="217"/>
      <c r="WUU80" s="217"/>
      <c r="WUV80" s="217"/>
      <c r="WUW80" s="217"/>
      <c r="WUX80" s="217"/>
      <c r="WUY80" s="217"/>
      <c r="WUZ80" s="217"/>
      <c r="WVA80" s="217"/>
      <c r="WVB80" s="217"/>
      <c r="WVC80" s="217"/>
      <c r="WVD80" s="217"/>
      <c r="WVE80" s="217"/>
      <c r="WVF80" s="217"/>
      <c r="WVG80" s="217"/>
      <c r="WVH80" s="217"/>
      <c r="WVI80" s="217"/>
      <c r="WVJ80" s="217"/>
      <c r="WVK80" s="217"/>
      <c r="WVL80" s="217"/>
      <c r="WVM80" s="217"/>
      <c r="WVN80" s="217"/>
      <c r="WVO80" s="217"/>
      <c r="WVP80" s="217"/>
      <c r="WVQ80" s="217"/>
      <c r="WVR80" s="217"/>
      <c r="WVS80" s="217"/>
      <c r="WVT80" s="217"/>
      <c r="WVU80" s="217"/>
      <c r="WVV80" s="217"/>
      <c r="WVW80" s="217"/>
      <c r="WVX80" s="217"/>
      <c r="WVY80" s="217"/>
      <c r="WVZ80" s="217"/>
      <c r="WWA80" s="217"/>
      <c r="WWB80" s="217"/>
      <c r="WWC80" s="217"/>
      <c r="WWD80" s="217"/>
      <c r="WWE80" s="217"/>
      <c r="WWF80" s="217"/>
      <c r="WWG80" s="217"/>
      <c r="WWH80" s="217"/>
      <c r="WWI80" s="217"/>
      <c r="WWJ80" s="217"/>
      <c r="WWK80" s="217"/>
      <c r="WWL80" s="217"/>
      <c r="WWM80" s="217"/>
      <c r="WWN80" s="217"/>
      <c r="WWO80" s="217"/>
      <c r="WWP80" s="217"/>
      <c r="WWQ80" s="217"/>
      <c r="WWR80" s="217"/>
      <c r="WWS80" s="217"/>
      <c r="WWT80" s="217"/>
      <c r="WWU80" s="217"/>
      <c r="WWV80" s="217"/>
      <c r="WWW80" s="217"/>
      <c r="WWX80" s="217"/>
      <c r="WWY80" s="217"/>
      <c r="WWZ80" s="217"/>
      <c r="WXA80" s="217"/>
      <c r="WXB80" s="217"/>
      <c r="WXC80" s="217"/>
      <c r="WXD80" s="217"/>
      <c r="WXE80" s="217"/>
      <c r="WXF80" s="217"/>
      <c r="WXG80" s="217"/>
      <c r="WXH80" s="217"/>
      <c r="WXI80" s="217"/>
      <c r="WXJ80" s="217"/>
      <c r="WXK80" s="217"/>
      <c r="WXL80" s="217"/>
      <c r="WXM80" s="217"/>
      <c r="WXN80" s="217"/>
      <c r="WXO80" s="217"/>
      <c r="WXP80" s="217"/>
      <c r="WXQ80" s="217"/>
      <c r="WXR80" s="217"/>
      <c r="WXS80" s="217"/>
      <c r="WXT80" s="217"/>
      <c r="WXU80" s="217"/>
      <c r="WXV80" s="217"/>
      <c r="WXW80" s="217"/>
      <c r="WXX80" s="217"/>
      <c r="WXY80" s="217"/>
      <c r="WXZ80" s="217"/>
      <c r="WYA80" s="217"/>
      <c r="WYB80" s="217"/>
      <c r="WYC80" s="217"/>
      <c r="WYD80" s="217"/>
      <c r="WYE80" s="217"/>
      <c r="WYF80" s="217"/>
      <c r="WYG80" s="217"/>
      <c r="WYH80" s="217"/>
      <c r="WYI80" s="217"/>
      <c r="WYJ80" s="217"/>
      <c r="WYK80" s="217"/>
      <c r="WYL80" s="217"/>
      <c r="WYM80" s="217"/>
      <c r="WYN80" s="217"/>
      <c r="WYO80" s="217"/>
      <c r="WYP80" s="217"/>
      <c r="WYQ80" s="217"/>
      <c r="WYR80" s="217"/>
      <c r="WYS80" s="217"/>
      <c r="WYT80" s="217"/>
      <c r="WYU80" s="217"/>
      <c r="WYV80" s="217"/>
      <c r="WYW80" s="217"/>
      <c r="WYX80" s="217"/>
      <c r="WYY80" s="217"/>
      <c r="WYZ80" s="217"/>
      <c r="WZA80" s="217"/>
      <c r="WZB80" s="217"/>
      <c r="WZC80" s="217"/>
      <c r="WZD80" s="217"/>
      <c r="WZE80" s="217"/>
      <c r="WZF80" s="217"/>
      <c r="WZG80" s="217"/>
      <c r="WZH80" s="217"/>
      <c r="WZI80" s="217"/>
      <c r="WZJ80" s="217"/>
      <c r="WZK80" s="217"/>
      <c r="WZL80" s="217"/>
      <c r="WZM80" s="217"/>
      <c r="WZN80" s="217"/>
      <c r="WZO80" s="217"/>
      <c r="WZP80" s="217"/>
      <c r="WZQ80" s="217"/>
      <c r="WZR80" s="217"/>
      <c r="WZS80" s="217"/>
      <c r="WZT80" s="217"/>
      <c r="WZU80" s="217"/>
      <c r="WZV80" s="217"/>
      <c r="WZW80" s="217"/>
      <c r="WZX80" s="217"/>
      <c r="WZY80" s="217"/>
      <c r="WZZ80" s="217"/>
      <c r="XAA80" s="217"/>
      <c r="XAB80" s="217"/>
      <c r="XAC80" s="217"/>
      <c r="XAD80" s="217"/>
      <c r="XAE80" s="217"/>
      <c r="XAF80" s="217"/>
      <c r="XAG80" s="217"/>
      <c r="XAH80" s="217"/>
      <c r="XAI80" s="217"/>
      <c r="XAJ80" s="217"/>
      <c r="XAK80" s="217"/>
      <c r="XAL80" s="217"/>
      <c r="XAM80" s="217"/>
      <c r="XAN80" s="217"/>
      <c r="XAO80" s="217"/>
      <c r="XAP80" s="217"/>
      <c r="XAQ80" s="217"/>
      <c r="XAR80" s="217"/>
      <c r="XAS80" s="217"/>
      <c r="XAT80" s="217"/>
      <c r="XAU80" s="217"/>
      <c r="XAV80" s="217"/>
      <c r="XAW80" s="217"/>
      <c r="XAX80" s="217"/>
      <c r="XAY80" s="217"/>
      <c r="XAZ80" s="217"/>
      <c r="XBA80" s="217"/>
      <c r="XBB80" s="217"/>
      <c r="XBC80" s="217"/>
      <c r="XBD80" s="217"/>
      <c r="XBE80" s="217"/>
      <c r="XBF80" s="217"/>
      <c r="XBG80" s="217"/>
      <c r="XBH80" s="217"/>
      <c r="XBI80" s="217"/>
      <c r="XBJ80" s="217"/>
      <c r="XBK80" s="217"/>
      <c r="XBL80" s="217"/>
      <c r="XBM80" s="217"/>
      <c r="XBN80" s="217"/>
      <c r="XBO80" s="217"/>
      <c r="XBP80" s="217"/>
      <c r="XBQ80" s="217"/>
      <c r="XBR80" s="217"/>
      <c r="XBS80" s="217"/>
      <c r="XBT80" s="217"/>
      <c r="XBU80" s="217"/>
      <c r="XBV80" s="217"/>
      <c r="XBW80" s="217"/>
      <c r="XBX80" s="217"/>
      <c r="XBY80" s="217"/>
      <c r="XBZ80" s="217"/>
      <c r="XCA80" s="217"/>
      <c r="XCB80" s="217"/>
      <c r="XCC80" s="217"/>
      <c r="XCD80" s="217"/>
      <c r="XCE80" s="217"/>
      <c r="XCF80" s="217"/>
      <c r="XCG80" s="217"/>
      <c r="XCH80" s="217"/>
      <c r="XCI80" s="217"/>
      <c r="XCJ80" s="217"/>
      <c r="XCK80" s="217"/>
      <c r="XCL80" s="217"/>
      <c r="XCM80" s="217"/>
      <c r="XCN80" s="217"/>
      <c r="XCO80" s="217"/>
      <c r="XCP80" s="217"/>
      <c r="XCQ80" s="217"/>
      <c r="XCR80" s="217"/>
      <c r="XCS80" s="217"/>
      <c r="XCT80" s="217"/>
      <c r="XCU80" s="217"/>
      <c r="XCV80" s="217"/>
      <c r="XCW80" s="217"/>
      <c r="XCX80" s="217"/>
      <c r="XCY80" s="217"/>
      <c r="XCZ80" s="217"/>
      <c r="XDA80" s="217"/>
      <c r="XDB80" s="217"/>
      <c r="XDC80" s="217"/>
      <c r="XDD80" s="217"/>
      <c r="XDE80" s="217"/>
      <c r="XDF80" s="217"/>
      <c r="XDG80" s="217"/>
      <c r="XDH80" s="217"/>
    </row>
    <row r="81" spans="1:16348" s="218" customFormat="1">
      <c r="A81" s="48"/>
      <c r="B81" s="48"/>
      <c r="C81" s="217"/>
      <c r="D81" s="217"/>
      <c r="E81" s="60"/>
      <c r="F81" s="20"/>
      <c r="G81" s="246"/>
      <c r="H81" s="349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</row>
    <row r="82" spans="1:16348" s="218" customFormat="1">
      <c r="A82" s="48"/>
      <c r="B82" s="327" t="s">
        <v>187</v>
      </c>
      <c r="C82" s="328"/>
      <c r="D82" s="49"/>
      <c r="E82" s="59"/>
      <c r="F82" s="330"/>
      <c r="G82" s="331"/>
      <c r="H82" s="350"/>
      <c r="I82" s="332">
        <f t="shared" ref="I82:Q82" ca="1" si="5">SUM(I76:I81)</f>
        <v>3058.5057235793201</v>
      </c>
      <c r="J82" s="332">
        <f t="shared" ca="1" si="5"/>
        <v>2502.9705157598896</v>
      </c>
      <c r="K82" s="332">
        <f t="shared" ca="1" si="5"/>
        <v>7420.7327642064092</v>
      </c>
      <c r="L82" s="332">
        <f t="shared" ca="1" si="5"/>
        <v>3046.660632686916</v>
      </c>
      <c r="M82" s="332">
        <f t="shared" ca="1" si="5"/>
        <v>2545.1400525381205</v>
      </c>
      <c r="N82" s="332">
        <f t="shared" ca="1" si="5"/>
        <v>1232.673338190257</v>
      </c>
      <c r="O82" s="332">
        <f t="shared" ca="1" si="5"/>
        <v>8069.2231339948939</v>
      </c>
      <c r="P82" s="332">
        <f t="shared" ca="1" si="5"/>
        <v>32735.839044199296</v>
      </c>
      <c r="Q82" s="332">
        <f t="shared" ca="1" si="5"/>
        <v>9944.3362204104251</v>
      </c>
      <c r="R82" s="332">
        <f ca="1">SUM(R76:R81)</f>
        <v>30892.23332874916</v>
      </c>
      <c r="T82" s="332">
        <f ca="1">SUM(T76:T81)</f>
        <v>101448.31475431471</v>
      </c>
      <c r="V82" s="300"/>
      <c r="W82" s="300"/>
      <c r="X82" s="300"/>
      <c r="Y82" s="300"/>
      <c r="Z82" s="300"/>
      <c r="AA82" s="300"/>
      <c r="AB82" s="300"/>
      <c r="AC82" s="300"/>
      <c r="AD82" s="300"/>
      <c r="AE82" s="300"/>
      <c r="AF82" s="300"/>
      <c r="AG82" s="300"/>
      <c r="AH82" s="300"/>
    </row>
    <row r="83" spans="1:16348" s="217" customFormat="1" ht="6" customHeight="1">
      <c r="B83" s="9"/>
      <c r="C83" s="18"/>
      <c r="D83" s="127"/>
      <c r="E83" s="61"/>
      <c r="F83" s="116"/>
      <c r="G83" s="1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T83" s="44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  <c r="AG83" s="300"/>
      <c r="AH83" s="300"/>
    </row>
    <row r="84" spans="1:16348">
      <c r="B84" s="291" t="s">
        <v>44</v>
      </c>
      <c r="T84" s="270" t="b">
        <f ca="1">T76=Total_CY!P78/1000</f>
        <v>1</v>
      </c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  <c r="AG84" s="300"/>
      <c r="AH84" s="300"/>
    </row>
    <row r="85" spans="1:16348" s="2" customFormat="1">
      <c r="A85"/>
      <c r="B85"/>
      <c r="C85" s="5"/>
      <c r="D85" s="33"/>
      <c r="E85" s="60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217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0"/>
      <c r="AH85" s="300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</row>
    <row r="87" spans="1:16348" s="2" customFormat="1">
      <c r="A87"/>
      <c r="B87"/>
      <c r="C87" s="5"/>
      <c r="D87" s="33"/>
      <c r="E87" s="60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217"/>
      <c r="V87" s="217"/>
      <c r="W87"/>
      <c r="X87"/>
      <c r="Z87"/>
      <c r="AA87" s="217"/>
      <c r="AB87" s="217"/>
      <c r="AC87" s="217"/>
      <c r="AD87" s="217"/>
      <c r="AE87" s="21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</row>
    <row r="88" spans="1:16348" s="2" customFormat="1">
      <c r="A88"/>
      <c r="B88"/>
      <c r="C88" s="5"/>
      <c r="D88" s="33"/>
      <c r="E88" s="60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U88" s="217"/>
      <c r="V88" s="217"/>
      <c r="W88"/>
      <c r="X88"/>
      <c r="Z88"/>
      <c r="AA88" s="217"/>
      <c r="AB88" s="217"/>
      <c r="AC88" s="217"/>
      <c r="AD88" s="217"/>
      <c r="AE88" s="217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</row>
    <row r="89" spans="1:16348" s="2" customFormat="1">
      <c r="A89" s="48"/>
      <c r="B89" s="48"/>
      <c r="C89"/>
      <c r="D89"/>
      <c r="E89" s="60"/>
      <c r="F89" s="20"/>
      <c r="G89" s="246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/>
      <c r="T89" s="63"/>
      <c r="U89" s="217"/>
      <c r="V89" s="217"/>
      <c r="AA89" s="218"/>
      <c r="AB89" s="218"/>
      <c r="AC89" s="218"/>
      <c r="AD89" s="218"/>
      <c r="AE89" s="218"/>
    </row>
    <row r="90" spans="1:16348" s="2" customFormat="1">
      <c r="A90" s="48"/>
      <c r="B90" s="48"/>
      <c r="C90" s="217"/>
      <c r="D90" s="217"/>
      <c r="E90" s="60"/>
      <c r="F90" s="20"/>
      <c r="G90" s="246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7"/>
      <c r="T90" s="63"/>
      <c r="U90" s="217"/>
      <c r="V90" s="217"/>
      <c r="AA90" s="218"/>
      <c r="AB90" s="218"/>
      <c r="AC90" s="218"/>
      <c r="AD90" s="218"/>
      <c r="AE90" s="218"/>
    </row>
    <row r="91" spans="1:16348" s="2" customFormat="1">
      <c r="A91" s="48"/>
      <c r="B91" s="48"/>
      <c r="C91" s="217"/>
      <c r="D91" s="217"/>
      <c r="E91" s="60"/>
      <c r="F91" s="20"/>
      <c r="G91" s="246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7"/>
      <c r="T91" s="63"/>
      <c r="U91" s="217"/>
      <c r="V91" s="217"/>
      <c r="AA91" s="218"/>
      <c r="AB91" s="218"/>
      <c r="AC91" s="218"/>
      <c r="AD91" s="218"/>
      <c r="AE91" s="218"/>
    </row>
    <row r="92" spans="1:16348" s="2" customFormat="1">
      <c r="A92" s="48"/>
      <c r="B92" s="48"/>
      <c r="C92" s="217"/>
      <c r="D92" s="217"/>
      <c r="E92" s="60"/>
      <c r="F92" s="20"/>
      <c r="G92" s="246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7"/>
      <c r="T92" s="63"/>
      <c r="U92" s="217"/>
      <c r="V92" s="217"/>
      <c r="AA92" s="218"/>
      <c r="AB92" s="218"/>
      <c r="AC92" s="218"/>
      <c r="AD92" s="218"/>
      <c r="AE92" s="218"/>
    </row>
    <row r="93" spans="1:16348" s="2" customFormat="1">
      <c r="A93" s="48"/>
      <c r="B93" s="48"/>
      <c r="C93" s="217"/>
      <c r="D93" s="217"/>
      <c r="E93" s="60"/>
      <c r="F93" s="20"/>
      <c r="G93" s="246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7"/>
      <c r="T93" s="63"/>
      <c r="U93" s="217"/>
      <c r="V93" s="217"/>
      <c r="AA93" s="218"/>
      <c r="AB93" s="218"/>
      <c r="AC93" s="218"/>
      <c r="AD93" s="218"/>
      <c r="AE93" s="218"/>
    </row>
    <row r="94" spans="1:16348" s="218" customFormat="1">
      <c r="A94" s="48"/>
      <c r="B94" s="48"/>
      <c r="C94" s="217"/>
      <c r="D94" s="217"/>
      <c r="E94" s="60"/>
      <c r="F94" s="20"/>
      <c r="G94" s="246"/>
      <c r="S94" s="217"/>
      <c r="T94" s="63"/>
      <c r="U94" s="217"/>
      <c r="V94" s="217"/>
    </row>
    <row r="95" spans="1:16348" s="218" customFormat="1">
      <c r="A95" s="48"/>
      <c r="B95" s="48"/>
      <c r="C95" s="217"/>
      <c r="D95" s="217"/>
      <c r="E95" s="60"/>
      <c r="F95" s="20"/>
      <c r="G95" s="246"/>
      <c r="S95" s="217"/>
      <c r="T95" s="63"/>
      <c r="U95" s="217"/>
      <c r="V95" s="217"/>
    </row>
    <row r="96" spans="1:16348" s="2" customFormat="1">
      <c r="A96" s="48"/>
      <c r="B96" s="48"/>
      <c r="C96" s="217"/>
      <c r="D96" s="217"/>
      <c r="E96" s="60"/>
      <c r="F96" s="20"/>
      <c r="G96" s="246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7"/>
      <c r="T96" s="63"/>
      <c r="U96" s="217"/>
      <c r="V96" s="217"/>
      <c r="AA96" s="218"/>
      <c r="AB96" s="218"/>
      <c r="AC96" s="218"/>
      <c r="AD96" s="218"/>
      <c r="AE96" s="218"/>
    </row>
    <row r="97" spans="1:27" s="2" customFormat="1">
      <c r="A97" s="48"/>
      <c r="B97" s="48"/>
      <c r="C97" s="217"/>
      <c r="D97" s="217"/>
      <c r="E97" s="60"/>
      <c r="F97" s="20"/>
      <c r="G97" s="246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7"/>
      <c r="T97" s="63"/>
      <c r="U97" s="217"/>
      <c r="V97" s="217"/>
      <c r="AA97" s="282"/>
    </row>
    <row r="98" spans="1:27" s="2" customFormat="1">
      <c r="A98" s="48"/>
      <c r="B98" s="48"/>
      <c r="C98" s="217"/>
      <c r="D98" s="217"/>
      <c r="E98" s="60"/>
      <c r="F98" s="20"/>
      <c r="G98" s="246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7"/>
      <c r="T98" s="63"/>
      <c r="U98" s="217"/>
      <c r="V98" s="217"/>
      <c r="AA98" s="282"/>
    </row>
    <row r="99" spans="1:27" s="218" customFormat="1">
      <c r="A99" s="48"/>
      <c r="B99" s="48"/>
      <c r="C99" s="217"/>
      <c r="D99" s="217"/>
      <c r="E99" s="60"/>
      <c r="F99" s="20"/>
      <c r="G99" s="246"/>
      <c r="S99" s="217"/>
      <c r="T99" s="63"/>
      <c r="U99" s="217"/>
      <c r="V99" s="217"/>
      <c r="AA99" s="282"/>
    </row>
    <row r="100" spans="1:27" s="218" customFormat="1">
      <c r="A100" s="48"/>
      <c r="B100" s="48"/>
      <c r="C100" s="217"/>
      <c r="D100" s="217"/>
      <c r="E100" s="60"/>
      <c r="F100" s="20"/>
      <c r="G100" s="246"/>
      <c r="S100" s="217"/>
      <c r="T100" s="63"/>
      <c r="U100" s="217"/>
      <c r="V100" s="217"/>
      <c r="AA100" s="282"/>
    </row>
    <row r="101" spans="1:27" s="218" customFormat="1">
      <c r="A101" s="48"/>
      <c r="B101" s="48"/>
      <c r="C101" s="217"/>
      <c r="D101" s="217"/>
      <c r="E101" s="60"/>
      <c r="F101" s="20"/>
      <c r="G101" s="246"/>
      <c r="S101" s="217"/>
      <c r="T101" s="63"/>
      <c r="U101" s="217"/>
      <c r="V101" s="217"/>
      <c r="AA101" s="282"/>
    </row>
    <row r="102" spans="1:27" s="2" customFormat="1">
      <c r="A102" s="48"/>
      <c r="B102" s="48"/>
      <c r="C102" s="217"/>
      <c r="D102" s="217"/>
      <c r="E102" s="60"/>
      <c r="F102" s="20"/>
      <c r="G102" s="246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7"/>
      <c r="T102" s="63"/>
      <c r="U102" s="217"/>
      <c r="V102" s="217"/>
      <c r="AA102" s="282"/>
    </row>
    <row r="103" spans="1:27" s="2" customFormat="1">
      <c r="A103" s="48"/>
      <c r="B103" s="48"/>
      <c r="C103" s="217"/>
      <c r="D103" s="217"/>
      <c r="E103" s="60"/>
      <c r="F103" s="20"/>
      <c r="G103" s="246"/>
      <c r="H103" s="218"/>
      <c r="I103" s="218"/>
      <c r="J103" s="218"/>
      <c r="K103" s="218"/>
      <c r="L103" s="218"/>
      <c r="M103" s="218"/>
      <c r="N103" s="218"/>
      <c r="O103" s="218"/>
      <c r="P103" s="218"/>
      <c r="Q103" s="218"/>
      <c r="R103" s="218"/>
      <c r="S103" s="217"/>
      <c r="T103" s="63"/>
      <c r="U103" s="217"/>
      <c r="V103" s="217"/>
      <c r="AA103" s="282"/>
    </row>
    <row r="104" spans="1:27" s="2" customFormat="1">
      <c r="A104" s="48"/>
      <c r="B104" s="48"/>
      <c r="C104" s="217"/>
      <c r="D104" s="217"/>
      <c r="E104" s="60"/>
      <c r="F104" s="20"/>
      <c r="G104" s="246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7"/>
      <c r="T104" s="63"/>
      <c r="U104" s="217"/>
      <c r="V104" s="217"/>
      <c r="AA104" s="282"/>
    </row>
    <row r="105" spans="1:27" s="2" customFormat="1">
      <c r="A105" s="48"/>
      <c r="B105" s="48"/>
      <c r="C105" s="217"/>
      <c r="D105" s="217"/>
      <c r="E105" s="60"/>
      <c r="F105" s="20"/>
      <c r="G105" s="246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7"/>
      <c r="T105" s="63"/>
      <c r="U105" s="217"/>
      <c r="V105" s="217"/>
      <c r="AA105" s="282"/>
    </row>
    <row r="106" spans="1:27" s="2" customFormat="1">
      <c r="A106" s="48"/>
      <c r="B106" s="48"/>
      <c r="C106" s="217"/>
      <c r="D106" s="217"/>
      <c r="E106" s="60"/>
      <c r="F106" s="20"/>
      <c r="G106" s="246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7"/>
      <c r="T106" s="63"/>
      <c r="U106" s="217"/>
      <c r="V106" s="217"/>
      <c r="AA106" s="282"/>
    </row>
    <row r="107" spans="1:27" s="2" customFormat="1">
      <c r="A107" s="48"/>
      <c r="B107" s="48"/>
      <c r="C107" s="217"/>
      <c r="D107" s="217"/>
      <c r="E107" s="60"/>
      <c r="F107" s="20"/>
      <c r="G107" s="246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7"/>
      <c r="T107" s="63"/>
      <c r="U107" s="217"/>
      <c r="V107" s="217"/>
      <c r="AA107" s="282"/>
    </row>
    <row r="108" spans="1:27" s="2" customFormat="1">
      <c r="A108" s="48"/>
      <c r="B108" s="48"/>
      <c r="C108" s="217"/>
      <c r="D108" s="217"/>
      <c r="E108" s="60"/>
      <c r="F108" s="20"/>
      <c r="G108" s="246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7"/>
      <c r="T108" s="63"/>
      <c r="U108" s="217"/>
      <c r="V108" s="217"/>
      <c r="AA108" s="282"/>
    </row>
    <row r="109" spans="1:27" s="2" customFormat="1">
      <c r="A109" s="48"/>
      <c r="B109" s="48"/>
      <c r="C109" s="217"/>
      <c r="D109" s="217"/>
      <c r="E109" s="60"/>
      <c r="F109" s="20"/>
      <c r="G109" s="246"/>
      <c r="H109" s="218"/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7"/>
      <c r="T109" s="63"/>
      <c r="U109" s="217"/>
      <c r="V109" s="217"/>
      <c r="AA109" s="282"/>
    </row>
    <row r="110" spans="1:27" s="2" customFormat="1">
      <c r="A110" s="48"/>
      <c r="B110" s="48"/>
      <c r="C110" s="217"/>
      <c r="D110" s="217"/>
      <c r="E110" s="60"/>
      <c r="F110" s="20"/>
      <c r="G110" s="246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7"/>
      <c r="T110" s="63"/>
      <c r="U110" s="217"/>
      <c r="V110" s="217"/>
      <c r="AA110" s="282"/>
    </row>
    <row r="111" spans="1:27" s="2" customFormat="1">
      <c r="A111" s="48"/>
      <c r="B111" s="48"/>
      <c r="C111" s="217"/>
      <c r="D111" s="217"/>
      <c r="E111" s="60"/>
      <c r="F111" s="20"/>
      <c r="G111" s="246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7"/>
      <c r="T111" s="63"/>
      <c r="U111" s="217"/>
      <c r="V111" s="217"/>
      <c r="AA111" s="282"/>
    </row>
    <row r="112" spans="1:27" s="2" customFormat="1">
      <c r="A112" s="48"/>
      <c r="B112" s="48"/>
      <c r="C112" s="217"/>
      <c r="D112" s="217"/>
      <c r="E112" s="60"/>
      <c r="F112" s="20"/>
      <c r="G112" s="246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7"/>
      <c r="T112" s="63"/>
      <c r="U112" s="217"/>
      <c r="V112" s="217"/>
      <c r="AA112" s="282"/>
    </row>
    <row r="113" spans="1:27" s="2" customFormat="1">
      <c r="A113"/>
      <c r="B113"/>
      <c r="C113"/>
      <c r="D113"/>
      <c r="E113" s="60"/>
      <c r="F113" s="20"/>
      <c r="G113" s="20"/>
      <c r="N113" s="218"/>
      <c r="O113" s="218"/>
      <c r="P113" s="218"/>
      <c r="Q113" s="218"/>
      <c r="R113" s="218"/>
      <c r="S113"/>
      <c r="T113" s="63"/>
      <c r="U113" s="217"/>
      <c r="V113" s="217"/>
      <c r="AA113" s="282"/>
    </row>
    <row r="114" spans="1:27" s="2" customFormat="1">
      <c r="A114"/>
      <c r="B114"/>
      <c r="C114"/>
      <c r="D114"/>
      <c r="E114" s="60"/>
      <c r="F114" s="20"/>
      <c r="G114" s="20"/>
      <c r="N114" s="218"/>
      <c r="O114" s="218"/>
      <c r="P114" s="218"/>
      <c r="Q114" s="218"/>
      <c r="R114" s="218"/>
      <c r="S114"/>
      <c r="T114" s="63"/>
      <c r="U114" s="217"/>
      <c r="V114" s="217"/>
      <c r="AA114" s="282"/>
    </row>
    <row r="115" spans="1:27" s="2" customFormat="1">
      <c r="A115"/>
      <c r="B115"/>
      <c r="C115"/>
      <c r="D115"/>
      <c r="E115" s="60"/>
      <c r="F115" s="20"/>
      <c r="G115" s="20"/>
      <c r="N115" s="218"/>
      <c r="O115" s="218"/>
      <c r="P115" s="218"/>
      <c r="Q115" s="218"/>
      <c r="R115" s="218"/>
      <c r="S115"/>
      <c r="T115" s="63"/>
      <c r="U115" s="217"/>
      <c r="V115" s="217"/>
      <c r="AA115" s="282"/>
    </row>
    <row r="116" spans="1:27" s="2" customFormat="1">
      <c r="A116"/>
      <c r="B116"/>
      <c r="C116"/>
      <c r="D116"/>
      <c r="E116" s="60"/>
      <c r="F116" s="20"/>
      <c r="G116" s="20"/>
      <c r="N116" s="218"/>
      <c r="O116" s="218"/>
      <c r="P116" s="218"/>
      <c r="Q116" s="218"/>
      <c r="R116" s="218"/>
      <c r="S116"/>
      <c r="T116" s="63"/>
      <c r="U116" s="217"/>
      <c r="V116" s="217"/>
      <c r="AA116" s="282"/>
    </row>
    <row r="117" spans="1:27" s="2" customFormat="1">
      <c r="A117"/>
      <c r="B117"/>
      <c r="C117"/>
      <c r="D117"/>
      <c r="E117" s="60"/>
      <c r="F117" s="20"/>
      <c r="G117" s="20"/>
      <c r="N117" s="218"/>
      <c r="O117" s="218"/>
      <c r="P117" s="218"/>
      <c r="Q117" s="218"/>
      <c r="R117" s="218"/>
      <c r="S117"/>
      <c r="T117" s="63"/>
      <c r="U117" s="217"/>
      <c r="V117" s="217"/>
      <c r="AA117" s="282"/>
    </row>
    <row r="118" spans="1:27" s="2" customFormat="1">
      <c r="A118"/>
      <c r="B118"/>
      <c r="C118"/>
      <c r="D118"/>
      <c r="E118" s="60"/>
      <c r="F118" s="20"/>
      <c r="G118" s="20"/>
      <c r="N118" s="218"/>
      <c r="O118" s="218"/>
      <c r="P118" s="218"/>
      <c r="Q118" s="218"/>
      <c r="R118" s="218"/>
      <c r="S118"/>
      <c r="T118" s="63"/>
      <c r="U118" s="217"/>
      <c r="V118" s="217"/>
      <c r="AA118" s="282"/>
    </row>
    <row r="119" spans="1:27" s="2" customFormat="1">
      <c r="A119"/>
      <c r="B119"/>
      <c r="C119"/>
      <c r="D119"/>
      <c r="E119" s="60"/>
      <c r="F119" s="20"/>
      <c r="G119" s="20"/>
      <c r="N119" s="218"/>
      <c r="O119" s="218"/>
      <c r="P119" s="218"/>
      <c r="Q119" s="218"/>
      <c r="R119" s="218"/>
      <c r="S119"/>
      <c r="T119" s="63"/>
      <c r="U119" s="217"/>
      <c r="V119" s="217"/>
      <c r="AA119" s="282"/>
    </row>
    <row r="120" spans="1:27" s="2" customFormat="1">
      <c r="A120"/>
      <c r="B120"/>
      <c r="C120"/>
      <c r="D120"/>
      <c r="E120" s="60"/>
      <c r="F120" s="20"/>
      <c r="G120" s="20"/>
      <c r="N120" s="218"/>
      <c r="O120" s="218"/>
      <c r="P120" s="218"/>
      <c r="Q120" s="218"/>
      <c r="R120" s="218"/>
      <c r="T120" s="63"/>
      <c r="U120" s="217"/>
      <c r="V120" s="217"/>
      <c r="AA120" s="282"/>
    </row>
    <row r="121" spans="1:27" s="2" customFormat="1">
      <c r="A121"/>
      <c r="B121"/>
      <c r="C121"/>
      <c r="D121"/>
      <c r="E121" s="60"/>
      <c r="F121" s="20"/>
      <c r="G121" s="20"/>
      <c r="N121" s="218"/>
      <c r="O121" s="218"/>
      <c r="P121" s="218"/>
      <c r="Q121" s="218"/>
      <c r="R121" s="218"/>
      <c r="T121" s="63"/>
      <c r="U121" s="217"/>
      <c r="V121" s="217"/>
      <c r="AA121" s="282"/>
    </row>
    <row r="122" spans="1:27" s="2" customFormat="1">
      <c r="A122"/>
      <c r="B122"/>
      <c r="C122"/>
      <c r="D122"/>
      <c r="E122" s="60"/>
      <c r="F122" s="20"/>
      <c r="G122" s="20"/>
      <c r="N122" s="218"/>
      <c r="O122" s="218"/>
      <c r="P122" s="218"/>
      <c r="Q122" s="218"/>
      <c r="R122" s="218"/>
      <c r="T122" s="63"/>
      <c r="AA122" s="282"/>
    </row>
    <row r="123" spans="1:27" s="2" customFormat="1">
      <c r="A123"/>
      <c r="B123"/>
      <c r="C123"/>
      <c r="D123"/>
      <c r="E123" s="60"/>
      <c r="F123" s="20"/>
      <c r="G123" s="20"/>
      <c r="N123" s="218"/>
      <c r="O123" s="218"/>
      <c r="P123" s="218"/>
      <c r="Q123" s="218"/>
      <c r="R123" s="218"/>
      <c r="T123" s="63"/>
      <c r="AA123" s="282"/>
    </row>
    <row r="124" spans="1:27" s="2" customFormat="1">
      <c r="A124"/>
      <c r="B124"/>
      <c r="C124"/>
      <c r="D124"/>
      <c r="E124" s="60"/>
      <c r="F124" s="20"/>
      <c r="G124" s="20"/>
      <c r="N124" s="218"/>
      <c r="O124" s="218"/>
      <c r="P124" s="218"/>
      <c r="Q124" s="218"/>
      <c r="R124" s="218"/>
      <c r="T124" s="63"/>
      <c r="AA124" s="282"/>
    </row>
    <row r="125" spans="1:27" s="2" customFormat="1">
      <c r="A125"/>
      <c r="B125"/>
      <c r="C125"/>
      <c r="D125"/>
      <c r="E125" s="60"/>
      <c r="F125" s="20"/>
      <c r="G125" s="20"/>
      <c r="N125" s="218"/>
      <c r="O125" s="218"/>
      <c r="P125" s="218"/>
      <c r="Q125" s="218"/>
      <c r="R125" s="218"/>
      <c r="T125" s="63"/>
      <c r="AA125" s="282"/>
    </row>
    <row r="126" spans="1:27" s="2" customFormat="1">
      <c r="A126"/>
      <c r="B126"/>
      <c r="C126"/>
      <c r="D126"/>
      <c r="E126" s="60"/>
      <c r="F126" s="20"/>
      <c r="G126" s="20"/>
      <c r="N126" s="218"/>
      <c r="O126" s="218"/>
      <c r="P126" s="218"/>
      <c r="Q126" s="218"/>
      <c r="R126" s="218"/>
      <c r="T126" s="63"/>
      <c r="AA126" s="282"/>
    </row>
    <row r="127" spans="1:27" s="2" customFormat="1">
      <c r="A127"/>
      <c r="B127"/>
      <c r="C127"/>
      <c r="D127"/>
      <c r="E127" s="60"/>
      <c r="F127" s="20"/>
      <c r="G127" s="20"/>
      <c r="N127" s="218"/>
      <c r="O127" s="218"/>
      <c r="P127" s="218"/>
      <c r="Q127" s="218"/>
      <c r="R127" s="218"/>
      <c r="T127" s="63"/>
      <c r="AA127" s="282"/>
    </row>
    <row r="128" spans="1:27" s="2" customFormat="1">
      <c r="A128"/>
      <c r="B128"/>
      <c r="C128"/>
      <c r="D128"/>
      <c r="E128" s="60"/>
      <c r="F128" s="20"/>
      <c r="G128" s="20"/>
      <c r="N128" s="218"/>
      <c r="O128" s="218"/>
      <c r="P128" s="218"/>
      <c r="Q128" s="218"/>
      <c r="R128" s="218"/>
      <c r="T128" s="63"/>
      <c r="AA128" s="282"/>
    </row>
    <row r="129" spans="1:27" s="2" customFormat="1">
      <c r="A129"/>
      <c r="B129"/>
      <c r="C129"/>
      <c r="D129"/>
      <c r="E129" s="60"/>
      <c r="F129" s="20"/>
      <c r="G129" s="20"/>
      <c r="N129" s="218"/>
      <c r="O129" s="218"/>
      <c r="P129" s="218"/>
      <c r="Q129" s="218"/>
      <c r="R129" s="218"/>
      <c r="T129" s="63"/>
      <c r="AA129" s="282"/>
    </row>
    <row r="130" spans="1:27" s="2" customFormat="1">
      <c r="A130"/>
      <c r="B130"/>
      <c r="C130"/>
      <c r="D130"/>
      <c r="E130" s="60"/>
      <c r="F130" s="20"/>
      <c r="G130" s="20"/>
      <c r="N130" s="218"/>
      <c r="O130" s="218"/>
      <c r="P130" s="218"/>
      <c r="Q130" s="218"/>
      <c r="R130" s="218"/>
      <c r="T130" s="63"/>
      <c r="AA130" s="282"/>
    </row>
    <row r="131" spans="1:27" s="2" customFormat="1">
      <c r="A131"/>
      <c r="B131"/>
      <c r="C131"/>
      <c r="D131"/>
      <c r="E131" s="60"/>
      <c r="F131" s="20"/>
      <c r="G131" s="20"/>
      <c r="N131" s="218"/>
      <c r="O131" s="218"/>
      <c r="P131" s="218"/>
      <c r="Q131" s="218"/>
      <c r="R131" s="218"/>
      <c r="T131" s="63"/>
      <c r="AA131" s="282"/>
    </row>
    <row r="132" spans="1:27" s="2" customFormat="1">
      <c r="A132"/>
      <c r="B132"/>
      <c r="C132"/>
      <c r="D132"/>
      <c r="E132" s="60"/>
      <c r="F132" s="20"/>
      <c r="G132" s="20"/>
      <c r="N132" s="218"/>
      <c r="O132" s="218"/>
      <c r="P132" s="218"/>
      <c r="Q132" s="218"/>
      <c r="R132" s="218"/>
      <c r="T132" s="63"/>
      <c r="AA132" s="282"/>
    </row>
    <row r="133" spans="1:27" s="2" customFormat="1">
      <c r="A133"/>
      <c r="B133"/>
      <c r="C133"/>
      <c r="D133"/>
      <c r="E133" s="60"/>
      <c r="F133" s="20"/>
      <c r="G133" s="20"/>
      <c r="N133" s="218"/>
      <c r="O133" s="218"/>
      <c r="P133" s="218"/>
      <c r="Q133" s="218"/>
      <c r="R133" s="218"/>
      <c r="T133" s="63"/>
      <c r="AA133" s="282"/>
    </row>
    <row r="134" spans="1:27" s="2" customFormat="1">
      <c r="A134"/>
      <c r="B134"/>
      <c r="C134"/>
      <c r="D134"/>
      <c r="E134" s="60"/>
      <c r="F134" s="20"/>
      <c r="G134" s="20"/>
      <c r="N134" s="218"/>
      <c r="O134" s="218"/>
      <c r="P134" s="218"/>
      <c r="Q134" s="218"/>
      <c r="R134" s="218"/>
      <c r="T134" s="63"/>
      <c r="AA134" s="282"/>
    </row>
    <row r="135" spans="1:27" s="2" customFormat="1">
      <c r="A135"/>
      <c r="B135"/>
      <c r="C135"/>
      <c r="D135"/>
      <c r="E135" s="60"/>
      <c r="F135" s="20"/>
      <c r="G135" s="20"/>
      <c r="N135" s="218"/>
      <c r="O135" s="218"/>
      <c r="P135" s="218"/>
      <c r="Q135" s="218"/>
      <c r="R135" s="218"/>
      <c r="T135" s="63"/>
      <c r="AA135" s="282"/>
    </row>
    <row r="136" spans="1:27" s="2" customFormat="1">
      <c r="A136"/>
      <c r="B136"/>
      <c r="C136"/>
      <c r="D136"/>
      <c r="E136" s="60"/>
      <c r="F136" s="20"/>
      <c r="G136" s="20"/>
      <c r="N136" s="218"/>
      <c r="O136" s="218"/>
      <c r="P136" s="218"/>
      <c r="Q136" s="218"/>
      <c r="R136" s="218"/>
      <c r="T136" s="63"/>
      <c r="AA136" s="282"/>
    </row>
    <row r="137" spans="1:27" s="2" customFormat="1">
      <c r="A137"/>
      <c r="B137"/>
      <c r="C137"/>
      <c r="D137"/>
      <c r="E137" s="60"/>
      <c r="F137" s="20"/>
      <c r="G137" s="20"/>
      <c r="N137" s="218"/>
      <c r="O137" s="218"/>
      <c r="P137" s="218"/>
      <c r="Q137" s="218"/>
      <c r="R137" s="218"/>
      <c r="T137" s="63"/>
      <c r="AA137" s="282"/>
    </row>
    <row r="138" spans="1:27" s="2" customFormat="1">
      <c r="A138"/>
      <c r="B138"/>
      <c r="C138"/>
      <c r="D138"/>
      <c r="E138" s="60"/>
      <c r="F138" s="20"/>
      <c r="G138" s="20"/>
      <c r="N138" s="218"/>
      <c r="O138" s="218"/>
      <c r="P138" s="218"/>
      <c r="Q138" s="218"/>
      <c r="R138" s="218"/>
      <c r="T138" s="63"/>
      <c r="AA138" s="282"/>
    </row>
    <row r="139" spans="1:27" s="2" customFormat="1">
      <c r="A139"/>
      <c r="B139"/>
      <c r="C139"/>
      <c r="D139"/>
      <c r="E139" s="60"/>
      <c r="F139" s="20"/>
      <c r="G139" s="20"/>
      <c r="N139" s="218"/>
      <c r="O139" s="218"/>
      <c r="P139" s="218"/>
      <c r="Q139" s="218"/>
      <c r="R139" s="218"/>
      <c r="T139" s="63"/>
      <c r="AA139" s="282"/>
    </row>
    <row r="140" spans="1:27" s="2" customFormat="1">
      <c r="A140"/>
      <c r="B140"/>
      <c r="C140"/>
      <c r="D140"/>
      <c r="E140" s="60"/>
      <c r="F140" s="20"/>
      <c r="G140" s="20"/>
      <c r="N140" s="218"/>
      <c r="O140" s="218"/>
      <c r="P140" s="218"/>
      <c r="Q140" s="218"/>
      <c r="R140" s="218"/>
      <c r="T140" s="63"/>
      <c r="AA140" s="282"/>
    </row>
    <row r="141" spans="1:27" s="2" customFormat="1">
      <c r="A141"/>
      <c r="B141"/>
      <c r="C141"/>
      <c r="D141"/>
      <c r="E141" s="60"/>
      <c r="F141" s="20"/>
      <c r="G141" s="20"/>
      <c r="N141" s="218"/>
      <c r="O141" s="218"/>
      <c r="P141" s="218"/>
      <c r="Q141" s="218"/>
      <c r="R141" s="218"/>
      <c r="T141" s="63"/>
      <c r="AA141" s="282"/>
    </row>
    <row r="142" spans="1:27" s="2" customFormat="1">
      <c r="A142"/>
      <c r="B142"/>
      <c r="C142"/>
      <c r="D142"/>
      <c r="E142" s="60"/>
      <c r="F142" s="20"/>
      <c r="G142" s="20"/>
      <c r="N142" s="218"/>
      <c r="O142" s="218"/>
      <c r="P142" s="218"/>
      <c r="Q142" s="218"/>
      <c r="R142" s="218"/>
      <c r="T142" s="63"/>
      <c r="AA142" s="282"/>
    </row>
    <row r="143" spans="1:27" s="2" customFormat="1">
      <c r="A143"/>
      <c r="B143"/>
      <c r="C143"/>
      <c r="D143"/>
      <c r="E143" s="60"/>
      <c r="F143" s="20"/>
      <c r="G143" s="20"/>
      <c r="N143" s="218"/>
      <c r="O143" s="218"/>
      <c r="P143" s="218"/>
      <c r="Q143" s="218"/>
      <c r="R143" s="218"/>
      <c r="T143" s="63"/>
      <c r="AA143" s="282"/>
    </row>
    <row r="144" spans="1:27" s="2" customFormat="1">
      <c r="A144"/>
      <c r="B144"/>
      <c r="C144"/>
      <c r="D144"/>
      <c r="E144" s="60"/>
      <c r="F144" s="20"/>
      <c r="G144" s="20"/>
      <c r="N144" s="218"/>
      <c r="O144" s="218"/>
      <c r="P144" s="218"/>
      <c r="Q144" s="218"/>
      <c r="R144" s="218"/>
      <c r="T144" s="63"/>
      <c r="AA144" s="282"/>
    </row>
    <row r="145" spans="1:27" s="2" customFormat="1">
      <c r="A145"/>
      <c r="B145"/>
      <c r="C145"/>
      <c r="D145"/>
      <c r="E145" s="60"/>
      <c r="F145" s="20"/>
      <c r="G145" s="20"/>
      <c r="N145" s="218"/>
      <c r="O145" s="218"/>
      <c r="P145" s="218"/>
      <c r="Q145" s="218"/>
      <c r="R145" s="218"/>
      <c r="T145" s="63"/>
      <c r="AA145" s="282"/>
    </row>
  </sheetData>
  <conditionalFormatting sqref="H2">
    <cfRule type="containsText" dxfId="38" priority="174" operator="containsText" text="TRUE">
      <formula>NOT(ISERROR(SEARCH("TRUE",H2)))</formula>
    </cfRule>
  </conditionalFormatting>
  <printOptions horizontalCentered="1"/>
  <pageMargins left="0.23622047244094491" right="0.23622047244094491" top="0.55118110236220474" bottom="0.35433070866141736" header="0.31496062992125984" footer="0.31496062992125984"/>
  <pageSetup paperSize="9"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XES143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style="217" customWidth="1"/>
    <col min="2" max="2" width="11.7109375" style="217" customWidth="1"/>
    <col min="3" max="3" width="6" style="217" customWidth="1"/>
    <col min="4" max="4" width="37.7109375" style="217" customWidth="1"/>
    <col min="5" max="5" width="7.7109375" style="217" customWidth="1"/>
    <col min="6" max="7" width="4.5703125" style="217" customWidth="1"/>
    <col min="8" max="8" width="16.5703125" style="217" customWidth="1"/>
    <col min="9" max="9" width="14.85546875" style="217" customWidth="1"/>
    <col min="10" max="10" width="14.140625" style="217" customWidth="1"/>
    <col min="11" max="11" width="16.5703125" style="217" customWidth="1"/>
    <col min="12" max="12" width="14.85546875" style="217" customWidth="1"/>
    <col min="13" max="22" width="14.140625" style="217" customWidth="1"/>
    <col min="23" max="23" width="16.5703125" style="217" customWidth="1"/>
    <col min="24" max="24" width="14.85546875" style="217" customWidth="1"/>
    <col min="25" max="25" width="14.140625" style="217" customWidth="1"/>
    <col min="26" max="26" width="16.5703125" style="217" customWidth="1"/>
    <col min="27" max="27" width="14.85546875" style="217" customWidth="1"/>
    <col min="28" max="28" width="14.140625" style="217" customWidth="1"/>
    <col min="29" max="29" width="3.5703125" style="217" customWidth="1"/>
    <col min="30" max="30" width="12" style="217" bestFit="1" customWidth="1"/>
    <col min="31" max="36" width="11.5703125" style="217" customWidth="1"/>
    <col min="37" max="37" width="3.5703125" style="217" customWidth="1"/>
    <col min="38" max="38" width="11.5703125" style="217" customWidth="1"/>
    <col min="39" max="39" width="9.140625" style="217"/>
    <col min="40" max="40" width="12" style="217" bestFit="1" customWidth="1"/>
    <col min="41" max="55" width="11.5703125" style="217" customWidth="1"/>
    <col min="56" max="16384" width="9.140625" style="217"/>
  </cols>
  <sheetData>
    <row r="1" spans="1:55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5" ht="17.25" customHeight="1">
      <c r="A2" s="170" t="s">
        <v>35</v>
      </c>
      <c r="B2" s="169"/>
      <c r="C2" s="169"/>
      <c r="D2" s="170" t="s">
        <v>153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21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5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5" ht="15">
      <c r="A4" s="221"/>
      <c r="B4" s="4"/>
      <c r="C4" s="4"/>
      <c r="D4" s="4"/>
      <c r="F4" s="14"/>
    </row>
    <row r="5" spans="1:55" ht="15">
      <c r="A5" s="219" t="s">
        <v>120</v>
      </c>
      <c r="B5" s="4"/>
      <c r="C5" s="4"/>
      <c r="D5" s="31">
        <f>INDEX(Project_inputs!$J$99:$M$107, MATCH($D$2, Project_inputs!$C$99:$C$107, 0), MATCH($A5, Project_inputs!$J$98:$M$98,0))</f>
        <v>2024</v>
      </c>
    </row>
    <row r="6" spans="1:55" ht="15">
      <c r="A6" s="219" t="s">
        <v>30</v>
      </c>
      <c r="B6" s="4"/>
      <c r="C6" s="4"/>
      <c r="D6" s="31">
        <f>INDEX(Project_inputs!$J$99:$M$107, MATCH($D$2, Project_inputs!$C$99:$C$107, 0), MATCH($A6, Project_inputs!$J$98:$M$98,0))</f>
        <v>2024</v>
      </c>
    </row>
    <row r="7" spans="1:55" ht="15">
      <c r="A7" s="219" t="s">
        <v>18</v>
      </c>
      <c r="B7" s="4"/>
      <c r="C7" s="4"/>
      <c r="D7" s="31">
        <f>INDEX(Project_inputs!$J$99:$M$107, MATCH($D$2, Project_inputs!$C$99:$C$107, 0), MATCH($A7, Project_inputs!$J$98:$M$98,0))</f>
        <v>2024</v>
      </c>
    </row>
    <row r="8" spans="1:55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5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5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5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5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5" s="6" customFormat="1" ht="15.75"/>
    <row r="14" spans="1:55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5">
      <c r="D15" s="11" t="s">
        <v>120</v>
      </c>
      <c r="F15" s="12"/>
      <c r="G15" s="98"/>
      <c r="H15" s="233">
        <f>IF(H$11=$D$6, BGO_volumes!$J15*BGO_volumes!$K15,0)</f>
        <v>0</v>
      </c>
      <c r="I15" s="233">
        <f>IF(I$11=IF($D15=$A$5, $D$5, IF(OR($D15="ESV observed compliance", $D15 = $A$7),$D$7, $D$6)), SUMPRODUCT(BGO_volumes!$Q15:$U15,BGO_volumes!$Q$13:$U$13)+BGO_volumes!$O15,0)</f>
        <v>0</v>
      </c>
      <c r="J15" s="234">
        <f>IF(J$11=$D$6, BGO_volumes!$M15,0)</f>
        <v>0</v>
      </c>
      <c r="K15" s="233">
        <f>IF(K$11=$D$6, BGO_volumes!$J15*BGO_volumes!$K15,0)</f>
        <v>0</v>
      </c>
      <c r="L15" s="233">
        <f>IF(L$11=IF($D15=$A$5, $D$5, IF(OR($D15="ESV observed compliance", $D15 = $A$7),$D$7, $D$6)), SUMPRODUCT(BGO_volumes!$Q15:$U15,BGO_volumes!$Q$13:$U$13)+BGO_volumes!$O15,0)</f>
        <v>0</v>
      </c>
      <c r="M15" s="234">
        <f>IF(M$11=$D$6, BGO_volumes!$M15,0)</f>
        <v>0</v>
      </c>
      <c r="N15" s="233">
        <f>IF(N$11=$D$6, BGO_volumes!$J15*BGO_volumes!$K15,0)</f>
        <v>0</v>
      </c>
      <c r="O15" s="233">
        <f>IF(O$11=IF($D15=$A$5, $D$5, IF(OR($D15="ESV observed compliance", $D15 = $A$7),$D$7, $D$6)), SUMPRODUCT(BGO_volumes!$Q15:$U15,BGO_volumes!$Q$13:$U$13)+BGO_volumes!$O15,0)</f>
        <v>0</v>
      </c>
      <c r="P15" s="234">
        <f>IF(P$11=$D$6, BGO_volumes!$M15,0)</f>
        <v>0</v>
      </c>
      <c r="Q15" s="233">
        <f>IF(Q$11=$D$6, BGO_volumes!$J15*BGO_volumes!$K15,0)</f>
        <v>0</v>
      </c>
      <c r="R15" s="233">
        <f>IF(R$11=IF($D15=$A$5, $D$5, IF(OR($D15="ESV observed compliance", $D15 = $A$7),$D$7, $D$6)), SUMPRODUCT(BGO_volumes!$Q15:$U15,BGO_volumes!$Q$13:$U$13)+BGO_volumes!$O15,0)</f>
        <v>0</v>
      </c>
      <c r="S15" s="234">
        <f>IF(S$11=$D$6, BGO_volumes!$M15,0)</f>
        <v>0</v>
      </c>
      <c r="T15" s="233">
        <f>IF(T$11=$D$6, BGO_volumes!$J15*BGO_volumes!$K15,0)</f>
        <v>0</v>
      </c>
      <c r="U15" s="233">
        <f>IF(U$11=IF($D15=$A$5, $D$5, IF(OR($D15="ESV observed compliance", $D15 = $A$7),$D$7, $D$6)), SUMPRODUCT(BGO_volumes!$Q15:$U15,BGO_volumes!$Q$13:$U$13)+BGO_volumes!$O15,0)</f>
        <v>0</v>
      </c>
      <c r="V15" s="234">
        <f>IF(V$11=$D$6, BGO_volumes!$M15,0)</f>
        <v>0</v>
      </c>
      <c r="W15" s="233">
        <f>IF(W$11=$D$6, BGO_volumes!$J15*BGO_volumes!$K15,0)</f>
        <v>0</v>
      </c>
      <c r="X15" s="233">
        <f ca="1">IF(X$11=IF($D15=$A$5, $D$5, IF(OR($D15="ESV observed compliance", $D15 = $A$7),$D$7, $D$6)), SUMPRODUCT(BGO_volumes!$Q15:$U15,BGO_volumes!$Q$13:$U$13)+BGO_volumes!$O15,0)</f>
        <v>131335.85754942868</v>
      </c>
      <c r="Y15" s="234">
        <f>IF(Y$11=$D$6, BGO_volumes!$M15,0)</f>
        <v>0</v>
      </c>
      <c r="Z15" s="233">
        <f>IF(Z$11=$D$6, BGO_volumes!$J15*BGO_volumes!$K15,0)</f>
        <v>0</v>
      </c>
      <c r="AA15" s="233">
        <f>IF(AA$11=IF($D15=$A$5, $D$5, IF(OR($D15="ESV observed compliance", $D15 = $A$7),$D$7, $D$6)), SUMPRODUCT(BGO_volumes!$Q15:$U15,BGO_volumes!$Q$13:$U$13)+BGO_volumes!$O15,0)</f>
        <v>0</v>
      </c>
      <c r="AB15" s="234">
        <f>IF(AB$11=$D$6, BGO_volumes!$M15,0)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si="4"/>
        <v>0</v>
      </c>
      <c r="AH15" s="235">
        <f t="shared" si="4"/>
        <v>0</v>
      </c>
      <c r="AI15" s="235">
        <f t="shared" ca="1" si="4"/>
        <v>131335.85754942868</v>
      </c>
      <c r="AJ15" s="235">
        <f t="shared" si="4"/>
        <v>0</v>
      </c>
      <c r="AK15" s="124"/>
      <c r="AL15" s="235">
        <f ca="1">SUM(AD15:AJ15)</f>
        <v>131335.85754942868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si="5"/>
        <v>0</v>
      </c>
      <c r="AU15" s="235">
        <f t="shared" si="5"/>
        <v>0</v>
      </c>
      <c r="AV15" s="235">
        <f t="shared" si="5"/>
        <v>0</v>
      </c>
      <c r="AW15" s="235">
        <f t="shared" si="5"/>
        <v>0</v>
      </c>
      <c r="AX15" s="235">
        <f t="shared" ca="1" si="5"/>
        <v>65667.928774714339</v>
      </c>
      <c r="AY15" s="235">
        <f t="shared" ca="1" si="5"/>
        <v>65667.928774714339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</row>
    <row r="16" spans="1:55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2:55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D17" s="105"/>
      <c r="AE17" s="105"/>
      <c r="AF17" s="105"/>
      <c r="AG17" s="105"/>
      <c r="AH17" s="105"/>
      <c r="AI17" s="105"/>
      <c r="AJ17" s="105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2:55">
      <c r="D18" s="224" t="s">
        <v>86</v>
      </c>
      <c r="F18" s="12"/>
      <c r="G18" s="98"/>
      <c r="H18" s="236">
        <f>IF(H$11=$D$6, BGO_volumes!$J18*BGO_volumes!$K18,0)</f>
        <v>0</v>
      </c>
      <c r="I18" s="233">
        <f>IF(I$11=IF($D18=$A$5, $D$5, IF(OR($D18="ESV observed compliance", $D18 = $A$7),$D$7, $D$6)), SUMPRODUCT(BGO_volumes!$Q18:$U18,BGO_volumes!$Q$13:$U$13)+BGO_volumes!$O18,0)</f>
        <v>0</v>
      </c>
      <c r="J18" s="234">
        <f>IF(J$11=$D$6, BGO_volumes!$M18,0)</f>
        <v>0</v>
      </c>
      <c r="K18" s="233">
        <f>IF(K$11=$D$6, BGO_volumes!$J18*BGO_volumes!$K18,0)</f>
        <v>0</v>
      </c>
      <c r="L18" s="233">
        <f>IF(L$11=IF($D18=$A$5, $D$5, IF(OR($D18="ESV observed compliance", $D18 = $A$7),$D$7, $D$6)), SUMPRODUCT(BGO_volumes!$Q18:$U18,BGO_volumes!$Q$13:$U$13)+BGO_volumes!$O18,0)</f>
        <v>0</v>
      </c>
      <c r="M18" s="234">
        <f>IF(M$11=$D$6, BGO_volumes!$M18,0)</f>
        <v>0</v>
      </c>
      <c r="N18" s="233">
        <f>IF(N$11=$D$6, BGO_volumes!$J18*BGO_volumes!$K18,0)</f>
        <v>0</v>
      </c>
      <c r="O18" s="233">
        <f>IF(O$11=IF($D18=$A$5, $D$5, IF(OR($D18="ESV observed compliance", $D18 = $A$7),$D$7, $D$6)), SUMPRODUCT(BGO_volumes!$Q18:$U18,BGO_volumes!$Q$13:$U$13)+BGO_volumes!$O18,0)</f>
        <v>0</v>
      </c>
      <c r="P18" s="234">
        <f>IF(P$11=$D$6, BGO_volumes!$M18,0)</f>
        <v>0</v>
      </c>
      <c r="Q18" s="233">
        <f>IF(Q$11=$D$6, BGO_volumes!$J18*BGO_volumes!$K18,0)</f>
        <v>0</v>
      </c>
      <c r="R18" s="233">
        <f>IF(R$11=IF($D18=$A$5, $D$5, IF(OR($D18="ESV observed compliance", $D18 = $A$7),$D$7, $D$6)), SUMPRODUCT(BGO_volumes!$Q18:$U18,BGO_volumes!$Q$13:$U$13)+BGO_volumes!$O18,0)</f>
        <v>0</v>
      </c>
      <c r="S18" s="234">
        <f>IF(S$11=$D$6, BGO_volumes!$M18,0)</f>
        <v>0</v>
      </c>
      <c r="T18" s="233">
        <f>IF(T$11=$D$6, BGO_volumes!$J18*BGO_volumes!$K18,0)</f>
        <v>0</v>
      </c>
      <c r="U18" s="233">
        <f>IF(U$11=IF($D18=$A$5, $D$5, IF(OR($D18="ESV observed compliance", $D18 = $A$7),$D$7, $D$6)), SUMPRODUCT(BGO_volumes!$Q18:$U18,BGO_volumes!$Q$13:$U$13)+BGO_volumes!$O18,0)</f>
        <v>0</v>
      </c>
      <c r="V18" s="234">
        <f>IF(V$11=$D$6, BGO_volumes!$M18,0)</f>
        <v>0</v>
      </c>
      <c r="W18" s="233">
        <f>IF(W$11=$D$6, BGO_volumes!$J18*BGO_volumes!$K18,0)</f>
        <v>0</v>
      </c>
      <c r="X18" s="233">
        <f ca="1">IF(X$11=IF($D18=$A$5, $D$5, IF(OR($D18="ESV observed compliance", $D18 = $A$7),$D$7, $D$6)), SUMPRODUCT(BGO_volumes!$Q18:$U18,BGO_volumes!$Q$13:$U$13)+BGO_volumes!$O18,0)</f>
        <v>0</v>
      </c>
      <c r="Y18" s="234">
        <f>IF(Y$11=$D$6, BGO_volumes!$M18,0)</f>
        <v>0</v>
      </c>
      <c r="Z18" s="233">
        <f>IF(Z$11=$D$6, BGO_volumes!$J18*BGO_volumes!$K18,0)</f>
        <v>0</v>
      </c>
      <c r="AA18" s="233">
        <f>IF(AA$11=IF($D18=$A$5, $D$5, IF(OR($D18="ESV observed compliance", $D18 = $A$7),$D$7, $D$6)), SUMPRODUCT(BGO_volumes!$Q18:$U18,BGO_volumes!$Q$13:$U$13)+BGO_volumes!$O18,0)</f>
        <v>0</v>
      </c>
      <c r="AB18" s="234">
        <f>IF(AB$11=$D$6, BGO_volumes!$M18,0)</f>
        <v>0</v>
      </c>
      <c r="AC18" s="124"/>
      <c r="AD18" s="235">
        <f t="shared" ref="AD18:AJ32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si="6"/>
        <v>0</v>
      </c>
      <c r="AH18" s="235">
        <f t="shared" si="6"/>
        <v>0</v>
      </c>
      <c r="AI18" s="235">
        <f t="shared" ca="1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si="8"/>
        <v>0</v>
      </c>
      <c r="AU18" s="235">
        <f t="shared" si="8"/>
        <v>0</v>
      </c>
      <c r="AV18" s="235">
        <f t="shared" si="8"/>
        <v>0</v>
      </c>
      <c r="AW18" s="235">
        <f t="shared" si="8"/>
        <v>0</v>
      </c>
      <c r="AX18" s="235">
        <f t="shared" ca="1" si="8"/>
        <v>0</v>
      </c>
      <c r="AY18" s="235">
        <f t="shared" ca="1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</row>
    <row r="19" spans="2:55">
      <c r="D19" s="224" t="s">
        <v>87</v>
      </c>
      <c r="F19" s="12"/>
      <c r="G19" s="102"/>
      <c r="H19" s="236">
        <f>IF(H$11=$D$6, BGO_volumes!$J19*BGO_volumes!$K19,0)</f>
        <v>0</v>
      </c>
      <c r="I19" s="233">
        <f>IF(I$11=IF($D19=$A$5, $D$5, IF(OR($D19="ESV observed compliance", $D19 = $A$7),$D$7, $D$6)), SUMPRODUCT(BGO_volumes!$Q19:$U19,BGO_volumes!$Q$13:$U$13)+BGO_volumes!$O19,0)</f>
        <v>0</v>
      </c>
      <c r="J19" s="234">
        <f>IF(J$11=$D$6, BGO_volumes!$M19,0)</f>
        <v>0</v>
      </c>
      <c r="K19" s="233">
        <f>IF(K$11=$D$6, BGO_volumes!$J19*BGO_volumes!$K19,0)</f>
        <v>0</v>
      </c>
      <c r="L19" s="233">
        <f>IF(L$11=IF($D19=$A$5, $D$5, IF(OR($D19="ESV observed compliance", $D19 = $A$7),$D$7, $D$6)), SUMPRODUCT(BGO_volumes!$Q19:$U19,BGO_volumes!$Q$13:$U$13)+BGO_volumes!$O19,0)</f>
        <v>0</v>
      </c>
      <c r="M19" s="234">
        <f>IF(M$11=$D$6, BGO_volumes!$M19,0)</f>
        <v>0</v>
      </c>
      <c r="N19" s="233">
        <f>IF(N$11=$D$6, BGO_volumes!$J19*BGO_volumes!$K19,0)</f>
        <v>0</v>
      </c>
      <c r="O19" s="233">
        <f>IF(O$11=IF($D19=$A$5, $D$5, IF(OR($D19="ESV observed compliance", $D19 = $A$7),$D$7, $D$6)), SUMPRODUCT(BGO_volumes!$Q19:$U19,BGO_volumes!$Q$13:$U$13)+BGO_volumes!$O19,0)</f>
        <v>0</v>
      </c>
      <c r="P19" s="234">
        <f>IF(P$11=$D$6, BGO_volumes!$M19,0)</f>
        <v>0</v>
      </c>
      <c r="Q19" s="233">
        <f>IF(Q$11=$D$6, BGO_volumes!$J19*BGO_volumes!$K19,0)</f>
        <v>0</v>
      </c>
      <c r="R19" s="233">
        <f>IF(R$11=IF($D19=$A$5, $D$5, IF(OR($D19="ESV observed compliance", $D19 = $A$7),$D$7, $D$6)), SUMPRODUCT(BGO_volumes!$Q19:$U19,BGO_volumes!$Q$13:$U$13)+BGO_volumes!$O19,0)</f>
        <v>0</v>
      </c>
      <c r="S19" s="234">
        <f>IF(S$11=$D$6, BGO_volumes!$M19,0)</f>
        <v>0</v>
      </c>
      <c r="T19" s="233">
        <f>IF(T$11=$D$6, BGO_volumes!$J19*BGO_volumes!$K19,0)</f>
        <v>0</v>
      </c>
      <c r="U19" s="233">
        <f>IF(U$11=IF($D19=$A$5, $D$5, IF(OR($D19="ESV observed compliance", $D19 = $A$7),$D$7, $D$6)), SUMPRODUCT(BGO_volumes!$Q19:$U19,BGO_volumes!$Q$13:$U$13)+BGO_volumes!$O19,0)</f>
        <v>0</v>
      </c>
      <c r="V19" s="234">
        <f>IF(V$11=$D$6, BGO_volumes!$M19,0)</f>
        <v>0</v>
      </c>
      <c r="W19" s="233">
        <f>IF(W$11=$D$6, BGO_volumes!$J19*BGO_volumes!$K19,0)</f>
        <v>0</v>
      </c>
      <c r="X19" s="233">
        <f ca="1">IF(X$11=IF($D19=$A$5, $D$5, IF(OR($D19="ESV observed compliance", $D19 = $A$7),$D$7, $D$6)), SUMPRODUCT(BGO_volumes!$Q19:$U19,BGO_volumes!$Q$13:$U$13)+BGO_volumes!$O19,0)</f>
        <v>0</v>
      </c>
      <c r="Y19" s="234">
        <f>IF(Y$11=$D$6, BGO_volumes!$M19,0)</f>
        <v>0</v>
      </c>
      <c r="Z19" s="233">
        <f>IF(Z$11=$D$6, BGO_volumes!$J19*BGO_volumes!$K19,0)</f>
        <v>0</v>
      </c>
      <c r="AA19" s="233">
        <f>IF(AA$11=IF($D19=$A$5, $D$5, IF(OR($D19="ESV observed compliance", $D19 = $A$7),$D$7, $D$6)), SUMPRODUCT(BGO_volumes!$Q19:$U19,BGO_volumes!$Q$13:$U$13)+BGO_volumes!$O19,0)</f>
        <v>0</v>
      </c>
      <c r="AB19" s="234">
        <f>IF(AB$11=$D$6, BGO_volumes!$M19,0)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si="6"/>
        <v>0</v>
      </c>
      <c r="AH19" s="235">
        <f t="shared" si="6"/>
        <v>0</v>
      </c>
      <c r="AI19" s="235">
        <f t="shared" ca="1" si="6"/>
        <v>0</v>
      </c>
      <c r="AJ19" s="235">
        <f t="shared" si="6"/>
        <v>0</v>
      </c>
      <c r="AK19" s="124"/>
      <c r="AL19" s="235">
        <f t="shared" ref="AL19:AL23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si="8"/>
        <v>0</v>
      </c>
      <c r="AU19" s="235">
        <f t="shared" si="8"/>
        <v>0</v>
      </c>
      <c r="AV19" s="235">
        <f t="shared" si="8"/>
        <v>0</v>
      </c>
      <c r="AW19" s="235">
        <f t="shared" si="8"/>
        <v>0</v>
      </c>
      <c r="AX19" s="235">
        <f t="shared" ca="1" si="8"/>
        <v>0</v>
      </c>
      <c r="AY19" s="235">
        <f t="shared" ca="1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</row>
    <row r="20" spans="2:55">
      <c r="D20" s="217" t="s">
        <v>68</v>
      </c>
      <c r="F20" s="12"/>
      <c r="G20" s="98"/>
      <c r="H20" s="236">
        <f>IF(H$11=$D$6, BGO_volumes!$J20*BGO_volumes!$K20,0)</f>
        <v>0</v>
      </c>
      <c r="I20" s="233">
        <f>IF(I$11=IF($D20=$A$5, $D$5, IF(OR($D20="ESV observed compliance", $D20 = $A$7),$D$7, $D$6)), SUMPRODUCT(BGO_volumes!$Q20:$U20,BGO_volumes!$Q$13:$U$13)+BGO_volumes!$O20,0)</f>
        <v>0</v>
      </c>
      <c r="J20" s="234">
        <f>IF(J$11=$D$6, BGO_volumes!$M20,0)</f>
        <v>0</v>
      </c>
      <c r="K20" s="233">
        <f>IF(K$11=$D$6, BGO_volumes!$J20*BGO_volumes!$K20,0)</f>
        <v>0</v>
      </c>
      <c r="L20" s="233">
        <f>IF(L$11=IF($D20=$A$5, $D$5, IF(OR($D20="ESV observed compliance", $D20 = $A$7),$D$7, $D$6)), SUMPRODUCT(BGO_volumes!$Q20:$U20,BGO_volumes!$Q$13:$U$13)+BGO_volumes!$O20,0)</f>
        <v>0</v>
      </c>
      <c r="M20" s="234">
        <f>IF(M$11=$D$6, BGO_volumes!$M20,0)</f>
        <v>0</v>
      </c>
      <c r="N20" s="233">
        <f>IF(N$11=$D$6, BGO_volumes!$J20*BGO_volumes!$K20,0)</f>
        <v>0</v>
      </c>
      <c r="O20" s="233">
        <f>IF(O$11=IF($D20=$A$5, $D$5, IF(OR($D20="ESV observed compliance", $D20 = $A$7),$D$7, $D$6)), SUMPRODUCT(BGO_volumes!$Q20:$U20,BGO_volumes!$Q$13:$U$13)+BGO_volumes!$O20,0)</f>
        <v>0</v>
      </c>
      <c r="P20" s="234">
        <f>IF(P$11=$D$6, BGO_volumes!$M20,0)</f>
        <v>0</v>
      </c>
      <c r="Q20" s="233">
        <f>IF(Q$11=$D$6, BGO_volumes!$J20*BGO_volumes!$K20,0)</f>
        <v>0</v>
      </c>
      <c r="R20" s="233">
        <f>IF(R$11=IF($D20=$A$5, $D$5, IF(OR($D20="ESV observed compliance", $D20 = $A$7),$D$7, $D$6)), SUMPRODUCT(BGO_volumes!$Q20:$U20,BGO_volumes!$Q$13:$U$13)+BGO_volumes!$O20,0)</f>
        <v>0</v>
      </c>
      <c r="S20" s="234">
        <f>IF(S$11=$D$6, BGO_volumes!$M20,0)</f>
        <v>0</v>
      </c>
      <c r="T20" s="233">
        <f>IF(T$11=$D$6, BGO_volumes!$J20*BGO_volumes!$K20,0)</f>
        <v>0</v>
      </c>
      <c r="U20" s="233">
        <f>IF(U$11=IF($D20=$A$5, $D$5, IF(OR($D20="ESV observed compliance", $D20 = $A$7),$D$7, $D$6)), SUMPRODUCT(BGO_volumes!$Q20:$U20,BGO_volumes!$Q$13:$U$13)+BGO_volumes!$O20,0)</f>
        <v>0</v>
      </c>
      <c r="V20" s="234">
        <f>IF(V$11=$D$6, BGO_volumes!$M20,0)</f>
        <v>0</v>
      </c>
      <c r="W20" s="233">
        <f>IF(W$11=$D$6, BGO_volumes!$J20*BGO_volumes!$K20,0)</f>
        <v>0</v>
      </c>
      <c r="X20" s="233">
        <f ca="1">IF(X$11=IF($D20=$A$5, $D$5, IF(OR($D20="ESV observed compliance", $D20 = $A$7),$D$7, $D$6)), SUMPRODUCT(BGO_volumes!$Q20:$U20,BGO_volumes!$Q$13:$U$13)+BGO_volumes!$O20,0)</f>
        <v>0</v>
      </c>
      <c r="Y20" s="234">
        <f>IF(Y$11=$D$6, BGO_volumes!$M20,0)</f>
        <v>0</v>
      </c>
      <c r="Z20" s="233">
        <f>IF(Z$11=$D$6, BGO_volumes!$J20*BGO_volumes!$K20,0)</f>
        <v>0</v>
      </c>
      <c r="AA20" s="233">
        <f>IF(AA$11=IF($D20=$A$5, $D$5, IF(OR($D20="ESV observed compliance", $D20 = $A$7),$D$7, $D$6)), SUMPRODUCT(BGO_volumes!$Q20:$U20,BGO_volumes!$Q$13:$U$13)+BGO_volumes!$O20,0)</f>
        <v>0</v>
      </c>
      <c r="AB20" s="234">
        <f>IF(AB$11=$D$6, BGO_volumes!$M20,0)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si="6"/>
        <v>0</v>
      </c>
      <c r="AH20" s="235">
        <f t="shared" si="6"/>
        <v>0</v>
      </c>
      <c r="AI20" s="235">
        <f t="shared" ca="1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si="8"/>
        <v>0</v>
      </c>
      <c r="AU20" s="235">
        <f t="shared" si="8"/>
        <v>0</v>
      </c>
      <c r="AV20" s="235">
        <f t="shared" si="8"/>
        <v>0</v>
      </c>
      <c r="AW20" s="235">
        <f t="shared" si="8"/>
        <v>0</v>
      </c>
      <c r="AX20" s="235">
        <f t="shared" ca="1" si="8"/>
        <v>0</v>
      </c>
      <c r="AY20" s="235">
        <f t="shared" ca="1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</row>
    <row r="21" spans="2:55">
      <c r="D21" s="224" t="s">
        <v>67</v>
      </c>
      <c r="F21" s="12"/>
      <c r="G21" s="98"/>
      <c r="H21" s="236">
        <f>IF(H$11=$D$6, BGO_volumes!$J21*BGO_volumes!$K21,0)</f>
        <v>0</v>
      </c>
      <c r="I21" s="233">
        <f>IF(I$11=IF($D21=$A$5, $D$5, IF(OR($D21="ESV observed compliance", $D21 = $A$7),$D$7, $D$6)), SUMPRODUCT(BGO_volumes!$Q21:$U21,BGO_volumes!$Q$13:$U$13)+BGO_volumes!$O21,0)</f>
        <v>0</v>
      </c>
      <c r="J21" s="234">
        <f>IF(J$11=$D$6, BGO_volumes!$M21,0)</f>
        <v>0</v>
      </c>
      <c r="K21" s="233">
        <f>IF(K$11=$D$6, BGO_volumes!$J21*BGO_volumes!$K21,0)</f>
        <v>0</v>
      </c>
      <c r="L21" s="233">
        <f>IF(L$11=IF($D21=$A$5, $D$5, IF(OR($D21="ESV observed compliance", $D21 = $A$7),$D$7, $D$6)), SUMPRODUCT(BGO_volumes!$Q21:$U21,BGO_volumes!$Q$13:$U$13)+BGO_volumes!$O21,0)</f>
        <v>0</v>
      </c>
      <c r="M21" s="234">
        <f>IF(M$11=$D$6, BGO_volumes!$M21,0)</f>
        <v>0</v>
      </c>
      <c r="N21" s="233">
        <f>IF(N$11=$D$6, BGO_volumes!$J21*BGO_volumes!$K21,0)</f>
        <v>0</v>
      </c>
      <c r="O21" s="233">
        <f>IF(O$11=IF($D21=$A$5, $D$5, IF(OR($D21="ESV observed compliance", $D21 = $A$7),$D$7, $D$6)), SUMPRODUCT(BGO_volumes!$Q21:$U21,BGO_volumes!$Q$13:$U$13)+BGO_volumes!$O21,0)</f>
        <v>0</v>
      </c>
      <c r="P21" s="234">
        <f>IF(P$11=$D$6, BGO_volumes!$M21,0)</f>
        <v>0</v>
      </c>
      <c r="Q21" s="233">
        <f>IF(Q$11=$D$6, BGO_volumes!$J21*BGO_volumes!$K21,0)</f>
        <v>0</v>
      </c>
      <c r="R21" s="233">
        <f>IF(R$11=IF($D21=$A$5, $D$5, IF(OR($D21="ESV observed compliance", $D21 = $A$7),$D$7, $D$6)), SUMPRODUCT(BGO_volumes!$Q21:$U21,BGO_volumes!$Q$13:$U$13)+BGO_volumes!$O21,0)</f>
        <v>0</v>
      </c>
      <c r="S21" s="234">
        <f>IF(S$11=$D$6, BGO_volumes!$M21,0)</f>
        <v>0</v>
      </c>
      <c r="T21" s="233">
        <f>IF(T$11=$D$6, BGO_volumes!$J21*BGO_volumes!$K21,0)</f>
        <v>0</v>
      </c>
      <c r="U21" s="233">
        <f>IF(U$11=IF($D21=$A$5, $D$5, IF(OR($D21="ESV observed compliance", $D21 = $A$7),$D$7, $D$6)), SUMPRODUCT(BGO_volumes!$Q21:$U21,BGO_volumes!$Q$13:$U$13)+BGO_volumes!$O21,0)</f>
        <v>0</v>
      </c>
      <c r="V21" s="234">
        <f>IF(V$11=$D$6, BGO_volumes!$M21,0)</f>
        <v>0</v>
      </c>
      <c r="W21" s="233">
        <f>IF(W$11=$D$6, BGO_volumes!$J21*BGO_volumes!$K21,0)</f>
        <v>0</v>
      </c>
      <c r="X21" s="233">
        <f ca="1">IF(X$11=IF($D21=$A$5, $D$5, IF(OR($D21="ESV observed compliance", $D21 = $A$7),$D$7, $D$6)), SUMPRODUCT(BGO_volumes!$Q21:$U21,BGO_volumes!$Q$13:$U$13)+BGO_volumes!$O21,0)</f>
        <v>0</v>
      </c>
      <c r="Y21" s="234">
        <f>IF(Y$11=$D$6, BGO_volumes!$M21,0)</f>
        <v>0</v>
      </c>
      <c r="Z21" s="233">
        <f>IF(Z$11=$D$6, BGO_volumes!$J21*BGO_volumes!$K21,0)</f>
        <v>0</v>
      </c>
      <c r="AA21" s="233">
        <f>IF(AA$11=IF($D21=$A$5, $D$5, IF(OR($D21="ESV observed compliance", $D21 = $A$7),$D$7, $D$6)), SUMPRODUCT(BGO_volumes!$Q21:$U21,BGO_volumes!$Q$13:$U$13)+BGO_volumes!$O21,0)</f>
        <v>0</v>
      </c>
      <c r="AB21" s="234">
        <f>IF(AB$11=$D$6, BGO_volumes!$M21,0)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si="6"/>
        <v>0</v>
      </c>
      <c r="AH21" s="235">
        <f t="shared" si="6"/>
        <v>0</v>
      </c>
      <c r="AI21" s="235">
        <f t="shared" ca="1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si="8"/>
        <v>0</v>
      </c>
      <c r="AU21" s="235">
        <f t="shared" si="8"/>
        <v>0</v>
      </c>
      <c r="AV21" s="235">
        <f t="shared" si="8"/>
        <v>0</v>
      </c>
      <c r="AW21" s="235">
        <f t="shared" si="8"/>
        <v>0</v>
      </c>
      <c r="AX21" s="235">
        <f t="shared" ca="1" si="8"/>
        <v>0</v>
      </c>
      <c r="AY21" s="235">
        <f t="shared" ca="1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</row>
    <row r="22" spans="2:55">
      <c r="D22" s="217" t="s">
        <v>5</v>
      </c>
      <c r="F22" s="12"/>
      <c r="G22" s="98"/>
      <c r="H22" s="236">
        <f>IF(H$11=$D$6, BGO_volumes!$J22*BGO_volumes!$K22,0)</f>
        <v>0</v>
      </c>
      <c r="I22" s="233">
        <f>IF(I$11=IF($D22=$A$5, $D$5, IF(OR($D22="ESV observed compliance", $D22 = $A$7),$D$7, $D$6)), SUMPRODUCT(BGO_volumes!$Q22:$U22,BGO_volumes!$Q$13:$U$13)+BGO_volumes!$O22,0)</f>
        <v>0</v>
      </c>
      <c r="J22" s="234">
        <f>IF(J$11=$D$6, BGO_volumes!$M22,0)</f>
        <v>0</v>
      </c>
      <c r="K22" s="233">
        <f>IF(K$11=$D$6, BGO_volumes!$J22*BGO_volumes!$K22,0)</f>
        <v>0</v>
      </c>
      <c r="L22" s="233">
        <f>IF(L$11=IF($D22=$A$5, $D$5, IF(OR($D22="ESV observed compliance", $D22 = $A$7),$D$7, $D$6)), SUMPRODUCT(BGO_volumes!$Q22:$U22,BGO_volumes!$Q$13:$U$13)+BGO_volumes!$O22,0)</f>
        <v>0</v>
      </c>
      <c r="M22" s="234">
        <f>IF(M$11=$D$6, BGO_volumes!$M22,0)</f>
        <v>0</v>
      </c>
      <c r="N22" s="233">
        <f>IF(N$11=$D$6, BGO_volumes!$J22*BGO_volumes!$K22,0)</f>
        <v>0</v>
      </c>
      <c r="O22" s="233">
        <f>IF(O$11=IF($D22=$A$5, $D$5, IF(OR($D22="ESV observed compliance", $D22 = $A$7),$D$7, $D$6)), SUMPRODUCT(BGO_volumes!$Q22:$U22,BGO_volumes!$Q$13:$U$13)+BGO_volumes!$O22,0)</f>
        <v>0</v>
      </c>
      <c r="P22" s="234">
        <f>IF(P$11=$D$6, BGO_volumes!$M22,0)</f>
        <v>0</v>
      </c>
      <c r="Q22" s="233">
        <f>IF(Q$11=$D$6, BGO_volumes!$J22*BGO_volumes!$K22,0)</f>
        <v>0</v>
      </c>
      <c r="R22" s="233">
        <f>IF(R$11=IF($D22=$A$5, $D$5, IF(OR($D22="ESV observed compliance", $D22 = $A$7),$D$7, $D$6)), SUMPRODUCT(BGO_volumes!$Q22:$U22,BGO_volumes!$Q$13:$U$13)+BGO_volumes!$O22,0)</f>
        <v>0</v>
      </c>
      <c r="S22" s="234">
        <f>IF(S$11=$D$6, BGO_volumes!$M22,0)</f>
        <v>0</v>
      </c>
      <c r="T22" s="233">
        <f>IF(T$11=$D$6, BGO_volumes!$J22*BGO_volumes!$K22,0)</f>
        <v>0</v>
      </c>
      <c r="U22" s="233">
        <f>IF(U$11=IF($D22=$A$5, $D$5, IF(OR($D22="ESV observed compliance", $D22 = $A$7),$D$7, $D$6)), SUMPRODUCT(BGO_volumes!$Q22:$U22,BGO_volumes!$Q$13:$U$13)+BGO_volumes!$O22,0)</f>
        <v>0</v>
      </c>
      <c r="V22" s="234">
        <f>IF(V$11=$D$6, BGO_volumes!$M22,0)</f>
        <v>0</v>
      </c>
      <c r="W22" s="233">
        <f>IF(W$11=$D$6, BGO_volumes!$J22*BGO_volumes!$K22,0)</f>
        <v>0</v>
      </c>
      <c r="X22" s="233">
        <f ca="1">IF(X$11=IF($D22=$A$5, $D$5, IF(OR($D22="ESV observed compliance", $D22 = $A$7),$D$7, $D$6)), SUMPRODUCT(BGO_volumes!$Q22:$U22,BGO_volumes!$Q$13:$U$13)+BGO_volumes!$O22,0)</f>
        <v>0</v>
      </c>
      <c r="Y22" s="234">
        <f>IF(Y$11=$D$6, BGO_volumes!$M22,0)</f>
        <v>0</v>
      </c>
      <c r="Z22" s="233">
        <f>IF(Z$11=$D$6, BGO_volumes!$J22*BGO_volumes!$K22,0)</f>
        <v>0</v>
      </c>
      <c r="AA22" s="233">
        <f>IF(AA$11=IF($D22=$A$5, $D$5, IF(OR($D22="ESV observed compliance", $D22 = $A$7),$D$7, $D$6)), SUMPRODUCT(BGO_volumes!$Q22:$U22,BGO_volumes!$Q$13:$U$13)+BGO_volumes!$O22,0)</f>
        <v>0</v>
      </c>
      <c r="AB22" s="234">
        <f>IF(AB$11=$D$6, BGO_volumes!$M22,0)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si="6"/>
        <v>0</v>
      </c>
      <c r="AH22" s="235">
        <f t="shared" si="6"/>
        <v>0</v>
      </c>
      <c r="AI22" s="235">
        <f t="shared" ca="1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si="8"/>
        <v>0</v>
      </c>
      <c r="AU22" s="235">
        <f t="shared" si="8"/>
        <v>0</v>
      </c>
      <c r="AV22" s="235">
        <f t="shared" si="8"/>
        <v>0</v>
      </c>
      <c r="AW22" s="235">
        <f t="shared" si="8"/>
        <v>0</v>
      </c>
      <c r="AX22" s="235">
        <f t="shared" ca="1" si="8"/>
        <v>0</v>
      </c>
      <c r="AY22" s="235">
        <f t="shared" ca="1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</row>
    <row r="23" spans="2:55">
      <c r="D23" s="217" t="s">
        <v>6</v>
      </c>
      <c r="F23" s="12"/>
      <c r="G23" s="98"/>
      <c r="H23" s="236">
        <f>IF(H$11=$D$6, BGO_volumes!$J23*BGO_volumes!$K23,0)</f>
        <v>0</v>
      </c>
      <c r="I23" s="233">
        <f>IF(I$11=IF($D23=$A$5, $D$5, IF(OR($D23="ESV observed compliance", $D23 = $A$7),$D$7, $D$6)), SUMPRODUCT(BGO_volumes!$Q23:$U23,BGO_volumes!$Q$13:$U$13)+BGO_volumes!$O23,0)</f>
        <v>0</v>
      </c>
      <c r="J23" s="234">
        <f>IF(J$11=$D$6, BGO_volumes!$M23,0)</f>
        <v>0</v>
      </c>
      <c r="K23" s="233">
        <f>IF(K$11=$D$6, BGO_volumes!$J23*BGO_volumes!$K23,0)</f>
        <v>0</v>
      </c>
      <c r="L23" s="233">
        <f>IF(L$11=IF($D23=$A$5, $D$5, IF(OR($D23="ESV observed compliance", $D23 = $A$7),$D$7, $D$6)), SUMPRODUCT(BGO_volumes!$Q23:$U23,BGO_volumes!$Q$13:$U$13)+BGO_volumes!$O23,0)</f>
        <v>0</v>
      </c>
      <c r="M23" s="234">
        <f>IF(M$11=$D$6, BGO_volumes!$M23,0)</f>
        <v>0</v>
      </c>
      <c r="N23" s="233">
        <f>IF(N$11=$D$6, BGO_volumes!$J23*BGO_volumes!$K23,0)</f>
        <v>0</v>
      </c>
      <c r="O23" s="233">
        <f>IF(O$11=IF($D23=$A$5, $D$5, IF(OR($D23="ESV observed compliance", $D23 = $A$7),$D$7, $D$6)), SUMPRODUCT(BGO_volumes!$Q23:$U23,BGO_volumes!$Q$13:$U$13)+BGO_volumes!$O23,0)</f>
        <v>0</v>
      </c>
      <c r="P23" s="234">
        <f>IF(P$11=$D$6, BGO_volumes!$M23,0)</f>
        <v>0</v>
      </c>
      <c r="Q23" s="233">
        <f>IF(Q$11=$D$6, BGO_volumes!$J23*BGO_volumes!$K23,0)</f>
        <v>0</v>
      </c>
      <c r="R23" s="233">
        <f>IF(R$11=IF($D23=$A$5, $D$5, IF(OR($D23="ESV observed compliance", $D23 = $A$7),$D$7, $D$6)), SUMPRODUCT(BGO_volumes!$Q23:$U23,BGO_volumes!$Q$13:$U$13)+BGO_volumes!$O23,0)</f>
        <v>0</v>
      </c>
      <c r="S23" s="234">
        <f>IF(S$11=$D$6, BGO_volumes!$M23,0)</f>
        <v>0</v>
      </c>
      <c r="T23" s="233">
        <f>IF(T$11=$D$6, BGO_volumes!$J23*BGO_volumes!$K23,0)</f>
        <v>0</v>
      </c>
      <c r="U23" s="233">
        <f>IF(U$11=IF($D23=$A$5, $D$5, IF(OR($D23="ESV observed compliance", $D23 = $A$7),$D$7, $D$6)), SUMPRODUCT(BGO_volumes!$Q23:$U23,BGO_volumes!$Q$13:$U$13)+BGO_volumes!$O23,0)</f>
        <v>0</v>
      </c>
      <c r="V23" s="234">
        <f>IF(V$11=$D$6, BGO_volumes!$M23,0)</f>
        <v>0</v>
      </c>
      <c r="W23" s="233">
        <f>IF(W$11=$D$6, BGO_volumes!$J23*BGO_volumes!$K23,0)</f>
        <v>0</v>
      </c>
      <c r="X23" s="233">
        <f ca="1">IF(X$11=IF($D23=$A$5, $D$5, IF(OR($D23="ESV observed compliance", $D23 = $A$7),$D$7, $D$6)), SUMPRODUCT(BGO_volumes!$Q23:$U23,BGO_volumes!$Q$13:$U$13)+BGO_volumes!$O23,0)</f>
        <v>0</v>
      </c>
      <c r="Y23" s="234">
        <f>IF(Y$11=$D$6, BGO_volumes!$M23,0)</f>
        <v>0</v>
      </c>
      <c r="Z23" s="233">
        <f>IF(Z$11=$D$6, BGO_volumes!$J23*BGO_volumes!$K23,0)</f>
        <v>0</v>
      </c>
      <c r="AA23" s="233">
        <f>IF(AA$11=IF($D23=$A$5, $D$5, IF(OR($D23="ESV observed compliance", $D23 = $A$7),$D$7, $D$6)), SUMPRODUCT(BGO_volumes!$Q23:$U23,BGO_volumes!$Q$13:$U$13)+BGO_volumes!$O23,0)</f>
        <v>0</v>
      </c>
      <c r="AB23" s="234">
        <f>IF(AB$11=$D$6, BGO_volumes!$M23,0)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si="6"/>
        <v>0</v>
      </c>
      <c r="AH23" s="235">
        <f t="shared" si="6"/>
        <v>0</v>
      </c>
      <c r="AI23" s="235">
        <f t="shared" ca="1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si="8"/>
        <v>0</v>
      </c>
      <c r="AU23" s="235">
        <f t="shared" si="8"/>
        <v>0</v>
      </c>
      <c r="AV23" s="235">
        <f t="shared" si="8"/>
        <v>0</v>
      </c>
      <c r="AW23" s="235">
        <f t="shared" si="8"/>
        <v>0</v>
      </c>
      <c r="AX23" s="235">
        <f t="shared" ca="1" si="8"/>
        <v>0</v>
      </c>
      <c r="AY23" s="235">
        <f t="shared" ca="1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</row>
    <row r="24" spans="2:55">
      <c r="D24" s="217" t="s">
        <v>20</v>
      </c>
      <c r="F24" s="12"/>
      <c r="G24" s="98"/>
      <c r="H24" s="236">
        <f>IF(H$11=$D$6, BGO_volumes!$J24*BGO_volumes!$K24,0)</f>
        <v>0</v>
      </c>
      <c r="I24" s="233">
        <f>IF(I$11=IF($D24=$A$5, $D$5, IF(OR($D24="ESV observed compliance", $D24 = $A$7),$D$7, $D$6)), SUMPRODUCT(BGO_volumes!$Q24:$U24,BGO_volumes!$Q$13:$U$13)+BGO_volumes!$O24,0)</f>
        <v>0</v>
      </c>
      <c r="J24" s="234">
        <f>IF(J$11=$D$6, BGO_volumes!$M24,0)</f>
        <v>0</v>
      </c>
      <c r="K24" s="233">
        <f>IF(K$11=$D$6, BGO_volumes!$J24*BGO_volumes!$K24,0)</f>
        <v>0</v>
      </c>
      <c r="L24" s="233">
        <f>IF(L$11=IF($D24=$A$5, $D$5, IF(OR($D24="ESV observed compliance", $D24 = $A$7),$D$7, $D$6)), SUMPRODUCT(BGO_volumes!$Q24:$U24,BGO_volumes!$Q$13:$U$13)+BGO_volumes!$O24,0)</f>
        <v>0</v>
      </c>
      <c r="M24" s="234">
        <f>IF(M$11=$D$6, BGO_volumes!$M24,0)</f>
        <v>0</v>
      </c>
      <c r="N24" s="233">
        <f>IF(N$11=$D$6, BGO_volumes!$J24*BGO_volumes!$K24,0)</f>
        <v>0</v>
      </c>
      <c r="O24" s="233">
        <f>IF(O$11=IF($D24=$A$5, $D$5, IF(OR($D24="ESV observed compliance", $D24 = $A$7),$D$7, $D$6)), SUMPRODUCT(BGO_volumes!$Q24:$U24,BGO_volumes!$Q$13:$U$13)+BGO_volumes!$O24,0)</f>
        <v>0</v>
      </c>
      <c r="P24" s="234">
        <f>IF(P$11=$D$6, BGO_volumes!$M24,0)</f>
        <v>0</v>
      </c>
      <c r="Q24" s="233">
        <f>IF(Q$11=$D$6, BGO_volumes!$J24*BGO_volumes!$K24,0)</f>
        <v>0</v>
      </c>
      <c r="R24" s="233">
        <f>IF(R$11=IF($D24=$A$5, $D$5, IF(OR($D24="ESV observed compliance", $D24 = $A$7),$D$7, $D$6)), SUMPRODUCT(BGO_volumes!$Q24:$U24,BGO_volumes!$Q$13:$U$13)+BGO_volumes!$O24,0)</f>
        <v>0</v>
      </c>
      <c r="S24" s="234">
        <f>IF(S$11=$D$6, BGO_volumes!$M24,0)</f>
        <v>0</v>
      </c>
      <c r="T24" s="233">
        <f>IF(T$11=$D$6, BGO_volumes!$J24*BGO_volumes!$K24,0)</f>
        <v>0</v>
      </c>
      <c r="U24" s="233">
        <f>IF(U$11=IF($D24=$A$5, $D$5, IF(OR($D24="ESV observed compliance", $D24 = $A$7),$D$7, $D$6)), SUMPRODUCT(BGO_volumes!$Q24:$U24,BGO_volumes!$Q$13:$U$13)+BGO_volumes!$O24,0)</f>
        <v>0</v>
      </c>
      <c r="V24" s="234">
        <f>IF(V$11=$D$6, BGO_volumes!$M24,0)</f>
        <v>0</v>
      </c>
      <c r="W24" s="233">
        <f>IF(W$11=$D$6, BGO_volumes!$J24*BGO_volumes!$K24,0)</f>
        <v>0</v>
      </c>
      <c r="X24" s="233">
        <f ca="1">IF(X$11=IF($D24=$A$5, $D$5, IF(OR($D24="ESV observed compliance", $D24 = $A$7),$D$7, $D$6)), SUMPRODUCT(BGO_volumes!$Q24:$U24,BGO_volumes!$Q$13:$U$13)+BGO_volumes!$O24,0)</f>
        <v>0</v>
      </c>
      <c r="Y24" s="234">
        <f>IF(Y$11=$D$6, BGO_volumes!$M24,0)</f>
        <v>0</v>
      </c>
      <c r="Z24" s="233">
        <f>IF(Z$11=$D$6, BGO_volumes!$J24*BGO_volumes!$K24,0)</f>
        <v>0</v>
      </c>
      <c r="AA24" s="233">
        <f>IF(AA$11=IF($D24=$A$5, $D$5, IF(OR($D24="ESV observed compliance", $D24 = $A$7),$D$7, $D$6)), SUMPRODUCT(BGO_volumes!$Q24:$U24,BGO_volumes!$Q$13:$U$13)+BGO_volumes!$O24,0)</f>
        <v>0</v>
      </c>
      <c r="AB24" s="234">
        <f>IF(AB$11=$D$6, BGO_volumes!$M24,0)</f>
        <v>0</v>
      </c>
      <c r="AC24" s="124"/>
      <c r="AD24" s="235">
        <f t="shared" si="6"/>
        <v>0</v>
      </c>
      <c r="AE24" s="235">
        <f t="shared" si="6"/>
        <v>0</v>
      </c>
      <c r="AF24" s="235">
        <f t="shared" si="6"/>
        <v>0</v>
      </c>
      <c r="AG24" s="235">
        <f t="shared" si="6"/>
        <v>0</v>
      </c>
      <c r="AH24" s="235">
        <f t="shared" si="6"/>
        <v>0</v>
      </c>
      <c r="AI24" s="235">
        <f t="shared" ca="1" si="6"/>
        <v>0</v>
      </c>
      <c r="AJ24" s="235">
        <f t="shared" si="6"/>
        <v>0</v>
      </c>
      <c r="AK24" s="124"/>
      <c r="AL24" s="235">
        <f t="shared" ref="AL24:AL34" ca="1" si="10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si="8"/>
        <v>0</v>
      </c>
      <c r="AU24" s="235">
        <f t="shared" si="8"/>
        <v>0</v>
      </c>
      <c r="AV24" s="235">
        <f t="shared" si="8"/>
        <v>0</v>
      </c>
      <c r="AW24" s="235">
        <f t="shared" si="8"/>
        <v>0</v>
      </c>
      <c r="AX24" s="235">
        <f t="shared" ca="1" si="8"/>
        <v>0</v>
      </c>
      <c r="AY24" s="235">
        <f t="shared" ca="1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</row>
    <row r="25" spans="2:55">
      <c r="D25" s="217" t="s">
        <v>78</v>
      </c>
      <c r="F25" s="12"/>
      <c r="G25" s="98"/>
      <c r="H25" s="236">
        <f>IF(H$11=$D$6, BGO_volumes!$J25*BGO_volumes!$K25,0)</f>
        <v>0</v>
      </c>
      <c r="I25" s="233">
        <f>IF(I$11=IF($D25=$A$5, $D$5, IF(OR($D25="ESV observed compliance", $D25 = $A$7),$D$7, $D$6)), SUMPRODUCT(BGO_volumes!$Q25:$U25,BGO_volumes!$Q$13:$U$13)+BGO_volumes!$O25,0)</f>
        <v>0</v>
      </c>
      <c r="J25" s="234">
        <f>IF(J$11=$D$6, BGO_volumes!$M25,0)</f>
        <v>0</v>
      </c>
      <c r="K25" s="233">
        <f>IF(K$11=$D$6, BGO_volumes!$J25*BGO_volumes!$K25,0)</f>
        <v>0</v>
      </c>
      <c r="L25" s="233">
        <f>IF(L$11=IF($D25=$A$5, $D$5, IF(OR($D25="ESV observed compliance", $D25 = $A$7),$D$7, $D$6)), SUMPRODUCT(BGO_volumes!$Q25:$U25,BGO_volumes!$Q$13:$U$13)+BGO_volumes!$O25,0)</f>
        <v>0</v>
      </c>
      <c r="M25" s="234">
        <f>IF(M$11=$D$6, BGO_volumes!$M25,0)</f>
        <v>0</v>
      </c>
      <c r="N25" s="233">
        <f>IF(N$11=$D$6, BGO_volumes!$J25*BGO_volumes!$K25,0)</f>
        <v>0</v>
      </c>
      <c r="O25" s="233">
        <f>IF(O$11=IF($D25=$A$5, $D$5, IF(OR($D25="ESV observed compliance", $D25 = $A$7),$D$7, $D$6)), SUMPRODUCT(BGO_volumes!$Q25:$U25,BGO_volumes!$Q$13:$U$13)+BGO_volumes!$O25,0)</f>
        <v>0</v>
      </c>
      <c r="P25" s="234">
        <f>IF(P$11=$D$6, BGO_volumes!$M25,0)</f>
        <v>0</v>
      </c>
      <c r="Q25" s="233">
        <f>IF(Q$11=$D$6, BGO_volumes!$J25*BGO_volumes!$K25,0)</f>
        <v>0</v>
      </c>
      <c r="R25" s="233">
        <f>IF(R$11=IF($D25=$A$5, $D$5, IF(OR($D25="ESV observed compliance", $D25 = $A$7),$D$7, $D$6)), SUMPRODUCT(BGO_volumes!$Q25:$U25,BGO_volumes!$Q$13:$U$13)+BGO_volumes!$O25,0)</f>
        <v>0</v>
      </c>
      <c r="S25" s="234">
        <f>IF(S$11=$D$6, BGO_volumes!$M25,0)</f>
        <v>0</v>
      </c>
      <c r="T25" s="233">
        <f>IF(T$11=$D$6, BGO_volumes!$J25*BGO_volumes!$K25,0)</f>
        <v>0</v>
      </c>
      <c r="U25" s="233">
        <f>IF(U$11=IF($D25=$A$5, $D$5, IF(OR($D25="ESV observed compliance", $D25 = $A$7),$D$7, $D$6)), SUMPRODUCT(BGO_volumes!$Q25:$U25,BGO_volumes!$Q$13:$U$13)+BGO_volumes!$O25,0)</f>
        <v>0</v>
      </c>
      <c r="V25" s="234">
        <f>IF(V$11=$D$6, BGO_volumes!$M25,0)</f>
        <v>0</v>
      </c>
      <c r="W25" s="233">
        <f>IF(W$11=$D$6, BGO_volumes!$J25*BGO_volumes!$K25,0)</f>
        <v>0</v>
      </c>
      <c r="X25" s="233">
        <f ca="1">IF(X$11=IF($D25=$A$5, $D$5, IF(OR($D25="ESV observed compliance", $D25 = $A$7),$D$7, $D$6)), SUMPRODUCT(BGO_volumes!$Q25:$U25,BGO_volumes!$Q$13:$U$13)+BGO_volumes!$O25,0)</f>
        <v>0</v>
      </c>
      <c r="Y25" s="234">
        <f>IF(Y$11=$D$6, BGO_volumes!$M25,0)</f>
        <v>0</v>
      </c>
      <c r="Z25" s="233">
        <f>IF(Z$11=$D$6, BGO_volumes!$J25*BGO_volumes!$K25,0)</f>
        <v>0</v>
      </c>
      <c r="AA25" s="233">
        <f>IF(AA$11=IF($D25=$A$5, $D$5, IF(OR($D25="ESV observed compliance", $D25 = $A$7),$D$7, $D$6)), SUMPRODUCT(BGO_volumes!$Q25:$U25,BGO_volumes!$Q$13:$U$13)+BGO_volumes!$O25,0)</f>
        <v>0</v>
      </c>
      <c r="AB25" s="234">
        <f>IF(AB$11=$D$6, BGO_volumes!$M25,0)</f>
        <v>0</v>
      </c>
      <c r="AC25" s="124"/>
      <c r="AD25" s="235">
        <f t="shared" si="6"/>
        <v>0</v>
      </c>
      <c r="AE25" s="235">
        <f t="shared" si="6"/>
        <v>0</v>
      </c>
      <c r="AF25" s="235">
        <f t="shared" si="6"/>
        <v>0</v>
      </c>
      <c r="AG25" s="235">
        <f t="shared" si="6"/>
        <v>0</v>
      </c>
      <c r="AH25" s="235">
        <f t="shared" si="6"/>
        <v>0</v>
      </c>
      <c r="AI25" s="235">
        <f t="shared" ca="1" si="6"/>
        <v>0</v>
      </c>
      <c r="AJ25" s="235">
        <f t="shared" si="6"/>
        <v>0</v>
      </c>
      <c r="AK25" s="124"/>
      <c r="AL25" s="235">
        <f t="shared" ca="1" si="10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si="8"/>
        <v>0</v>
      </c>
      <c r="AU25" s="235">
        <f t="shared" si="8"/>
        <v>0</v>
      </c>
      <c r="AV25" s="235">
        <f t="shared" si="8"/>
        <v>0</v>
      </c>
      <c r="AW25" s="235">
        <f t="shared" si="8"/>
        <v>0</v>
      </c>
      <c r="AX25" s="235">
        <f t="shared" ca="1" si="8"/>
        <v>0</v>
      </c>
      <c r="AY25" s="235">
        <f t="shared" ca="1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</row>
    <row r="26" spans="2:55">
      <c r="D26" s="217" t="s">
        <v>79</v>
      </c>
      <c r="F26" s="12"/>
      <c r="G26" s="98"/>
      <c r="H26" s="236">
        <f>IF(H$11=$D$6, BGO_volumes!$J26*BGO_volumes!$K26,0)</f>
        <v>0</v>
      </c>
      <c r="I26" s="233">
        <f>IF(I$11=IF($D26=$A$5, $D$5, IF(OR($D26="ESV observed compliance", $D26 = $A$7),$D$7, $D$6)), SUMPRODUCT(BGO_volumes!$Q26:$U26,BGO_volumes!$Q$13:$U$13)+BGO_volumes!$O26,0)</f>
        <v>0</v>
      </c>
      <c r="J26" s="234">
        <f>IF(J$11=$D$6, BGO_volumes!$M26,0)</f>
        <v>0</v>
      </c>
      <c r="K26" s="233">
        <f>IF(K$11=$D$6, BGO_volumes!$J26*BGO_volumes!$K26,0)</f>
        <v>0</v>
      </c>
      <c r="L26" s="233">
        <f>IF(L$11=IF($D26=$A$5, $D$5, IF(OR($D26="ESV observed compliance", $D26 = $A$7),$D$7, $D$6)), SUMPRODUCT(BGO_volumes!$Q26:$U26,BGO_volumes!$Q$13:$U$13)+BGO_volumes!$O26,0)</f>
        <v>0</v>
      </c>
      <c r="M26" s="234">
        <f>IF(M$11=$D$6, BGO_volumes!$M26,0)</f>
        <v>0</v>
      </c>
      <c r="N26" s="233">
        <f>IF(N$11=$D$6, BGO_volumes!$J26*BGO_volumes!$K26,0)</f>
        <v>0</v>
      </c>
      <c r="O26" s="233">
        <f>IF(O$11=IF($D26=$A$5, $D$5, IF(OR($D26="ESV observed compliance", $D26 = $A$7),$D$7, $D$6)), SUMPRODUCT(BGO_volumes!$Q26:$U26,BGO_volumes!$Q$13:$U$13)+BGO_volumes!$O26,0)</f>
        <v>0</v>
      </c>
      <c r="P26" s="234">
        <f>IF(P$11=$D$6, BGO_volumes!$M26,0)</f>
        <v>0</v>
      </c>
      <c r="Q26" s="233">
        <f>IF(Q$11=$D$6, BGO_volumes!$J26*BGO_volumes!$K26,0)</f>
        <v>0</v>
      </c>
      <c r="R26" s="233">
        <f>IF(R$11=IF($D26=$A$5, $D$5, IF(OR($D26="ESV observed compliance", $D26 = $A$7),$D$7, $D$6)), SUMPRODUCT(BGO_volumes!$Q26:$U26,BGO_volumes!$Q$13:$U$13)+BGO_volumes!$O26,0)</f>
        <v>0</v>
      </c>
      <c r="S26" s="234">
        <f>IF(S$11=$D$6, BGO_volumes!$M26,0)</f>
        <v>0</v>
      </c>
      <c r="T26" s="233">
        <f>IF(T$11=$D$6, BGO_volumes!$J26*BGO_volumes!$K26,0)</f>
        <v>0</v>
      </c>
      <c r="U26" s="233">
        <f>IF(U$11=IF($D26=$A$5, $D$5, IF(OR($D26="ESV observed compliance", $D26 = $A$7),$D$7, $D$6)), SUMPRODUCT(BGO_volumes!$Q26:$U26,BGO_volumes!$Q$13:$U$13)+BGO_volumes!$O26,0)</f>
        <v>0</v>
      </c>
      <c r="V26" s="234">
        <f>IF(V$11=$D$6, BGO_volumes!$M26,0)</f>
        <v>0</v>
      </c>
      <c r="W26" s="233">
        <f>IF(W$11=$D$6, BGO_volumes!$J26*BGO_volumes!$K26,0)</f>
        <v>0</v>
      </c>
      <c r="X26" s="233">
        <f ca="1">IF(X$11=IF($D26=$A$5, $D$5, IF(OR($D26="ESV observed compliance", $D26 = $A$7),$D$7, $D$6)), SUMPRODUCT(BGO_volumes!$Q26:$U26,BGO_volumes!$Q$13:$U$13)+BGO_volumes!$O26,0)</f>
        <v>0</v>
      </c>
      <c r="Y26" s="234">
        <f>IF(Y$11=$D$6, BGO_volumes!$M26,0)</f>
        <v>0</v>
      </c>
      <c r="Z26" s="233">
        <f>IF(Z$11=$D$6, BGO_volumes!$J26*BGO_volumes!$K26,0)</f>
        <v>0</v>
      </c>
      <c r="AA26" s="233">
        <f>IF(AA$11=IF($D26=$A$5, $D$5, IF(OR($D26="ESV observed compliance", $D26 = $A$7),$D$7, $D$6)), SUMPRODUCT(BGO_volumes!$Q26:$U26,BGO_volumes!$Q$13:$U$13)+BGO_volumes!$O26,0)</f>
        <v>0</v>
      </c>
      <c r="AB26" s="234">
        <f>IF(AB$11=$D$6, BGO_volumes!$M26,0)</f>
        <v>0</v>
      </c>
      <c r="AC26" s="124"/>
      <c r="AD26" s="235">
        <f t="shared" si="6"/>
        <v>0</v>
      </c>
      <c r="AE26" s="235">
        <f t="shared" si="6"/>
        <v>0</v>
      </c>
      <c r="AF26" s="235">
        <f t="shared" si="6"/>
        <v>0</v>
      </c>
      <c r="AG26" s="235">
        <f t="shared" si="6"/>
        <v>0</v>
      </c>
      <c r="AH26" s="235">
        <f t="shared" si="6"/>
        <v>0</v>
      </c>
      <c r="AI26" s="235">
        <f t="shared" ca="1" si="6"/>
        <v>0</v>
      </c>
      <c r="AJ26" s="235">
        <f t="shared" si="6"/>
        <v>0</v>
      </c>
      <c r="AK26" s="124"/>
      <c r="AL26" s="235">
        <f t="shared" ca="1" si="10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si="8"/>
        <v>0</v>
      </c>
      <c r="AU26" s="235">
        <f t="shared" si="8"/>
        <v>0</v>
      </c>
      <c r="AV26" s="235">
        <f t="shared" si="8"/>
        <v>0</v>
      </c>
      <c r="AW26" s="235">
        <f t="shared" si="8"/>
        <v>0</v>
      </c>
      <c r="AX26" s="235">
        <f t="shared" ca="1" si="8"/>
        <v>0</v>
      </c>
      <c r="AY26" s="235">
        <f t="shared" ca="1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</row>
    <row r="27" spans="2:55">
      <c r="D27" s="217" t="s">
        <v>80</v>
      </c>
      <c r="F27" s="12"/>
      <c r="G27" s="98"/>
      <c r="H27" s="236">
        <f>IF(H$11=$D$6, BGO_volumes!$J27*BGO_volumes!$K27,0)</f>
        <v>0</v>
      </c>
      <c r="I27" s="233">
        <f>IF(I$11=IF($D27=$A$5, $D$5, IF(OR($D27="ESV observed compliance", $D27 = $A$7),$D$7, $D$6)), SUMPRODUCT(BGO_volumes!$Q27:$U27,BGO_volumes!$Q$13:$U$13)+BGO_volumes!$O27,0)</f>
        <v>0</v>
      </c>
      <c r="J27" s="234">
        <f>IF(J$11=$D$6, BGO_volumes!$M27,0)</f>
        <v>0</v>
      </c>
      <c r="K27" s="233">
        <f>IF(K$11=$D$6, BGO_volumes!$J27*BGO_volumes!$K27,0)</f>
        <v>0</v>
      </c>
      <c r="L27" s="233">
        <f>IF(L$11=IF($D27=$A$5, $D$5, IF(OR($D27="ESV observed compliance", $D27 = $A$7),$D$7, $D$6)), SUMPRODUCT(BGO_volumes!$Q27:$U27,BGO_volumes!$Q$13:$U$13)+BGO_volumes!$O27,0)</f>
        <v>0</v>
      </c>
      <c r="M27" s="234">
        <f>IF(M$11=$D$6, BGO_volumes!$M27,0)</f>
        <v>0</v>
      </c>
      <c r="N27" s="233">
        <f>IF(N$11=$D$6, BGO_volumes!$J27*BGO_volumes!$K27,0)</f>
        <v>0</v>
      </c>
      <c r="O27" s="233">
        <f>IF(O$11=IF($D27=$A$5, $D$5, IF(OR($D27="ESV observed compliance", $D27 = $A$7),$D$7, $D$6)), SUMPRODUCT(BGO_volumes!$Q27:$U27,BGO_volumes!$Q$13:$U$13)+BGO_volumes!$O27,0)</f>
        <v>0</v>
      </c>
      <c r="P27" s="234">
        <f>IF(P$11=$D$6, BGO_volumes!$M27,0)</f>
        <v>0</v>
      </c>
      <c r="Q27" s="233">
        <f>IF(Q$11=$D$6, BGO_volumes!$J27*BGO_volumes!$K27,0)</f>
        <v>0</v>
      </c>
      <c r="R27" s="233">
        <f>IF(R$11=IF($D27=$A$5, $D$5, IF(OR($D27="ESV observed compliance", $D27 = $A$7),$D$7, $D$6)), SUMPRODUCT(BGO_volumes!$Q27:$U27,BGO_volumes!$Q$13:$U$13)+BGO_volumes!$O27,0)</f>
        <v>0</v>
      </c>
      <c r="S27" s="234">
        <f>IF(S$11=$D$6, BGO_volumes!$M27,0)</f>
        <v>0</v>
      </c>
      <c r="T27" s="233">
        <f>IF(T$11=$D$6, BGO_volumes!$J27*BGO_volumes!$K27,0)</f>
        <v>0</v>
      </c>
      <c r="U27" s="233">
        <f>IF(U$11=IF($D27=$A$5, $D$5, IF(OR($D27="ESV observed compliance", $D27 = $A$7),$D$7, $D$6)), SUMPRODUCT(BGO_volumes!$Q27:$U27,BGO_volumes!$Q$13:$U$13)+BGO_volumes!$O27,0)</f>
        <v>0</v>
      </c>
      <c r="V27" s="234">
        <f>IF(V$11=$D$6, BGO_volumes!$M27,0)</f>
        <v>0</v>
      </c>
      <c r="W27" s="233">
        <f>IF(W$11=$D$6, BGO_volumes!$J27*BGO_volumes!$K27,0)</f>
        <v>0</v>
      </c>
      <c r="X27" s="233">
        <f ca="1">IF(X$11=IF($D27=$A$5, $D$5, IF(OR($D27="ESV observed compliance", $D27 = $A$7),$D$7, $D$6)), SUMPRODUCT(BGO_volumes!$Q27:$U27,BGO_volumes!$Q$13:$U$13)+BGO_volumes!$O27,0)</f>
        <v>0</v>
      </c>
      <c r="Y27" s="234">
        <f>IF(Y$11=$D$6, BGO_volumes!$M27,0)</f>
        <v>0</v>
      </c>
      <c r="Z27" s="233">
        <f>IF(Z$11=$D$6, BGO_volumes!$J27*BGO_volumes!$K27,0)</f>
        <v>0</v>
      </c>
      <c r="AA27" s="233">
        <f>IF(AA$11=IF($D27=$A$5, $D$5, IF(OR($D27="ESV observed compliance", $D27 = $A$7),$D$7, $D$6)), SUMPRODUCT(BGO_volumes!$Q27:$U27,BGO_volumes!$Q$13:$U$13)+BGO_volumes!$O27,0)</f>
        <v>0</v>
      </c>
      <c r="AB27" s="234">
        <f>IF(AB$11=$D$6, BGO_volumes!$M27,0)</f>
        <v>0</v>
      </c>
      <c r="AC27" s="124"/>
      <c r="AD27" s="235">
        <f t="shared" si="6"/>
        <v>0</v>
      </c>
      <c r="AE27" s="235">
        <f t="shared" si="6"/>
        <v>0</v>
      </c>
      <c r="AF27" s="235">
        <f t="shared" si="6"/>
        <v>0</v>
      </c>
      <c r="AG27" s="235">
        <f t="shared" si="6"/>
        <v>0</v>
      </c>
      <c r="AH27" s="235">
        <f t="shared" si="6"/>
        <v>0</v>
      </c>
      <c r="AI27" s="235">
        <f t="shared" ca="1" si="6"/>
        <v>0</v>
      </c>
      <c r="AJ27" s="235">
        <f t="shared" si="6"/>
        <v>0</v>
      </c>
      <c r="AK27" s="124"/>
      <c r="AL27" s="235">
        <f t="shared" ca="1" si="10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si="8"/>
        <v>0</v>
      </c>
      <c r="AU27" s="235">
        <f t="shared" si="8"/>
        <v>0</v>
      </c>
      <c r="AV27" s="235">
        <f t="shared" si="8"/>
        <v>0</v>
      </c>
      <c r="AW27" s="235">
        <f t="shared" si="8"/>
        <v>0</v>
      </c>
      <c r="AX27" s="235">
        <f t="shared" ca="1" si="8"/>
        <v>0</v>
      </c>
      <c r="AY27" s="235">
        <f t="shared" ca="1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</row>
    <row r="28" spans="2:55">
      <c r="D28" s="217" t="s">
        <v>93</v>
      </c>
      <c r="F28" s="12"/>
      <c r="G28" s="98"/>
      <c r="H28" s="236">
        <f>IF(H$11=$D$6, BGO_volumes!$J28*BGO_volumes!$K28,0)</f>
        <v>0</v>
      </c>
      <c r="I28" s="233">
        <f>IF(I$11=IF($D28=$A$5, $D$5, IF(OR($D28="ESV observed compliance", $D28 = $A$7),$D$7, $D$6)), SUMPRODUCT(BGO_volumes!$Q28:$U28,BGO_volumes!$Q$13:$U$13)+BGO_volumes!$O28,0)</f>
        <v>0</v>
      </c>
      <c r="J28" s="234">
        <f>IF(J$11=$D$6, BGO_volumes!$M28,0)</f>
        <v>0</v>
      </c>
      <c r="K28" s="233">
        <f>IF(K$11=$D$6, BGO_volumes!$J28*BGO_volumes!$K28,0)</f>
        <v>0</v>
      </c>
      <c r="L28" s="233">
        <f>IF(L$11=IF($D28=$A$5, $D$5, IF(OR($D28="ESV observed compliance", $D28 = $A$7),$D$7, $D$6)), SUMPRODUCT(BGO_volumes!$Q28:$U28,BGO_volumes!$Q$13:$U$13)+BGO_volumes!$O28,0)</f>
        <v>0</v>
      </c>
      <c r="M28" s="234">
        <f>IF(M$11=$D$6, BGO_volumes!$M28,0)</f>
        <v>0</v>
      </c>
      <c r="N28" s="233">
        <f>IF(N$11=$D$6, BGO_volumes!$J28*BGO_volumes!$K28,0)</f>
        <v>0</v>
      </c>
      <c r="O28" s="233">
        <f>IF(O$11=IF($D28=$A$5, $D$5, IF(OR($D28="ESV observed compliance", $D28 = $A$7),$D$7, $D$6)), SUMPRODUCT(BGO_volumes!$Q28:$U28,BGO_volumes!$Q$13:$U$13)+BGO_volumes!$O28,0)</f>
        <v>0</v>
      </c>
      <c r="P28" s="234">
        <f>IF(P$11=$D$6, BGO_volumes!$M28,0)</f>
        <v>0</v>
      </c>
      <c r="Q28" s="233">
        <f>IF(Q$11=$D$6, BGO_volumes!$J28*BGO_volumes!$K28,0)</f>
        <v>0</v>
      </c>
      <c r="R28" s="233">
        <f>IF(R$11=IF($D28=$A$5, $D$5, IF(OR($D28="ESV observed compliance", $D28 = $A$7),$D$7, $D$6)), SUMPRODUCT(BGO_volumes!$Q28:$U28,BGO_volumes!$Q$13:$U$13)+BGO_volumes!$O28,0)</f>
        <v>0</v>
      </c>
      <c r="S28" s="234">
        <f>IF(S$11=$D$6, BGO_volumes!$M28,0)</f>
        <v>0</v>
      </c>
      <c r="T28" s="233">
        <f>IF(T$11=$D$6, BGO_volumes!$J28*BGO_volumes!$K28,0)</f>
        <v>0</v>
      </c>
      <c r="U28" s="233">
        <f>IF(U$11=IF($D28=$A$5, $D$5, IF(OR($D28="ESV observed compliance", $D28 = $A$7),$D$7, $D$6)), SUMPRODUCT(BGO_volumes!$Q28:$U28,BGO_volumes!$Q$13:$U$13)+BGO_volumes!$O28,0)</f>
        <v>0</v>
      </c>
      <c r="V28" s="234">
        <f>IF(V$11=$D$6, BGO_volumes!$M28,0)</f>
        <v>0</v>
      </c>
      <c r="W28" s="233">
        <f>IF(W$11=$D$6, BGO_volumes!$J28*BGO_volumes!$K28,0)</f>
        <v>0</v>
      </c>
      <c r="X28" s="233">
        <f ca="1">IF(X$11=IF($D28=$A$5, $D$5, IF(OR($D28="ESV observed compliance", $D28 = $A$7),$D$7, $D$6)), SUMPRODUCT(BGO_volumes!$Q28:$U28,BGO_volumes!$Q$13:$U$13)+BGO_volumes!$O28,0)</f>
        <v>0</v>
      </c>
      <c r="Y28" s="234">
        <f>IF(Y$11=$D$6, BGO_volumes!$M28,0)</f>
        <v>0</v>
      </c>
      <c r="Z28" s="233">
        <f>IF(Z$11=$D$6, BGO_volumes!$J28*BGO_volumes!$K28,0)</f>
        <v>0</v>
      </c>
      <c r="AA28" s="233">
        <f>IF(AA$11=IF($D28=$A$5, $D$5, IF(OR($D28="ESV observed compliance", $D28 = $A$7),$D$7, $D$6)), SUMPRODUCT(BGO_volumes!$Q28:$U28,BGO_volumes!$Q$13:$U$13)+BGO_volumes!$O28,0)</f>
        <v>0</v>
      </c>
      <c r="AB28" s="234">
        <f>IF(AB$11=$D$6, BGO_volumes!$M28,0)</f>
        <v>0</v>
      </c>
      <c r="AC28" s="124"/>
      <c r="AD28" s="235">
        <f t="shared" si="6"/>
        <v>0</v>
      </c>
      <c r="AE28" s="235">
        <f t="shared" si="6"/>
        <v>0</v>
      </c>
      <c r="AF28" s="235">
        <f t="shared" si="6"/>
        <v>0</v>
      </c>
      <c r="AG28" s="235">
        <f t="shared" si="6"/>
        <v>0</v>
      </c>
      <c r="AH28" s="235">
        <f t="shared" si="6"/>
        <v>0</v>
      </c>
      <c r="AI28" s="235">
        <f t="shared" ca="1" si="6"/>
        <v>0</v>
      </c>
      <c r="AJ28" s="235">
        <f t="shared" si="6"/>
        <v>0</v>
      </c>
      <c r="AK28" s="124"/>
      <c r="AL28" s="235">
        <f t="shared" ca="1" si="10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si="8"/>
        <v>0</v>
      </c>
      <c r="AU28" s="235">
        <f t="shared" si="8"/>
        <v>0</v>
      </c>
      <c r="AV28" s="235">
        <f t="shared" si="8"/>
        <v>0</v>
      </c>
      <c r="AW28" s="235">
        <f t="shared" si="8"/>
        <v>0</v>
      </c>
      <c r="AX28" s="235">
        <f t="shared" ca="1" si="8"/>
        <v>0</v>
      </c>
      <c r="AY28" s="235">
        <f t="shared" ca="1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</row>
    <row r="29" spans="2:55">
      <c r="D29" s="217" t="s">
        <v>103</v>
      </c>
      <c r="F29" s="12"/>
      <c r="G29" s="98"/>
      <c r="H29" s="236">
        <f>IF(H$11=$D$6, BGO_volumes!$J29*BGO_volumes!$K29,0)</f>
        <v>0</v>
      </c>
      <c r="I29" s="233">
        <f>IF(I$11=IF($D29=$A$5, $D$5, IF(OR($D29="ESV observed compliance", $D29 = $A$7),$D$7, $D$6)), SUMPRODUCT(BGO_volumes!$Q29:$U29,BGO_volumes!$Q$13:$U$13)+BGO_volumes!$O29,0)</f>
        <v>0</v>
      </c>
      <c r="J29" s="234">
        <f>IF(J$11=$D$6, BGO_volumes!$M29,0)</f>
        <v>0</v>
      </c>
      <c r="K29" s="233">
        <f>IF(K$11=$D$6, BGO_volumes!$J29*BGO_volumes!$K29,0)</f>
        <v>0</v>
      </c>
      <c r="L29" s="233">
        <f>IF(L$11=IF($D29=$A$5, $D$5, IF(OR($D29="ESV observed compliance", $D29 = $A$7),$D$7, $D$6)), SUMPRODUCT(BGO_volumes!$Q29:$U29,BGO_volumes!$Q$13:$U$13)+BGO_volumes!$O29,0)</f>
        <v>0</v>
      </c>
      <c r="M29" s="234">
        <f>IF(M$11=$D$6, BGO_volumes!$M29,0)</f>
        <v>0</v>
      </c>
      <c r="N29" s="233">
        <f>IF(N$11=$D$6, BGO_volumes!$J29*BGO_volumes!$K29,0)</f>
        <v>0</v>
      </c>
      <c r="O29" s="233">
        <f>IF(O$11=IF($D29=$A$5, $D$5, IF(OR($D29="ESV observed compliance", $D29 = $A$7),$D$7, $D$6)), SUMPRODUCT(BGO_volumes!$Q29:$U29,BGO_volumes!$Q$13:$U$13)+BGO_volumes!$O29,0)</f>
        <v>0</v>
      </c>
      <c r="P29" s="234">
        <f>IF(P$11=$D$6, BGO_volumes!$M29,0)</f>
        <v>0</v>
      </c>
      <c r="Q29" s="233">
        <f>IF(Q$11=$D$6, BGO_volumes!$J29*BGO_volumes!$K29,0)</f>
        <v>0</v>
      </c>
      <c r="R29" s="233">
        <f>IF(R$11=IF($D29=$A$5, $D$5, IF(OR($D29="ESV observed compliance", $D29 = $A$7),$D$7, $D$6)), SUMPRODUCT(BGO_volumes!$Q29:$U29,BGO_volumes!$Q$13:$U$13)+BGO_volumes!$O29,0)</f>
        <v>0</v>
      </c>
      <c r="S29" s="234">
        <f>IF(S$11=$D$6, BGO_volumes!$M29,0)</f>
        <v>0</v>
      </c>
      <c r="T29" s="233">
        <f>IF(T$11=$D$6, BGO_volumes!$J29*BGO_volumes!$K29,0)</f>
        <v>0</v>
      </c>
      <c r="U29" s="233">
        <f>IF(U$11=IF($D29=$A$5, $D$5, IF(OR($D29="ESV observed compliance", $D29 = $A$7),$D$7, $D$6)), SUMPRODUCT(BGO_volumes!$Q29:$U29,BGO_volumes!$Q$13:$U$13)+BGO_volumes!$O29,0)</f>
        <v>0</v>
      </c>
      <c r="V29" s="234">
        <f>IF(V$11=$D$6, BGO_volumes!$M29,0)</f>
        <v>0</v>
      </c>
      <c r="W29" s="233">
        <f>IF(W$11=$D$6, BGO_volumes!$J29*BGO_volumes!$K29,0)</f>
        <v>0</v>
      </c>
      <c r="X29" s="233">
        <f ca="1">IF(X$11=IF($D29=$A$5, $D$5, IF(OR($D29="ESV observed compliance", $D29 = $A$7),$D$7, $D$6)), SUMPRODUCT(BGO_volumes!$Q29:$U29,BGO_volumes!$Q$13:$U$13)+BGO_volumes!$O29,0)</f>
        <v>0</v>
      </c>
      <c r="Y29" s="234">
        <f>IF(Y$11=$D$6, BGO_volumes!$M29,0)</f>
        <v>0</v>
      </c>
      <c r="Z29" s="233">
        <f>IF(Z$11=$D$6, BGO_volumes!$J29*BGO_volumes!$K29,0)</f>
        <v>0</v>
      </c>
      <c r="AA29" s="233">
        <f>IF(AA$11=IF($D29=$A$5, $D$5, IF(OR($D29="ESV observed compliance", $D29 = $A$7),$D$7, $D$6)), SUMPRODUCT(BGO_volumes!$Q29:$U29,BGO_volumes!$Q$13:$U$13)+BGO_volumes!$O29,0)</f>
        <v>0</v>
      </c>
      <c r="AB29" s="234">
        <f>IF(AB$11=$D$6, BGO_volumes!$M29,0)</f>
        <v>0</v>
      </c>
      <c r="AC29" s="124"/>
      <c r="AD29" s="235">
        <f t="shared" si="6"/>
        <v>0</v>
      </c>
      <c r="AE29" s="235">
        <f t="shared" si="6"/>
        <v>0</v>
      </c>
      <c r="AF29" s="235">
        <f t="shared" si="6"/>
        <v>0</v>
      </c>
      <c r="AG29" s="235">
        <f t="shared" si="6"/>
        <v>0</v>
      </c>
      <c r="AH29" s="235">
        <f t="shared" si="6"/>
        <v>0</v>
      </c>
      <c r="AI29" s="235">
        <f t="shared" ca="1" si="6"/>
        <v>0</v>
      </c>
      <c r="AJ29" s="235">
        <f t="shared" si="6"/>
        <v>0</v>
      </c>
      <c r="AK29" s="124"/>
      <c r="AL29" s="235">
        <f t="shared" ca="1" si="10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si="8"/>
        <v>0</v>
      </c>
      <c r="AU29" s="235">
        <f t="shared" si="8"/>
        <v>0</v>
      </c>
      <c r="AV29" s="235">
        <f t="shared" si="8"/>
        <v>0</v>
      </c>
      <c r="AW29" s="235">
        <f t="shared" si="8"/>
        <v>0</v>
      </c>
      <c r="AX29" s="235">
        <f t="shared" ca="1" si="8"/>
        <v>0</v>
      </c>
      <c r="AY29" s="235">
        <f t="shared" ca="1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</row>
    <row r="30" spans="2:55">
      <c r="D30" s="217" t="s">
        <v>114</v>
      </c>
      <c r="F30" s="12"/>
      <c r="G30" s="98"/>
      <c r="H30" s="236">
        <f>IF(H$11=$D$6, BGO_volumes!$J30*BGO_volumes!$K30,0)</f>
        <v>0</v>
      </c>
      <c r="I30" s="233">
        <f>IF(I$11=IF($D30=$A$5, $D$5, IF(OR($D30="ESV observed compliance", $D30 = $A$7),$D$7, $D$6)), SUMPRODUCT(BGO_volumes!$Q30:$U30,BGO_volumes!$Q$13:$U$13)+BGO_volumes!$O30,0)</f>
        <v>0</v>
      </c>
      <c r="J30" s="234">
        <f>IF(J$11=$D$6, BGO_volumes!$M30,0)</f>
        <v>0</v>
      </c>
      <c r="K30" s="233">
        <f>IF(K$11=$D$6, BGO_volumes!$J30*BGO_volumes!$K30,0)</f>
        <v>0</v>
      </c>
      <c r="L30" s="233">
        <f>IF(L$11=IF($D30=$A$5, $D$5, IF(OR($D30="ESV observed compliance", $D30 = $A$7),$D$7, $D$6)), SUMPRODUCT(BGO_volumes!$Q30:$U30,BGO_volumes!$Q$13:$U$13)+BGO_volumes!$O30,0)</f>
        <v>0</v>
      </c>
      <c r="M30" s="234">
        <f>IF(M$11=$D$6, BGO_volumes!$M30,0)</f>
        <v>0</v>
      </c>
      <c r="N30" s="233">
        <f>IF(N$11=$D$6, BGO_volumes!$J30*BGO_volumes!$K30,0)</f>
        <v>0</v>
      </c>
      <c r="O30" s="233">
        <f>IF(O$11=IF($D30=$A$5, $D$5, IF(OR($D30="ESV observed compliance", $D30 = $A$7),$D$7, $D$6)), SUMPRODUCT(BGO_volumes!$Q30:$U30,BGO_volumes!$Q$13:$U$13)+BGO_volumes!$O30,0)</f>
        <v>0</v>
      </c>
      <c r="P30" s="234">
        <f>IF(P$11=$D$6, BGO_volumes!$M30,0)</f>
        <v>0</v>
      </c>
      <c r="Q30" s="233">
        <f>IF(Q$11=$D$6, BGO_volumes!$J30*BGO_volumes!$K30,0)</f>
        <v>0</v>
      </c>
      <c r="R30" s="233">
        <f>IF(R$11=IF($D30=$A$5, $D$5, IF(OR($D30="ESV observed compliance", $D30 = $A$7),$D$7, $D$6)), SUMPRODUCT(BGO_volumes!$Q30:$U30,BGO_volumes!$Q$13:$U$13)+BGO_volumes!$O30,0)</f>
        <v>0</v>
      </c>
      <c r="S30" s="234">
        <f>IF(S$11=$D$6, BGO_volumes!$M30,0)</f>
        <v>0</v>
      </c>
      <c r="T30" s="233">
        <f>IF(T$11=$D$6, BGO_volumes!$J30*BGO_volumes!$K30,0)</f>
        <v>0</v>
      </c>
      <c r="U30" s="233">
        <f>IF(U$11=IF($D30=$A$5, $D$5, IF(OR($D30="ESV observed compliance", $D30 = $A$7),$D$7, $D$6)), SUMPRODUCT(BGO_volumes!$Q30:$U30,BGO_volumes!$Q$13:$U$13)+BGO_volumes!$O30,0)</f>
        <v>0</v>
      </c>
      <c r="V30" s="234">
        <f>IF(V$11=$D$6, BGO_volumes!$M30,0)</f>
        <v>0</v>
      </c>
      <c r="W30" s="233">
        <f>IF(W$11=$D$6, BGO_volumes!$J30*BGO_volumes!$K30,0)</f>
        <v>0</v>
      </c>
      <c r="X30" s="233">
        <f ca="1">IF(X$11=IF($D30=$A$5, $D$5, IF(OR($D30="ESV observed compliance", $D30 = $A$7),$D$7, $D$6)), SUMPRODUCT(BGO_volumes!$Q30:$U30,BGO_volumes!$Q$13:$U$13)+BGO_volumes!$O30,0)</f>
        <v>0</v>
      </c>
      <c r="Y30" s="234">
        <f>IF(Y$11=$D$6, BGO_volumes!$M30,0)</f>
        <v>0</v>
      </c>
      <c r="Z30" s="233">
        <f>IF(Z$11=$D$6, BGO_volumes!$J30*BGO_volumes!$K30,0)</f>
        <v>0</v>
      </c>
      <c r="AA30" s="233">
        <f>IF(AA$11=IF($D30=$A$5, $D$5, IF(OR($D30="ESV observed compliance", $D30 = $A$7),$D$7, $D$6)), SUMPRODUCT(BGO_volumes!$Q30:$U30,BGO_volumes!$Q$13:$U$13)+BGO_volumes!$O30,0)</f>
        <v>0</v>
      </c>
      <c r="AB30" s="234">
        <f>IF(AB$11=$D$6, BGO_volumes!$M30,0)</f>
        <v>0</v>
      </c>
      <c r="AC30" s="124"/>
      <c r="AD30" s="235">
        <f t="shared" si="6"/>
        <v>0</v>
      </c>
      <c r="AE30" s="235">
        <f t="shared" si="6"/>
        <v>0</v>
      </c>
      <c r="AF30" s="235">
        <f t="shared" si="6"/>
        <v>0</v>
      </c>
      <c r="AG30" s="235">
        <f t="shared" si="6"/>
        <v>0</v>
      </c>
      <c r="AH30" s="235">
        <f t="shared" si="6"/>
        <v>0</v>
      </c>
      <c r="AI30" s="235">
        <f t="shared" ca="1" si="6"/>
        <v>0</v>
      </c>
      <c r="AJ30" s="235">
        <f t="shared" si="6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si="8"/>
        <v>0</v>
      </c>
      <c r="AU30" s="235">
        <f t="shared" si="8"/>
        <v>0</v>
      </c>
      <c r="AV30" s="235">
        <f t="shared" si="8"/>
        <v>0</v>
      </c>
      <c r="AW30" s="235">
        <f t="shared" si="8"/>
        <v>0</v>
      </c>
      <c r="AX30" s="235">
        <f t="shared" ca="1" si="8"/>
        <v>0</v>
      </c>
      <c r="AY30" s="235">
        <f t="shared" ca="1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5">
      <c r="D31" s="219" t="s">
        <v>126</v>
      </c>
      <c r="F31" s="12"/>
      <c r="G31" s="98"/>
      <c r="H31" s="236">
        <f>IF(H$11=$D$6, BGO_volumes!$J31*BGO_volumes!$K31,0)</f>
        <v>0</v>
      </c>
      <c r="I31" s="233">
        <f>IF(I$11=IF($D31=$A$5, $D$5, IF(OR($D31="ESV observed compliance", $D31 = $A$7),$D$7, $D$6)), SUMPRODUCT(BGO_volumes!$Q31:$U31,BGO_volumes!$Q$13:$U$13)+BGO_volumes!$O31,0)</f>
        <v>0</v>
      </c>
      <c r="J31" s="234">
        <f>IF(J$11=$D$6, BGO_volumes!$M31,0)</f>
        <v>0</v>
      </c>
      <c r="K31" s="233">
        <f>IF(K$11=$D$6, BGO_volumes!$J31*BGO_volumes!$K31,0)</f>
        <v>0</v>
      </c>
      <c r="L31" s="233">
        <f>IF(L$11=IF($D31=$A$5, $D$5, IF(OR($D31="ESV observed compliance", $D31 = $A$7),$D$7, $D$6)), SUMPRODUCT(BGO_volumes!$Q31:$U31,BGO_volumes!$Q$13:$U$13)+BGO_volumes!$O31,0)</f>
        <v>0</v>
      </c>
      <c r="M31" s="234">
        <f>IF(M$11=$D$6, BGO_volumes!$M31,0)</f>
        <v>0</v>
      </c>
      <c r="N31" s="233">
        <f>IF(N$11=$D$6, BGO_volumes!$J31*BGO_volumes!$K31,0)</f>
        <v>0</v>
      </c>
      <c r="O31" s="233">
        <f>IF(O$11=IF($D31=$A$5, $D$5, IF(OR($D31="ESV observed compliance", $D31 = $A$7),$D$7, $D$6)), SUMPRODUCT(BGO_volumes!$Q31:$U31,BGO_volumes!$Q$13:$U$13)+BGO_volumes!$O31,0)</f>
        <v>0</v>
      </c>
      <c r="P31" s="234">
        <f>IF(P$11=$D$6, BGO_volumes!$M31,0)</f>
        <v>0</v>
      </c>
      <c r="Q31" s="233">
        <f>IF(Q$11=$D$6, BGO_volumes!$J31*BGO_volumes!$K31,0)</f>
        <v>0</v>
      </c>
      <c r="R31" s="233">
        <f>IF(R$11=IF($D31=$A$5, $D$5, IF(OR($D31="ESV observed compliance", $D31 = $A$7),$D$7, $D$6)), SUMPRODUCT(BGO_volumes!$Q31:$U31,BGO_volumes!$Q$13:$U$13)+BGO_volumes!$O31,0)</f>
        <v>0</v>
      </c>
      <c r="S31" s="234">
        <f>IF(S$11=$D$6, BGO_volumes!$M31,0)</f>
        <v>0</v>
      </c>
      <c r="T31" s="233">
        <f>IF(T$11=$D$6, BGO_volumes!$J31*BGO_volumes!$K31,0)</f>
        <v>0</v>
      </c>
      <c r="U31" s="233">
        <f>IF(U$11=IF($D31=$A$5, $D$5, IF(OR($D31="ESV observed compliance", $D31 = $A$7),$D$7, $D$6)), SUMPRODUCT(BGO_volumes!$Q31:$U31,BGO_volumes!$Q$13:$U$13)+BGO_volumes!$O31,0)</f>
        <v>0</v>
      </c>
      <c r="V31" s="234">
        <f>IF(V$11=$D$6, BGO_volumes!$M31,0)</f>
        <v>0</v>
      </c>
      <c r="W31" s="233">
        <f>IF(W$11=$D$6, BGO_volumes!$J31*BGO_volumes!$K31,0)</f>
        <v>0</v>
      </c>
      <c r="X31" s="233">
        <f ca="1">IF(X$11=IF($D31=$A$5, $D$5, IF(OR($D31="ESV observed compliance", $D31 = $A$7),$D$7, $D$6)), SUMPRODUCT(BGO_volumes!$Q31:$U31,BGO_volumes!$Q$13:$U$13)+BGO_volumes!$O31,0)</f>
        <v>0</v>
      </c>
      <c r="Y31" s="234">
        <f>IF(Y$11=$D$6, BGO_volumes!$M31,0)</f>
        <v>0</v>
      </c>
      <c r="Z31" s="233">
        <f>IF(Z$11=$D$6, BGO_volumes!$J31*BGO_volumes!$K31,0)</f>
        <v>0</v>
      </c>
      <c r="AA31" s="233">
        <f>IF(AA$11=IF($D31=$A$5, $D$5, IF(OR($D31="ESV observed compliance", $D31 = $A$7),$D$7, $D$6)), SUMPRODUCT(BGO_volumes!$Q31:$U31,BGO_volumes!$Q$13:$U$13)+BGO_volumes!$O31,0)</f>
        <v>0</v>
      </c>
      <c r="AB31" s="234">
        <f>IF(AB$11=$D$6, BGO_volumes!$M31,0)</f>
        <v>0</v>
      </c>
      <c r="AC31" s="124"/>
      <c r="AD31" s="235">
        <f t="shared" si="6"/>
        <v>0</v>
      </c>
      <c r="AE31" s="235">
        <f t="shared" si="6"/>
        <v>0</v>
      </c>
      <c r="AF31" s="235">
        <f t="shared" si="6"/>
        <v>0</v>
      </c>
      <c r="AG31" s="235">
        <f t="shared" si="6"/>
        <v>0</v>
      </c>
      <c r="AH31" s="235">
        <f t="shared" si="6"/>
        <v>0</v>
      </c>
      <c r="AI31" s="235">
        <f t="shared" ca="1" si="6"/>
        <v>0</v>
      </c>
      <c r="AJ31" s="235">
        <f t="shared" si="6"/>
        <v>0</v>
      </c>
      <c r="AK31" s="124"/>
      <c r="AL31" s="235">
        <f t="shared" ca="1" si="10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si="8"/>
        <v>0</v>
      </c>
      <c r="AU31" s="235">
        <f t="shared" si="8"/>
        <v>0</v>
      </c>
      <c r="AV31" s="235">
        <f t="shared" si="8"/>
        <v>0</v>
      </c>
      <c r="AW31" s="235">
        <f t="shared" si="8"/>
        <v>0</v>
      </c>
      <c r="AX31" s="235">
        <f t="shared" ca="1" si="8"/>
        <v>0</v>
      </c>
      <c r="AY31" s="235">
        <f t="shared" ca="1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</row>
    <row r="32" spans="2:55">
      <c r="D32" s="219" t="s">
        <v>127</v>
      </c>
      <c r="F32" s="12"/>
      <c r="G32" s="98"/>
      <c r="H32" s="236">
        <f>IF(H$11=$D$6, BGO_volumes!$J32*BGO_volumes!$K32,0)</f>
        <v>0</v>
      </c>
      <c r="I32" s="233">
        <f>IF(I$11=IF($D32=$A$5, $D$5, IF(OR($D32="ESV observed compliance", $D32 = $A$7),$D$7, $D$6)), SUMPRODUCT(BGO_volumes!$Q32:$U32,BGO_volumes!$Q$13:$U$13)+BGO_volumes!$O32,0)</f>
        <v>0</v>
      </c>
      <c r="J32" s="234">
        <f>IF(J$11=$D$6, BGO_volumes!$M32,0)</f>
        <v>0</v>
      </c>
      <c r="K32" s="233">
        <f>IF(K$11=$D$6, BGO_volumes!$J32*BGO_volumes!$K32,0)</f>
        <v>0</v>
      </c>
      <c r="L32" s="233">
        <f>IF(L$11=IF($D32=$A$5, $D$5, IF(OR($D32="ESV observed compliance", $D32 = $A$7),$D$7, $D$6)), SUMPRODUCT(BGO_volumes!$Q32:$U32,BGO_volumes!$Q$13:$U$13)+BGO_volumes!$O32,0)</f>
        <v>0</v>
      </c>
      <c r="M32" s="234">
        <f>IF(M$11=$D$6, BGO_volumes!$M32,0)</f>
        <v>0</v>
      </c>
      <c r="N32" s="233">
        <f>IF(N$11=$D$6, BGO_volumes!$J32*BGO_volumes!$K32,0)</f>
        <v>0</v>
      </c>
      <c r="O32" s="233">
        <f>IF(O$11=IF($D32=$A$5, $D$5, IF(OR($D32="ESV observed compliance", $D32 = $A$7),$D$7, $D$6)), SUMPRODUCT(BGO_volumes!$Q32:$U32,BGO_volumes!$Q$13:$U$13)+BGO_volumes!$O32,0)</f>
        <v>0</v>
      </c>
      <c r="P32" s="234">
        <f>IF(P$11=$D$6, BGO_volumes!$M32,0)</f>
        <v>0</v>
      </c>
      <c r="Q32" s="233">
        <f>IF(Q$11=$D$6, BGO_volumes!$J32*BGO_volumes!$K32,0)</f>
        <v>0</v>
      </c>
      <c r="R32" s="233">
        <f>IF(R$11=IF($D32=$A$5, $D$5, IF(OR($D32="ESV observed compliance", $D32 = $A$7),$D$7, $D$6)), SUMPRODUCT(BGO_volumes!$Q32:$U32,BGO_volumes!$Q$13:$U$13)+BGO_volumes!$O32,0)</f>
        <v>0</v>
      </c>
      <c r="S32" s="234">
        <f>IF(S$11=$D$6, BGO_volumes!$M32,0)</f>
        <v>0</v>
      </c>
      <c r="T32" s="233">
        <f>IF(T$11=$D$6, BGO_volumes!$J32*BGO_volumes!$K32,0)</f>
        <v>0</v>
      </c>
      <c r="U32" s="233">
        <f>IF(U$11=IF($D32=$A$5, $D$5, IF(OR($D32="ESV observed compliance", $D32 = $A$7),$D$7, $D$6)), SUMPRODUCT(BGO_volumes!$Q32:$U32,BGO_volumes!$Q$13:$U$13)+BGO_volumes!$O32,0)</f>
        <v>0</v>
      </c>
      <c r="V32" s="234">
        <f>IF(V$11=$D$6, BGO_volumes!$M32,0)</f>
        <v>0</v>
      </c>
      <c r="W32" s="233">
        <f>IF(W$11=$D$6, BGO_volumes!$J32*BGO_volumes!$K32,0)</f>
        <v>0</v>
      </c>
      <c r="X32" s="233">
        <f ca="1">IF(X$11=IF($D32=$A$5, $D$5, IF(OR($D32="ESV observed compliance", $D32 = $A$7),$D$7, $D$6)), SUMPRODUCT(BGO_volumes!$Q32:$U32,BGO_volumes!$Q$13:$U$13)+BGO_volumes!$O32,0)</f>
        <v>0</v>
      </c>
      <c r="Y32" s="234">
        <f>IF(Y$11=$D$6, BGO_volumes!$M32,0)</f>
        <v>0</v>
      </c>
      <c r="Z32" s="233">
        <f>IF(Z$11=$D$6, BGO_volumes!$J32*BGO_volumes!$K32,0)</f>
        <v>0</v>
      </c>
      <c r="AA32" s="233">
        <f>IF(AA$11=IF($D32=$A$5, $D$5, IF(OR($D32="ESV observed compliance", $D32 = $A$7),$D$7, $D$6)), SUMPRODUCT(BGO_volumes!$Q32:$U32,BGO_volumes!$Q$13:$U$13)+BGO_volumes!$O32,0)</f>
        <v>0</v>
      </c>
      <c r="AB32" s="234">
        <f>IF(AB$11=$D$6, BGO_volumes!$M32,0)</f>
        <v>0</v>
      </c>
      <c r="AC32" s="124"/>
      <c r="AD32" s="235">
        <f t="shared" si="6"/>
        <v>0</v>
      </c>
      <c r="AE32" s="235">
        <f t="shared" si="6"/>
        <v>0</v>
      </c>
      <c r="AF32" s="235">
        <f t="shared" si="6"/>
        <v>0</v>
      </c>
      <c r="AG32" s="235">
        <f t="shared" si="6"/>
        <v>0</v>
      </c>
      <c r="AH32" s="235">
        <f t="shared" si="6"/>
        <v>0</v>
      </c>
      <c r="AI32" s="235">
        <f t="shared" ca="1" si="6"/>
        <v>0</v>
      </c>
      <c r="AJ32" s="235">
        <f t="shared" si="6"/>
        <v>0</v>
      </c>
      <c r="AK32" s="124"/>
      <c r="AL32" s="235">
        <f t="shared" ca="1" si="10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si="8"/>
        <v>0</v>
      </c>
      <c r="AU32" s="235">
        <f t="shared" si="8"/>
        <v>0</v>
      </c>
      <c r="AV32" s="235">
        <f t="shared" si="8"/>
        <v>0</v>
      </c>
      <c r="AW32" s="235">
        <f t="shared" si="8"/>
        <v>0</v>
      </c>
      <c r="AX32" s="235">
        <f t="shared" ca="1" si="8"/>
        <v>0</v>
      </c>
      <c r="AY32" s="235">
        <f t="shared" ca="1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</row>
    <row r="33" spans="1:55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1">SUMIF($AD$11:$AJ$11,BC$11, $AD33:$AJ33)*BC$8</f>
        <v>0</v>
      </c>
    </row>
    <row r="34" spans="1:55">
      <c r="D34" s="217" t="str">
        <f>BGO_volumes!D34</f>
        <v>22kV feeder works</v>
      </c>
      <c r="F34" s="12"/>
      <c r="G34" s="98"/>
      <c r="H34" s="236">
        <f>IF(H$11=$D$6, BGO_volumes!$J34*BGO_volumes!$K34,0)</f>
        <v>0</v>
      </c>
      <c r="I34" s="233">
        <f>IF(I$11=IF($D34=$A$5, $D$5, IF(OR($D34="ESV observed compliance", $D34 = $A$7),$D$7, $D$6)), SUMPRODUCT(BGO_volumes!$Q34:$U34,BGO_volumes!$Q$13:$U$13)+BGO_volumes!$O34,0)</f>
        <v>0</v>
      </c>
      <c r="J34" s="234">
        <f>IF(J$11=$D$6, BGO_volumes!$M34,0)</f>
        <v>0</v>
      </c>
      <c r="K34" s="233">
        <f>IF(K$11=$D$6, BGO_volumes!$J34*BGO_volumes!$K34,0)</f>
        <v>0</v>
      </c>
      <c r="L34" s="233">
        <f>IF(L$11=IF($D34=$A$5, $D$5, IF(OR($D34="ESV observed compliance", $D34 = $A$7),$D$7, $D$6)), SUMPRODUCT(BGO_volumes!$Q34:$U34,BGO_volumes!$Q$13:$U$13)+BGO_volumes!$O34,0)</f>
        <v>0</v>
      </c>
      <c r="M34" s="234">
        <f>IF(M$11=$D$6, BGO_volumes!$M34,0)</f>
        <v>0</v>
      </c>
      <c r="N34" s="233">
        <f>IF(N$11=$D$6, BGO_volumes!$J34*BGO_volumes!$K34,0)</f>
        <v>0</v>
      </c>
      <c r="O34" s="233">
        <f>IF(O$11=IF($D34=$A$5, $D$5, IF(OR($D34="ESV observed compliance", $D34 = $A$7),$D$7, $D$6)), SUMPRODUCT(BGO_volumes!$Q34:$U34,BGO_volumes!$Q$13:$U$13)+BGO_volumes!$O34,0)</f>
        <v>0</v>
      </c>
      <c r="P34" s="234">
        <f>IF(P$11=$D$6, BGO_volumes!$M34,0)</f>
        <v>0</v>
      </c>
      <c r="Q34" s="233">
        <f>IF(Q$11=$D$6, BGO_volumes!$J34*BGO_volumes!$K34,0)</f>
        <v>0</v>
      </c>
      <c r="R34" s="233">
        <f>IF(R$11=IF($D34=$A$5, $D$5, IF(OR($D34="ESV observed compliance", $D34 = $A$7),$D$7, $D$6)), SUMPRODUCT(BGO_volumes!$Q34:$U34,BGO_volumes!$Q$13:$U$13)+BGO_volumes!$O34,0)</f>
        <v>0</v>
      </c>
      <c r="S34" s="234">
        <f>IF(S$11=$D$6, BGO_volumes!$M34,0)</f>
        <v>0</v>
      </c>
      <c r="T34" s="233">
        <f>IF(T$11=$D$6, BGO_volumes!$J34*BGO_volumes!$K34,0)</f>
        <v>0</v>
      </c>
      <c r="U34" s="233">
        <f>IF(U$11=IF($D34=$A$5, $D$5, IF(OR($D34="ESV observed compliance", $D34 = $A$7),$D$7, $D$6)), SUMPRODUCT(BGO_volumes!$Q34:$U34,BGO_volumes!$Q$13:$U$13)+BGO_volumes!$O34,0)</f>
        <v>0</v>
      </c>
      <c r="V34" s="234">
        <f>IF(V$11=$D$6, BGO_volumes!$M34,0)</f>
        <v>0</v>
      </c>
      <c r="W34" s="233">
        <f>IF(W$11=$D$6, BGO_volumes!$J34*BGO_volumes!$K34,0)</f>
        <v>612000</v>
      </c>
      <c r="X34" s="233">
        <f ca="1">IF(X$11=IF($D34=$A$5, $D$5, IF(OR($D34="ESV observed compliance", $D34 = $A$7),$D$7, $D$6)), SUMPRODUCT(BGO_volumes!$Q34:$U34,BGO_volumes!$Q$13:$U$13)+BGO_volumes!$O34,0)</f>
        <v>489337.48064082832</v>
      </c>
      <c r="Y34" s="234">
        <f>IF(Y$11=$D$6, BGO_volumes!$M34,0)</f>
        <v>0</v>
      </c>
      <c r="Z34" s="233">
        <f>IF(Z$11=$D$6, BGO_volumes!$J34*BGO_volumes!$K34,0)</f>
        <v>0</v>
      </c>
      <c r="AA34" s="233">
        <f>IF(AA$11=IF($D34=$A$5, $D$5, IF(OR($D34="ESV observed compliance", $D34 = $A$7),$D$7, $D$6)), SUMPRODUCT(BGO_volumes!$Q34:$U34,BGO_volumes!$Q$13:$U$13)+BGO_volumes!$O34,0)</f>
        <v>0</v>
      </c>
      <c r="AB34" s="234">
        <f>IF(AB$11=$D$6, BGO_volumes!$M34,0)</f>
        <v>0</v>
      </c>
      <c r="AC34" s="124"/>
      <c r="AD34" s="235">
        <f t="shared" ref="AD34:AJ39" si="12">SUMIF($H$11:$AB$11,AD$11, $H34:$AB34)</f>
        <v>0</v>
      </c>
      <c r="AE34" s="235">
        <f t="shared" si="12"/>
        <v>0</v>
      </c>
      <c r="AF34" s="235">
        <f t="shared" si="12"/>
        <v>0</v>
      </c>
      <c r="AG34" s="235">
        <f t="shared" si="12"/>
        <v>0</v>
      </c>
      <c r="AH34" s="235">
        <f t="shared" si="12"/>
        <v>0</v>
      </c>
      <c r="AI34" s="235">
        <f t="shared" ca="1" si="12"/>
        <v>1101337.4806408284</v>
      </c>
      <c r="AJ34" s="235">
        <f t="shared" si="12"/>
        <v>0</v>
      </c>
      <c r="AK34" s="124"/>
      <c r="AL34" s="235">
        <f t="shared" ca="1" si="10"/>
        <v>1101337.4806408284</v>
      </c>
      <c r="AN34" s="235">
        <f t="shared" ref="AN34:BC39" si="13">SUMIF($AD$11:$AJ$11,AN$11, $AD34:$AJ34)*AN$8</f>
        <v>0</v>
      </c>
      <c r="AO34" s="235">
        <f t="shared" si="13"/>
        <v>0</v>
      </c>
      <c r="AP34" s="235">
        <f t="shared" si="13"/>
        <v>0</v>
      </c>
      <c r="AQ34" s="235">
        <f t="shared" si="13"/>
        <v>0</v>
      </c>
      <c r="AR34" s="235">
        <f t="shared" si="13"/>
        <v>0</v>
      </c>
      <c r="AS34" s="235">
        <f t="shared" si="13"/>
        <v>0</v>
      </c>
      <c r="AT34" s="235">
        <f t="shared" si="13"/>
        <v>0</v>
      </c>
      <c r="AU34" s="235">
        <f t="shared" si="13"/>
        <v>0</v>
      </c>
      <c r="AV34" s="235">
        <f t="shared" si="13"/>
        <v>0</v>
      </c>
      <c r="AW34" s="235">
        <f t="shared" si="13"/>
        <v>0</v>
      </c>
      <c r="AX34" s="235">
        <f t="shared" ca="1" si="13"/>
        <v>550668.74032041419</v>
      </c>
      <c r="AY34" s="235">
        <f t="shared" ca="1" si="13"/>
        <v>550668.74032041419</v>
      </c>
      <c r="AZ34" s="235">
        <f t="shared" si="13"/>
        <v>0</v>
      </c>
      <c r="BA34" s="235">
        <f t="shared" si="13"/>
        <v>0</v>
      </c>
      <c r="BB34" s="235">
        <f t="shared" si="13"/>
        <v>0</v>
      </c>
      <c r="BC34" s="235">
        <f t="shared" si="13"/>
        <v>0</v>
      </c>
    </row>
    <row r="35" spans="1:55">
      <c r="D35" s="217" t="str">
        <f>BGO_volumes!D35</f>
        <v>66kV Line works (Overhead)</v>
      </c>
      <c r="F35" s="12"/>
      <c r="G35" s="98"/>
      <c r="H35" s="236">
        <f>IF(H$11=$D$6, BGO_volumes!$J35*BGO_volumes!$K35,0)</f>
        <v>0</v>
      </c>
      <c r="I35" s="233">
        <f>IF(I$11=IF($D35=$A$5, $D$5, IF(OR($D35="ESV observed compliance", $D35 = $A$7),$D$7, $D$6)), SUMPRODUCT(BGO_volumes!$Q35:$U35,BGO_volumes!$Q$13:$U$13)+BGO_volumes!$O35,0)</f>
        <v>0</v>
      </c>
      <c r="J35" s="234">
        <f>IF(J$11=$D$6, BGO_volumes!$M35,0)</f>
        <v>0</v>
      </c>
      <c r="K35" s="233">
        <f>IF(K$11=$D$6, BGO_volumes!$J35*BGO_volumes!$K35,0)</f>
        <v>0</v>
      </c>
      <c r="L35" s="233">
        <f>IF(L$11=IF($D35=$A$5, $D$5, IF(OR($D35="ESV observed compliance", $D35 = $A$7),$D$7, $D$6)), SUMPRODUCT(BGO_volumes!$Q35:$U35,BGO_volumes!$Q$13:$U$13)+BGO_volumes!$O35,0)</f>
        <v>0</v>
      </c>
      <c r="M35" s="234">
        <f>IF(M$11=$D$6, BGO_volumes!$M35,0)</f>
        <v>0</v>
      </c>
      <c r="N35" s="233">
        <f>IF(N$11=$D$6, BGO_volumes!$J35*BGO_volumes!$K35,0)</f>
        <v>0</v>
      </c>
      <c r="O35" s="233">
        <f>IF(O$11=IF($D35=$A$5, $D$5, IF(OR($D35="ESV observed compliance", $D35 = $A$7),$D$7, $D$6)), SUMPRODUCT(BGO_volumes!$Q35:$U35,BGO_volumes!$Q$13:$U$13)+BGO_volumes!$O35,0)</f>
        <v>0</v>
      </c>
      <c r="P35" s="234">
        <f>IF(P$11=$D$6, BGO_volumes!$M35,0)</f>
        <v>0</v>
      </c>
      <c r="Q35" s="233">
        <f>IF(Q$11=$D$6, BGO_volumes!$J35*BGO_volumes!$K35,0)</f>
        <v>0</v>
      </c>
      <c r="R35" s="233">
        <f>IF(R$11=IF($D35=$A$5, $D$5, IF(OR($D35="ESV observed compliance", $D35 = $A$7),$D$7, $D$6)), SUMPRODUCT(BGO_volumes!$Q35:$U35,BGO_volumes!$Q$13:$U$13)+BGO_volumes!$O35,0)</f>
        <v>0</v>
      </c>
      <c r="S35" s="234">
        <f>IF(S$11=$D$6, BGO_volumes!$M35,0)</f>
        <v>0</v>
      </c>
      <c r="T35" s="233">
        <f>IF(T$11=$D$6, BGO_volumes!$J35*BGO_volumes!$K35,0)</f>
        <v>0</v>
      </c>
      <c r="U35" s="233">
        <f>IF(U$11=IF($D35=$A$5, $D$5, IF(OR($D35="ESV observed compliance", $D35 = $A$7),$D$7, $D$6)), SUMPRODUCT(BGO_volumes!$Q35:$U35,BGO_volumes!$Q$13:$U$13)+BGO_volumes!$O35,0)</f>
        <v>0</v>
      </c>
      <c r="V35" s="234">
        <f>IF(V$11=$D$6, BGO_volumes!$M35,0)</f>
        <v>0</v>
      </c>
      <c r="W35" s="233">
        <f>IF(W$11=$D$6, BGO_volumes!$J35*BGO_volumes!$K35,0)</f>
        <v>0</v>
      </c>
      <c r="X35" s="233">
        <f ca="1">IF(X$11=IF($D35=$A$5, $D$5, IF(OR($D35="ESV observed compliance", $D35 = $A$7),$D$7, $D$6)), SUMPRODUCT(BGO_volumes!$Q35:$U35,BGO_volumes!$Q$13:$U$13)+BGO_volumes!$O35,0)</f>
        <v>0</v>
      </c>
      <c r="Y35" s="234">
        <f>IF(Y$11=$D$6, BGO_volumes!$M35,0)</f>
        <v>0</v>
      </c>
      <c r="Z35" s="233">
        <f>IF(Z$11=$D$6, BGO_volumes!$J35*BGO_volumes!$K35,0)</f>
        <v>0</v>
      </c>
      <c r="AA35" s="233">
        <f>IF(AA$11=IF($D35=$A$5, $D$5, IF(OR($D35="ESV observed compliance", $D35 = $A$7),$D$7, $D$6)), SUMPRODUCT(BGO_volumes!$Q35:$U35,BGO_volumes!$Q$13:$U$13)+BGO_volumes!$O35,0)</f>
        <v>0</v>
      </c>
      <c r="AB35" s="234">
        <f>IF(AB$11=$D$6, BGO_volumes!$M35,0)</f>
        <v>0</v>
      </c>
      <c r="AC35" s="124"/>
      <c r="AD35" s="235">
        <f t="shared" si="12"/>
        <v>0</v>
      </c>
      <c r="AE35" s="235">
        <f t="shared" si="12"/>
        <v>0</v>
      </c>
      <c r="AF35" s="235">
        <f t="shared" si="12"/>
        <v>0</v>
      </c>
      <c r="AG35" s="235">
        <f t="shared" si="12"/>
        <v>0</v>
      </c>
      <c r="AH35" s="235">
        <f t="shared" si="12"/>
        <v>0</v>
      </c>
      <c r="AI35" s="235">
        <f t="shared" ca="1" si="12"/>
        <v>0</v>
      </c>
      <c r="AJ35" s="235">
        <f t="shared" si="12"/>
        <v>0</v>
      </c>
      <c r="AK35" s="124"/>
      <c r="AL35" s="235">
        <f t="shared" ref="AL35:AL39" ca="1" si="14">SUM(AD35:AJ35)</f>
        <v>0</v>
      </c>
      <c r="AN35" s="235">
        <f t="shared" si="13"/>
        <v>0</v>
      </c>
      <c r="AO35" s="235">
        <f t="shared" si="13"/>
        <v>0</v>
      </c>
      <c r="AP35" s="235">
        <f t="shared" si="13"/>
        <v>0</v>
      </c>
      <c r="AQ35" s="235">
        <f t="shared" si="13"/>
        <v>0</v>
      </c>
      <c r="AR35" s="235">
        <f t="shared" si="13"/>
        <v>0</v>
      </c>
      <c r="AS35" s="235">
        <f t="shared" si="13"/>
        <v>0</v>
      </c>
      <c r="AT35" s="235">
        <f t="shared" si="13"/>
        <v>0</v>
      </c>
      <c r="AU35" s="235">
        <f t="shared" si="13"/>
        <v>0</v>
      </c>
      <c r="AV35" s="235">
        <f t="shared" si="13"/>
        <v>0</v>
      </c>
      <c r="AW35" s="235">
        <f t="shared" si="13"/>
        <v>0</v>
      </c>
      <c r="AX35" s="235">
        <f t="shared" ca="1" si="13"/>
        <v>0</v>
      </c>
      <c r="AY35" s="235">
        <f t="shared" ca="1" si="13"/>
        <v>0</v>
      </c>
      <c r="AZ35" s="235">
        <f t="shared" si="13"/>
        <v>0</v>
      </c>
      <c r="BA35" s="235">
        <f t="shared" si="13"/>
        <v>0</v>
      </c>
      <c r="BB35" s="235">
        <f t="shared" si="13"/>
        <v>0</v>
      </c>
      <c r="BC35" s="235">
        <f t="shared" si="13"/>
        <v>0</v>
      </c>
    </row>
    <row r="36" spans="1:55">
      <c r="D36" s="217" t="str">
        <f>BGO_volumes!D36</f>
        <v>3rd phase line extension</v>
      </c>
      <c r="F36" s="12"/>
      <c r="G36" s="98"/>
      <c r="H36" s="236">
        <f>IF(H$11=$D$6, BGO_volumes!$J36*BGO_volumes!$K36,0)</f>
        <v>0</v>
      </c>
      <c r="I36" s="233">
        <f>IF(I$11=IF($D36=$A$5, $D$5, IF(OR($D36="ESV observed compliance", $D36 = $A$7),$D$7, $D$6)), SUMPRODUCT(BGO_volumes!$Q36:$U36,BGO_volumes!$Q$13:$U$13)+BGO_volumes!$O36,0)</f>
        <v>0</v>
      </c>
      <c r="J36" s="234">
        <f>IF(J$11=$D$6, BGO_volumes!$M36,0)</f>
        <v>0</v>
      </c>
      <c r="K36" s="233">
        <f>IF(K$11=$D$6, BGO_volumes!$J36*BGO_volumes!$K36,0)</f>
        <v>0</v>
      </c>
      <c r="L36" s="233">
        <f>IF(L$11=IF($D36=$A$5, $D$5, IF(OR($D36="ESV observed compliance", $D36 = $A$7),$D$7, $D$6)), SUMPRODUCT(BGO_volumes!$Q36:$U36,BGO_volumes!$Q$13:$U$13)+BGO_volumes!$O36,0)</f>
        <v>0</v>
      </c>
      <c r="M36" s="234">
        <f>IF(M$11=$D$6, BGO_volumes!$M36,0)</f>
        <v>0</v>
      </c>
      <c r="N36" s="233">
        <f>IF(N$11=$D$6, BGO_volumes!$J36*BGO_volumes!$K36,0)</f>
        <v>0</v>
      </c>
      <c r="O36" s="233">
        <f>IF(O$11=IF($D36=$A$5, $D$5, IF(OR($D36="ESV observed compliance", $D36 = $A$7),$D$7, $D$6)), SUMPRODUCT(BGO_volumes!$Q36:$U36,BGO_volumes!$Q$13:$U$13)+BGO_volumes!$O36,0)</f>
        <v>0</v>
      </c>
      <c r="P36" s="234">
        <f>IF(P$11=$D$6, BGO_volumes!$M36,0)</f>
        <v>0</v>
      </c>
      <c r="Q36" s="233">
        <f>IF(Q$11=$D$6, BGO_volumes!$J36*BGO_volumes!$K36,0)</f>
        <v>0</v>
      </c>
      <c r="R36" s="233">
        <f>IF(R$11=IF($D36=$A$5, $D$5, IF(OR($D36="ESV observed compliance", $D36 = $A$7),$D$7, $D$6)), SUMPRODUCT(BGO_volumes!$Q36:$U36,BGO_volumes!$Q$13:$U$13)+BGO_volumes!$O36,0)</f>
        <v>0</v>
      </c>
      <c r="S36" s="234">
        <f>IF(S$11=$D$6, BGO_volumes!$M36,0)</f>
        <v>0</v>
      </c>
      <c r="T36" s="233">
        <f>IF(T$11=$D$6, BGO_volumes!$J36*BGO_volumes!$K36,0)</f>
        <v>0</v>
      </c>
      <c r="U36" s="233">
        <f>IF(U$11=IF($D36=$A$5, $D$5, IF(OR($D36="ESV observed compliance", $D36 = $A$7),$D$7, $D$6)), SUMPRODUCT(BGO_volumes!$Q36:$U36,BGO_volumes!$Q$13:$U$13)+BGO_volumes!$O36,0)</f>
        <v>0</v>
      </c>
      <c r="V36" s="234">
        <f>IF(V$11=$D$6, BGO_volumes!$M36,0)</f>
        <v>0</v>
      </c>
      <c r="W36" s="233">
        <f>IF(W$11=$D$6, BGO_volumes!$J36*BGO_volumes!$K36,0)</f>
        <v>0</v>
      </c>
      <c r="X36" s="233">
        <f ca="1">IF(X$11=IF($D36=$A$5, $D$5, IF(OR($D36="ESV observed compliance", $D36 = $A$7),$D$7, $D$6)), SUMPRODUCT(BGO_volumes!$Q36:$U36,BGO_volumes!$Q$13:$U$13)+BGO_volumes!$O36,0)</f>
        <v>0</v>
      </c>
      <c r="Y36" s="234">
        <f>IF(Y$11=$D$6, BGO_volumes!$M36,0)</f>
        <v>0</v>
      </c>
      <c r="Z36" s="233">
        <f>IF(Z$11=$D$6, BGO_volumes!$J36*BGO_volumes!$K36,0)</f>
        <v>0</v>
      </c>
      <c r="AA36" s="233">
        <f>IF(AA$11=IF($D36=$A$5, $D$5, IF(OR($D36="ESV observed compliance", $D36 = $A$7),$D$7, $D$6)), SUMPRODUCT(BGO_volumes!$Q36:$U36,BGO_volumes!$Q$13:$U$13)+BGO_volumes!$O36,0)</f>
        <v>0</v>
      </c>
      <c r="AB36" s="234">
        <f>IF(AB$11=$D$6, BGO_volumes!$M36,0)</f>
        <v>0</v>
      </c>
      <c r="AC36" s="124"/>
      <c r="AD36" s="235">
        <f t="shared" si="12"/>
        <v>0</v>
      </c>
      <c r="AE36" s="235">
        <f t="shared" si="12"/>
        <v>0</v>
      </c>
      <c r="AF36" s="235">
        <f t="shared" si="12"/>
        <v>0</v>
      </c>
      <c r="AG36" s="235">
        <f t="shared" si="12"/>
        <v>0</v>
      </c>
      <c r="AH36" s="235">
        <f t="shared" si="12"/>
        <v>0</v>
      </c>
      <c r="AI36" s="235">
        <f t="shared" ca="1" si="12"/>
        <v>0</v>
      </c>
      <c r="AJ36" s="235">
        <f t="shared" si="12"/>
        <v>0</v>
      </c>
      <c r="AK36" s="124"/>
      <c r="AL36" s="235">
        <f t="shared" ca="1" si="14"/>
        <v>0</v>
      </c>
      <c r="AN36" s="235">
        <f t="shared" si="13"/>
        <v>0</v>
      </c>
      <c r="AO36" s="235">
        <f t="shared" si="13"/>
        <v>0</v>
      </c>
      <c r="AP36" s="235">
        <f t="shared" si="13"/>
        <v>0</v>
      </c>
      <c r="AQ36" s="235">
        <f t="shared" si="13"/>
        <v>0</v>
      </c>
      <c r="AR36" s="235">
        <f t="shared" si="13"/>
        <v>0</v>
      </c>
      <c r="AS36" s="235">
        <f t="shared" si="13"/>
        <v>0</v>
      </c>
      <c r="AT36" s="235">
        <f t="shared" si="13"/>
        <v>0</v>
      </c>
      <c r="AU36" s="235">
        <f t="shared" si="13"/>
        <v>0</v>
      </c>
      <c r="AV36" s="235">
        <f t="shared" si="13"/>
        <v>0</v>
      </c>
      <c r="AW36" s="235">
        <f t="shared" si="13"/>
        <v>0</v>
      </c>
      <c r="AX36" s="235">
        <f t="shared" ca="1" si="13"/>
        <v>0</v>
      </c>
      <c r="AY36" s="235">
        <f t="shared" ca="1" si="13"/>
        <v>0</v>
      </c>
      <c r="AZ36" s="235">
        <f t="shared" si="13"/>
        <v>0</v>
      </c>
      <c r="BA36" s="235">
        <f t="shared" si="13"/>
        <v>0</v>
      </c>
      <c r="BB36" s="235">
        <f t="shared" si="13"/>
        <v>0</v>
      </c>
      <c r="BC36" s="235">
        <f t="shared" si="13"/>
        <v>0</v>
      </c>
    </row>
    <row r="37" spans="1:55">
      <c r="D37" s="217" t="str">
        <f>BGO_volumes!D37</f>
        <v>Asset resilience</v>
      </c>
      <c r="F37" s="12"/>
      <c r="G37" s="98"/>
      <c r="H37" s="236">
        <f>IF(H$11=$D$6, BGO_volumes!$J37*BGO_volumes!$K37,0)</f>
        <v>0</v>
      </c>
      <c r="I37" s="233">
        <f>IF(I$11=IF($D37=$A$5, $D$5, IF(OR($D37="ESV observed compliance", $D37 = $A$7),$D$7, $D$6)), SUMPRODUCT(BGO_volumes!$Q37:$U37,BGO_volumes!$Q$13:$U$13)+BGO_volumes!$O37,0)</f>
        <v>0</v>
      </c>
      <c r="J37" s="234">
        <f>IF(J$11=$D$6, BGO_volumes!$M37,0)</f>
        <v>0</v>
      </c>
      <c r="K37" s="233">
        <f>IF(K$11=$D$6, BGO_volumes!$J37*BGO_volumes!$K37,0)</f>
        <v>0</v>
      </c>
      <c r="L37" s="233">
        <f>IF(L$11=IF($D37=$A$5, $D$5, IF(OR($D37="ESV observed compliance", $D37 = $A$7),$D$7, $D$6)), SUMPRODUCT(BGO_volumes!$Q37:$U37,BGO_volumes!$Q$13:$U$13)+BGO_volumes!$O37,0)</f>
        <v>0</v>
      </c>
      <c r="M37" s="234">
        <f>IF(M$11=$D$6, BGO_volumes!$M37,0)</f>
        <v>0</v>
      </c>
      <c r="N37" s="233">
        <f>IF(N$11=$D$6, BGO_volumes!$J37*BGO_volumes!$K37,0)</f>
        <v>0</v>
      </c>
      <c r="O37" s="233">
        <f>IF(O$11=IF($D37=$A$5, $D$5, IF(OR($D37="ESV observed compliance", $D37 = $A$7),$D$7, $D$6)), SUMPRODUCT(BGO_volumes!$Q37:$U37,BGO_volumes!$Q$13:$U$13)+BGO_volumes!$O37,0)</f>
        <v>0</v>
      </c>
      <c r="P37" s="234">
        <f>IF(P$11=$D$6, BGO_volumes!$M37,0)</f>
        <v>0</v>
      </c>
      <c r="Q37" s="233">
        <f>IF(Q$11=$D$6, BGO_volumes!$J37*BGO_volumes!$K37,0)</f>
        <v>0</v>
      </c>
      <c r="R37" s="233">
        <f>IF(R$11=IF($D37=$A$5, $D$5, IF(OR($D37="ESV observed compliance", $D37 = $A$7),$D$7, $D$6)), SUMPRODUCT(BGO_volumes!$Q37:$U37,BGO_volumes!$Q$13:$U$13)+BGO_volumes!$O37,0)</f>
        <v>0</v>
      </c>
      <c r="S37" s="234">
        <f>IF(S$11=$D$6, BGO_volumes!$M37,0)</f>
        <v>0</v>
      </c>
      <c r="T37" s="233">
        <f>IF(T$11=$D$6, BGO_volumes!$J37*BGO_volumes!$K37,0)</f>
        <v>0</v>
      </c>
      <c r="U37" s="233">
        <f>IF(U$11=IF($D37=$A$5, $D$5, IF(OR($D37="ESV observed compliance", $D37 = $A$7),$D$7, $D$6)), SUMPRODUCT(BGO_volumes!$Q37:$U37,BGO_volumes!$Q$13:$U$13)+BGO_volumes!$O37,0)</f>
        <v>0</v>
      </c>
      <c r="V37" s="234">
        <f>IF(V$11=$D$6, BGO_volumes!$M37,0)</f>
        <v>0</v>
      </c>
      <c r="W37" s="233">
        <f>IF(W$11=$D$6, BGO_volumes!$J37*BGO_volumes!$K37,0)</f>
        <v>0</v>
      </c>
      <c r="X37" s="233">
        <f ca="1">IF(X$11=IF($D37=$A$5, $D$5, IF(OR($D37="ESV observed compliance", $D37 = $A$7),$D$7, $D$6)), SUMPRODUCT(BGO_volumes!$Q37:$U37,BGO_volumes!$Q$13:$U$13)+BGO_volumes!$O37,0)</f>
        <v>0</v>
      </c>
      <c r="Y37" s="234">
        <f>IF(Y$11=$D$6, BGO_volumes!$M37,0)</f>
        <v>0</v>
      </c>
      <c r="Z37" s="233">
        <f>IF(Z$11=$D$6, BGO_volumes!$J37*BGO_volumes!$K37,0)</f>
        <v>0</v>
      </c>
      <c r="AA37" s="233">
        <f>IF(AA$11=IF($D37=$A$5, $D$5, IF(OR($D37="ESV observed compliance", $D37 = $A$7),$D$7, $D$6)), SUMPRODUCT(BGO_volumes!$Q37:$U37,BGO_volumes!$Q$13:$U$13)+BGO_volumes!$O37,0)</f>
        <v>0</v>
      </c>
      <c r="AB37" s="234">
        <f>IF(AB$11=$D$6, BGO_volumes!$M37,0)</f>
        <v>0</v>
      </c>
      <c r="AC37" s="124"/>
      <c r="AD37" s="235">
        <f t="shared" si="12"/>
        <v>0</v>
      </c>
      <c r="AE37" s="235">
        <f t="shared" si="12"/>
        <v>0</v>
      </c>
      <c r="AF37" s="235">
        <f t="shared" si="12"/>
        <v>0</v>
      </c>
      <c r="AG37" s="235">
        <f t="shared" si="12"/>
        <v>0</v>
      </c>
      <c r="AH37" s="235">
        <f t="shared" si="12"/>
        <v>0</v>
      </c>
      <c r="AI37" s="235">
        <f t="shared" ca="1" si="12"/>
        <v>0</v>
      </c>
      <c r="AJ37" s="235">
        <f t="shared" si="12"/>
        <v>0</v>
      </c>
      <c r="AK37" s="124"/>
      <c r="AL37" s="235">
        <f t="shared" ca="1" si="14"/>
        <v>0</v>
      </c>
      <c r="AN37" s="235">
        <f t="shared" si="13"/>
        <v>0</v>
      </c>
      <c r="AO37" s="235">
        <f t="shared" si="13"/>
        <v>0</v>
      </c>
      <c r="AP37" s="235">
        <f t="shared" si="13"/>
        <v>0</v>
      </c>
      <c r="AQ37" s="235">
        <f t="shared" si="13"/>
        <v>0</v>
      </c>
      <c r="AR37" s="235">
        <f t="shared" si="13"/>
        <v>0</v>
      </c>
      <c r="AS37" s="235">
        <f t="shared" si="13"/>
        <v>0</v>
      </c>
      <c r="AT37" s="235">
        <f t="shared" si="13"/>
        <v>0</v>
      </c>
      <c r="AU37" s="235">
        <f t="shared" si="13"/>
        <v>0</v>
      </c>
      <c r="AV37" s="235">
        <f t="shared" si="13"/>
        <v>0</v>
      </c>
      <c r="AW37" s="235">
        <f t="shared" si="13"/>
        <v>0</v>
      </c>
      <c r="AX37" s="235">
        <f t="shared" ca="1" si="13"/>
        <v>0</v>
      </c>
      <c r="AY37" s="235">
        <f t="shared" ca="1" si="13"/>
        <v>0</v>
      </c>
      <c r="AZ37" s="235">
        <f t="shared" si="13"/>
        <v>0</v>
      </c>
      <c r="BA37" s="235">
        <f t="shared" si="13"/>
        <v>0</v>
      </c>
      <c r="BB37" s="235">
        <f t="shared" si="13"/>
        <v>0</v>
      </c>
      <c r="BC37" s="235">
        <f t="shared" si="13"/>
        <v>0</v>
      </c>
    </row>
    <row r="38" spans="1:55">
      <c r="D38" s="217" t="str">
        <f>BGO_volumes!D38</f>
        <v>Distribution Comms</v>
      </c>
      <c r="F38" s="12"/>
      <c r="G38" s="98"/>
      <c r="H38" s="236">
        <f>IF(H$11=$D$6, BGO_volumes!$J38*BGO_volumes!$K38,0)</f>
        <v>0</v>
      </c>
      <c r="I38" s="233">
        <f>IF(I$11=IF($D38=$A$5, $D$5, IF(OR($D38="ESV observed compliance", $D38 = $A$7),$D$7, $D$6)), SUMPRODUCT(BGO_volumes!$Q38:$U38,BGO_volumes!$Q$13:$U$13)+BGO_volumes!$O38,0)</f>
        <v>0</v>
      </c>
      <c r="J38" s="234">
        <f>IF(J$11=$D$6, BGO_volumes!$M38,0)</f>
        <v>0</v>
      </c>
      <c r="K38" s="233">
        <f>IF(K$11=$D$6, BGO_volumes!$J38*BGO_volumes!$K38,0)</f>
        <v>0</v>
      </c>
      <c r="L38" s="233">
        <f>IF(L$11=IF($D38=$A$5, $D$5, IF(OR($D38="ESV observed compliance", $D38 = $A$7),$D$7, $D$6)), SUMPRODUCT(BGO_volumes!$Q38:$U38,BGO_volumes!$Q$13:$U$13)+BGO_volumes!$O38,0)</f>
        <v>0</v>
      </c>
      <c r="M38" s="234">
        <f>IF(M$11=$D$6, BGO_volumes!$M38,0)</f>
        <v>0</v>
      </c>
      <c r="N38" s="233">
        <f>IF(N$11=$D$6, BGO_volumes!$J38*BGO_volumes!$K38,0)</f>
        <v>0</v>
      </c>
      <c r="O38" s="233">
        <f>IF(O$11=IF($D38=$A$5, $D$5, IF(OR($D38="ESV observed compliance", $D38 = $A$7),$D$7, $D$6)), SUMPRODUCT(BGO_volumes!$Q38:$U38,BGO_volumes!$Q$13:$U$13)+BGO_volumes!$O38,0)</f>
        <v>0</v>
      </c>
      <c r="P38" s="234">
        <f>IF(P$11=$D$6, BGO_volumes!$M38,0)</f>
        <v>0</v>
      </c>
      <c r="Q38" s="233">
        <f>IF(Q$11=$D$6, BGO_volumes!$J38*BGO_volumes!$K38,0)</f>
        <v>0</v>
      </c>
      <c r="R38" s="233">
        <f>IF(R$11=IF($D38=$A$5, $D$5, IF(OR($D38="ESV observed compliance", $D38 = $A$7),$D$7, $D$6)), SUMPRODUCT(BGO_volumes!$Q38:$U38,BGO_volumes!$Q$13:$U$13)+BGO_volumes!$O38,0)</f>
        <v>0</v>
      </c>
      <c r="S38" s="234">
        <f>IF(S$11=$D$6, BGO_volumes!$M38,0)</f>
        <v>0</v>
      </c>
      <c r="T38" s="233">
        <f>IF(T$11=$D$6, BGO_volumes!$J38*BGO_volumes!$K38,0)</f>
        <v>0</v>
      </c>
      <c r="U38" s="233">
        <f>IF(U$11=IF($D38=$A$5, $D$5, IF(OR($D38="ESV observed compliance", $D38 = $A$7),$D$7, $D$6)), SUMPRODUCT(BGO_volumes!$Q38:$U38,BGO_volumes!$Q$13:$U$13)+BGO_volumes!$O38,0)</f>
        <v>0</v>
      </c>
      <c r="V38" s="234">
        <f>IF(V$11=$D$6, BGO_volumes!$M38,0)</f>
        <v>0</v>
      </c>
      <c r="W38" s="233">
        <f>IF(W$11=$D$6, BGO_volumes!$J38*BGO_volumes!$K38,0)</f>
        <v>0</v>
      </c>
      <c r="X38" s="233">
        <f ca="1">IF(X$11=IF($D38=$A$5, $D$5, IF(OR($D38="ESV observed compliance", $D38 = $A$7),$D$7, $D$6)), SUMPRODUCT(BGO_volumes!$Q38:$U38,BGO_volumes!$Q$13:$U$13)+BGO_volumes!$O38,0)</f>
        <v>0</v>
      </c>
      <c r="Y38" s="234">
        <f>IF(Y$11=$D$6, BGO_volumes!$M38,0)</f>
        <v>0</v>
      </c>
      <c r="Z38" s="233">
        <f>IF(Z$11=$D$6, BGO_volumes!$J38*BGO_volumes!$K38,0)</f>
        <v>0</v>
      </c>
      <c r="AA38" s="233">
        <f>IF(AA$11=IF($D38=$A$5, $D$5, IF(OR($D38="ESV observed compliance", $D38 = $A$7),$D$7, $D$6)), SUMPRODUCT(BGO_volumes!$Q38:$U38,BGO_volumes!$Q$13:$U$13)+BGO_volumes!$O38,0)</f>
        <v>0</v>
      </c>
      <c r="AB38" s="234">
        <f>IF(AB$11=$D$6, BGO_volumes!$M38,0)</f>
        <v>0</v>
      </c>
      <c r="AC38" s="124"/>
      <c r="AD38" s="235">
        <f t="shared" si="12"/>
        <v>0</v>
      </c>
      <c r="AE38" s="235">
        <f t="shared" si="12"/>
        <v>0</v>
      </c>
      <c r="AF38" s="235">
        <f t="shared" si="12"/>
        <v>0</v>
      </c>
      <c r="AG38" s="235">
        <f t="shared" si="12"/>
        <v>0</v>
      </c>
      <c r="AH38" s="235">
        <f t="shared" si="12"/>
        <v>0</v>
      </c>
      <c r="AI38" s="235">
        <f t="shared" ca="1" si="12"/>
        <v>0</v>
      </c>
      <c r="AJ38" s="235">
        <f t="shared" si="12"/>
        <v>0</v>
      </c>
      <c r="AK38" s="124"/>
      <c r="AL38" s="235">
        <f t="shared" ca="1" si="14"/>
        <v>0</v>
      </c>
      <c r="AN38" s="235">
        <f t="shared" si="13"/>
        <v>0</v>
      </c>
      <c r="AO38" s="235">
        <f t="shared" si="13"/>
        <v>0</v>
      </c>
      <c r="AP38" s="235">
        <f t="shared" si="13"/>
        <v>0</v>
      </c>
      <c r="AQ38" s="235">
        <f t="shared" si="13"/>
        <v>0</v>
      </c>
      <c r="AR38" s="235">
        <f t="shared" si="13"/>
        <v>0</v>
      </c>
      <c r="AS38" s="235">
        <f t="shared" si="13"/>
        <v>0</v>
      </c>
      <c r="AT38" s="235">
        <f t="shared" si="13"/>
        <v>0</v>
      </c>
      <c r="AU38" s="235">
        <f t="shared" si="13"/>
        <v>0</v>
      </c>
      <c r="AV38" s="235">
        <f t="shared" si="13"/>
        <v>0</v>
      </c>
      <c r="AW38" s="235">
        <f t="shared" si="13"/>
        <v>0</v>
      </c>
      <c r="AX38" s="235">
        <f t="shared" ca="1" si="13"/>
        <v>0</v>
      </c>
      <c r="AY38" s="235">
        <f t="shared" ca="1" si="13"/>
        <v>0</v>
      </c>
      <c r="AZ38" s="235">
        <f t="shared" si="13"/>
        <v>0</v>
      </c>
      <c r="BA38" s="235">
        <f t="shared" si="13"/>
        <v>0</v>
      </c>
      <c r="BB38" s="235">
        <f t="shared" si="13"/>
        <v>0</v>
      </c>
      <c r="BC38" s="235">
        <f t="shared" si="13"/>
        <v>0</v>
      </c>
    </row>
    <row r="39" spans="1:55">
      <c r="D39" s="217" t="str">
        <f>BGO_volumes!D39</f>
        <v>Other distribution materials</v>
      </c>
      <c r="F39" s="12"/>
      <c r="G39" s="98"/>
      <c r="H39" s="236">
        <f>IF(H$11=$D$6, BGO_volumes!$J39*BGO_volumes!$K39,0)</f>
        <v>0</v>
      </c>
      <c r="I39" s="233">
        <f>IF(I$11=IF($D39=$A$5, $D$5, IF(OR($D39="ESV observed compliance", $D39 = $A$7),$D$7, $D$6)), SUMPRODUCT(BGO_volumes!$Q39:$U39,BGO_volumes!$Q$13:$U$13)+BGO_volumes!$O39,0)</f>
        <v>0</v>
      </c>
      <c r="J39" s="234">
        <f>IF(J$11=$D$6, BGO_volumes!$M39,0)</f>
        <v>0</v>
      </c>
      <c r="K39" s="233">
        <f>IF(K$11=$D$6, BGO_volumes!$J39*BGO_volumes!$K39,0)</f>
        <v>0</v>
      </c>
      <c r="L39" s="233">
        <f>IF(L$11=IF($D39=$A$5, $D$5, IF(OR($D39="ESV observed compliance", $D39 = $A$7),$D$7, $D$6)), SUMPRODUCT(BGO_volumes!$Q39:$U39,BGO_volumes!$Q$13:$U$13)+BGO_volumes!$O39,0)</f>
        <v>0</v>
      </c>
      <c r="M39" s="234">
        <f>IF(M$11=$D$6, BGO_volumes!$M39,0)</f>
        <v>0</v>
      </c>
      <c r="N39" s="233">
        <f>IF(N$11=$D$6, BGO_volumes!$J39*BGO_volumes!$K39,0)</f>
        <v>0</v>
      </c>
      <c r="O39" s="233">
        <f>IF(O$11=IF($D39=$A$5, $D$5, IF(OR($D39="ESV observed compliance", $D39 = $A$7),$D$7, $D$6)), SUMPRODUCT(BGO_volumes!$Q39:$U39,BGO_volumes!$Q$13:$U$13)+BGO_volumes!$O39,0)</f>
        <v>0</v>
      </c>
      <c r="P39" s="234">
        <f>IF(P$11=$D$6, BGO_volumes!$M39,0)</f>
        <v>0</v>
      </c>
      <c r="Q39" s="233">
        <f>IF(Q$11=$D$6, BGO_volumes!$J39*BGO_volumes!$K39,0)</f>
        <v>0</v>
      </c>
      <c r="R39" s="233">
        <f>IF(R$11=IF($D39=$A$5, $D$5, IF(OR($D39="ESV observed compliance", $D39 = $A$7),$D$7, $D$6)), SUMPRODUCT(BGO_volumes!$Q39:$U39,BGO_volumes!$Q$13:$U$13)+BGO_volumes!$O39,0)</f>
        <v>0</v>
      </c>
      <c r="S39" s="234">
        <f>IF(S$11=$D$6, BGO_volumes!$M39,0)</f>
        <v>0</v>
      </c>
      <c r="T39" s="233">
        <f>IF(T$11=$D$6, BGO_volumes!$J39*BGO_volumes!$K39,0)</f>
        <v>0</v>
      </c>
      <c r="U39" s="233">
        <f>IF(U$11=IF($D39=$A$5, $D$5, IF(OR($D39="ESV observed compliance", $D39 = $A$7),$D$7, $D$6)), SUMPRODUCT(BGO_volumes!$Q39:$U39,BGO_volumes!$Q$13:$U$13)+BGO_volumes!$O39,0)</f>
        <v>0</v>
      </c>
      <c r="V39" s="234">
        <f>IF(V$11=$D$6, BGO_volumes!$M39,0)</f>
        <v>0</v>
      </c>
      <c r="W39" s="233">
        <f>IF(W$11=$D$6, BGO_volumes!$J39*BGO_volumes!$K39,0)</f>
        <v>0</v>
      </c>
      <c r="X39" s="233">
        <f ca="1">IF(X$11=IF($D39=$A$5, $D$5, IF(OR($D39="ESV observed compliance", $D39 = $A$7),$D$7, $D$6)), SUMPRODUCT(BGO_volumes!$Q39:$U39,BGO_volumes!$Q$13:$U$13)+BGO_volumes!$O39,0)</f>
        <v>0</v>
      </c>
      <c r="Y39" s="234">
        <f>IF(Y$11=$D$6, BGO_volumes!$M39,0)</f>
        <v>0</v>
      </c>
      <c r="Z39" s="233">
        <f>IF(Z$11=$D$6, BGO_volumes!$J39*BGO_volumes!$K39,0)</f>
        <v>0</v>
      </c>
      <c r="AA39" s="233">
        <f>IF(AA$11=IF($D39=$A$5, $D$5, IF(OR($D39="ESV observed compliance", $D39 = $A$7),$D$7, $D$6)), SUMPRODUCT(BGO_volumes!$Q39:$U39,BGO_volumes!$Q$13:$U$13)+BGO_volumes!$O39,0)</f>
        <v>0</v>
      </c>
      <c r="AB39" s="234">
        <f>IF(AB$11=$D$6, BGO_volumes!$M39,0)</f>
        <v>0</v>
      </c>
      <c r="AC39" s="124"/>
      <c r="AD39" s="235">
        <f t="shared" si="12"/>
        <v>0</v>
      </c>
      <c r="AE39" s="235">
        <f t="shared" si="12"/>
        <v>0</v>
      </c>
      <c r="AF39" s="235">
        <f t="shared" si="12"/>
        <v>0</v>
      </c>
      <c r="AG39" s="235">
        <f t="shared" si="12"/>
        <v>0</v>
      </c>
      <c r="AH39" s="235">
        <f t="shared" si="12"/>
        <v>0</v>
      </c>
      <c r="AI39" s="235">
        <f t="shared" ca="1" si="12"/>
        <v>0</v>
      </c>
      <c r="AJ39" s="235">
        <f t="shared" si="12"/>
        <v>0</v>
      </c>
      <c r="AK39" s="124"/>
      <c r="AL39" s="235">
        <f t="shared" ca="1" si="14"/>
        <v>0</v>
      </c>
      <c r="AN39" s="235">
        <f t="shared" si="13"/>
        <v>0</v>
      </c>
      <c r="AO39" s="235">
        <f t="shared" si="13"/>
        <v>0</v>
      </c>
      <c r="AP39" s="235">
        <f t="shared" si="13"/>
        <v>0</v>
      </c>
      <c r="AQ39" s="235">
        <f t="shared" si="13"/>
        <v>0</v>
      </c>
      <c r="AR39" s="235">
        <f t="shared" si="13"/>
        <v>0</v>
      </c>
      <c r="AS39" s="235">
        <f t="shared" si="13"/>
        <v>0</v>
      </c>
      <c r="AT39" s="235">
        <f t="shared" si="13"/>
        <v>0</v>
      </c>
      <c r="AU39" s="235">
        <f t="shared" si="13"/>
        <v>0</v>
      </c>
      <c r="AV39" s="235">
        <f t="shared" si="13"/>
        <v>0</v>
      </c>
      <c r="AW39" s="235">
        <f t="shared" si="13"/>
        <v>0</v>
      </c>
      <c r="AX39" s="235">
        <f t="shared" ca="1" si="13"/>
        <v>0</v>
      </c>
      <c r="AY39" s="235">
        <f t="shared" ca="1" si="13"/>
        <v>0</v>
      </c>
      <c r="AZ39" s="235">
        <f t="shared" si="13"/>
        <v>0</v>
      </c>
      <c r="BA39" s="235">
        <f t="shared" si="13"/>
        <v>0</v>
      </c>
      <c r="BB39" s="235">
        <f t="shared" si="13"/>
        <v>0</v>
      </c>
      <c r="BC39" s="235">
        <f t="shared" si="13"/>
        <v>0</v>
      </c>
    </row>
    <row r="40" spans="1:55"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D40" s="105"/>
      <c r="AE40" s="105"/>
      <c r="AF40" s="105"/>
      <c r="AG40" s="105"/>
      <c r="AH40" s="105"/>
      <c r="AI40" s="105"/>
      <c r="AJ40" s="105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</row>
    <row r="41" spans="1:55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D41" s="105"/>
      <c r="AE41" s="105"/>
      <c r="AF41" s="105"/>
      <c r="AG41" s="105"/>
      <c r="AH41" s="105"/>
      <c r="AI41" s="105"/>
      <c r="AJ41" s="105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</row>
    <row r="42" spans="1:55">
      <c r="C42" s="10" t="s">
        <v>8</v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D42" s="105"/>
      <c r="AE42" s="105"/>
      <c r="AF42" s="105"/>
      <c r="AG42" s="105"/>
      <c r="AH42" s="105"/>
      <c r="AI42" s="105"/>
      <c r="AJ42" s="105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</row>
    <row r="43" spans="1:55">
      <c r="D43" s="217" t="str">
        <f>BGO_volumes!D43</f>
        <v>GFN</v>
      </c>
      <c r="F43" s="12"/>
      <c r="G43" s="98"/>
      <c r="H43" s="236">
        <f>IF(H$11=$D$6, BGO_volumes!$J43*BGO_volumes!$K43,0)</f>
        <v>0</v>
      </c>
      <c r="I43" s="233">
        <f>IF(I$11=IF($D43=$A$5, $D$5, IF(OR($D43="ESV observed compliance", $D43 = $A$7),$D$7, $D$6)), SUMPRODUCT(BGO_volumes!$Q43:$U43,BGO_volumes!$Q$13:$U$13)+BGO_volumes!$O43,0)</f>
        <v>0</v>
      </c>
      <c r="J43" s="234">
        <f>IF(J$11=$D$6, BGO_volumes!$M43,0)</f>
        <v>0</v>
      </c>
      <c r="K43" s="233">
        <f>IF(K$11=$D$6, BGO_volumes!$J43*BGO_volumes!$K43,0)</f>
        <v>0</v>
      </c>
      <c r="L43" s="233">
        <f>IF(L$11=IF($D43=$A$5, $D$5, IF(OR($D43="ESV observed compliance", $D43 = $A$7),$D$7, $D$6)), SUMPRODUCT(BGO_volumes!$Q43:$U43,BGO_volumes!$Q$13:$U$13)+BGO_volumes!$O43,0)</f>
        <v>0</v>
      </c>
      <c r="M43" s="234">
        <f>IF(M$11=$D$6, BGO_volumes!$M43,0)</f>
        <v>0</v>
      </c>
      <c r="N43" s="233">
        <f>IF(N$11=$D$6, BGO_volumes!$J43*BGO_volumes!$K43,0)</f>
        <v>0</v>
      </c>
      <c r="O43" s="233">
        <f>IF(O$11=IF($D43=$A$5, $D$5, IF(OR($D43="ESV observed compliance", $D43 = $A$7),$D$7, $D$6)), SUMPRODUCT(BGO_volumes!$Q43:$U43,BGO_volumes!$Q$13:$U$13)+BGO_volumes!$O43,0)</f>
        <v>0</v>
      </c>
      <c r="P43" s="234">
        <f>IF(P$11=$D$6, BGO_volumes!$M43,0)</f>
        <v>0</v>
      </c>
      <c r="Q43" s="233">
        <f>IF(Q$11=$D$6, BGO_volumes!$J43*BGO_volumes!$K43,0)</f>
        <v>0</v>
      </c>
      <c r="R43" s="233">
        <f>IF(R$11=IF($D43=$A$5, $D$5, IF(OR($D43="ESV observed compliance", $D43 = $A$7),$D$7, $D$6)), SUMPRODUCT(BGO_volumes!$Q43:$U43,BGO_volumes!$Q$13:$U$13)+BGO_volumes!$O43,0)</f>
        <v>0</v>
      </c>
      <c r="S43" s="234">
        <f>IF(S$11=$D$6, BGO_volumes!$M43,0)</f>
        <v>0</v>
      </c>
      <c r="T43" s="233">
        <f>IF(T$11=$D$6, BGO_volumes!$J43*BGO_volumes!$K43,0)</f>
        <v>0</v>
      </c>
      <c r="U43" s="233">
        <f>IF(U$11=IF($D43=$A$5, $D$5, IF(OR($D43="ESV observed compliance", $D43 = $A$7),$D$7, $D$6)), SUMPRODUCT(BGO_volumes!$Q43:$U43,BGO_volumes!$Q$13:$U$13)+BGO_volumes!$O43,0)</f>
        <v>0</v>
      </c>
      <c r="V43" s="234">
        <f>IF(V$11=$D$6, BGO_volumes!$M43,0)</f>
        <v>0</v>
      </c>
      <c r="W43" s="233">
        <f>IF(W$11=$D$6, BGO_volumes!$J43*BGO_volumes!$K43,0)</f>
        <v>0</v>
      </c>
      <c r="X43" s="233">
        <f ca="1">IF(X$11=IF($D43=$A$5, $D$5, IF(OR($D43="ESV observed compliance", $D43 = $A$7),$D$7, $D$6)), SUMPRODUCT(BGO_volumes!$Q43:$U43,BGO_volumes!$Q$13:$U$13)+BGO_volumes!$O43,0)</f>
        <v>0</v>
      </c>
      <c r="Y43" s="234">
        <f>IF(Y$11=$D$6, BGO_volumes!$M43,0)</f>
        <v>0</v>
      </c>
      <c r="Z43" s="233">
        <f>IF(Z$11=$D$6, BGO_volumes!$J43*BGO_volumes!$K43,0)</f>
        <v>0</v>
      </c>
      <c r="AA43" s="233">
        <f>IF(AA$11=IF($D43=$A$5, $D$5, IF(OR($D43="ESV observed compliance", $D43 = $A$7),$D$7, $D$6)), SUMPRODUCT(BGO_volumes!$Q43:$U43,BGO_volumes!$Q$13:$U$13)+BGO_volumes!$O43,0)</f>
        <v>0</v>
      </c>
      <c r="AB43" s="234">
        <f>IF(AB$11=$D$6, BGO_volumes!$M43,0)</f>
        <v>0</v>
      </c>
      <c r="AC43" s="124"/>
      <c r="AD43" s="235">
        <f t="shared" ref="AD43:AJ61" si="15">SUMIF($H$11:$AB$11,AD$11, $H43:$AB43)</f>
        <v>0</v>
      </c>
      <c r="AE43" s="235">
        <f t="shared" si="15"/>
        <v>0</v>
      </c>
      <c r="AF43" s="235">
        <f t="shared" si="15"/>
        <v>0</v>
      </c>
      <c r="AG43" s="235">
        <f t="shared" si="15"/>
        <v>0</v>
      </c>
      <c r="AH43" s="235">
        <f t="shared" si="15"/>
        <v>0</v>
      </c>
      <c r="AI43" s="235">
        <f t="shared" ca="1" si="15"/>
        <v>0</v>
      </c>
      <c r="AJ43" s="235">
        <f t="shared" si="15"/>
        <v>0</v>
      </c>
      <c r="AK43" s="124"/>
      <c r="AL43" s="235">
        <f t="shared" ref="AL43" ca="1" si="16">SUM(AD43:AJ43)</f>
        <v>0</v>
      </c>
      <c r="AN43" s="235">
        <f t="shared" ref="AN43:BC58" si="17">SUMIF($AD$11:$AJ$11,AN$11, $AD43:$AJ43)*AN$8</f>
        <v>0</v>
      </c>
      <c r="AO43" s="235">
        <f t="shared" si="17"/>
        <v>0</v>
      </c>
      <c r="AP43" s="235">
        <f t="shared" si="17"/>
        <v>0</v>
      </c>
      <c r="AQ43" s="235">
        <f t="shared" si="17"/>
        <v>0</v>
      </c>
      <c r="AR43" s="235">
        <f t="shared" si="17"/>
        <v>0</v>
      </c>
      <c r="AS43" s="235">
        <f t="shared" si="17"/>
        <v>0</v>
      </c>
      <c r="AT43" s="235">
        <f t="shared" si="17"/>
        <v>0</v>
      </c>
      <c r="AU43" s="235">
        <f t="shared" si="17"/>
        <v>0</v>
      </c>
      <c r="AV43" s="235">
        <f t="shared" si="17"/>
        <v>0</v>
      </c>
      <c r="AW43" s="235">
        <f t="shared" si="17"/>
        <v>0</v>
      </c>
      <c r="AX43" s="235">
        <f t="shared" ca="1" si="17"/>
        <v>0</v>
      </c>
      <c r="AY43" s="235">
        <f t="shared" ca="1" si="17"/>
        <v>0</v>
      </c>
      <c r="AZ43" s="235">
        <f t="shared" si="17"/>
        <v>0</v>
      </c>
      <c r="BA43" s="235">
        <f t="shared" si="17"/>
        <v>0</v>
      </c>
      <c r="BB43" s="235">
        <f t="shared" si="17"/>
        <v>0</v>
      </c>
      <c r="BC43" s="235">
        <f t="shared" si="17"/>
        <v>0</v>
      </c>
    </row>
    <row r="44" spans="1:55">
      <c r="D44" s="217" t="str">
        <f>BGO_volumes!D44</f>
        <v>GFN enclosure</v>
      </c>
      <c r="F44" s="12"/>
      <c r="G44" s="98"/>
      <c r="H44" s="236">
        <f>IF(H$11=$D$6, BGO_volumes!$J44*BGO_volumes!$K44,0)</f>
        <v>0</v>
      </c>
      <c r="I44" s="233">
        <f>IF(I$11=IF($D44=$A$5, $D$5, IF(OR($D44="ESV observed compliance", $D44 = $A$7),$D$7, $D$6)), SUMPRODUCT(BGO_volumes!$Q44:$U44,BGO_volumes!$Q$13:$U$13)+BGO_volumes!$O44,0)</f>
        <v>0</v>
      </c>
      <c r="J44" s="234">
        <f>IF(J$11=$D$6, BGO_volumes!$M44,0)</f>
        <v>0</v>
      </c>
      <c r="K44" s="233">
        <f>IF(K$11=$D$6, BGO_volumes!$J44*BGO_volumes!$K44,0)</f>
        <v>0</v>
      </c>
      <c r="L44" s="233">
        <f>IF(L$11=IF($D44=$A$5, $D$5, IF(OR($D44="ESV observed compliance", $D44 = $A$7),$D$7, $D$6)), SUMPRODUCT(BGO_volumes!$Q44:$U44,BGO_volumes!$Q$13:$U$13)+BGO_volumes!$O44,0)</f>
        <v>0</v>
      </c>
      <c r="M44" s="234">
        <f>IF(M$11=$D$6, BGO_volumes!$M44,0)</f>
        <v>0</v>
      </c>
      <c r="N44" s="233">
        <f>IF(N$11=$D$6, BGO_volumes!$J44*BGO_volumes!$K44,0)</f>
        <v>0</v>
      </c>
      <c r="O44" s="233">
        <f>IF(O$11=IF($D44=$A$5, $D$5, IF(OR($D44="ESV observed compliance", $D44 = $A$7),$D$7, $D$6)), SUMPRODUCT(BGO_volumes!$Q44:$U44,BGO_volumes!$Q$13:$U$13)+BGO_volumes!$O44,0)</f>
        <v>0</v>
      </c>
      <c r="P44" s="234">
        <f>IF(P$11=$D$6, BGO_volumes!$M44,0)</f>
        <v>0</v>
      </c>
      <c r="Q44" s="233">
        <f>IF(Q$11=$D$6, BGO_volumes!$J44*BGO_volumes!$K44,0)</f>
        <v>0</v>
      </c>
      <c r="R44" s="233">
        <f>IF(R$11=IF($D44=$A$5, $D$5, IF(OR($D44="ESV observed compliance", $D44 = $A$7),$D$7, $D$6)), SUMPRODUCT(BGO_volumes!$Q44:$U44,BGO_volumes!$Q$13:$U$13)+BGO_volumes!$O44,0)</f>
        <v>0</v>
      </c>
      <c r="S44" s="234">
        <f>IF(S$11=$D$6, BGO_volumes!$M44,0)</f>
        <v>0</v>
      </c>
      <c r="T44" s="233">
        <f>IF(T$11=$D$6, BGO_volumes!$J44*BGO_volumes!$K44,0)</f>
        <v>0</v>
      </c>
      <c r="U44" s="233">
        <f>IF(U$11=IF($D44=$A$5, $D$5, IF(OR($D44="ESV observed compliance", $D44 = $A$7),$D$7, $D$6)), SUMPRODUCT(BGO_volumes!$Q44:$U44,BGO_volumes!$Q$13:$U$13)+BGO_volumes!$O44,0)</f>
        <v>0</v>
      </c>
      <c r="V44" s="234">
        <f>IF(V$11=$D$6, BGO_volumes!$M44,0)</f>
        <v>0</v>
      </c>
      <c r="W44" s="233">
        <f>IF(W$11=$D$6, BGO_volumes!$J44*BGO_volumes!$K44,0)</f>
        <v>0</v>
      </c>
      <c r="X44" s="233">
        <f ca="1">IF(X$11=IF($D44=$A$5, $D$5, IF(OR($D44="ESV observed compliance", $D44 = $A$7),$D$7, $D$6)), SUMPRODUCT(BGO_volumes!$Q44:$U44,BGO_volumes!$Q$13:$U$13)+BGO_volumes!$O44,0)</f>
        <v>0</v>
      </c>
      <c r="Y44" s="234">
        <f>IF(Y$11=$D$6, BGO_volumes!$M44,0)</f>
        <v>0</v>
      </c>
      <c r="Z44" s="233">
        <f>IF(Z$11=$D$6, BGO_volumes!$J44*BGO_volumes!$K44,0)</f>
        <v>0</v>
      </c>
      <c r="AA44" s="233">
        <f>IF(AA$11=IF($D44=$A$5, $D$5, IF(OR($D44="ESV observed compliance", $D44 = $A$7),$D$7, $D$6)), SUMPRODUCT(BGO_volumes!$Q44:$U44,BGO_volumes!$Q$13:$U$13)+BGO_volumes!$O44,0)</f>
        <v>0</v>
      </c>
      <c r="AB44" s="234">
        <f>IF(AB$11=$D$6, BGO_volumes!$M44,0)</f>
        <v>0</v>
      </c>
      <c r="AC44" s="124"/>
      <c r="AD44" s="235">
        <f t="shared" si="15"/>
        <v>0</v>
      </c>
      <c r="AE44" s="235">
        <f t="shared" si="15"/>
        <v>0</v>
      </c>
      <c r="AF44" s="235">
        <f t="shared" si="15"/>
        <v>0</v>
      </c>
      <c r="AG44" s="235">
        <f t="shared" si="15"/>
        <v>0</v>
      </c>
      <c r="AH44" s="235">
        <f t="shared" si="15"/>
        <v>0</v>
      </c>
      <c r="AI44" s="235">
        <f t="shared" ca="1" si="15"/>
        <v>0</v>
      </c>
      <c r="AJ44" s="235">
        <f t="shared" si="15"/>
        <v>0</v>
      </c>
      <c r="AK44" s="124"/>
      <c r="AL44" s="235">
        <f t="shared" ref="AL44:AL58" ca="1" si="18">SUM(AD44:AJ44)</f>
        <v>0</v>
      </c>
      <c r="AN44" s="235">
        <f t="shared" si="17"/>
        <v>0</v>
      </c>
      <c r="AO44" s="235">
        <f t="shared" si="17"/>
        <v>0</v>
      </c>
      <c r="AP44" s="235">
        <f t="shared" si="17"/>
        <v>0</v>
      </c>
      <c r="AQ44" s="235">
        <f t="shared" si="17"/>
        <v>0</v>
      </c>
      <c r="AR44" s="235">
        <f t="shared" si="17"/>
        <v>0</v>
      </c>
      <c r="AS44" s="235">
        <f t="shared" si="17"/>
        <v>0</v>
      </c>
      <c r="AT44" s="235">
        <f t="shared" si="17"/>
        <v>0</v>
      </c>
      <c r="AU44" s="235">
        <f t="shared" si="17"/>
        <v>0</v>
      </c>
      <c r="AV44" s="235">
        <f t="shared" si="17"/>
        <v>0</v>
      </c>
      <c r="AW44" s="235">
        <f t="shared" si="17"/>
        <v>0</v>
      </c>
      <c r="AX44" s="235">
        <f t="shared" ca="1" si="17"/>
        <v>0</v>
      </c>
      <c r="AY44" s="235">
        <f t="shared" ca="1" si="17"/>
        <v>0</v>
      </c>
      <c r="AZ44" s="235">
        <f t="shared" si="17"/>
        <v>0</v>
      </c>
      <c r="BA44" s="235">
        <f t="shared" si="17"/>
        <v>0</v>
      </c>
      <c r="BB44" s="235">
        <f t="shared" si="17"/>
        <v>0</v>
      </c>
      <c r="BC44" s="235">
        <f t="shared" si="17"/>
        <v>0</v>
      </c>
    </row>
    <row r="45" spans="1:55">
      <c r="D45" s="217" t="str">
        <f>BGO_volumes!D45</f>
        <v>Indoor switch room (incl GFN enclosure and switchboard)</v>
      </c>
      <c r="F45" s="12"/>
      <c r="G45" s="98"/>
      <c r="H45" s="236">
        <f>IF(H$11=$D$6, BGO_volumes!$J45*BGO_volumes!$K45,0)</f>
        <v>0</v>
      </c>
      <c r="I45" s="233">
        <f>IF(I$11=IF($D45=$A$5, $D$5, IF(OR($D45="ESV observed compliance", $D45 = $A$7),$D$7, $D$6)), SUMPRODUCT(BGO_volumes!$Q45:$U45,BGO_volumes!$Q$13:$U$13)+BGO_volumes!$O45,0)</f>
        <v>0</v>
      </c>
      <c r="J45" s="234">
        <f>IF(J$11=$D$6, BGO_volumes!$M45,0)</f>
        <v>0</v>
      </c>
      <c r="K45" s="233">
        <f>IF(K$11=$D$6, BGO_volumes!$J45*BGO_volumes!$K45,0)</f>
        <v>0</v>
      </c>
      <c r="L45" s="233">
        <f>IF(L$11=IF($D45=$A$5, $D$5, IF(OR($D45="ESV observed compliance", $D45 = $A$7),$D$7, $D$6)), SUMPRODUCT(BGO_volumes!$Q45:$U45,BGO_volumes!$Q$13:$U$13)+BGO_volumes!$O45,0)</f>
        <v>0</v>
      </c>
      <c r="M45" s="234">
        <f>IF(M$11=$D$6, BGO_volumes!$M45,0)</f>
        <v>0</v>
      </c>
      <c r="N45" s="233">
        <f>IF(N$11=$D$6, BGO_volumes!$J45*BGO_volumes!$K45,0)</f>
        <v>0</v>
      </c>
      <c r="O45" s="233">
        <f>IF(O$11=IF($D45=$A$5, $D$5, IF(OR($D45="ESV observed compliance", $D45 = $A$7),$D$7, $D$6)), SUMPRODUCT(BGO_volumes!$Q45:$U45,BGO_volumes!$Q$13:$U$13)+BGO_volumes!$O45,0)</f>
        <v>0</v>
      </c>
      <c r="P45" s="234">
        <f>IF(P$11=$D$6, BGO_volumes!$M45,0)</f>
        <v>0</v>
      </c>
      <c r="Q45" s="233">
        <f>IF(Q$11=$D$6, BGO_volumes!$J45*BGO_volumes!$K45,0)</f>
        <v>0</v>
      </c>
      <c r="R45" s="233">
        <f>IF(R$11=IF($D45=$A$5, $D$5, IF(OR($D45="ESV observed compliance", $D45 = $A$7),$D$7, $D$6)), SUMPRODUCT(BGO_volumes!$Q45:$U45,BGO_volumes!$Q$13:$U$13)+BGO_volumes!$O45,0)</f>
        <v>0</v>
      </c>
      <c r="S45" s="234">
        <f>IF(S$11=$D$6, BGO_volumes!$M45,0)</f>
        <v>0</v>
      </c>
      <c r="T45" s="233">
        <f>IF(T$11=$D$6, BGO_volumes!$J45*BGO_volumes!$K45,0)</f>
        <v>0</v>
      </c>
      <c r="U45" s="233">
        <f>IF(U$11=IF($D45=$A$5, $D$5, IF(OR($D45="ESV observed compliance", $D45 = $A$7),$D$7, $D$6)), SUMPRODUCT(BGO_volumes!$Q45:$U45,BGO_volumes!$Q$13:$U$13)+BGO_volumes!$O45,0)</f>
        <v>0</v>
      </c>
      <c r="V45" s="234">
        <f>IF(V$11=$D$6, BGO_volumes!$M45,0)</f>
        <v>0</v>
      </c>
      <c r="W45" s="233">
        <f>IF(W$11=$D$6, BGO_volumes!$J45*BGO_volumes!$K45,0)</f>
        <v>0</v>
      </c>
      <c r="X45" s="233">
        <f ca="1">IF(X$11=IF($D45=$A$5, $D$5, IF(OR($D45="ESV observed compliance", $D45 = $A$7),$D$7, $D$6)), SUMPRODUCT(BGO_volumes!$Q45:$U45,BGO_volumes!$Q$13:$U$13)+BGO_volumes!$O45,0)</f>
        <v>0</v>
      </c>
      <c r="Y45" s="234">
        <f>IF(Y$11=$D$6, BGO_volumes!$M45,0)</f>
        <v>0</v>
      </c>
      <c r="Z45" s="233">
        <f>IF(Z$11=$D$6, BGO_volumes!$J45*BGO_volumes!$K45,0)</f>
        <v>0</v>
      </c>
      <c r="AA45" s="233">
        <f>IF(AA$11=IF($D45=$A$5, $D$5, IF(OR($D45="ESV observed compliance", $D45 = $A$7),$D$7, $D$6)), SUMPRODUCT(BGO_volumes!$Q45:$U45,BGO_volumes!$Q$13:$U$13)+BGO_volumes!$O45,0)</f>
        <v>0</v>
      </c>
      <c r="AB45" s="234">
        <f>IF(AB$11=$D$6, BGO_volumes!$M45,0)</f>
        <v>0</v>
      </c>
      <c r="AC45" s="124"/>
      <c r="AD45" s="235">
        <f t="shared" si="15"/>
        <v>0</v>
      </c>
      <c r="AE45" s="235">
        <f t="shared" si="15"/>
        <v>0</v>
      </c>
      <c r="AF45" s="235">
        <f t="shared" si="15"/>
        <v>0</v>
      </c>
      <c r="AG45" s="235">
        <f t="shared" si="15"/>
        <v>0</v>
      </c>
      <c r="AH45" s="235">
        <f t="shared" si="15"/>
        <v>0</v>
      </c>
      <c r="AI45" s="235">
        <f t="shared" ca="1" si="15"/>
        <v>0</v>
      </c>
      <c r="AJ45" s="235">
        <f t="shared" si="15"/>
        <v>0</v>
      </c>
      <c r="AK45" s="124"/>
      <c r="AL45" s="235">
        <f t="shared" ca="1" si="18"/>
        <v>0</v>
      </c>
      <c r="AN45" s="235">
        <f t="shared" si="17"/>
        <v>0</v>
      </c>
      <c r="AO45" s="235">
        <f t="shared" si="17"/>
        <v>0</v>
      </c>
      <c r="AP45" s="235">
        <f t="shared" si="17"/>
        <v>0</v>
      </c>
      <c r="AQ45" s="235">
        <f t="shared" si="17"/>
        <v>0</v>
      </c>
      <c r="AR45" s="235">
        <f t="shared" si="17"/>
        <v>0</v>
      </c>
      <c r="AS45" s="235">
        <f t="shared" si="17"/>
        <v>0</v>
      </c>
      <c r="AT45" s="235">
        <f t="shared" si="17"/>
        <v>0</v>
      </c>
      <c r="AU45" s="235">
        <f t="shared" si="17"/>
        <v>0</v>
      </c>
      <c r="AV45" s="235">
        <f t="shared" si="17"/>
        <v>0</v>
      </c>
      <c r="AW45" s="235">
        <f t="shared" si="17"/>
        <v>0</v>
      </c>
      <c r="AX45" s="235">
        <f t="shared" ca="1" si="17"/>
        <v>0</v>
      </c>
      <c r="AY45" s="235">
        <f t="shared" ca="1" si="17"/>
        <v>0</v>
      </c>
      <c r="AZ45" s="235">
        <f t="shared" si="17"/>
        <v>0</v>
      </c>
      <c r="BA45" s="235">
        <f t="shared" si="17"/>
        <v>0</v>
      </c>
      <c r="BB45" s="235">
        <f t="shared" si="17"/>
        <v>0</v>
      </c>
      <c r="BC45" s="235">
        <f t="shared" si="17"/>
        <v>0</v>
      </c>
    </row>
    <row r="46" spans="1:55">
      <c r="D46" s="217" t="str">
        <f>BGO_volumes!D46</f>
        <v>RMU</v>
      </c>
      <c r="F46" s="12"/>
      <c r="G46" s="98"/>
      <c r="H46" s="236">
        <f>IF(H$11=$D$6, BGO_volumes!$J46*BGO_volumes!$K46,0)</f>
        <v>0</v>
      </c>
      <c r="I46" s="233">
        <f>IF(I$11=IF($D46=$A$5, $D$5, IF(OR($D46="ESV observed compliance", $D46 = $A$7),$D$7, $D$6)), SUMPRODUCT(BGO_volumes!$Q46:$U46,BGO_volumes!$Q$13:$U$13)+BGO_volumes!$O46,0)</f>
        <v>0</v>
      </c>
      <c r="J46" s="234">
        <f>IF(J$11=$D$6, BGO_volumes!$M46,0)</f>
        <v>0</v>
      </c>
      <c r="K46" s="233">
        <f>IF(K$11=$D$6, BGO_volumes!$J46*BGO_volumes!$K46,0)</f>
        <v>0</v>
      </c>
      <c r="L46" s="233">
        <f>IF(L$11=IF($D46=$A$5, $D$5, IF(OR($D46="ESV observed compliance", $D46 = $A$7),$D$7, $D$6)), SUMPRODUCT(BGO_volumes!$Q46:$U46,BGO_volumes!$Q$13:$U$13)+BGO_volumes!$O46,0)</f>
        <v>0</v>
      </c>
      <c r="M46" s="234">
        <f>IF(M$11=$D$6, BGO_volumes!$M46,0)</f>
        <v>0</v>
      </c>
      <c r="N46" s="233">
        <f>IF(N$11=$D$6, BGO_volumes!$J46*BGO_volumes!$K46,0)</f>
        <v>0</v>
      </c>
      <c r="O46" s="233">
        <f>IF(O$11=IF($D46=$A$5, $D$5, IF(OR($D46="ESV observed compliance", $D46 = $A$7),$D$7, $D$6)), SUMPRODUCT(BGO_volumes!$Q46:$U46,BGO_volumes!$Q$13:$U$13)+BGO_volumes!$O46,0)</f>
        <v>0</v>
      </c>
      <c r="P46" s="234">
        <f>IF(P$11=$D$6, BGO_volumes!$M46,0)</f>
        <v>0</v>
      </c>
      <c r="Q46" s="233">
        <f>IF(Q$11=$D$6, BGO_volumes!$J46*BGO_volumes!$K46,0)</f>
        <v>0</v>
      </c>
      <c r="R46" s="233">
        <f>IF(R$11=IF($D46=$A$5, $D$5, IF(OR($D46="ESV observed compliance", $D46 = $A$7),$D$7, $D$6)), SUMPRODUCT(BGO_volumes!$Q46:$U46,BGO_volumes!$Q$13:$U$13)+BGO_volumes!$O46,0)</f>
        <v>0</v>
      </c>
      <c r="S46" s="234">
        <f>IF(S$11=$D$6, BGO_volumes!$M46,0)</f>
        <v>0</v>
      </c>
      <c r="T46" s="233">
        <f>IF(T$11=$D$6, BGO_volumes!$J46*BGO_volumes!$K46,0)</f>
        <v>0</v>
      </c>
      <c r="U46" s="233">
        <f>IF(U$11=IF($D46=$A$5, $D$5, IF(OR($D46="ESV observed compliance", $D46 = $A$7),$D$7, $D$6)), SUMPRODUCT(BGO_volumes!$Q46:$U46,BGO_volumes!$Q$13:$U$13)+BGO_volumes!$O46,0)</f>
        <v>0</v>
      </c>
      <c r="V46" s="234">
        <f>IF(V$11=$D$6, BGO_volumes!$M46,0)</f>
        <v>0</v>
      </c>
      <c r="W46" s="233">
        <f>IF(W$11=$D$6, BGO_volumes!$J46*BGO_volumes!$K46,0)</f>
        <v>0</v>
      </c>
      <c r="X46" s="233">
        <f ca="1">IF(X$11=IF($D46=$A$5, $D$5, IF(OR($D46="ESV observed compliance", $D46 = $A$7),$D$7, $D$6)), SUMPRODUCT(BGO_volumes!$Q46:$U46,BGO_volumes!$Q$13:$U$13)+BGO_volumes!$O46,0)</f>
        <v>0</v>
      </c>
      <c r="Y46" s="234">
        <f>IF(Y$11=$D$6, BGO_volumes!$M46,0)</f>
        <v>0</v>
      </c>
      <c r="Z46" s="233">
        <f>IF(Z$11=$D$6, BGO_volumes!$J46*BGO_volumes!$K46,0)</f>
        <v>0</v>
      </c>
      <c r="AA46" s="233">
        <f>IF(AA$11=IF($D46=$A$5, $D$5, IF(OR($D46="ESV observed compliance", $D46 = $A$7),$D$7, $D$6)), SUMPRODUCT(BGO_volumes!$Q46:$U46,BGO_volumes!$Q$13:$U$13)+BGO_volumes!$O46,0)</f>
        <v>0</v>
      </c>
      <c r="AB46" s="234">
        <f>IF(AB$11=$D$6, BGO_volumes!$M46,0)</f>
        <v>0</v>
      </c>
      <c r="AC46" s="124"/>
      <c r="AD46" s="235">
        <f t="shared" si="15"/>
        <v>0</v>
      </c>
      <c r="AE46" s="235">
        <f t="shared" si="15"/>
        <v>0</v>
      </c>
      <c r="AF46" s="235">
        <f t="shared" si="15"/>
        <v>0</v>
      </c>
      <c r="AG46" s="235">
        <f t="shared" si="15"/>
        <v>0</v>
      </c>
      <c r="AH46" s="235">
        <f t="shared" si="15"/>
        <v>0</v>
      </c>
      <c r="AI46" s="235">
        <f t="shared" ca="1" si="15"/>
        <v>0</v>
      </c>
      <c r="AJ46" s="235">
        <f t="shared" si="15"/>
        <v>0</v>
      </c>
      <c r="AK46" s="124"/>
      <c r="AL46" s="235">
        <f t="shared" ca="1" si="18"/>
        <v>0</v>
      </c>
      <c r="AN46" s="235">
        <f t="shared" si="17"/>
        <v>0</v>
      </c>
      <c r="AO46" s="235">
        <f t="shared" si="17"/>
        <v>0</v>
      </c>
      <c r="AP46" s="235">
        <f t="shared" si="17"/>
        <v>0</v>
      </c>
      <c r="AQ46" s="235">
        <f t="shared" si="17"/>
        <v>0</v>
      </c>
      <c r="AR46" s="235">
        <f t="shared" si="17"/>
        <v>0</v>
      </c>
      <c r="AS46" s="235">
        <f t="shared" si="17"/>
        <v>0</v>
      </c>
      <c r="AT46" s="235">
        <f t="shared" si="17"/>
        <v>0</v>
      </c>
      <c r="AU46" s="235">
        <f t="shared" si="17"/>
        <v>0</v>
      </c>
      <c r="AV46" s="235">
        <f t="shared" si="17"/>
        <v>0</v>
      </c>
      <c r="AW46" s="235">
        <f t="shared" si="17"/>
        <v>0</v>
      </c>
      <c r="AX46" s="235">
        <f t="shared" ca="1" si="17"/>
        <v>0</v>
      </c>
      <c r="AY46" s="235">
        <f t="shared" ca="1" si="17"/>
        <v>0</v>
      </c>
      <c r="AZ46" s="235">
        <f t="shared" si="17"/>
        <v>0</v>
      </c>
      <c r="BA46" s="235">
        <f t="shared" si="17"/>
        <v>0</v>
      </c>
      <c r="BB46" s="235">
        <f t="shared" si="17"/>
        <v>0</v>
      </c>
      <c r="BC46" s="235">
        <f t="shared" si="17"/>
        <v>0</v>
      </c>
    </row>
    <row r="47" spans="1:55">
      <c r="D47" s="217" t="str">
        <f>BGO_volumes!D47</f>
        <v>66/22kV transformer</v>
      </c>
      <c r="F47" s="12"/>
      <c r="G47" s="98"/>
      <c r="H47" s="236">
        <f>IF(H$11=$D$6, BGO_volumes!$J47*BGO_volumes!$K47,0)</f>
        <v>0</v>
      </c>
      <c r="I47" s="233">
        <f>IF(I$11=IF($D47=$A$5, $D$5, IF(OR($D47="ESV observed compliance", $D47 = $A$7),$D$7, $D$6)), SUMPRODUCT(BGO_volumes!$Q47:$U47,BGO_volumes!$Q$13:$U$13)+BGO_volumes!$O47,0)</f>
        <v>0</v>
      </c>
      <c r="J47" s="234">
        <f>IF(J$11=$D$6, BGO_volumes!$M47,0)</f>
        <v>0</v>
      </c>
      <c r="K47" s="233">
        <f>IF(K$11=$D$6, BGO_volumes!$J47*BGO_volumes!$K47,0)</f>
        <v>0</v>
      </c>
      <c r="L47" s="233">
        <f>IF(L$11=IF($D47=$A$5, $D$5, IF(OR($D47="ESV observed compliance", $D47 = $A$7),$D$7, $D$6)), SUMPRODUCT(BGO_volumes!$Q47:$U47,BGO_volumes!$Q$13:$U$13)+BGO_volumes!$O47,0)</f>
        <v>0</v>
      </c>
      <c r="M47" s="234">
        <f>IF(M$11=$D$6, BGO_volumes!$M47,0)</f>
        <v>0</v>
      </c>
      <c r="N47" s="233">
        <f>IF(N$11=$D$6, BGO_volumes!$J47*BGO_volumes!$K47,0)</f>
        <v>0</v>
      </c>
      <c r="O47" s="233">
        <f>IF(O$11=IF($D47=$A$5, $D$5, IF(OR($D47="ESV observed compliance", $D47 = $A$7),$D$7, $D$6)), SUMPRODUCT(BGO_volumes!$Q47:$U47,BGO_volumes!$Q$13:$U$13)+BGO_volumes!$O47,0)</f>
        <v>0</v>
      </c>
      <c r="P47" s="234">
        <f>IF(P$11=$D$6, BGO_volumes!$M47,0)</f>
        <v>0</v>
      </c>
      <c r="Q47" s="233">
        <f>IF(Q$11=$D$6, BGO_volumes!$J47*BGO_volumes!$K47,0)</f>
        <v>0</v>
      </c>
      <c r="R47" s="233">
        <f>IF(R$11=IF($D47=$A$5, $D$5, IF(OR($D47="ESV observed compliance", $D47 = $A$7),$D$7, $D$6)), SUMPRODUCT(BGO_volumes!$Q47:$U47,BGO_volumes!$Q$13:$U$13)+BGO_volumes!$O47,0)</f>
        <v>0</v>
      </c>
      <c r="S47" s="234">
        <f>IF(S$11=$D$6, BGO_volumes!$M47,0)</f>
        <v>0</v>
      </c>
      <c r="T47" s="233">
        <f>IF(T$11=$D$6, BGO_volumes!$J47*BGO_volumes!$K47,0)</f>
        <v>0</v>
      </c>
      <c r="U47" s="233">
        <f>IF(U$11=IF($D47=$A$5, $D$5, IF(OR($D47="ESV observed compliance", $D47 = $A$7),$D$7, $D$6)), SUMPRODUCT(BGO_volumes!$Q47:$U47,BGO_volumes!$Q$13:$U$13)+BGO_volumes!$O47,0)</f>
        <v>0</v>
      </c>
      <c r="V47" s="234">
        <f>IF(V$11=$D$6, BGO_volumes!$M47,0)</f>
        <v>0</v>
      </c>
      <c r="W47" s="233">
        <f>IF(W$11=$D$6, BGO_volumes!$J47*BGO_volumes!$K47,0)</f>
        <v>0</v>
      </c>
      <c r="X47" s="233">
        <f ca="1">IF(X$11=IF($D47=$A$5, $D$5, IF(OR($D47="ESV observed compliance", $D47 = $A$7),$D$7, $D$6)), SUMPRODUCT(BGO_volumes!$Q47:$U47,BGO_volumes!$Q$13:$U$13)+BGO_volumes!$O47,0)</f>
        <v>0</v>
      </c>
      <c r="Y47" s="234">
        <f>IF(Y$11=$D$6, BGO_volumes!$M47,0)</f>
        <v>0</v>
      </c>
      <c r="Z47" s="233">
        <f>IF(Z$11=$D$6, BGO_volumes!$J47*BGO_volumes!$K47,0)</f>
        <v>0</v>
      </c>
      <c r="AA47" s="233">
        <f>IF(AA$11=IF($D47=$A$5, $D$5, IF(OR($D47="ESV observed compliance", $D47 = $A$7),$D$7, $D$6)), SUMPRODUCT(BGO_volumes!$Q47:$U47,BGO_volumes!$Q$13:$U$13)+BGO_volumes!$O47,0)</f>
        <v>0</v>
      </c>
      <c r="AB47" s="234">
        <f>IF(AB$11=$D$6, BGO_volumes!$M47,0)</f>
        <v>0</v>
      </c>
      <c r="AC47" s="124"/>
      <c r="AD47" s="235">
        <f t="shared" si="15"/>
        <v>0</v>
      </c>
      <c r="AE47" s="235">
        <f t="shared" si="15"/>
        <v>0</v>
      </c>
      <c r="AF47" s="235">
        <f t="shared" si="15"/>
        <v>0</v>
      </c>
      <c r="AG47" s="235">
        <f t="shared" si="15"/>
        <v>0</v>
      </c>
      <c r="AH47" s="235">
        <f t="shared" si="15"/>
        <v>0</v>
      </c>
      <c r="AI47" s="235">
        <f t="shared" ca="1" si="15"/>
        <v>0</v>
      </c>
      <c r="AJ47" s="235">
        <f t="shared" si="15"/>
        <v>0</v>
      </c>
      <c r="AK47" s="124"/>
      <c r="AL47" s="235">
        <f t="shared" ca="1" si="18"/>
        <v>0</v>
      </c>
      <c r="AN47" s="235">
        <f t="shared" si="17"/>
        <v>0</v>
      </c>
      <c r="AO47" s="235">
        <f t="shared" si="17"/>
        <v>0</v>
      </c>
      <c r="AP47" s="235">
        <f t="shared" si="17"/>
        <v>0</v>
      </c>
      <c r="AQ47" s="235">
        <f t="shared" si="17"/>
        <v>0</v>
      </c>
      <c r="AR47" s="235">
        <f t="shared" si="17"/>
        <v>0</v>
      </c>
      <c r="AS47" s="235">
        <f t="shared" si="17"/>
        <v>0</v>
      </c>
      <c r="AT47" s="235">
        <f t="shared" si="17"/>
        <v>0</v>
      </c>
      <c r="AU47" s="235">
        <f t="shared" si="17"/>
        <v>0</v>
      </c>
      <c r="AV47" s="235">
        <f t="shared" si="17"/>
        <v>0</v>
      </c>
      <c r="AW47" s="235">
        <f t="shared" si="17"/>
        <v>0</v>
      </c>
      <c r="AX47" s="235">
        <f t="shared" ca="1" si="17"/>
        <v>0</v>
      </c>
      <c r="AY47" s="235">
        <f t="shared" ca="1" si="17"/>
        <v>0</v>
      </c>
      <c r="AZ47" s="235">
        <f t="shared" si="17"/>
        <v>0</v>
      </c>
      <c r="BA47" s="235">
        <f t="shared" si="17"/>
        <v>0</v>
      </c>
      <c r="BB47" s="235">
        <f t="shared" si="17"/>
        <v>0</v>
      </c>
      <c r="BC47" s="235">
        <f t="shared" si="17"/>
        <v>0</v>
      </c>
    </row>
    <row r="48" spans="1:55">
      <c r="D48" s="217" t="str">
        <f>BGO_volumes!D48</f>
        <v>66kV circuit breaker</v>
      </c>
      <c r="F48" s="12"/>
      <c r="G48" s="98"/>
      <c r="H48" s="236">
        <f>IF(H$11=$D$6, BGO_volumes!$J48*BGO_volumes!$K48,0)</f>
        <v>0</v>
      </c>
      <c r="I48" s="233">
        <f>IF(I$11=IF($D48=$A$5, $D$5, IF(OR($D48="ESV observed compliance", $D48 = $A$7),$D$7, $D$6)), SUMPRODUCT(BGO_volumes!$Q48:$U48,BGO_volumes!$Q$13:$U$13)+BGO_volumes!$O48,0)</f>
        <v>0</v>
      </c>
      <c r="J48" s="234">
        <f>IF(J$11=$D$6, BGO_volumes!$M48,0)</f>
        <v>0</v>
      </c>
      <c r="K48" s="233">
        <f>IF(K$11=$D$6, BGO_volumes!$J48*BGO_volumes!$K48,0)</f>
        <v>0</v>
      </c>
      <c r="L48" s="233">
        <f>IF(L$11=IF($D48=$A$5, $D$5, IF(OR($D48="ESV observed compliance", $D48 = $A$7),$D$7, $D$6)), SUMPRODUCT(BGO_volumes!$Q48:$U48,BGO_volumes!$Q$13:$U$13)+BGO_volumes!$O48,0)</f>
        <v>0</v>
      </c>
      <c r="M48" s="234">
        <f>IF(M$11=$D$6, BGO_volumes!$M48,0)</f>
        <v>0</v>
      </c>
      <c r="N48" s="233">
        <f>IF(N$11=$D$6, BGO_volumes!$J48*BGO_volumes!$K48,0)</f>
        <v>0</v>
      </c>
      <c r="O48" s="233">
        <f>IF(O$11=IF($D48=$A$5, $D$5, IF(OR($D48="ESV observed compliance", $D48 = $A$7),$D$7, $D$6)), SUMPRODUCT(BGO_volumes!$Q48:$U48,BGO_volumes!$Q$13:$U$13)+BGO_volumes!$O48,0)</f>
        <v>0</v>
      </c>
      <c r="P48" s="234">
        <f>IF(P$11=$D$6, BGO_volumes!$M48,0)</f>
        <v>0</v>
      </c>
      <c r="Q48" s="233">
        <f>IF(Q$11=$D$6, BGO_volumes!$J48*BGO_volumes!$K48,0)</f>
        <v>0</v>
      </c>
      <c r="R48" s="233">
        <f>IF(R$11=IF($D48=$A$5, $D$5, IF(OR($D48="ESV observed compliance", $D48 = $A$7),$D$7, $D$6)), SUMPRODUCT(BGO_volumes!$Q48:$U48,BGO_volumes!$Q$13:$U$13)+BGO_volumes!$O48,0)</f>
        <v>0</v>
      </c>
      <c r="S48" s="234">
        <f>IF(S$11=$D$6, BGO_volumes!$M48,0)</f>
        <v>0</v>
      </c>
      <c r="T48" s="233">
        <f>IF(T$11=$D$6, BGO_volumes!$J48*BGO_volumes!$K48,0)</f>
        <v>0</v>
      </c>
      <c r="U48" s="233">
        <f>IF(U$11=IF($D48=$A$5, $D$5, IF(OR($D48="ESV observed compliance", $D48 = $A$7),$D$7, $D$6)), SUMPRODUCT(BGO_volumes!$Q48:$U48,BGO_volumes!$Q$13:$U$13)+BGO_volumes!$O48,0)</f>
        <v>0</v>
      </c>
      <c r="V48" s="234">
        <f>IF(V$11=$D$6, BGO_volumes!$M48,0)</f>
        <v>0</v>
      </c>
      <c r="W48" s="233">
        <f>IF(W$11=$D$6, BGO_volumes!$J48*BGO_volumes!$K48,0)</f>
        <v>0</v>
      </c>
      <c r="X48" s="233">
        <f ca="1">IF(X$11=IF($D48=$A$5, $D$5, IF(OR($D48="ESV observed compliance", $D48 = $A$7),$D$7, $D$6)), SUMPRODUCT(BGO_volumes!$Q48:$U48,BGO_volumes!$Q$13:$U$13)+BGO_volumes!$O48,0)</f>
        <v>0</v>
      </c>
      <c r="Y48" s="234">
        <f>IF(Y$11=$D$6, BGO_volumes!$M48,0)</f>
        <v>0</v>
      </c>
      <c r="Z48" s="233">
        <f>IF(Z$11=$D$6, BGO_volumes!$J48*BGO_volumes!$K48,0)</f>
        <v>0</v>
      </c>
      <c r="AA48" s="233">
        <f>IF(AA$11=IF($D48=$A$5, $D$5, IF(OR($D48="ESV observed compliance", $D48 = $A$7),$D$7, $D$6)), SUMPRODUCT(BGO_volumes!$Q48:$U48,BGO_volumes!$Q$13:$U$13)+BGO_volumes!$O48,0)</f>
        <v>0</v>
      </c>
      <c r="AB48" s="234">
        <f>IF(AB$11=$D$6, BGO_volumes!$M48,0)</f>
        <v>0</v>
      </c>
      <c r="AC48" s="124"/>
      <c r="AD48" s="235">
        <f t="shared" si="15"/>
        <v>0</v>
      </c>
      <c r="AE48" s="235">
        <f t="shared" si="15"/>
        <v>0</v>
      </c>
      <c r="AF48" s="235">
        <f t="shared" si="15"/>
        <v>0</v>
      </c>
      <c r="AG48" s="235">
        <f t="shared" si="15"/>
        <v>0</v>
      </c>
      <c r="AH48" s="235">
        <f t="shared" si="15"/>
        <v>0</v>
      </c>
      <c r="AI48" s="235">
        <f t="shared" ca="1" si="15"/>
        <v>0</v>
      </c>
      <c r="AJ48" s="235">
        <f t="shared" si="15"/>
        <v>0</v>
      </c>
      <c r="AK48" s="124"/>
      <c r="AL48" s="235">
        <f t="shared" ca="1" si="18"/>
        <v>0</v>
      </c>
      <c r="AN48" s="235">
        <f t="shared" si="17"/>
        <v>0</v>
      </c>
      <c r="AO48" s="235">
        <f t="shared" si="17"/>
        <v>0</v>
      </c>
      <c r="AP48" s="235">
        <f t="shared" si="17"/>
        <v>0</v>
      </c>
      <c r="AQ48" s="235">
        <f t="shared" si="17"/>
        <v>0</v>
      </c>
      <c r="AR48" s="235">
        <f t="shared" si="17"/>
        <v>0</v>
      </c>
      <c r="AS48" s="235">
        <f t="shared" si="17"/>
        <v>0</v>
      </c>
      <c r="AT48" s="235">
        <f t="shared" si="17"/>
        <v>0</v>
      </c>
      <c r="AU48" s="235">
        <f t="shared" si="17"/>
        <v>0</v>
      </c>
      <c r="AV48" s="235">
        <f t="shared" si="17"/>
        <v>0</v>
      </c>
      <c r="AW48" s="235">
        <f t="shared" si="17"/>
        <v>0</v>
      </c>
      <c r="AX48" s="235">
        <f t="shared" ca="1" si="17"/>
        <v>0</v>
      </c>
      <c r="AY48" s="235">
        <f t="shared" ca="1" si="17"/>
        <v>0</v>
      </c>
      <c r="AZ48" s="235">
        <f t="shared" si="17"/>
        <v>0</v>
      </c>
      <c r="BA48" s="235">
        <f t="shared" si="17"/>
        <v>0</v>
      </c>
      <c r="BB48" s="235">
        <f t="shared" si="17"/>
        <v>0</v>
      </c>
      <c r="BC48" s="235">
        <f t="shared" si="17"/>
        <v>0</v>
      </c>
    </row>
    <row r="49" spans="4:55">
      <c r="D49" s="217" t="str">
        <f>BGO_volumes!D49</f>
        <v>66kV bus extension</v>
      </c>
      <c r="F49" s="12"/>
      <c r="G49" s="98"/>
      <c r="H49" s="236">
        <f>IF(H$11=$D$6, BGO_volumes!$J49*BGO_volumes!$K49,0)</f>
        <v>0</v>
      </c>
      <c r="I49" s="233">
        <f>IF(I$11=IF($D49=$A$5, $D$5, IF(OR($D49="ESV observed compliance", $D49 = $A$7),$D$7, $D$6)), SUMPRODUCT(BGO_volumes!$Q49:$U49,BGO_volumes!$Q$13:$U$13)+BGO_volumes!$O49,0)</f>
        <v>0</v>
      </c>
      <c r="J49" s="234">
        <f>IF(J$11=$D$6, BGO_volumes!$M49,0)</f>
        <v>0</v>
      </c>
      <c r="K49" s="233">
        <f>IF(K$11=$D$6, BGO_volumes!$J49*BGO_volumes!$K49,0)</f>
        <v>0</v>
      </c>
      <c r="L49" s="233">
        <f>IF(L$11=IF($D49=$A$5, $D$5, IF(OR($D49="ESV observed compliance", $D49 = $A$7),$D$7, $D$6)), SUMPRODUCT(BGO_volumes!$Q49:$U49,BGO_volumes!$Q$13:$U$13)+BGO_volumes!$O49,0)</f>
        <v>0</v>
      </c>
      <c r="M49" s="234">
        <f>IF(M$11=$D$6, BGO_volumes!$M49,0)</f>
        <v>0</v>
      </c>
      <c r="N49" s="233">
        <f>IF(N$11=$D$6, BGO_volumes!$J49*BGO_volumes!$K49,0)</f>
        <v>0</v>
      </c>
      <c r="O49" s="233">
        <f>IF(O$11=IF($D49=$A$5, $D$5, IF(OR($D49="ESV observed compliance", $D49 = $A$7),$D$7, $D$6)), SUMPRODUCT(BGO_volumes!$Q49:$U49,BGO_volumes!$Q$13:$U$13)+BGO_volumes!$O49,0)</f>
        <v>0</v>
      </c>
      <c r="P49" s="234">
        <f>IF(P$11=$D$6, BGO_volumes!$M49,0)</f>
        <v>0</v>
      </c>
      <c r="Q49" s="233">
        <f>IF(Q$11=$D$6, BGO_volumes!$J49*BGO_volumes!$K49,0)</f>
        <v>0</v>
      </c>
      <c r="R49" s="233">
        <f>IF(R$11=IF($D49=$A$5, $D$5, IF(OR($D49="ESV observed compliance", $D49 = $A$7),$D$7, $D$6)), SUMPRODUCT(BGO_volumes!$Q49:$U49,BGO_volumes!$Q$13:$U$13)+BGO_volumes!$O49,0)</f>
        <v>0</v>
      </c>
      <c r="S49" s="234">
        <f>IF(S$11=$D$6, BGO_volumes!$M49,0)</f>
        <v>0</v>
      </c>
      <c r="T49" s="233">
        <f>IF(T$11=$D$6, BGO_volumes!$J49*BGO_volumes!$K49,0)</f>
        <v>0</v>
      </c>
      <c r="U49" s="233">
        <f>IF(U$11=IF($D49=$A$5, $D$5, IF(OR($D49="ESV observed compliance", $D49 = $A$7),$D$7, $D$6)), SUMPRODUCT(BGO_volumes!$Q49:$U49,BGO_volumes!$Q$13:$U$13)+BGO_volumes!$O49,0)</f>
        <v>0</v>
      </c>
      <c r="V49" s="234">
        <f>IF(V$11=$D$6, BGO_volumes!$M49,0)</f>
        <v>0</v>
      </c>
      <c r="W49" s="233">
        <f>IF(W$11=$D$6, BGO_volumes!$J49*BGO_volumes!$K49,0)</f>
        <v>0</v>
      </c>
      <c r="X49" s="233">
        <f ca="1">IF(X$11=IF($D49=$A$5, $D$5, IF(OR($D49="ESV observed compliance", $D49 = $A$7),$D$7, $D$6)), SUMPRODUCT(BGO_volumes!$Q49:$U49,BGO_volumes!$Q$13:$U$13)+BGO_volumes!$O49,0)</f>
        <v>0</v>
      </c>
      <c r="Y49" s="234">
        <f>IF(Y$11=$D$6, BGO_volumes!$M49,0)</f>
        <v>0</v>
      </c>
      <c r="Z49" s="233">
        <f>IF(Z$11=$D$6, BGO_volumes!$J49*BGO_volumes!$K49,0)</f>
        <v>0</v>
      </c>
      <c r="AA49" s="233">
        <f>IF(AA$11=IF($D49=$A$5, $D$5, IF(OR($D49="ESV observed compliance", $D49 = $A$7),$D$7, $D$6)), SUMPRODUCT(BGO_volumes!$Q49:$U49,BGO_volumes!$Q$13:$U$13)+BGO_volumes!$O49,0)</f>
        <v>0</v>
      </c>
      <c r="AB49" s="234">
        <f>IF(AB$11=$D$6, BGO_volumes!$M49,0)</f>
        <v>0</v>
      </c>
      <c r="AC49" s="124"/>
      <c r="AD49" s="235">
        <f t="shared" si="15"/>
        <v>0</v>
      </c>
      <c r="AE49" s="235">
        <f t="shared" si="15"/>
        <v>0</v>
      </c>
      <c r="AF49" s="235">
        <f t="shared" si="15"/>
        <v>0</v>
      </c>
      <c r="AG49" s="235">
        <f t="shared" si="15"/>
        <v>0</v>
      </c>
      <c r="AH49" s="235">
        <f t="shared" si="15"/>
        <v>0</v>
      </c>
      <c r="AI49" s="235">
        <f t="shared" ca="1" si="15"/>
        <v>0</v>
      </c>
      <c r="AJ49" s="235">
        <f t="shared" si="15"/>
        <v>0</v>
      </c>
      <c r="AK49" s="124"/>
      <c r="AL49" s="235">
        <f t="shared" ca="1" si="18"/>
        <v>0</v>
      </c>
      <c r="AN49" s="235">
        <f t="shared" si="17"/>
        <v>0</v>
      </c>
      <c r="AO49" s="235">
        <f t="shared" si="17"/>
        <v>0</v>
      </c>
      <c r="AP49" s="235">
        <f t="shared" si="17"/>
        <v>0</v>
      </c>
      <c r="AQ49" s="235">
        <f t="shared" si="17"/>
        <v>0</v>
      </c>
      <c r="AR49" s="235">
        <f t="shared" si="17"/>
        <v>0</v>
      </c>
      <c r="AS49" s="235">
        <f t="shared" si="17"/>
        <v>0</v>
      </c>
      <c r="AT49" s="235">
        <f t="shared" si="17"/>
        <v>0</v>
      </c>
      <c r="AU49" s="235">
        <f t="shared" si="17"/>
        <v>0</v>
      </c>
      <c r="AV49" s="235">
        <f t="shared" si="17"/>
        <v>0</v>
      </c>
      <c r="AW49" s="235">
        <f t="shared" si="17"/>
        <v>0</v>
      </c>
      <c r="AX49" s="235">
        <f t="shared" ca="1" si="17"/>
        <v>0</v>
      </c>
      <c r="AY49" s="235">
        <f t="shared" ca="1" si="17"/>
        <v>0</v>
      </c>
      <c r="AZ49" s="235">
        <f t="shared" si="17"/>
        <v>0</v>
      </c>
      <c r="BA49" s="235">
        <f t="shared" si="17"/>
        <v>0</v>
      </c>
      <c r="BB49" s="235">
        <f t="shared" si="17"/>
        <v>0</v>
      </c>
      <c r="BC49" s="235">
        <f t="shared" si="17"/>
        <v>0</v>
      </c>
    </row>
    <row r="50" spans="4:55">
      <c r="D50" s="217" t="str">
        <f>BGO_volumes!D50</f>
        <v>Station service transformer (500kVA)</v>
      </c>
      <c r="F50" s="12"/>
      <c r="G50" s="98"/>
      <c r="H50" s="236">
        <f>IF(H$11=$D$6, BGO_volumes!$J50*BGO_volumes!$K50,0)</f>
        <v>0</v>
      </c>
      <c r="I50" s="233">
        <f>IF(I$11=IF($D50=$A$5, $D$5, IF(OR($D50="ESV observed compliance", $D50 = $A$7),$D$7, $D$6)), SUMPRODUCT(BGO_volumes!$Q50:$U50,BGO_volumes!$Q$13:$U$13)+BGO_volumes!$O50,0)</f>
        <v>0</v>
      </c>
      <c r="J50" s="234">
        <f>IF(J$11=$D$6, BGO_volumes!$M50,0)</f>
        <v>0</v>
      </c>
      <c r="K50" s="233">
        <f>IF(K$11=$D$6, BGO_volumes!$J50*BGO_volumes!$K50,0)</f>
        <v>0</v>
      </c>
      <c r="L50" s="233">
        <f>IF(L$11=IF($D50=$A$5, $D$5, IF(OR($D50="ESV observed compliance", $D50 = $A$7),$D$7, $D$6)), SUMPRODUCT(BGO_volumes!$Q50:$U50,BGO_volumes!$Q$13:$U$13)+BGO_volumes!$O50,0)</f>
        <v>0</v>
      </c>
      <c r="M50" s="234">
        <f>IF(M$11=$D$6, BGO_volumes!$M50,0)</f>
        <v>0</v>
      </c>
      <c r="N50" s="233">
        <f>IF(N$11=$D$6, BGO_volumes!$J50*BGO_volumes!$K50,0)</f>
        <v>0</v>
      </c>
      <c r="O50" s="233">
        <f>IF(O$11=IF($D50=$A$5, $D$5, IF(OR($D50="ESV observed compliance", $D50 = $A$7),$D$7, $D$6)), SUMPRODUCT(BGO_volumes!$Q50:$U50,BGO_volumes!$Q$13:$U$13)+BGO_volumes!$O50,0)</f>
        <v>0</v>
      </c>
      <c r="P50" s="234">
        <f>IF(P$11=$D$6, BGO_volumes!$M50,0)</f>
        <v>0</v>
      </c>
      <c r="Q50" s="233">
        <f>IF(Q$11=$D$6, BGO_volumes!$J50*BGO_volumes!$K50,0)</f>
        <v>0</v>
      </c>
      <c r="R50" s="233">
        <f>IF(R$11=IF($D50=$A$5, $D$5, IF(OR($D50="ESV observed compliance", $D50 = $A$7),$D$7, $D$6)), SUMPRODUCT(BGO_volumes!$Q50:$U50,BGO_volumes!$Q$13:$U$13)+BGO_volumes!$O50,0)</f>
        <v>0</v>
      </c>
      <c r="S50" s="234">
        <f>IF(S$11=$D$6, BGO_volumes!$M50,0)</f>
        <v>0</v>
      </c>
      <c r="T50" s="233">
        <f>IF(T$11=$D$6, BGO_volumes!$J50*BGO_volumes!$K50,0)</f>
        <v>0</v>
      </c>
      <c r="U50" s="233">
        <f>IF(U$11=IF($D50=$A$5, $D$5, IF(OR($D50="ESV observed compliance", $D50 = $A$7),$D$7, $D$6)), SUMPRODUCT(BGO_volumes!$Q50:$U50,BGO_volumes!$Q$13:$U$13)+BGO_volumes!$O50,0)</f>
        <v>0</v>
      </c>
      <c r="V50" s="234">
        <f>IF(V$11=$D$6, BGO_volumes!$M50,0)</f>
        <v>0</v>
      </c>
      <c r="W50" s="233">
        <f>IF(W$11=$D$6, BGO_volumes!$J50*BGO_volumes!$K50,0)</f>
        <v>0</v>
      </c>
      <c r="X50" s="233">
        <f ca="1">IF(X$11=IF($D50=$A$5, $D$5, IF(OR($D50="ESV observed compliance", $D50 = $A$7),$D$7, $D$6)), SUMPRODUCT(BGO_volumes!$Q50:$U50,BGO_volumes!$Q$13:$U$13)+BGO_volumes!$O50,0)</f>
        <v>0</v>
      </c>
      <c r="Y50" s="234">
        <f>IF(Y$11=$D$6, BGO_volumes!$M50,0)</f>
        <v>0</v>
      </c>
      <c r="Z50" s="233">
        <f>IF(Z$11=$D$6, BGO_volumes!$J50*BGO_volumes!$K50,0)</f>
        <v>0</v>
      </c>
      <c r="AA50" s="233">
        <f>IF(AA$11=IF($D50=$A$5, $D$5, IF(OR($D50="ESV observed compliance", $D50 = $A$7),$D$7, $D$6)), SUMPRODUCT(BGO_volumes!$Q50:$U50,BGO_volumes!$Q$13:$U$13)+BGO_volumes!$O50,0)</f>
        <v>0</v>
      </c>
      <c r="AB50" s="234">
        <f>IF(AB$11=$D$6, BGO_volumes!$M50,0)</f>
        <v>0</v>
      </c>
      <c r="AC50" s="124"/>
      <c r="AD50" s="235">
        <f t="shared" si="15"/>
        <v>0</v>
      </c>
      <c r="AE50" s="235">
        <f t="shared" si="15"/>
        <v>0</v>
      </c>
      <c r="AF50" s="235">
        <f t="shared" si="15"/>
        <v>0</v>
      </c>
      <c r="AG50" s="235">
        <f t="shared" si="15"/>
        <v>0</v>
      </c>
      <c r="AH50" s="235">
        <f t="shared" si="15"/>
        <v>0</v>
      </c>
      <c r="AI50" s="235">
        <f t="shared" ca="1" si="15"/>
        <v>0</v>
      </c>
      <c r="AJ50" s="235">
        <f t="shared" si="15"/>
        <v>0</v>
      </c>
      <c r="AK50" s="124"/>
      <c r="AL50" s="235">
        <f t="shared" ca="1" si="18"/>
        <v>0</v>
      </c>
      <c r="AN50" s="235">
        <f t="shared" si="17"/>
        <v>0</v>
      </c>
      <c r="AO50" s="235">
        <f t="shared" si="17"/>
        <v>0</v>
      </c>
      <c r="AP50" s="235">
        <f t="shared" si="17"/>
        <v>0</v>
      </c>
      <c r="AQ50" s="235">
        <f t="shared" si="17"/>
        <v>0</v>
      </c>
      <c r="AR50" s="235">
        <f t="shared" si="17"/>
        <v>0</v>
      </c>
      <c r="AS50" s="235">
        <f t="shared" si="17"/>
        <v>0</v>
      </c>
      <c r="AT50" s="235">
        <f t="shared" si="17"/>
        <v>0</v>
      </c>
      <c r="AU50" s="235">
        <f t="shared" si="17"/>
        <v>0</v>
      </c>
      <c r="AV50" s="235">
        <f t="shared" si="17"/>
        <v>0</v>
      </c>
      <c r="AW50" s="235">
        <f t="shared" si="17"/>
        <v>0</v>
      </c>
      <c r="AX50" s="235">
        <f t="shared" ca="1" si="17"/>
        <v>0</v>
      </c>
      <c r="AY50" s="235">
        <f t="shared" ca="1" si="17"/>
        <v>0</v>
      </c>
      <c r="AZ50" s="235">
        <f t="shared" si="17"/>
        <v>0</v>
      </c>
      <c r="BA50" s="235">
        <f t="shared" si="17"/>
        <v>0</v>
      </c>
      <c r="BB50" s="235">
        <f t="shared" si="17"/>
        <v>0</v>
      </c>
      <c r="BC50" s="235">
        <f t="shared" si="17"/>
        <v>0</v>
      </c>
    </row>
    <row r="51" spans="4:55">
      <c r="D51" s="217" t="str">
        <f>BGO_volumes!D51</f>
        <v>Station service transformer (750kVA)</v>
      </c>
      <c r="F51" s="12"/>
      <c r="G51" s="98"/>
      <c r="H51" s="236">
        <f>IF(H$11=$D$6, BGO_volumes!$J51*BGO_volumes!$K51,0)</f>
        <v>0</v>
      </c>
      <c r="I51" s="233">
        <f>IF(I$11=IF($D51=$A$5, $D$5, IF(OR($D51="ESV observed compliance", $D51 = $A$7),$D$7, $D$6)), SUMPRODUCT(BGO_volumes!$Q51:$U51,BGO_volumes!$Q$13:$U$13)+BGO_volumes!$O51,0)</f>
        <v>0</v>
      </c>
      <c r="J51" s="234">
        <f>IF(J$11=$D$6, BGO_volumes!$M51,0)</f>
        <v>0</v>
      </c>
      <c r="K51" s="233">
        <f>IF(K$11=$D$6, BGO_volumes!$J51*BGO_volumes!$K51,0)</f>
        <v>0</v>
      </c>
      <c r="L51" s="233">
        <f>IF(L$11=IF($D51=$A$5, $D$5, IF(OR($D51="ESV observed compliance", $D51 = $A$7),$D$7, $D$6)), SUMPRODUCT(BGO_volumes!$Q51:$U51,BGO_volumes!$Q$13:$U$13)+BGO_volumes!$O51,0)</f>
        <v>0</v>
      </c>
      <c r="M51" s="234">
        <f>IF(M$11=$D$6, BGO_volumes!$M51,0)</f>
        <v>0</v>
      </c>
      <c r="N51" s="233">
        <f>IF(N$11=$D$6, BGO_volumes!$J51*BGO_volumes!$K51,0)</f>
        <v>0</v>
      </c>
      <c r="O51" s="233">
        <f>IF(O$11=IF($D51=$A$5, $D$5, IF(OR($D51="ESV observed compliance", $D51 = $A$7),$D$7, $D$6)), SUMPRODUCT(BGO_volumes!$Q51:$U51,BGO_volumes!$Q$13:$U$13)+BGO_volumes!$O51,0)</f>
        <v>0</v>
      </c>
      <c r="P51" s="234">
        <f>IF(P$11=$D$6, BGO_volumes!$M51,0)</f>
        <v>0</v>
      </c>
      <c r="Q51" s="233">
        <f>IF(Q$11=$D$6, BGO_volumes!$J51*BGO_volumes!$K51,0)</f>
        <v>0</v>
      </c>
      <c r="R51" s="233">
        <f>IF(R$11=IF($D51=$A$5, $D$5, IF(OR($D51="ESV observed compliance", $D51 = $A$7),$D$7, $D$6)), SUMPRODUCT(BGO_volumes!$Q51:$U51,BGO_volumes!$Q$13:$U$13)+BGO_volumes!$O51,0)</f>
        <v>0</v>
      </c>
      <c r="S51" s="234">
        <f>IF(S$11=$D$6, BGO_volumes!$M51,0)</f>
        <v>0</v>
      </c>
      <c r="T51" s="233">
        <f>IF(T$11=$D$6, BGO_volumes!$J51*BGO_volumes!$K51,0)</f>
        <v>0</v>
      </c>
      <c r="U51" s="233">
        <f>IF(U$11=IF($D51=$A$5, $D$5, IF(OR($D51="ESV observed compliance", $D51 = $A$7),$D$7, $D$6)), SUMPRODUCT(BGO_volumes!$Q51:$U51,BGO_volumes!$Q$13:$U$13)+BGO_volumes!$O51,0)</f>
        <v>0</v>
      </c>
      <c r="V51" s="234">
        <f>IF(V$11=$D$6, BGO_volumes!$M51,0)</f>
        <v>0</v>
      </c>
      <c r="W51" s="233">
        <f>IF(W$11=$D$6, BGO_volumes!$J51*BGO_volumes!$K51,0)</f>
        <v>0</v>
      </c>
      <c r="X51" s="233">
        <f ca="1">IF(X$11=IF($D51=$A$5, $D$5, IF(OR($D51="ESV observed compliance", $D51 = $A$7),$D$7, $D$6)), SUMPRODUCT(BGO_volumes!$Q51:$U51,BGO_volumes!$Q$13:$U$13)+BGO_volumes!$O51,0)</f>
        <v>0</v>
      </c>
      <c r="Y51" s="234">
        <f>IF(Y$11=$D$6, BGO_volumes!$M51,0)</f>
        <v>0</v>
      </c>
      <c r="Z51" s="233">
        <f>IF(Z$11=$D$6, BGO_volumes!$J51*BGO_volumes!$K51,0)</f>
        <v>0</v>
      </c>
      <c r="AA51" s="233">
        <f>IF(AA$11=IF($D51=$A$5, $D$5, IF(OR($D51="ESV observed compliance", $D51 = $A$7),$D$7, $D$6)), SUMPRODUCT(BGO_volumes!$Q51:$U51,BGO_volumes!$Q$13:$U$13)+BGO_volumes!$O51,0)</f>
        <v>0</v>
      </c>
      <c r="AB51" s="234">
        <f>IF(AB$11=$D$6, BGO_volumes!$M51,0)</f>
        <v>0</v>
      </c>
      <c r="AC51" s="124"/>
      <c r="AD51" s="235">
        <f t="shared" si="15"/>
        <v>0</v>
      </c>
      <c r="AE51" s="235">
        <f t="shared" si="15"/>
        <v>0</v>
      </c>
      <c r="AF51" s="235">
        <f t="shared" si="15"/>
        <v>0</v>
      </c>
      <c r="AG51" s="235">
        <f t="shared" si="15"/>
        <v>0</v>
      </c>
      <c r="AH51" s="235">
        <f t="shared" si="15"/>
        <v>0</v>
      </c>
      <c r="AI51" s="235">
        <f t="shared" ca="1" si="15"/>
        <v>0</v>
      </c>
      <c r="AJ51" s="235">
        <f t="shared" si="15"/>
        <v>0</v>
      </c>
      <c r="AK51" s="124"/>
      <c r="AL51" s="235">
        <f t="shared" ca="1" si="18"/>
        <v>0</v>
      </c>
      <c r="AN51" s="235">
        <f t="shared" si="17"/>
        <v>0</v>
      </c>
      <c r="AO51" s="235">
        <f t="shared" si="17"/>
        <v>0</v>
      </c>
      <c r="AP51" s="235">
        <f t="shared" si="17"/>
        <v>0</v>
      </c>
      <c r="AQ51" s="235">
        <f t="shared" si="17"/>
        <v>0</v>
      </c>
      <c r="AR51" s="235">
        <f t="shared" si="17"/>
        <v>0</v>
      </c>
      <c r="AS51" s="235">
        <f t="shared" si="17"/>
        <v>0</v>
      </c>
      <c r="AT51" s="235">
        <f t="shared" si="17"/>
        <v>0</v>
      </c>
      <c r="AU51" s="235">
        <f t="shared" si="17"/>
        <v>0</v>
      </c>
      <c r="AV51" s="235">
        <f t="shared" si="17"/>
        <v>0</v>
      </c>
      <c r="AW51" s="235">
        <f t="shared" si="17"/>
        <v>0</v>
      </c>
      <c r="AX51" s="235">
        <f t="shared" ca="1" si="17"/>
        <v>0</v>
      </c>
      <c r="AY51" s="235">
        <f t="shared" ca="1" si="17"/>
        <v>0</v>
      </c>
      <c r="AZ51" s="235">
        <f t="shared" si="17"/>
        <v>0</v>
      </c>
      <c r="BA51" s="235">
        <f t="shared" si="17"/>
        <v>0</v>
      </c>
      <c r="BB51" s="235">
        <f t="shared" si="17"/>
        <v>0</v>
      </c>
      <c r="BC51" s="235">
        <f t="shared" si="17"/>
        <v>0</v>
      </c>
    </row>
    <row r="52" spans="4:55">
      <c r="D52" s="217" t="str">
        <f>BGO_volumes!D52</f>
        <v>Cap bank</v>
      </c>
      <c r="F52" s="12"/>
      <c r="G52" s="98"/>
      <c r="H52" s="236">
        <f>IF(H$11=$D$6, BGO_volumes!$J52*BGO_volumes!$K52,0)</f>
        <v>0</v>
      </c>
      <c r="I52" s="233">
        <f>IF(I$11=IF($D52=$A$5, $D$5, IF(OR($D52="ESV observed compliance", $D52 = $A$7),$D$7, $D$6)), SUMPRODUCT(BGO_volumes!$Q52:$U52,BGO_volumes!$Q$13:$U$13)+BGO_volumes!$O52,0)</f>
        <v>0</v>
      </c>
      <c r="J52" s="234">
        <f>IF(J$11=$D$6, BGO_volumes!$M52,0)</f>
        <v>0</v>
      </c>
      <c r="K52" s="233">
        <f>IF(K$11=$D$6, BGO_volumes!$J52*BGO_volumes!$K52,0)</f>
        <v>0</v>
      </c>
      <c r="L52" s="233">
        <f>IF(L$11=IF($D52=$A$5, $D$5, IF(OR($D52="ESV observed compliance", $D52 = $A$7),$D$7, $D$6)), SUMPRODUCT(BGO_volumes!$Q52:$U52,BGO_volumes!$Q$13:$U$13)+BGO_volumes!$O52,0)</f>
        <v>0</v>
      </c>
      <c r="M52" s="234">
        <f>IF(M$11=$D$6, BGO_volumes!$M52,0)</f>
        <v>0</v>
      </c>
      <c r="N52" s="233">
        <f>IF(N$11=$D$6, BGO_volumes!$J52*BGO_volumes!$K52,0)</f>
        <v>0</v>
      </c>
      <c r="O52" s="233">
        <f>IF(O$11=IF($D52=$A$5, $D$5, IF(OR($D52="ESV observed compliance", $D52 = $A$7),$D$7, $D$6)), SUMPRODUCT(BGO_volumes!$Q52:$U52,BGO_volumes!$Q$13:$U$13)+BGO_volumes!$O52,0)</f>
        <v>0</v>
      </c>
      <c r="P52" s="234">
        <f>IF(P$11=$D$6, BGO_volumes!$M52,0)</f>
        <v>0</v>
      </c>
      <c r="Q52" s="233">
        <f>IF(Q$11=$D$6, BGO_volumes!$J52*BGO_volumes!$K52,0)</f>
        <v>0</v>
      </c>
      <c r="R52" s="233">
        <f>IF(R$11=IF($D52=$A$5, $D$5, IF(OR($D52="ESV observed compliance", $D52 = $A$7),$D$7, $D$6)), SUMPRODUCT(BGO_volumes!$Q52:$U52,BGO_volumes!$Q$13:$U$13)+BGO_volumes!$O52,0)</f>
        <v>0</v>
      </c>
      <c r="S52" s="234">
        <f>IF(S$11=$D$6, BGO_volumes!$M52,0)</f>
        <v>0</v>
      </c>
      <c r="T52" s="233">
        <f>IF(T$11=$D$6, BGO_volumes!$J52*BGO_volumes!$K52,0)</f>
        <v>0</v>
      </c>
      <c r="U52" s="233">
        <f>IF(U$11=IF($D52=$A$5, $D$5, IF(OR($D52="ESV observed compliance", $D52 = $A$7),$D$7, $D$6)), SUMPRODUCT(BGO_volumes!$Q52:$U52,BGO_volumes!$Q$13:$U$13)+BGO_volumes!$O52,0)</f>
        <v>0</v>
      </c>
      <c r="V52" s="234">
        <f>IF(V$11=$D$6, BGO_volumes!$M52,0)</f>
        <v>0</v>
      </c>
      <c r="W52" s="233">
        <f>IF(W$11=$D$6, BGO_volumes!$J52*BGO_volumes!$K52,0)</f>
        <v>0</v>
      </c>
      <c r="X52" s="233">
        <f ca="1">IF(X$11=IF($D52=$A$5, $D$5, IF(OR($D52="ESV observed compliance", $D52 = $A$7),$D$7, $D$6)), SUMPRODUCT(BGO_volumes!$Q52:$U52,BGO_volumes!$Q$13:$U$13)+BGO_volumes!$O52,0)</f>
        <v>0</v>
      </c>
      <c r="Y52" s="234">
        <f>IF(Y$11=$D$6, BGO_volumes!$M52,0)</f>
        <v>0</v>
      </c>
      <c r="Z52" s="233">
        <f>IF(Z$11=$D$6, BGO_volumes!$J52*BGO_volumes!$K52,0)</f>
        <v>0</v>
      </c>
      <c r="AA52" s="233">
        <f>IF(AA$11=IF($D52=$A$5, $D$5, IF(OR($D52="ESV observed compliance", $D52 = $A$7),$D$7, $D$6)), SUMPRODUCT(BGO_volumes!$Q52:$U52,BGO_volumes!$Q$13:$U$13)+BGO_volumes!$O52,0)</f>
        <v>0</v>
      </c>
      <c r="AB52" s="234">
        <f>IF(AB$11=$D$6, BGO_volumes!$M52,0)</f>
        <v>0</v>
      </c>
      <c r="AC52" s="124"/>
      <c r="AD52" s="235">
        <f t="shared" si="15"/>
        <v>0</v>
      </c>
      <c r="AE52" s="235">
        <f t="shared" si="15"/>
        <v>0</v>
      </c>
      <c r="AF52" s="235">
        <f t="shared" si="15"/>
        <v>0</v>
      </c>
      <c r="AG52" s="235">
        <f t="shared" si="15"/>
        <v>0</v>
      </c>
      <c r="AH52" s="235">
        <f t="shared" si="15"/>
        <v>0</v>
      </c>
      <c r="AI52" s="235">
        <f t="shared" ca="1" si="15"/>
        <v>0</v>
      </c>
      <c r="AJ52" s="235">
        <f t="shared" si="15"/>
        <v>0</v>
      </c>
      <c r="AK52" s="124"/>
      <c r="AL52" s="235">
        <f t="shared" ca="1" si="18"/>
        <v>0</v>
      </c>
      <c r="AN52" s="235">
        <f t="shared" si="17"/>
        <v>0</v>
      </c>
      <c r="AO52" s="235">
        <f t="shared" si="17"/>
        <v>0</v>
      </c>
      <c r="AP52" s="235">
        <f t="shared" si="17"/>
        <v>0</v>
      </c>
      <c r="AQ52" s="235">
        <f t="shared" si="17"/>
        <v>0</v>
      </c>
      <c r="AR52" s="235">
        <f t="shared" si="17"/>
        <v>0</v>
      </c>
      <c r="AS52" s="235">
        <f t="shared" si="17"/>
        <v>0</v>
      </c>
      <c r="AT52" s="235">
        <f t="shared" si="17"/>
        <v>0</v>
      </c>
      <c r="AU52" s="235">
        <f t="shared" si="17"/>
        <v>0</v>
      </c>
      <c r="AV52" s="235">
        <f t="shared" si="17"/>
        <v>0</v>
      </c>
      <c r="AW52" s="235">
        <f t="shared" si="17"/>
        <v>0</v>
      </c>
      <c r="AX52" s="235">
        <f t="shared" ca="1" si="17"/>
        <v>0</v>
      </c>
      <c r="AY52" s="235">
        <f t="shared" ca="1" si="17"/>
        <v>0</v>
      </c>
      <c r="AZ52" s="235">
        <f t="shared" si="17"/>
        <v>0</v>
      </c>
      <c r="BA52" s="235">
        <f t="shared" si="17"/>
        <v>0</v>
      </c>
      <c r="BB52" s="235">
        <f t="shared" si="17"/>
        <v>0</v>
      </c>
      <c r="BC52" s="235">
        <f t="shared" si="17"/>
        <v>0</v>
      </c>
    </row>
    <row r="53" spans="4:55">
      <c r="D53" s="217" t="str">
        <f>BGO_volumes!D53</f>
        <v>AC board (Including change over)</v>
      </c>
      <c r="F53" s="12"/>
      <c r="G53" s="98"/>
      <c r="H53" s="236">
        <f>IF(H$11=$D$6, BGO_volumes!$J53*BGO_volumes!$K53,0)</f>
        <v>0</v>
      </c>
      <c r="I53" s="233">
        <f>IF(I$11=IF($D53=$A$5, $D$5, IF(OR($D53="ESV observed compliance", $D53 = $A$7),$D$7, $D$6)), SUMPRODUCT(BGO_volumes!$Q53:$U53,BGO_volumes!$Q$13:$U$13)+BGO_volumes!$O53,0)</f>
        <v>0</v>
      </c>
      <c r="J53" s="234">
        <f>IF(J$11=$D$6, BGO_volumes!$M53,0)</f>
        <v>0</v>
      </c>
      <c r="K53" s="233">
        <f>IF(K$11=$D$6, BGO_volumes!$J53*BGO_volumes!$K53,0)</f>
        <v>0</v>
      </c>
      <c r="L53" s="233">
        <f>IF(L$11=IF($D53=$A$5, $D$5, IF(OR($D53="ESV observed compliance", $D53 = $A$7),$D$7, $D$6)), SUMPRODUCT(BGO_volumes!$Q53:$U53,BGO_volumes!$Q$13:$U$13)+BGO_volumes!$O53,0)</f>
        <v>0</v>
      </c>
      <c r="M53" s="234">
        <f>IF(M$11=$D$6, BGO_volumes!$M53,0)</f>
        <v>0</v>
      </c>
      <c r="N53" s="233">
        <f>IF(N$11=$D$6, BGO_volumes!$J53*BGO_volumes!$K53,0)</f>
        <v>0</v>
      </c>
      <c r="O53" s="233">
        <f>IF(O$11=IF($D53=$A$5, $D$5, IF(OR($D53="ESV observed compliance", $D53 = $A$7),$D$7, $D$6)), SUMPRODUCT(BGO_volumes!$Q53:$U53,BGO_volumes!$Q$13:$U$13)+BGO_volumes!$O53,0)</f>
        <v>0</v>
      </c>
      <c r="P53" s="234">
        <f>IF(P$11=$D$6, BGO_volumes!$M53,0)</f>
        <v>0</v>
      </c>
      <c r="Q53" s="233">
        <f>IF(Q$11=$D$6, BGO_volumes!$J53*BGO_volumes!$K53,0)</f>
        <v>0</v>
      </c>
      <c r="R53" s="233">
        <f>IF(R$11=IF($D53=$A$5, $D$5, IF(OR($D53="ESV observed compliance", $D53 = $A$7),$D$7, $D$6)), SUMPRODUCT(BGO_volumes!$Q53:$U53,BGO_volumes!$Q$13:$U$13)+BGO_volumes!$O53,0)</f>
        <v>0</v>
      </c>
      <c r="S53" s="234">
        <f>IF(S$11=$D$6, BGO_volumes!$M53,0)</f>
        <v>0</v>
      </c>
      <c r="T53" s="233">
        <f>IF(T$11=$D$6, BGO_volumes!$J53*BGO_volumes!$K53,0)</f>
        <v>0</v>
      </c>
      <c r="U53" s="233">
        <f>IF(U$11=IF($D53=$A$5, $D$5, IF(OR($D53="ESV observed compliance", $D53 = $A$7),$D$7, $D$6)), SUMPRODUCT(BGO_volumes!$Q53:$U53,BGO_volumes!$Q$13:$U$13)+BGO_volumes!$O53,0)</f>
        <v>0</v>
      </c>
      <c r="V53" s="234">
        <f>IF(V$11=$D$6, BGO_volumes!$M53,0)</f>
        <v>0</v>
      </c>
      <c r="W53" s="233">
        <f>IF(W$11=$D$6, BGO_volumes!$J53*BGO_volumes!$K53,0)</f>
        <v>0</v>
      </c>
      <c r="X53" s="233">
        <f ca="1">IF(X$11=IF($D53=$A$5, $D$5, IF(OR($D53="ESV observed compliance", $D53 = $A$7),$D$7, $D$6)), SUMPRODUCT(BGO_volumes!$Q53:$U53,BGO_volumes!$Q$13:$U$13)+BGO_volumes!$O53,0)</f>
        <v>0</v>
      </c>
      <c r="Y53" s="234">
        <f>IF(Y$11=$D$6, BGO_volumes!$M53,0)</f>
        <v>0</v>
      </c>
      <c r="Z53" s="233">
        <f>IF(Z$11=$D$6, BGO_volumes!$J53*BGO_volumes!$K53,0)</f>
        <v>0</v>
      </c>
      <c r="AA53" s="233">
        <f>IF(AA$11=IF($D53=$A$5, $D$5, IF(OR($D53="ESV observed compliance", $D53 = $A$7),$D$7, $D$6)), SUMPRODUCT(BGO_volumes!$Q53:$U53,BGO_volumes!$Q$13:$U$13)+BGO_volumes!$O53,0)</f>
        <v>0</v>
      </c>
      <c r="AB53" s="234">
        <f>IF(AB$11=$D$6, BGO_volumes!$M53,0)</f>
        <v>0</v>
      </c>
      <c r="AC53" s="124"/>
      <c r="AD53" s="235">
        <f t="shared" si="15"/>
        <v>0</v>
      </c>
      <c r="AE53" s="235">
        <f t="shared" si="15"/>
        <v>0</v>
      </c>
      <c r="AF53" s="235">
        <f t="shared" si="15"/>
        <v>0</v>
      </c>
      <c r="AG53" s="235">
        <f t="shared" si="15"/>
        <v>0</v>
      </c>
      <c r="AH53" s="235">
        <f t="shared" si="15"/>
        <v>0</v>
      </c>
      <c r="AI53" s="235">
        <f t="shared" ca="1" si="15"/>
        <v>0</v>
      </c>
      <c r="AJ53" s="235">
        <f t="shared" si="15"/>
        <v>0</v>
      </c>
      <c r="AK53" s="124"/>
      <c r="AL53" s="235">
        <f t="shared" ca="1" si="18"/>
        <v>0</v>
      </c>
      <c r="AN53" s="235">
        <f t="shared" si="17"/>
        <v>0</v>
      </c>
      <c r="AO53" s="235">
        <f t="shared" si="17"/>
        <v>0</v>
      </c>
      <c r="AP53" s="235">
        <f t="shared" si="17"/>
        <v>0</v>
      </c>
      <c r="AQ53" s="235">
        <f t="shared" si="17"/>
        <v>0</v>
      </c>
      <c r="AR53" s="235">
        <f t="shared" si="17"/>
        <v>0</v>
      </c>
      <c r="AS53" s="235">
        <f t="shared" si="17"/>
        <v>0</v>
      </c>
      <c r="AT53" s="235">
        <f t="shared" si="17"/>
        <v>0</v>
      </c>
      <c r="AU53" s="235">
        <f t="shared" si="17"/>
        <v>0</v>
      </c>
      <c r="AV53" s="235">
        <f t="shared" si="17"/>
        <v>0</v>
      </c>
      <c r="AW53" s="235">
        <f t="shared" si="17"/>
        <v>0</v>
      </c>
      <c r="AX53" s="235">
        <f t="shared" ca="1" si="17"/>
        <v>0</v>
      </c>
      <c r="AY53" s="235">
        <f t="shared" ca="1" si="17"/>
        <v>0</v>
      </c>
      <c r="AZ53" s="235">
        <f t="shared" si="17"/>
        <v>0</v>
      </c>
      <c r="BA53" s="235">
        <f t="shared" si="17"/>
        <v>0</v>
      </c>
      <c r="BB53" s="235">
        <f t="shared" si="17"/>
        <v>0</v>
      </c>
      <c r="BC53" s="235">
        <f t="shared" si="17"/>
        <v>0</v>
      </c>
    </row>
    <row r="54" spans="4:55">
      <c r="D54" s="217" t="str">
        <f>BGO_volumes!D54</f>
        <v>Control room</v>
      </c>
      <c r="F54" s="12"/>
      <c r="G54" s="98"/>
      <c r="H54" s="236">
        <f>IF(H$11=$D$6, BGO_volumes!$J54*BGO_volumes!$K54,0)</f>
        <v>0</v>
      </c>
      <c r="I54" s="233">
        <f>IF(I$11=IF($D54=$A$5, $D$5, IF(OR($D54="ESV observed compliance", $D54 = $A$7),$D$7, $D$6)), SUMPRODUCT(BGO_volumes!$Q54:$U54,BGO_volumes!$Q$13:$U$13)+BGO_volumes!$O54,0)</f>
        <v>0</v>
      </c>
      <c r="J54" s="234">
        <f>IF(J$11=$D$6, BGO_volumes!$M54,0)</f>
        <v>0</v>
      </c>
      <c r="K54" s="233">
        <f>IF(K$11=$D$6, BGO_volumes!$J54*BGO_volumes!$K54,0)</f>
        <v>0</v>
      </c>
      <c r="L54" s="233">
        <f>IF(L$11=IF($D54=$A$5, $D$5, IF(OR($D54="ESV observed compliance", $D54 = $A$7),$D$7, $D$6)), SUMPRODUCT(BGO_volumes!$Q54:$U54,BGO_volumes!$Q$13:$U$13)+BGO_volumes!$O54,0)</f>
        <v>0</v>
      </c>
      <c r="M54" s="234">
        <f>IF(M$11=$D$6, BGO_volumes!$M54,0)</f>
        <v>0</v>
      </c>
      <c r="N54" s="233">
        <f>IF(N$11=$D$6, BGO_volumes!$J54*BGO_volumes!$K54,0)</f>
        <v>0</v>
      </c>
      <c r="O54" s="233">
        <f>IF(O$11=IF($D54=$A$5, $D$5, IF(OR($D54="ESV observed compliance", $D54 = $A$7),$D$7, $D$6)), SUMPRODUCT(BGO_volumes!$Q54:$U54,BGO_volumes!$Q$13:$U$13)+BGO_volumes!$O54,0)</f>
        <v>0</v>
      </c>
      <c r="P54" s="234">
        <f>IF(P$11=$D$6, BGO_volumes!$M54,0)</f>
        <v>0</v>
      </c>
      <c r="Q54" s="233">
        <f>IF(Q$11=$D$6, BGO_volumes!$J54*BGO_volumes!$K54,0)</f>
        <v>0</v>
      </c>
      <c r="R54" s="233">
        <f>IF(R$11=IF($D54=$A$5, $D$5, IF(OR($D54="ESV observed compliance", $D54 = $A$7),$D$7, $D$6)), SUMPRODUCT(BGO_volumes!$Q54:$U54,BGO_volumes!$Q$13:$U$13)+BGO_volumes!$O54,0)</f>
        <v>0</v>
      </c>
      <c r="S54" s="234">
        <f>IF(S$11=$D$6, BGO_volumes!$M54,0)</f>
        <v>0</v>
      </c>
      <c r="T54" s="233">
        <f>IF(T$11=$D$6, BGO_volumes!$J54*BGO_volumes!$K54,0)</f>
        <v>0</v>
      </c>
      <c r="U54" s="233">
        <f>IF(U$11=IF($D54=$A$5, $D$5, IF(OR($D54="ESV observed compliance", $D54 = $A$7),$D$7, $D$6)), SUMPRODUCT(BGO_volumes!$Q54:$U54,BGO_volumes!$Q$13:$U$13)+BGO_volumes!$O54,0)</f>
        <v>0</v>
      </c>
      <c r="V54" s="234">
        <f>IF(V$11=$D$6, BGO_volumes!$M54,0)</f>
        <v>0</v>
      </c>
      <c r="W54" s="233">
        <f>IF(W$11=$D$6, BGO_volumes!$J54*BGO_volumes!$K54,0)</f>
        <v>0</v>
      </c>
      <c r="X54" s="233">
        <f ca="1">IF(X$11=IF($D54=$A$5, $D$5, IF(OR($D54="ESV observed compliance", $D54 = $A$7),$D$7, $D$6)), SUMPRODUCT(BGO_volumes!$Q54:$U54,BGO_volumes!$Q$13:$U$13)+BGO_volumes!$O54,0)</f>
        <v>0</v>
      </c>
      <c r="Y54" s="234">
        <f>IF(Y$11=$D$6, BGO_volumes!$M54,0)</f>
        <v>0</v>
      </c>
      <c r="Z54" s="233">
        <f>IF(Z$11=$D$6, BGO_volumes!$J54*BGO_volumes!$K54,0)</f>
        <v>0</v>
      </c>
      <c r="AA54" s="233">
        <f>IF(AA$11=IF($D54=$A$5, $D$5, IF(OR($D54="ESV observed compliance", $D54 = $A$7),$D$7, $D$6)), SUMPRODUCT(BGO_volumes!$Q54:$U54,BGO_volumes!$Q$13:$U$13)+BGO_volumes!$O54,0)</f>
        <v>0</v>
      </c>
      <c r="AB54" s="234">
        <f>IF(AB$11=$D$6, BGO_volumes!$M54,0)</f>
        <v>0</v>
      </c>
      <c r="AC54" s="124"/>
      <c r="AD54" s="235">
        <f t="shared" si="15"/>
        <v>0</v>
      </c>
      <c r="AE54" s="235">
        <f t="shared" si="15"/>
        <v>0</v>
      </c>
      <c r="AF54" s="235">
        <f t="shared" si="15"/>
        <v>0</v>
      </c>
      <c r="AG54" s="235">
        <f t="shared" si="15"/>
        <v>0</v>
      </c>
      <c r="AH54" s="235">
        <f t="shared" si="15"/>
        <v>0</v>
      </c>
      <c r="AI54" s="235">
        <f t="shared" ca="1" si="15"/>
        <v>0</v>
      </c>
      <c r="AJ54" s="235">
        <f t="shared" si="15"/>
        <v>0</v>
      </c>
      <c r="AK54" s="124"/>
      <c r="AL54" s="235">
        <f t="shared" ca="1" si="18"/>
        <v>0</v>
      </c>
      <c r="AN54" s="235">
        <f t="shared" si="17"/>
        <v>0</v>
      </c>
      <c r="AO54" s="235">
        <f t="shared" si="17"/>
        <v>0</v>
      </c>
      <c r="AP54" s="235">
        <f t="shared" si="17"/>
        <v>0</v>
      </c>
      <c r="AQ54" s="235">
        <f t="shared" si="17"/>
        <v>0</v>
      </c>
      <c r="AR54" s="235">
        <f t="shared" si="17"/>
        <v>0</v>
      </c>
      <c r="AS54" s="235">
        <f t="shared" si="17"/>
        <v>0</v>
      </c>
      <c r="AT54" s="235">
        <f t="shared" si="17"/>
        <v>0</v>
      </c>
      <c r="AU54" s="235">
        <f t="shared" si="17"/>
        <v>0</v>
      </c>
      <c r="AV54" s="235">
        <f t="shared" si="17"/>
        <v>0</v>
      </c>
      <c r="AW54" s="235">
        <f t="shared" si="17"/>
        <v>0</v>
      </c>
      <c r="AX54" s="235">
        <f t="shared" ca="1" si="17"/>
        <v>0</v>
      </c>
      <c r="AY54" s="235">
        <f t="shared" ca="1" si="17"/>
        <v>0</v>
      </c>
      <c r="AZ54" s="235">
        <f t="shared" si="17"/>
        <v>0</v>
      </c>
      <c r="BA54" s="235">
        <f t="shared" si="17"/>
        <v>0</v>
      </c>
      <c r="BB54" s="235">
        <f t="shared" si="17"/>
        <v>0</v>
      </c>
      <c r="BC54" s="235">
        <f t="shared" si="17"/>
        <v>0</v>
      </c>
    </row>
    <row r="55" spans="4:55">
      <c r="D55" s="217" t="str">
        <f>BGO_volumes!D55</f>
        <v>22kV circuit breaker (outdoor)</v>
      </c>
      <c r="F55" s="12"/>
      <c r="G55" s="98"/>
      <c r="H55" s="236">
        <f>IF(H$11=$D$6, BGO_volumes!$J55*BGO_volumes!$K55,0)</f>
        <v>0</v>
      </c>
      <c r="I55" s="233">
        <f>IF(I$11=IF($D55=$A$5, $D$5, IF(OR($D55="ESV observed compliance", $D55 = $A$7),$D$7, $D$6)), SUMPRODUCT(BGO_volumes!$Q55:$U55,BGO_volumes!$Q$13:$U$13)+BGO_volumes!$O55,0)</f>
        <v>0</v>
      </c>
      <c r="J55" s="234">
        <f>IF(J$11=$D$6, BGO_volumes!$M55,0)</f>
        <v>0</v>
      </c>
      <c r="K55" s="233">
        <f>IF(K$11=$D$6, BGO_volumes!$J55*BGO_volumes!$K55,0)</f>
        <v>0</v>
      </c>
      <c r="L55" s="233">
        <f>IF(L$11=IF($D55=$A$5, $D$5, IF(OR($D55="ESV observed compliance", $D55 = $A$7),$D$7, $D$6)), SUMPRODUCT(BGO_volumes!$Q55:$U55,BGO_volumes!$Q$13:$U$13)+BGO_volumes!$O55,0)</f>
        <v>0</v>
      </c>
      <c r="M55" s="234">
        <f>IF(M$11=$D$6, BGO_volumes!$M55,0)</f>
        <v>0</v>
      </c>
      <c r="N55" s="233">
        <f>IF(N$11=$D$6, BGO_volumes!$J55*BGO_volumes!$K55,0)</f>
        <v>0</v>
      </c>
      <c r="O55" s="233">
        <f>IF(O$11=IF($D55=$A$5, $D$5, IF(OR($D55="ESV observed compliance", $D55 = $A$7),$D$7, $D$6)), SUMPRODUCT(BGO_volumes!$Q55:$U55,BGO_volumes!$Q$13:$U$13)+BGO_volumes!$O55,0)</f>
        <v>0</v>
      </c>
      <c r="P55" s="234">
        <f>IF(P$11=$D$6, BGO_volumes!$M55,0)</f>
        <v>0</v>
      </c>
      <c r="Q55" s="233">
        <f>IF(Q$11=$D$6, BGO_volumes!$J55*BGO_volumes!$K55,0)</f>
        <v>0</v>
      </c>
      <c r="R55" s="233">
        <f>IF(R$11=IF($D55=$A$5, $D$5, IF(OR($D55="ESV observed compliance", $D55 = $A$7),$D$7, $D$6)), SUMPRODUCT(BGO_volumes!$Q55:$U55,BGO_volumes!$Q$13:$U$13)+BGO_volumes!$O55,0)</f>
        <v>0</v>
      </c>
      <c r="S55" s="234">
        <f>IF(S$11=$D$6, BGO_volumes!$M55,0)</f>
        <v>0</v>
      </c>
      <c r="T55" s="233">
        <f>IF(T$11=$D$6, BGO_volumes!$J55*BGO_volumes!$K55,0)</f>
        <v>0</v>
      </c>
      <c r="U55" s="233">
        <f>IF(U$11=IF($D55=$A$5, $D$5, IF(OR($D55="ESV observed compliance", $D55 = $A$7),$D$7, $D$6)), SUMPRODUCT(BGO_volumes!$Q55:$U55,BGO_volumes!$Q$13:$U$13)+BGO_volumes!$O55,0)</f>
        <v>0</v>
      </c>
      <c r="V55" s="234">
        <f>IF(V$11=$D$6, BGO_volumes!$M55,0)</f>
        <v>0</v>
      </c>
      <c r="W55" s="233">
        <f>IF(W$11=$D$6, BGO_volumes!$J55*BGO_volumes!$K55,0)</f>
        <v>0</v>
      </c>
      <c r="X55" s="233">
        <f ca="1">IF(X$11=IF($D55=$A$5, $D$5, IF(OR($D55="ESV observed compliance", $D55 = $A$7),$D$7, $D$6)), SUMPRODUCT(BGO_volumes!$Q55:$U55,BGO_volumes!$Q$13:$U$13)+BGO_volumes!$O55,0)</f>
        <v>0</v>
      </c>
      <c r="Y55" s="234">
        <f>IF(Y$11=$D$6, BGO_volumes!$M55,0)</f>
        <v>0</v>
      </c>
      <c r="Z55" s="233">
        <f>IF(Z$11=$D$6, BGO_volumes!$J55*BGO_volumes!$K55,0)</f>
        <v>0</v>
      </c>
      <c r="AA55" s="233">
        <f>IF(AA$11=IF($D55=$A$5, $D$5, IF(OR($D55="ESV observed compliance", $D55 = $A$7),$D$7, $D$6)), SUMPRODUCT(BGO_volumes!$Q55:$U55,BGO_volumes!$Q$13:$U$13)+BGO_volumes!$O55,0)</f>
        <v>0</v>
      </c>
      <c r="AB55" s="234">
        <f>IF(AB$11=$D$6, BGO_volumes!$M55,0)</f>
        <v>0</v>
      </c>
      <c r="AC55" s="124"/>
      <c r="AD55" s="235">
        <f t="shared" si="15"/>
        <v>0</v>
      </c>
      <c r="AE55" s="235">
        <f t="shared" si="15"/>
        <v>0</v>
      </c>
      <c r="AF55" s="235">
        <f t="shared" si="15"/>
        <v>0</v>
      </c>
      <c r="AG55" s="235">
        <f t="shared" si="15"/>
        <v>0</v>
      </c>
      <c r="AH55" s="235">
        <f t="shared" si="15"/>
        <v>0</v>
      </c>
      <c r="AI55" s="235">
        <f t="shared" ca="1" si="15"/>
        <v>0</v>
      </c>
      <c r="AJ55" s="235">
        <f t="shared" si="15"/>
        <v>0</v>
      </c>
      <c r="AK55" s="124"/>
      <c r="AL55" s="235">
        <f t="shared" ca="1" si="18"/>
        <v>0</v>
      </c>
      <c r="AN55" s="235">
        <f t="shared" si="17"/>
        <v>0</v>
      </c>
      <c r="AO55" s="235">
        <f t="shared" si="17"/>
        <v>0</v>
      </c>
      <c r="AP55" s="235">
        <f t="shared" si="17"/>
        <v>0</v>
      </c>
      <c r="AQ55" s="235">
        <f t="shared" si="17"/>
        <v>0</v>
      </c>
      <c r="AR55" s="235">
        <f t="shared" si="17"/>
        <v>0</v>
      </c>
      <c r="AS55" s="235">
        <f t="shared" si="17"/>
        <v>0</v>
      </c>
      <c r="AT55" s="235">
        <f t="shared" si="17"/>
        <v>0</v>
      </c>
      <c r="AU55" s="235">
        <f t="shared" si="17"/>
        <v>0</v>
      </c>
      <c r="AV55" s="235">
        <f t="shared" si="17"/>
        <v>0</v>
      </c>
      <c r="AW55" s="235">
        <f t="shared" si="17"/>
        <v>0</v>
      </c>
      <c r="AX55" s="235">
        <f t="shared" ca="1" si="17"/>
        <v>0</v>
      </c>
      <c r="AY55" s="235">
        <f t="shared" ca="1" si="17"/>
        <v>0</v>
      </c>
      <c r="AZ55" s="235">
        <f t="shared" si="17"/>
        <v>0</v>
      </c>
      <c r="BA55" s="235">
        <f t="shared" si="17"/>
        <v>0</v>
      </c>
      <c r="BB55" s="235">
        <f t="shared" si="17"/>
        <v>0</v>
      </c>
      <c r="BC55" s="235">
        <f t="shared" si="17"/>
        <v>0</v>
      </c>
    </row>
    <row r="56" spans="4:55">
      <c r="D56" s="217" t="str">
        <f>BGO_volumes!D56</f>
        <v>Voltage transformer</v>
      </c>
      <c r="F56" s="12"/>
      <c r="G56" s="98"/>
      <c r="H56" s="236">
        <f>IF(H$11=$D$6, BGO_volumes!$J56*BGO_volumes!$K56,0)</f>
        <v>0</v>
      </c>
      <c r="I56" s="233">
        <f>IF(I$11=IF($D56=$A$5, $D$5, IF(OR($D56="ESV observed compliance", $D56 = $A$7),$D$7, $D$6)), SUMPRODUCT(BGO_volumes!$Q56:$U56,BGO_volumes!$Q$13:$U$13)+BGO_volumes!$O56,0)</f>
        <v>0</v>
      </c>
      <c r="J56" s="234">
        <f>IF(J$11=$D$6, BGO_volumes!$M56,0)</f>
        <v>0</v>
      </c>
      <c r="K56" s="233">
        <f>IF(K$11=$D$6, BGO_volumes!$J56*BGO_volumes!$K56,0)</f>
        <v>0</v>
      </c>
      <c r="L56" s="233">
        <f>IF(L$11=IF($D56=$A$5, $D$5, IF(OR($D56="ESV observed compliance", $D56 = $A$7),$D$7, $D$6)), SUMPRODUCT(BGO_volumes!$Q56:$U56,BGO_volumes!$Q$13:$U$13)+BGO_volumes!$O56,0)</f>
        <v>0</v>
      </c>
      <c r="M56" s="234">
        <f>IF(M$11=$D$6, BGO_volumes!$M56,0)</f>
        <v>0</v>
      </c>
      <c r="N56" s="233">
        <f>IF(N$11=$D$6, BGO_volumes!$J56*BGO_volumes!$K56,0)</f>
        <v>0</v>
      </c>
      <c r="O56" s="233">
        <f>IF(O$11=IF($D56=$A$5, $D$5, IF(OR($D56="ESV observed compliance", $D56 = $A$7),$D$7, $D$6)), SUMPRODUCT(BGO_volumes!$Q56:$U56,BGO_volumes!$Q$13:$U$13)+BGO_volumes!$O56,0)</f>
        <v>0</v>
      </c>
      <c r="P56" s="234">
        <f>IF(P$11=$D$6, BGO_volumes!$M56,0)</f>
        <v>0</v>
      </c>
      <c r="Q56" s="233">
        <f>IF(Q$11=$D$6, BGO_volumes!$J56*BGO_volumes!$K56,0)</f>
        <v>0</v>
      </c>
      <c r="R56" s="233">
        <f>IF(R$11=IF($D56=$A$5, $D$5, IF(OR($D56="ESV observed compliance", $D56 = $A$7),$D$7, $D$6)), SUMPRODUCT(BGO_volumes!$Q56:$U56,BGO_volumes!$Q$13:$U$13)+BGO_volumes!$O56,0)</f>
        <v>0</v>
      </c>
      <c r="S56" s="234">
        <f>IF(S$11=$D$6, BGO_volumes!$M56,0)</f>
        <v>0</v>
      </c>
      <c r="T56" s="233">
        <f>IF(T$11=$D$6, BGO_volumes!$J56*BGO_volumes!$K56,0)</f>
        <v>0</v>
      </c>
      <c r="U56" s="233">
        <f>IF(U$11=IF($D56=$A$5, $D$5, IF(OR($D56="ESV observed compliance", $D56 = $A$7),$D$7, $D$6)), SUMPRODUCT(BGO_volumes!$Q56:$U56,BGO_volumes!$Q$13:$U$13)+BGO_volumes!$O56,0)</f>
        <v>0</v>
      </c>
      <c r="V56" s="234">
        <f>IF(V$11=$D$6, BGO_volumes!$M56,0)</f>
        <v>0</v>
      </c>
      <c r="W56" s="233">
        <f>IF(W$11=$D$6, BGO_volumes!$J56*BGO_volumes!$K56,0)</f>
        <v>0</v>
      </c>
      <c r="X56" s="233">
        <f ca="1">IF(X$11=IF($D56=$A$5, $D$5, IF(OR($D56="ESV observed compliance", $D56 = $A$7),$D$7, $D$6)), SUMPRODUCT(BGO_volumes!$Q56:$U56,BGO_volumes!$Q$13:$U$13)+BGO_volumes!$O56,0)</f>
        <v>0</v>
      </c>
      <c r="Y56" s="234">
        <f>IF(Y$11=$D$6, BGO_volumes!$M56,0)</f>
        <v>0</v>
      </c>
      <c r="Z56" s="233">
        <f>IF(Z$11=$D$6, BGO_volumes!$J56*BGO_volumes!$K56,0)</f>
        <v>0</v>
      </c>
      <c r="AA56" s="233">
        <f>IF(AA$11=IF($D56=$A$5, $D$5, IF(OR($D56="ESV observed compliance", $D56 = $A$7),$D$7, $D$6)), SUMPRODUCT(BGO_volumes!$Q56:$U56,BGO_volumes!$Q$13:$U$13)+BGO_volumes!$O56,0)</f>
        <v>0</v>
      </c>
      <c r="AB56" s="234">
        <f>IF(AB$11=$D$6, BGO_volumes!$M56,0)</f>
        <v>0</v>
      </c>
      <c r="AC56" s="124"/>
      <c r="AD56" s="235">
        <f t="shared" si="15"/>
        <v>0</v>
      </c>
      <c r="AE56" s="235">
        <f t="shared" si="15"/>
        <v>0</v>
      </c>
      <c r="AF56" s="235">
        <f t="shared" si="15"/>
        <v>0</v>
      </c>
      <c r="AG56" s="235">
        <f t="shared" si="15"/>
        <v>0</v>
      </c>
      <c r="AH56" s="235">
        <f t="shared" si="15"/>
        <v>0</v>
      </c>
      <c r="AI56" s="235">
        <f t="shared" ca="1" si="15"/>
        <v>0</v>
      </c>
      <c r="AJ56" s="235">
        <f t="shared" si="15"/>
        <v>0</v>
      </c>
      <c r="AK56" s="124"/>
      <c r="AL56" s="235">
        <f t="shared" ca="1" si="18"/>
        <v>0</v>
      </c>
      <c r="AN56" s="235">
        <f t="shared" si="17"/>
        <v>0</v>
      </c>
      <c r="AO56" s="235">
        <f t="shared" si="17"/>
        <v>0</v>
      </c>
      <c r="AP56" s="235">
        <f t="shared" si="17"/>
        <v>0</v>
      </c>
      <c r="AQ56" s="235">
        <f t="shared" si="17"/>
        <v>0</v>
      </c>
      <c r="AR56" s="235">
        <f t="shared" si="17"/>
        <v>0</v>
      </c>
      <c r="AS56" s="235">
        <f t="shared" si="17"/>
        <v>0</v>
      </c>
      <c r="AT56" s="235">
        <f t="shared" si="17"/>
        <v>0</v>
      </c>
      <c r="AU56" s="235">
        <f t="shared" si="17"/>
        <v>0</v>
      </c>
      <c r="AV56" s="235">
        <f t="shared" si="17"/>
        <v>0</v>
      </c>
      <c r="AW56" s="235">
        <f t="shared" si="17"/>
        <v>0</v>
      </c>
      <c r="AX56" s="235">
        <f t="shared" ca="1" si="17"/>
        <v>0</v>
      </c>
      <c r="AY56" s="235">
        <f t="shared" ca="1" si="17"/>
        <v>0</v>
      </c>
      <c r="AZ56" s="235">
        <f t="shared" si="17"/>
        <v>0</v>
      </c>
      <c r="BA56" s="235">
        <f t="shared" si="17"/>
        <v>0</v>
      </c>
      <c r="BB56" s="235">
        <f t="shared" si="17"/>
        <v>0</v>
      </c>
      <c r="BC56" s="235">
        <f t="shared" si="17"/>
        <v>0</v>
      </c>
    </row>
    <row r="57" spans="4:55">
      <c r="D57" s="217" t="str">
        <f>BGO_volumes!D57</f>
        <v>Current transformer (post type)</v>
      </c>
      <c r="F57" s="12"/>
      <c r="G57" s="98"/>
      <c r="H57" s="236">
        <f>IF(H$11=$D$6, BGO_volumes!$J57*BGO_volumes!$K57,0)</f>
        <v>0</v>
      </c>
      <c r="I57" s="233">
        <f>IF(I$11=IF($D57=$A$5, $D$5, IF(OR($D57="ESV observed compliance", $D57 = $A$7),$D$7, $D$6)), SUMPRODUCT(BGO_volumes!$Q57:$U57,BGO_volumes!$Q$13:$U$13)+BGO_volumes!$O57,0)</f>
        <v>0</v>
      </c>
      <c r="J57" s="234">
        <f>IF(J$11=$D$6, BGO_volumes!$M57,0)</f>
        <v>0</v>
      </c>
      <c r="K57" s="233">
        <f>IF(K$11=$D$6, BGO_volumes!$J57*BGO_volumes!$K57,0)</f>
        <v>0</v>
      </c>
      <c r="L57" s="233">
        <f>IF(L$11=IF($D57=$A$5, $D$5, IF(OR($D57="ESV observed compliance", $D57 = $A$7),$D$7, $D$6)), SUMPRODUCT(BGO_volumes!$Q57:$U57,BGO_volumes!$Q$13:$U$13)+BGO_volumes!$O57,0)</f>
        <v>0</v>
      </c>
      <c r="M57" s="234">
        <f>IF(M$11=$D$6, BGO_volumes!$M57,0)</f>
        <v>0</v>
      </c>
      <c r="N57" s="233">
        <f>IF(N$11=$D$6, BGO_volumes!$J57*BGO_volumes!$K57,0)</f>
        <v>0</v>
      </c>
      <c r="O57" s="233">
        <f>IF(O$11=IF($D57=$A$5, $D$5, IF(OR($D57="ESV observed compliance", $D57 = $A$7),$D$7, $D$6)), SUMPRODUCT(BGO_volumes!$Q57:$U57,BGO_volumes!$Q$13:$U$13)+BGO_volumes!$O57,0)</f>
        <v>0</v>
      </c>
      <c r="P57" s="234">
        <f>IF(P$11=$D$6, BGO_volumes!$M57,0)</f>
        <v>0</v>
      </c>
      <c r="Q57" s="233">
        <f>IF(Q$11=$D$6, BGO_volumes!$J57*BGO_volumes!$K57,0)</f>
        <v>0</v>
      </c>
      <c r="R57" s="233">
        <f>IF(R$11=IF($D57=$A$5, $D$5, IF(OR($D57="ESV observed compliance", $D57 = $A$7),$D$7, $D$6)), SUMPRODUCT(BGO_volumes!$Q57:$U57,BGO_volumes!$Q$13:$U$13)+BGO_volumes!$O57,0)</f>
        <v>0</v>
      </c>
      <c r="S57" s="234">
        <f>IF(S$11=$D$6, BGO_volumes!$M57,0)</f>
        <v>0</v>
      </c>
      <c r="T57" s="233">
        <f>IF(T$11=$D$6, BGO_volumes!$J57*BGO_volumes!$K57,0)</f>
        <v>0</v>
      </c>
      <c r="U57" s="233">
        <f>IF(U$11=IF($D57=$A$5, $D$5, IF(OR($D57="ESV observed compliance", $D57 = $A$7),$D$7, $D$6)), SUMPRODUCT(BGO_volumes!$Q57:$U57,BGO_volumes!$Q$13:$U$13)+BGO_volumes!$O57,0)</f>
        <v>0</v>
      </c>
      <c r="V57" s="234">
        <f>IF(V$11=$D$6, BGO_volumes!$M57,0)</f>
        <v>0</v>
      </c>
      <c r="W57" s="233">
        <f>IF(W$11=$D$6, BGO_volumes!$J57*BGO_volumes!$K57,0)</f>
        <v>0</v>
      </c>
      <c r="X57" s="233">
        <f ca="1">IF(X$11=IF($D57=$A$5, $D$5, IF(OR($D57="ESV observed compliance", $D57 = $A$7),$D$7, $D$6)), SUMPRODUCT(BGO_volumes!$Q57:$U57,BGO_volumes!$Q$13:$U$13)+BGO_volumes!$O57,0)</f>
        <v>0</v>
      </c>
      <c r="Y57" s="234">
        <f>IF(Y$11=$D$6, BGO_volumes!$M57,0)</f>
        <v>0</v>
      </c>
      <c r="Z57" s="233">
        <f>IF(Z$11=$D$6, BGO_volumes!$J57*BGO_volumes!$K57,0)</f>
        <v>0</v>
      </c>
      <c r="AA57" s="233">
        <f>IF(AA$11=IF($D57=$A$5, $D$5, IF(OR($D57="ESV observed compliance", $D57 = $A$7),$D$7, $D$6)), SUMPRODUCT(BGO_volumes!$Q57:$U57,BGO_volumes!$Q$13:$U$13)+BGO_volumes!$O57,0)</f>
        <v>0</v>
      </c>
      <c r="AB57" s="234">
        <f>IF(AB$11=$D$6, BGO_volumes!$M57,0)</f>
        <v>0</v>
      </c>
      <c r="AC57" s="124"/>
      <c r="AD57" s="235">
        <f t="shared" si="15"/>
        <v>0</v>
      </c>
      <c r="AE57" s="235">
        <f t="shared" si="15"/>
        <v>0</v>
      </c>
      <c r="AF57" s="235">
        <f t="shared" si="15"/>
        <v>0</v>
      </c>
      <c r="AG57" s="235">
        <f t="shared" si="15"/>
        <v>0</v>
      </c>
      <c r="AH57" s="235">
        <f t="shared" si="15"/>
        <v>0</v>
      </c>
      <c r="AI57" s="235">
        <f t="shared" ca="1" si="15"/>
        <v>0</v>
      </c>
      <c r="AJ57" s="235">
        <f t="shared" si="15"/>
        <v>0</v>
      </c>
      <c r="AK57" s="124"/>
      <c r="AL57" s="235">
        <f t="shared" ca="1" si="18"/>
        <v>0</v>
      </c>
      <c r="AN57" s="235">
        <f t="shared" si="17"/>
        <v>0</v>
      </c>
      <c r="AO57" s="235">
        <f t="shared" si="17"/>
        <v>0</v>
      </c>
      <c r="AP57" s="235">
        <f t="shared" si="17"/>
        <v>0</v>
      </c>
      <c r="AQ57" s="235">
        <f t="shared" si="17"/>
        <v>0</v>
      </c>
      <c r="AR57" s="235">
        <f t="shared" si="17"/>
        <v>0</v>
      </c>
      <c r="AS57" s="235">
        <f t="shared" si="17"/>
        <v>0</v>
      </c>
      <c r="AT57" s="235">
        <f t="shared" si="17"/>
        <v>0</v>
      </c>
      <c r="AU57" s="235">
        <f t="shared" si="17"/>
        <v>0</v>
      </c>
      <c r="AV57" s="235">
        <f t="shared" si="17"/>
        <v>0</v>
      </c>
      <c r="AW57" s="235">
        <f t="shared" si="17"/>
        <v>0</v>
      </c>
      <c r="AX57" s="235">
        <f t="shared" ca="1" si="17"/>
        <v>0</v>
      </c>
      <c r="AY57" s="235">
        <f t="shared" ca="1" si="17"/>
        <v>0</v>
      </c>
      <c r="AZ57" s="235">
        <f t="shared" si="17"/>
        <v>0</v>
      </c>
      <c r="BA57" s="235">
        <f t="shared" si="17"/>
        <v>0</v>
      </c>
      <c r="BB57" s="235">
        <f t="shared" si="17"/>
        <v>0</v>
      </c>
      <c r="BC57" s="235">
        <f t="shared" si="17"/>
        <v>0</v>
      </c>
    </row>
    <row r="58" spans="4:55">
      <c r="D58" s="217" t="str">
        <f>BGO_volumes!D58</f>
        <v>Current transformer (core balance type)</v>
      </c>
      <c r="F58" s="12"/>
      <c r="G58" s="98"/>
      <c r="H58" s="236">
        <f>IF(H$11=$D$6, BGO_volumes!$J58*BGO_volumes!$K58,0)</f>
        <v>0</v>
      </c>
      <c r="I58" s="233">
        <f>IF(I$11=IF($D58=$A$5, $D$5, IF(OR($D58="ESV observed compliance", $D58 = $A$7),$D$7, $D$6)), SUMPRODUCT(BGO_volumes!$Q58:$U58,BGO_volumes!$Q$13:$U$13)+BGO_volumes!$O58,0)</f>
        <v>0</v>
      </c>
      <c r="J58" s="234">
        <f>IF(J$11=$D$6, BGO_volumes!$M58,0)</f>
        <v>0</v>
      </c>
      <c r="K58" s="233">
        <f>IF(K$11=$D$6, BGO_volumes!$J58*BGO_volumes!$K58,0)</f>
        <v>0</v>
      </c>
      <c r="L58" s="233">
        <f>IF(L$11=IF($D58=$A$5, $D$5, IF(OR($D58="ESV observed compliance", $D58 = $A$7),$D$7, $D$6)), SUMPRODUCT(BGO_volumes!$Q58:$U58,BGO_volumes!$Q$13:$U$13)+BGO_volumes!$O58,0)</f>
        <v>0</v>
      </c>
      <c r="M58" s="234">
        <f>IF(M$11=$D$6, BGO_volumes!$M58,0)</f>
        <v>0</v>
      </c>
      <c r="N58" s="233">
        <f>IF(N$11=$D$6, BGO_volumes!$J58*BGO_volumes!$K58,0)</f>
        <v>0</v>
      </c>
      <c r="O58" s="233">
        <f>IF(O$11=IF($D58=$A$5, $D$5, IF(OR($D58="ESV observed compliance", $D58 = $A$7),$D$7, $D$6)), SUMPRODUCT(BGO_volumes!$Q58:$U58,BGO_volumes!$Q$13:$U$13)+BGO_volumes!$O58,0)</f>
        <v>0</v>
      </c>
      <c r="P58" s="234">
        <f>IF(P$11=$D$6, BGO_volumes!$M58,0)</f>
        <v>0</v>
      </c>
      <c r="Q58" s="233">
        <f>IF(Q$11=$D$6, BGO_volumes!$J58*BGO_volumes!$K58,0)</f>
        <v>0</v>
      </c>
      <c r="R58" s="233">
        <f>IF(R$11=IF($D58=$A$5, $D$5, IF(OR($D58="ESV observed compliance", $D58 = $A$7),$D$7, $D$6)), SUMPRODUCT(BGO_volumes!$Q58:$U58,BGO_volumes!$Q$13:$U$13)+BGO_volumes!$O58,0)</f>
        <v>0</v>
      </c>
      <c r="S58" s="234">
        <f>IF(S$11=$D$6, BGO_volumes!$M58,0)</f>
        <v>0</v>
      </c>
      <c r="T58" s="233">
        <f>IF(T$11=$D$6, BGO_volumes!$J58*BGO_volumes!$K58,0)</f>
        <v>0</v>
      </c>
      <c r="U58" s="233">
        <f>IF(U$11=IF($D58=$A$5, $D$5, IF(OR($D58="ESV observed compliance", $D58 = $A$7),$D$7, $D$6)), SUMPRODUCT(BGO_volumes!$Q58:$U58,BGO_volumes!$Q$13:$U$13)+BGO_volumes!$O58,0)</f>
        <v>0</v>
      </c>
      <c r="V58" s="234">
        <f>IF(V$11=$D$6, BGO_volumes!$M58,0)</f>
        <v>0</v>
      </c>
      <c r="W58" s="233">
        <f>IF(W$11=$D$6, BGO_volumes!$J58*BGO_volumes!$K58,0)</f>
        <v>0</v>
      </c>
      <c r="X58" s="233">
        <f ca="1">IF(X$11=IF($D58=$A$5, $D$5, IF(OR($D58="ESV observed compliance", $D58 = $A$7),$D$7, $D$6)), SUMPRODUCT(BGO_volumes!$Q58:$U58,BGO_volumes!$Q$13:$U$13)+BGO_volumes!$O58,0)</f>
        <v>0</v>
      </c>
      <c r="Y58" s="234">
        <f>IF(Y$11=$D$6, BGO_volumes!$M58,0)</f>
        <v>0</v>
      </c>
      <c r="Z58" s="233">
        <f>IF(Z$11=$D$6, BGO_volumes!$J58*BGO_volumes!$K58,0)</f>
        <v>0</v>
      </c>
      <c r="AA58" s="233">
        <f>IF(AA$11=IF($D58=$A$5, $D$5, IF(OR($D58="ESV observed compliance", $D58 = $A$7),$D$7, $D$6)), SUMPRODUCT(BGO_volumes!$Q58:$U58,BGO_volumes!$Q$13:$U$13)+BGO_volumes!$O58,0)</f>
        <v>0</v>
      </c>
      <c r="AB58" s="234">
        <f>IF(AB$11=$D$6, BGO_volumes!$M58,0)</f>
        <v>0</v>
      </c>
      <c r="AC58" s="124"/>
      <c r="AD58" s="235">
        <f t="shared" si="15"/>
        <v>0</v>
      </c>
      <c r="AE58" s="235">
        <f t="shared" si="15"/>
        <v>0</v>
      </c>
      <c r="AF58" s="235">
        <f t="shared" si="15"/>
        <v>0</v>
      </c>
      <c r="AG58" s="235">
        <f t="shared" si="15"/>
        <v>0</v>
      </c>
      <c r="AH58" s="235">
        <f t="shared" si="15"/>
        <v>0</v>
      </c>
      <c r="AI58" s="235">
        <f t="shared" ca="1" si="15"/>
        <v>0</v>
      </c>
      <c r="AJ58" s="235">
        <f t="shared" si="15"/>
        <v>0</v>
      </c>
      <c r="AK58" s="124"/>
      <c r="AL58" s="235">
        <f t="shared" ca="1" si="18"/>
        <v>0</v>
      </c>
      <c r="AN58" s="235">
        <f t="shared" si="17"/>
        <v>0</v>
      </c>
      <c r="AO58" s="235">
        <f t="shared" si="17"/>
        <v>0</v>
      </c>
      <c r="AP58" s="235">
        <f t="shared" si="17"/>
        <v>0</v>
      </c>
      <c r="AQ58" s="235">
        <f t="shared" si="17"/>
        <v>0</v>
      </c>
      <c r="AR58" s="235">
        <f t="shared" si="17"/>
        <v>0</v>
      </c>
      <c r="AS58" s="235">
        <f t="shared" si="17"/>
        <v>0</v>
      </c>
      <c r="AT58" s="235">
        <f t="shared" si="17"/>
        <v>0</v>
      </c>
      <c r="AU58" s="235">
        <f t="shared" si="17"/>
        <v>0</v>
      </c>
      <c r="AV58" s="235">
        <f t="shared" si="17"/>
        <v>0</v>
      </c>
      <c r="AW58" s="235">
        <f t="shared" si="17"/>
        <v>0</v>
      </c>
      <c r="AX58" s="235">
        <f t="shared" ca="1" si="17"/>
        <v>0</v>
      </c>
      <c r="AY58" s="235">
        <f t="shared" ca="1" si="17"/>
        <v>0</v>
      </c>
      <c r="AZ58" s="235">
        <f t="shared" si="17"/>
        <v>0</v>
      </c>
      <c r="BA58" s="235">
        <f t="shared" si="17"/>
        <v>0</v>
      </c>
      <c r="BB58" s="235">
        <f t="shared" si="17"/>
        <v>0</v>
      </c>
      <c r="BC58" s="235">
        <f t="shared" ref="BC58" si="19">SUMIF($AD$11:$AJ$11,BC$11, $AD58:$AJ58)*BC$8</f>
        <v>0</v>
      </c>
    </row>
    <row r="59" spans="4:55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0">SUMIF($AD$11:$AJ$11,AN$11, $AD59:$AJ59)*AN$8</f>
        <v>0</v>
      </c>
      <c r="AO59" s="235">
        <f t="shared" si="20"/>
        <v>0</v>
      </c>
      <c r="AP59" s="235">
        <f t="shared" si="20"/>
        <v>0</v>
      </c>
      <c r="AQ59" s="235">
        <f t="shared" si="20"/>
        <v>0</v>
      </c>
      <c r="AR59" s="235">
        <f t="shared" si="20"/>
        <v>0</v>
      </c>
      <c r="AS59" s="235">
        <f t="shared" si="20"/>
        <v>0</v>
      </c>
      <c r="AT59" s="235">
        <f t="shared" si="20"/>
        <v>0</v>
      </c>
      <c r="AU59" s="235">
        <f t="shared" si="20"/>
        <v>0</v>
      </c>
      <c r="AV59" s="235">
        <f t="shared" si="20"/>
        <v>0</v>
      </c>
      <c r="AW59" s="235">
        <f t="shared" si="20"/>
        <v>0</v>
      </c>
      <c r="AX59" s="235">
        <f t="shared" si="20"/>
        <v>0</v>
      </c>
      <c r="AY59" s="235">
        <f t="shared" si="20"/>
        <v>0</v>
      </c>
      <c r="AZ59" s="235">
        <f t="shared" si="20"/>
        <v>0</v>
      </c>
      <c r="BA59" s="235">
        <f t="shared" si="20"/>
        <v>0</v>
      </c>
      <c r="BB59" s="235">
        <f t="shared" si="20"/>
        <v>0</v>
      </c>
      <c r="BC59" s="235">
        <f t="shared" si="20"/>
        <v>0</v>
      </c>
    </row>
    <row r="60" spans="4:55">
      <c r="D60" s="224" t="s">
        <v>131</v>
      </c>
      <c r="F60" s="12"/>
      <c r="G60" s="98"/>
      <c r="H60" s="236">
        <f>IF(H$11=$D$6, BGO_volumes!$J60*BGO_volumes!$K60,0)</f>
        <v>0</v>
      </c>
      <c r="I60" s="233">
        <f>IF(I$11=IF($D60=$A$5, $D$5, IF(OR($D60="ESV observed compliance", $D60 = $A$7),$D$7, $D$6)), SUMPRODUCT(BGO_volumes!$Q60:$U60,BGO_volumes!$Q$13:$U$13)+BGO_volumes!$O60,0)</f>
        <v>0</v>
      </c>
      <c r="J60" s="234">
        <f>IF(J$11=$D$6, BGO_volumes!$M60,0)</f>
        <v>0</v>
      </c>
      <c r="K60" s="233">
        <f>IF(K$11=$D$6, BGO_volumes!$J60*BGO_volumes!$K60,0)</f>
        <v>0</v>
      </c>
      <c r="L60" s="233">
        <f>IF(L$11=IF($D60=$A$5, $D$5, IF(OR($D60="ESV observed compliance", $D60 = $A$7),$D$7, $D$6)), SUMPRODUCT(BGO_volumes!$Q60:$U60,BGO_volumes!$Q$13:$U$13)+BGO_volumes!$O60,0)</f>
        <v>0</v>
      </c>
      <c r="M60" s="234">
        <f>IF(M$11=$D$6, BGO_volumes!$M60,0)</f>
        <v>0</v>
      </c>
      <c r="N60" s="233">
        <f>IF(N$11=$D$6, BGO_volumes!$J60*BGO_volumes!$K60,0)</f>
        <v>0</v>
      </c>
      <c r="O60" s="233">
        <f>IF(O$11=IF($D60=$A$5, $D$5, IF(OR($D60="ESV observed compliance", $D60 = $A$7),$D$7, $D$6)), SUMPRODUCT(BGO_volumes!$Q60:$U60,BGO_volumes!$Q$13:$U$13)+BGO_volumes!$O60,0)</f>
        <v>0</v>
      </c>
      <c r="P60" s="234">
        <f>IF(P$11=$D$6, BGO_volumes!$M60,0)</f>
        <v>0</v>
      </c>
      <c r="Q60" s="233">
        <f>IF(Q$11=$D$6, BGO_volumes!$J60*BGO_volumes!$K60,0)</f>
        <v>0</v>
      </c>
      <c r="R60" s="233">
        <f>IF(R$11=IF($D60=$A$5, $D$5, IF(OR($D60="ESV observed compliance", $D60 = $A$7),$D$7, $D$6)), SUMPRODUCT(BGO_volumes!$Q60:$U60,BGO_volumes!$Q$13:$U$13)+BGO_volumes!$O60,0)</f>
        <v>0</v>
      </c>
      <c r="S60" s="234">
        <f>IF(S$11=$D$6, BGO_volumes!$M60,0)</f>
        <v>0</v>
      </c>
      <c r="T60" s="233">
        <f>IF(T$11=$D$6, BGO_volumes!$J60*BGO_volumes!$K60,0)</f>
        <v>0</v>
      </c>
      <c r="U60" s="233">
        <f>IF(U$11=IF($D60=$A$5, $D$5, IF(OR($D60="ESV observed compliance", $D60 = $A$7),$D$7, $D$6)), SUMPRODUCT(BGO_volumes!$Q60:$U60,BGO_volumes!$Q$13:$U$13)+BGO_volumes!$O60,0)</f>
        <v>0</v>
      </c>
      <c r="V60" s="234">
        <f>IF(V$11=$D$6, BGO_volumes!$M60,0)</f>
        <v>0</v>
      </c>
      <c r="W60" s="233">
        <f>IF(W$11=$D$6, BGO_volumes!$J60*BGO_volumes!$K60,0)</f>
        <v>0</v>
      </c>
      <c r="X60" s="233">
        <f ca="1">IF(X$11=IF($D60=$A$5, $D$5, IF(OR($D60="ESV observed compliance", $D60 = $A$7),$D$7, $D$6)), SUMPRODUCT(BGO_volumes!$Q60:$U60,BGO_volumes!$Q$13:$U$13)+BGO_volumes!$O60,0)</f>
        <v>0</v>
      </c>
      <c r="Y60" s="234">
        <f>IF(Y$11=$D$6, BGO_volumes!$M60,0)</f>
        <v>0</v>
      </c>
      <c r="Z60" s="233">
        <f>IF(Z$11=$D$6, BGO_volumes!$J60*BGO_volumes!$K60,0)</f>
        <v>0</v>
      </c>
      <c r="AA60" s="233">
        <f>IF(AA$11=IF($D60=$A$5, $D$5, IF(OR($D60="ESV observed compliance", $D60 = $A$7),$D$7, $D$6)), SUMPRODUCT(BGO_volumes!$Q60:$U60,BGO_volumes!$Q$13:$U$13)+BGO_volumes!$O60,0)</f>
        <v>0</v>
      </c>
      <c r="AB60" s="234">
        <f>IF(AB$11=$D$6, BGO_volumes!$M60,0)</f>
        <v>0</v>
      </c>
      <c r="AC60" s="124"/>
      <c r="AD60" s="235">
        <f t="shared" si="15"/>
        <v>0</v>
      </c>
      <c r="AE60" s="235">
        <f t="shared" si="15"/>
        <v>0</v>
      </c>
      <c r="AF60" s="235">
        <f t="shared" si="15"/>
        <v>0</v>
      </c>
      <c r="AG60" s="235">
        <f t="shared" si="15"/>
        <v>0</v>
      </c>
      <c r="AH60" s="235">
        <f t="shared" si="15"/>
        <v>0</v>
      </c>
      <c r="AI60" s="235">
        <f t="shared" ca="1" si="15"/>
        <v>0</v>
      </c>
      <c r="AJ60" s="235">
        <f t="shared" si="15"/>
        <v>0</v>
      </c>
      <c r="AK60" s="124"/>
      <c r="AL60" s="235">
        <f t="shared" ref="AL60:AL64" ca="1" si="21">SUM(AD60:AJ60)</f>
        <v>0</v>
      </c>
      <c r="AN60" s="235">
        <f t="shared" si="20"/>
        <v>0</v>
      </c>
      <c r="AO60" s="235">
        <f t="shared" si="20"/>
        <v>0</v>
      </c>
      <c r="AP60" s="235">
        <f t="shared" si="20"/>
        <v>0</v>
      </c>
      <c r="AQ60" s="235">
        <f t="shared" si="20"/>
        <v>0</v>
      </c>
      <c r="AR60" s="235">
        <f t="shared" si="20"/>
        <v>0</v>
      </c>
      <c r="AS60" s="235">
        <f t="shared" si="20"/>
        <v>0</v>
      </c>
      <c r="AT60" s="235">
        <f t="shared" si="20"/>
        <v>0</v>
      </c>
      <c r="AU60" s="235">
        <f t="shared" si="20"/>
        <v>0</v>
      </c>
      <c r="AV60" s="235">
        <f t="shared" si="20"/>
        <v>0</v>
      </c>
      <c r="AW60" s="235">
        <f t="shared" si="20"/>
        <v>0</v>
      </c>
      <c r="AX60" s="235">
        <f t="shared" ca="1" si="20"/>
        <v>0</v>
      </c>
      <c r="AY60" s="235">
        <f t="shared" ca="1" si="20"/>
        <v>0</v>
      </c>
      <c r="AZ60" s="235">
        <f t="shared" si="20"/>
        <v>0</v>
      </c>
      <c r="BA60" s="235">
        <f t="shared" si="20"/>
        <v>0</v>
      </c>
      <c r="BB60" s="235">
        <f t="shared" si="20"/>
        <v>0</v>
      </c>
      <c r="BC60" s="235">
        <f t="shared" si="20"/>
        <v>0</v>
      </c>
    </row>
    <row r="61" spans="4:55">
      <c r="D61" s="224" t="s">
        <v>85</v>
      </c>
      <c r="F61" s="12"/>
      <c r="G61" s="98"/>
      <c r="H61" s="236">
        <f>IF(H$11=$D$6, BGO_volumes!$J61*BGO_volumes!$K61,0)</f>
        <v>0</v>
      </c>
      <c r="I61" s="233">
        <f>IF(I$11=IF($D61=$A$5, $D$5, IF(OR($D61="ESV observed compliance", $D61 = $A$7),$D$7, $D$6)), SUMPRODUCT(BGO_volumes!$Q61:$U61,BGO_volumes!$Q$13:$U$13)+BGO_volumes!$O61,0)</f>
        <v>0</v>
      </c>
      <c r="J61" s="234">
        <f>IF(J$11=$D$6, BGO_volumes!$M61,0)</f>
        <v>0</v>
      </c>
      <c r="K61" s="233">
        <f>IF(K$11=$D$6, BGO_volumes!$J61*BGO_volumes!$K61,0)</f>
        <v>0</v>
      </c>
      <c r="L61" s="233">
        <f>IF(L$11=IF($D61=$A$5, $D$5, IF(OR($D61="ESV observed compliance", $D61 = $A$7),$D$7, $D$6)), SUMPRODUCT(BGO_volumes!$Q61:$U61,BGO_volumes!$Q$13:$U$13)+BGO_volumes!$O61,0)</f>
        <v>0</v>
      </c>
      <c r="M61" s="234">
        <f>IF(M$11=$D$6, BGO_volumes!$M61,0)</f>
        <v>0</v>
      </c>
      <c r="N61" s="233">
        <f>IF(N$11=$D$6, BGO_volumes!$J61*BGO_volumes!$K61,0)</f>
        <v>0</v>
      </c>
      <c r="O61" s="233">
        <f>IF(O$11=IF($D61=$A$5, $D$5, IF(OR($D61="ESV observed compliance", $D61 = $A$7),$D$7, $D$6)), SUMPRODUCT(BGO_volumes!$Q61:$U61,BGO_volumes!$Q$13:$U$13)+BGO_volumes!$O61,0)</f>
        <v>0</v>
      </c>
      <c r="P61" s="234">
        <f>IF(P$11=$D$6, BGO_volumes!$M61,0)</f>
        <v>0</v>
      </c>
      <c r="Q61" s="233">
        <f>IF(Q$11=$D$6, BGO_volumes!$J61*BGO_volumes!$K61,0)</f>
        <v>0</v>
      </c>
      <c r="R61" s="233">
        <f>IF(R$11=IF($D61=$A$5, $D$5, IF(OR($D61="ESV observed compliance", $D61 = $A$7),$D$7, $D$6)), SUMPRODUCT(BGO_volumes!$Q61:$U61,BGO_volumes!$Q$13:$U$13)+BGO_volumes!$O61,0)</f>
        <v>0</v>
      </c>
      <c r="S61" s="234">
        <f>IF(S$11=$D$6, BGO_volumes!$M61,0)</f>
        <v>0</v>
      </c>
      <c r="T61" s="233">
        <f>IF(T$11=$D$6, BGO_volumes!$J61*BGO_volumes!$K61,0)</f>
        <v>0</v>
      </c>
      <c r="U61" s="233">
        <f>IF(U$11=IF($D61=$A$5, $D$5, IF(OR($D61="ESV observed compliance", $D61 = $A$7),$D$7, $D$6)), SUMPRODUCT(BGO_volumes!$Q61:$U61,BGO_volumes!$Q$13:$U$13)+BGO_volumes!$O61,0)</f>
        <v>0</v>
      </c>
      <c r="V61" s="234">
        <f>IF(V$11=$D$6, BGO_volumes!$M61,0)</f>
        <v>0</v>
      </c>
      <c r="W61" s="233">
        <f>IF(W$11=$D$6, BGO_volumes!$J61*BGO_volumes!$K61,0)</f>
        <v>0</v>
      </c>
      <c r="X61" s="233">
        <f ca="1">IF(X$11=IF($D61=$A$5, $D$5, IF(OR($D61="ESV observed compliance", $D61 = $A$7),$D$7, $D$6)), SUMPRODUCT(BGO_volumes!$Q61:$U61,BGO_volumes!$Q$13:$U$13)+BGO_volumes!$O61,0)</f>
        <v>0</v>
      </c>
      <c r="Y61" s="234">
        <f>IF(Y$11=$D$6, BGO_volumes!$M61,0)</f>
        <v>0</v>
      </c>
      <c r="Z61" s="233">
        <f>IF(Z$11=$D$6, BGO_volumes!$J61*BGO_volumes!$K61,0)</f>
        <v>0</v>
      </c>
      <c r="AA61" s="233">
        <f>IF(AA$11=IF($D61=$A$5, $D$5, IF(OR($D61="ESV observed compliance", $D61 = $A$7),$D$7, $D$6)), SUMPRODUCT(BGO_volumes!$Q61:$U61,BGO_volumes!$Q$13:$U$13)+BGO_volumes!$O61,0)</f>
        <v>0</v>
      </c>
      <c r="AB61" s="234">
        <f>IF(AB$11=$D$6, BGO_volumes!$M61,0)</f>
        <v>0</v>
      </c>
      <c r="AC61" s="124"/>
      <c r="AD61" s="235">
        <f t="shared" si="15"/>
        <v>0</v>
      </c>
      <c r="AE61" s="235">
        <f t="shared" si="15"/>
        <v>0</v>
      </c>
      <c r="AF61" s="235">
        <f t="shared" si="15"/>
        <v>0</v>
      </c>
      <c r="AG61" s="235">
        <f t="shared" si="15"/>
        <v>0</v>
      </c>
      <c r="AH61" s="235">
        <f t="shared" si="15"/>
        <v>0</v>
      </c>
      <c r="AI61" s="235">
        <f t="shared" ca="1" si="15"/>
        <v>0</v>
      </c>
      <c r="AJ61" s="235">
        <f t="shared" si="15"/>
        <v>0</v>
      </c>
      <c r="AK61" s="124"/>
      <c r="AL61" s="235">
        <f t="shared" ca="1" si="21"/>
        <v>0</v>
      </c>
      <c r="AN61" s="235">
        <f t="shared" si="20"/>
        <v>0</v>
      </c>
      <c r="AO61" s="235">
        <f t="shared" si="20"/>
        <v>0</v>
      </c>
      <c r="AP61" s="235">
        <f t="shared" si="20"/>
        <v>0</v>
      </c>
      <c r="AQ61" s="235">
        <f t="shared" si="20"/>
        <v>0</v>
      </c>
      <c r="AR61" s="235">
        <f t="shared" si="20"/>
        <v>0</v>
      </c>
      <c r="AS61" s="235">
        <f t="shared" si="20"/>
        <v>0</v>
      </c>
      <c r="AT61" s="235">
        <f t="shared" si="20"/>
        <v>0</v>
      </c>
      <c r="AU61" s="235">
        <f t="shared" si="20"/>
        <v>0</v>
      </c>
      <c r="AV61" s="235">
        <f t="shared" si="20"/>
        <v>0</v>
      </c>
      <c r="AW61" s="235">
        <f t="shared" si="20"/>
        <v>0</v>
      </c>
      <c r="AX61" s="235">
        <f t="shared" ca="1" si="20"/>
        <v>0</v>
      </c>
      <c r="AY61" s="235">
        <f t="shared" ca="1" si="20"/>
        <v>0</v>
      </c>
      <c r="AZ61" s="235">
        <f t="shared" si="20"/>
        <v>0</v>
      </c>
      <c r="BA61" s="235">
        <f t="shared" si="20"/>
        <v>0</v>
      </c>
      <c r="BB61" s="235">
        <f t="shared" si="20"/>
        <v>0</v>
      </c>
      <c r="BC61" s="235">
        <f t="shared" si="20"/>
        <v>0</v>
      </c>
    </row>
    <row r="62" spans="4:55">
      <c r="D62" s="224" t="s">
        <v>18</v>
      </c>
      <c r="F62" s="12"/>
      <c r="G62" s="98"/>
      <c r="H62" s="236">
        <f>IF(H$11=$D$6, BGO_volumes!$J62*BGO_volumes!$K62,0)</f>
        <v>0</v>
      </c>
      <c r="I62" s="233">
        <f>IF(I$11=IF($D62=$A$5, $D$5, IF(OR($D62="ESV observed compliance", $D62 = $A$7),$D$7, $D$6)), SUMPRODUCT(BGO_volumes!$Q62:$U62,BGO_volumes!$Q$13:$U$13)+BGO_volumes!$O62,0)</f>
        <v>0</v>
      </c>
      <c r="J62" s="234">
        <f>IF(J$11=$D$6, BGO_volumes!$M62,0)</f>
        <v>0</v>
      </c>
      <c r="K62" s="233">
        <f>IF(K$11=$D$6, BGO_volumes!$J62*BGO_volumes!$K62,0)</f>
        <v>0</v>
      </c>
      <c r="L62" s="233">
        <f>IF(L$11=IF($D62=$A$5, $D$5, IF(OR($D62="ESV observed compliance", $D62 = $A$7),$D$7, $D$6)), SUMPRODUCT(BGO_volumes!$Q62:$U62,BGO_volumes!$Q$13:$U$13)+BGO_volumes!$O62,0)</f>
        <v>0</v>
      </c>
      <c r="M62" s="234">
        <f>IF(M$11=$D$6, BGO_volumes!$M62,0)</f>
        <v>0</v>
      </c>
      <c r="N62" s="233">
        <f>IF(N$11=$D$6, BGO_volumes!$J62*BGO_volumes!$K62,0)</f>
        <v>0</v>
      </c>
      <c r="O62" s="233">
        <f>IF(O$11=IF($D62=$A$5, $D$5, IF(OR($D62="ESV observed compliance", $D62 = $A$7),$D$7, $D$6)), SUMPRODUCT(BGO_volumes!$Q62:$U62,BGO_volumes!$Q$13:$U$13)+BGO_volumes!$O62,0)</f>
        <v>0</v>
      </c>
      <c r="P62" s="234">
        <f>IF(P$11=$D$6, BGO_volumes!$M62,0)</f>
        <v>0</v>
      </c>
      <c r="Q62" s="233">
        <f>IF(Q$11=$D$6, BGO_volumes!$J62*BGO_volumes!$K62,0)</f>
        <v>0</v>
      </c>
      <c r="R62" s="233">
        <f>IF(R$11=IF($D62=$A$5, $D$5, IF(OR($D62="ESV observed compliance", $D62 = $A$7),$D$7, $D$6)), SUMPRODUCT(BGO_volumes!$Q62:$U62,BGO_volumes!$Q$13:$U$13)+BGO_volumes!$O62,0)</f>
        <v>0</v>
      </c>
      <c r="S62" s="234">
        <f>IF(S$11=$D$6, BGO_volumes!$M62,0)</f>
        <v>0</v>
      </c>
      <c r="T62" s="233">
        <f>IF(T$11=$D$6, BGO_volumes!$J62*BGO_volumes!$K62,0)</f>
        <v>0</v>
      </c>
      <c r="U62" s="233">
        <f>IF(U$11=IF($D62=$A$5, $D$5, IF(OR($D62="ESV observed compliance", $D62 = $A$7),$D$7, $D$6)), SUMPRODUCT(BGO_volumes!$Q62:$U62,BGO_volumes!$Q$13:$U$13)+BGO_volumes!$O62,0)</f>
        <v>0</v>
      </c>
      <c r="V62" s="234">
        <f>IF(V$11=$D$6, BGO_volumes!$M62,0)</f>
        <v>0</v>
      </c>
      <c r="W62" s="233">
        <f>IF(W$11=$D$6, BGO_volumes!$J62*BGO_volumes!$K62,0)</f>
        <v>0</v>
      </c>
      <c r="X62" s="233">
        <f ca="1">IF(X$11=IF($D62=$A$5, $D$5, IF(OR($D62="ESV observed compliance", $D62 = $A$7),$D$7, $D$6)), SUMPRODUCT(BGO_volumes!$Q62:$U62,BGO_volumes!$Q$13:$U$13)+BGO_volumes!$O62,0)</f>
        <v>0</v>
      </c>
      <c r="Y62" s="234">
        <f>IF(Y$11=$D$6, BGO_volumes!$M62,0)</f>
        <v>0</v>
      </c>
      <c r="Z62" s="233">
        <f>IF(Z$11=$D$6, BGO_volumes!$J62*BGO_volumes!$K62,0)</f>
        <v>0</v>
      </c>
      <c r="AA62" s="233">
        <f>IF(AA$11=IF($D62=$A$5, $D$5, IF(OR($D62="ESV observed compliance", $D62 = $A$7),$D$7, $D$6)), SUMPRODUCT(BGO_volumes!$Q62:$U62,BGO_volumes!$Q$13:$U$13)+BGO_volumes!$O62,0)</f>
        <v>0</v>
      </c>
      <c r="AB62" s="234">
        <f>IF(AB$11=$D$6, BGO_volumes!$M62,0)</f>
        <v>0</v>
      </c>
      <c r="AC62" s="124"/>
      <c r="AD62" s="235">
        <f t="shared" ref="AD62:AJ64" si="22">SUMIF($H$11:$AB$11,AD$11, $H62:$AB62)</f>
        <v>0</v>
      </c>
      <c r="AE62" s="235">
        <f t="shared" si="22"/>
        <v>0</v>
      </c>
      <c r="AF62" s="235">
        <f t="shared" si="22"/>
        <v>0</v>
      </c>
      <c r="AG62" s="235">
        <f t="shared" si="22"/>
        <v>0</v>
      </c>
      <c r="AH62" s="235">
        <f t="shared" si="22"/>
        <v>0</v>
      </c>
      <c r="AI62" s="235">
        <f t="shared" ca="1" si="22"/>
        <v>0</v>
      </c>
      <c r="AJ62" s="235">
        <f t="shared" si="22"/>
        <v>0</v>
      </c>
      <c r="AK62" s="124"/>
      <c r="AL62" s="235">
        <f t="shared" ca="1" si="21"/>
        <v>0</v>
      </c>
      <c r="AN62" s="235">
        <f t="shared" si="20"/>
        <v>0</v>
      </c>
      <c r="AO62" s="235">
        <f t="shared" si="20"/>
        <v>0</v>
      </c>
      <c r="AP62" s="235">
        <f t="shared" si="20"/>
        <v>0</v>
      </c>
      <c r="AQ62" s="235">
        <f t="shared" si="20"/>
        <v>0</v>
      </c>
      <c r="AR62" s="235">
        <f t="shared" si="20"/>
        <v>0</v>
      </c>
      <c r="AS62" s="235">
        <f t="shared" si="20"/>
        <v>0</v>
      </c>
      <c r="AT62" s="235">
        <f t="shared" si="20"/>
        <v>0</v>
      </c>
      <c r="AU62" s="235">
        <f t="shared" si="20"/>
        <v>0</v>
      </c>
      <c r="AV62" s="235">
        <f t="shared" si="20"/>
        <v>0</v>
      </c>
      <c r="AW62" s="235">
        <f t="shared" si="20"/>
        <v>0</v>
      </c>
      <c r="AX62" s="235">
        <f t="shared" ca="1" si="20"/>
        <v>0</v>
      </c>
      <c r="AY62" s="235">
        <f t="shared" ca="1" si="20"/>
        <v>0</v>
      </c>
      <c r="AZ62" s="235">
        <f t="shared" si="20"/>
        <v>0</v>
      </c>
      <c r="BA62" s="235">
        <f t="shared" si="20"/>
        <v>0</v>
      </c>
      <c r="BB62" s="235">
        <f t="shared" si="20"/>
        <v>0</v>
      </c>
      <c r="BC62" s="235">
        <f t="shared" si="20"/>
        <v>0</v>
      </c>
    </row>
    <row r="63" spans="4:55">
      <c r="D63" s="224" t="s">
        <v>138</v>
      </c>
      <c r="F63" s="12"/>
      <c r="G63" s="98"/>
      <c r="H63" s="236">
        <f>IF(H$11=$D$6, BGO_volumes!$J63*BGO_volumes!$K63,0)</f>
        <v>0</v>
      </c>
      <c r="I63" s="233">
        <f>IF(I$11=IF($D63=$A$5, $D$5, IF(OR($D63="ESV observed compliance", $D63 = $A$7),$D$7, $D$6)), SUMPRODUCT(BGO_volumes!$Q63:$U63,BGO_volumes!$Q$13:$U$13)+BGO_volumes!$O63,0)</f>
        <v>0</v>
      </c>
      <c r="J63" s="234">
        <f>IF(J$11=$D$6, BGO_volumes!$M63,0)</f>
        <v>0</v>
      </c>
      <c r="K63" s="233">
        <f>IF(K$11=$D$6, BGO_volumes!$J63*BGO_volumes!$K63,0)</f>
        <v>0</v>
      </c>
      <c r="L63" s="233">
        <f>IF(L$11=IF($D63=$A$5, $D$5, IF(OR($D63="ESV observed compliance", $D63 = $A$7),$D$7, $D$6)), SUMPRODUCT(BGO_volumes!$Q63:$U63,BGO_volumes!$Q$13:$U$13)+BGO_volumes!$O63,0)</f>
        <v>0</v>
      </c>
      <c r="M63" s="234">
        <f>IF(M$11=$D$6, BGO_volumes!$M63,0)</f>
        <v>0</v>
      </c>
      <c r="N63" s="233">
        <f>IF(N$11=$D$6, BGO_volumes!$J63*BGO_volumes!$K63,0)</f>
        <v>0</v>
      </c>
      <c r="O63" s="233">
        <f>IF(O$11=IF($D63=$A$5, $D$5, IF(OR($D63="ESV observed compliance", $D63 = $A$7),$D$7, $D$6)), SUMPRODUCT(BGO_volumes!$Q63:$U63,BGO_volumes!$Q$13:$U$13)+BGO_volumes!$O63,0)</f>
        <v>0</v>
      </c>
      <c r="P63" s="234">
        <f>IF(P$11=$D$6, BGO_volumes!$M63,0)</f>
        <v>0</v>
      </c>
      <c r="Q63" s="233">
        <f>IF(Q$11=$D$6, BGO_volumes!$J63*BGO_volumes!$K63,0)</f>
        <v>0</v>
      </c>
      <c r="R63" s="233">
        <f>IF(R$11=IF($D63=$A$5, $D$5, IF(OR($D63="ESV observed compliance", $D63 = $A$7),$D$7, $D$6)), SUMPRODUCT(BGO_volumes!$Q63:$U63,BGO_volumes!$Q$13:$U$13)+BGO_volumes!$O63,0)</f>
        <v>0</v>
      </c>
      <c r="S63" s="234">
        <f>IF(S$11=$D$6, BGO_volumes!$M63,0)</f>
        <v>0</v>
      </c>
      <c r="T63" s="233">
        <f>IF(T$11=$D$6, BGO_volumes!$J63*BGO_volumes!$K63,0)</f>
        <v>0</v>
      </c>
      <c r="U63" s="233">
        <f>IF(U$11=IF($D63=$A$5, $D$5, IF(OR($D63="ESV observed compliance", $D63 = $A$7),$D$7, $D$6)), SUMPRODUCT(BGO_volumes!$Q63:$U63,BGO_volumes!$Q$13:$U$13)+BGO_volumes!$O63,0)</f>
        <v>0</v>
      </c>
      <c r="V63" s="234">
        <f>IF(V$11=$D$6, BGO_volumes!$M63,0)</f>
        <v>0</v>
      </c>
      <c r="W63" s="233">
        <f>IF(W$11=$D$6, BGO_volumes!$J63*BGO_volumes!$K63,0)</f>
        <v>0</v>
      </c>
      <c r="X63" s="233">
        <f ca="1">IF(X$11=IF($D63=$A$5, $D$5, IF(OR($D63="ESV observed compliance", $D63 = $A$7),$D$7, $D$6)), SUMPRODUCT(BGO_volumes!$Q63:$U63,BGO_volumes!$Q$13:$U$13)+BGO_volumes!$O63,0)</f>
        <v>0</v>
      </c>
      <c r="Y63" s="234">
        <f>IF(Y$11=$D$6, BGO_volumes!$M63,0)</f>
        <v>0</v>
      </c>
      <c r="Z63" s="233">
        <f>IF(Z$11=$D$6, BGO_volumes!$J63*BGO_volumes!$K63,0)</f>
        <v>0</v>
      </c>
      <c r="AA63" s="233">
        <f>IF(AA$11=IF($D63=$A$5, $D$5, IF(OR($D63="ESV observed compliance", $D63 = $A$7),$D$7, $D$6)), SUMPRODUCT(BGO_volumes!$Q63:$U63,BGO_volumes!$Q$13:$U$13)+BGO_volumes!$O63,0)</f>
        <v>0</v>
      </c>
      <c r="AB63" s="234">
        <f>IF(AB$11=$D$6, BGO_volumes!$M63,0)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si="22"/>
        <v>0</v>
      </c>
      <c r="AH63" s="235">
        <f t="shared" si="22"/>
        <v>0</v>
      </c>
      <c r="AI63" s="235">
        <f t="shared" ca="1" si="22"/>
        <v>0</v>
      </c>
      <c r="AJ63" s="235">
        <f t="shared" si="22"/>
        <v>0</v>
      </c>
      <c r="AK63" s="124"/>
      <c r="AL63" s="235">
        <f t="shared" ref="AL63" ca="1" si="23">SUM(AD63:AJ63)</f>
        <v>0</v>
      </c>
      <c r="AN63" s="235">
        <f t="shared" si="20"/>
        <v>0</v>
      </c>
      <c r="AO63" s="235">
        <f t="shared" si="20"/>
        <v>0</v>
      </c>
      <c r="AP63" s="235">
        <f t="shared" si="20"/>
        <v>0</v>
      </c>
      <c r="AQ63" s="235">
        <f t="shared" si="20"/>
        <v>0</v>
      </c>
      <c r="AR63" s="235">
        <f t="shared" si="20"/>
        <v>0</v>
      </c>
      <c r="AS63" s="235">
        <f t="shared" si="20"/>
        <v>0</v>
      </c>
      <c r="AT63" s="235">
        <f t="shared" si="20"/>
        <v>0</v>
      </c>
      <c r="AU63" s="235">
        <f t="shared" si="20"/>
        <v>0</v>
      </c>
      <c r="AV63" s="235">
        <f t="shared" si="20"/>
        <v>0</v>
      </c>
      <c r="AW63" s="235">
        <f t="shared" si="20"/>
        <v>0</v>
      </c>
      <c r="AX63" s="235">
        <f t="shared" ca="1" si="20"/>
        <v>0</v>
      </c>
      <c r="AY63" s="235">
        <f t="shared" ca="1" si="20"/>
        <v>0</v>
      </c>
      <c r="AZ63" s="235">
        <f t="shared" si="20"/>
        <v>0</v>
      </c>
      <c r="BA63" s="235">
        <f t="shared" si="20"/>
        <v>0</v>
      </c>
      <c r="BB63" s="235">
        <f t="shared" si="20"/>
        <v>0</v>
      </c>
      <c r="BC63" s="235">
        <f t="shared" si="20"/>
        <v>0</v>
      </c>
    </row>
    <row r="64" spans="4:55">
      <c r="D64" s="224" t="s">
        <v>65</v>
      </c>
      <c r="F64" s="12"/>
      <c r="G64" s="98"/>
      <c r="H64" s="236">
        <f>IF(H$11=$D$6, BGO_volumes!$J64*BGO_volumes!$K64,0)</f>
        <v>0</v>
      </c>
      <c r="I64" s="233">
        <f>IF(I$11=IF($D64=$A$5, $D$5, IF(OR($D64="ESV observed compliance", $D64 = $A$7),$D$7, $D$6)), SUMPRODUCT(BGO_volumes!$Q64:$U64,BGO_volumes!$Q$13:$U$13)+BGO_volumes!$O64,0)</f>
        <v>0</v>
      </c>
      <c r="J64" s="234">
        <f>IF(J$11=$D$6, BGO_volumes!$M64,0)</f>
        <v>0</v>
      </c>
      <c r="K64" s="233">
        <f>IF(K$11=$D$6, BGO_volumes!$J64*BGO_volumes!$K64,0)</f>
        <v>0</v>
      </c>
      <c r="L64" s="233">
        <f>IF(L$11=IF($D64=$A$5, $D$5, IF(OR($D64="ESV observed compliance", $D64 = $A$7),$D$7, $D$6)), SUMPRODUCT(BGO_volumes!$Q64:$U64,BGO_volumes!$Q$13:$U$13)+BGO_volumes!$O64,0)</f>
        <v>0</v>
      </c>
      <c r="M64" s="234">
        <f>IF(M$11=$D$6, BGO_volumes!$M64,0)</f>
        <v>0</v>
      </c>
      <c r="N64" s="233">
        <f>IF(N$11=$D$6, BGO_volumes!$J64*BGO_volumes!$K64,0)</f>
        <v>0</v>
      </c>
      <c r="O64" s="233">
        <f>IF(O$11=IF($D64=$A$5, $D$5, IF(OR($D64="ESV observed compliance", $D64 = $A$7),$D$7, $D$6)), SUMPRODUCT(BGO_volumes!$Q64:$U64,BGO_volumes!$Q$13:$U$13)+BGO_volumes!$O64,0)</f>
        <v>0</v>
      </c>
      <c r="P64" s="234">
        <f>IF(P$11=$D$6, BGO_volumes!$M64,0)</f>
        <v>0</v>
      </c>
      <c r="Q64" s="233">
        <f>IF(Q$11=$D$6, BGO_volumes!$J64*BGO_volumes!$K64,0)</f>
        <v>0</v>
      </c>
      <c r="R64" s="233">
        <f>IF(R$11=IF($D64=$A$5, $D$5, IF(OR($D64="ESV observed compliance", $D64 = $A$7),$D$7, $D$6)), SUMPRODUCT(BGO_volumes!$Q64:$U64,BGO_volumes!$Q$13:$U$13)+BGO_volumes!$O64,0)</f>
        <v>0</v>
      </c>
      <c r="S64" s="234">
        <f>IF(S$11=$D$6, BGO_volumes!$M64,0)</f>
        <v>0</v>
      </c>
      <c r="T64" s="233">
        <f>IF(T$11=$D$6, BGO_volumes!$J64*BGO_volumes!$K64,0)</f>
        <v>0</v>
      </c>
      <c r="U64" s="233">
        <f>IF(U$11=IF($D64=$A$5, $D$5, IF(OR($D64="ESV observed compliance", $D64 = $A$7),$D$7, $D$6)), SUMPRODUCT(BGO_volumes!$Q64:$U64,BGO_volumes!$Q$13:$U$13)+BGO_volumes!$O64,0)</f>
        <v>0</v>
      </c>
      <c r="V64" s="234">
        <f>IF(V$11=$D$6, BGO_volumes!$M64,0)</f>
        <v>0</v>
      </c>
      <c r="W64" s="233">
        <f>IF(W$11=$D$6, BGO_volumes!$J64*BGO_volumes!$K64,0)</f>
        <v>0</v>
      </c>
      <c r="X64" s="233">
        <f ca="1">IF(X$11=IF($D64=$A$5, $D$5, IF(OR($D64="ESV observed compliance", $D64 = $A$7),$D$7, $D$6)), SUMPRODUCT(BGO_volumes!$Q64:$U64,BGO_volumes!$Q$13:$U$13)+BGO_volumes!$O64,0)</f>
        <v>0</v>
      </c>
      <c r="Y64" s="234">
        <f>IF(Y$11=$D$6, BGO_volumes!$M64,0)</f>
        <v>0</v>
      </c>
      <c r="Z64" s="233">
        <f>IF(Z$11=$D$6, BGO_volumes!$J64*BGO_volumes!$K64,0)</f>
        <v>0</v>
      </c>
      <c r="AA64" s="233">
        <f>IF(AA$11=IF($D64=$A$5, $D$5, IF(OR($D64="ESV observed compliance", $D64 = $A$7),$D$7, $D$6)), SUMPRODUCT(BGO_volumes!$Q64:$U64,BGO_volumes!$Q$13:$U$13)+BGO_volumes!$O64,0)</f>
        <v>0</v>
      </c>
      <c r="AB64" s="234">
        <f>IF(AB$11=$D$6, BGO_volumes!$M64,0)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si="22"/>
        <v>0</v>
      </c>
      <c r="AH64" s="235">
        <f t="shared" si="22"/>
        <v>0</v>
      </c>
      <c r="AI64" s="235">
        <f t="shared" ca="1" si="22"/>
        <v>0</v>
      </c>
      <c r="AJ64" s="235">
        <f t="shared" si="22"/>
        <v>0</v>
      </c>
      <c r="AK64" s="124"/>
      <c r="AL64" s="235">
        <f t="shared" ca="1" si="21"/>
        <v>0</v>
      </c>
      <c r="AN64" s="235">
        <f t="shared" si="20"/>
        <v>0</v>
      </c>
      <c r="AO64" s="235">
        <f t="shared" si="20"/>
        <v>0</v>
      </c>
      <c r="AP64" s="235">
        <f t="shared" si="20"/>
        <v>0</v>
      </c>
      <c r="AQ64" s="235">
        <f t="shared" si="20"/>
        <v>0</v>
      </c>
      <c r="AR64" s="235">
        <f t="shared" si="20"/>
        <v>0</v>
      </c>
      <c r="AS64" s="235">
        <f t="shared" si="20"/>
        <v>0</v>
      </c>
      <c r="AT64" s="235">
        <f t="shared" si="20"/>
        <v>0</v>
      </c>
      <c r="AU64" s="235">
        <f t="shared" si="20"/>
        <v>0</v>
      </c>
      <c r="AV64" s="235">
        <f t="shared" si="20"/>
        <v>0</v>
      </c>
      <c r="AW64" s="235">
        <f t="shared" si="20"/>
        <v>0</v>
      </c>
      <c r="AX64" s="235">
        <f t="shared" ca="1" si="20"/>
        <v>0</v>
      </c>
      <c r="AY64" s="235">
        <f t="shared" ca="1" si="20"/>
        <v>0</v>
      </c>
      <c r="AZ64" s="235">
        <f t="shared" si="20"/>
        <v>0</v>
      </c>
      <c r="BA64" s="235">
        <f t="shared" si="20"/>
        <v>0</v>
      </c>
      <c r="BB64" s="235">
        <f t="shared" si="20"/>
        <v>0</v>
      </c>
      <c r="BC64" s="235">
        <f t="shared" si="20"/>
        <v>0</v>
      </c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D65" s="104"/>
      <c r="AE65" s="104"/>
      <c r="AF65" s="104"/>
      <c r="AG65" s="104"/>
      <c r="AH65" s="104"/>
      <c r="AI65" s="104"/>
      <c r="AJ65" s="104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</row>
    <row r="66" spans="1:16373" s="8" customFormat="1" ht="15.75">
      <c r="A66" s="6"/>
      <c r="B66" s="9" t="s">
        <v>15</v>
      </c>
      <c r="C66" s="10"/>
      <c r="D66" s="217"/>
      <c r="E66" s="217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 s="2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  <c r="XDP66" s="217"/>
      <c r="XDQ66" s="217"/>
      <c r="XDR66" s="217"/>
      <c r="XDS66" s="217"/>
      <c r="XDT66" s="217"/>
      <c r="XDU66" s="217"/>
      <c r="XDV66" s="217"/>
      <c r="XDW66" s="217"/>
      <c r="XDX66" s="217"/>
      <c r="XDY66" s="217"/>
      <c r="XDZ66" s="217"/>
      <c r="XEA66" s="217"/>
      <c r="XEB66" s="217"/>
      <c r="XEC66" s="217"/>
      <c r="XED66" s="217"/>
      <c r="XEE66" s="217"/>
      <c r="XEF66" s="217"/>
      <c r="XEG66" s="217"/>
      <c r="XEH66" s="217"/>
      <c r="XEI66" s="217"/>
      <c r="XEJ66" s="217"/>
      <c r="XEK66" s="217"/>
      <c r="XEL66" s="217"/>
      <c r="XEM66" s="217"/>
      <c r="XEN66" s="217"/>
      <c r="XEO66" s="217"/>
      <c r="XEP66" s="217"/>
      <c r="XEQ66" s="217"/>
      <c r="XER66" s="217"/>
      <c r="XES66" s="217"/>
    </row>
    <row r="67" spans="1:16373">
      <c r="B67" s="18"/>
      <c r="D67" s="19" t="s">
        <v>23</v>
      </c>
      <c r="F67" s="12"/>
      <c r="G67" s="98"/>
      <c r="H67" s="236">
        <f>IF(H$11=$D$6, BGO_volumes!$J67*BGO_volumes!$K67,0)</f>
        <v>0</v>
      </c>
      <c r="I67" s="233">
        <f>IF(I$11=IF($D67=$A$5, $D$5, IF(OR($D67="ESV observed compliance", $D67 = $A$7),$D$7, $D$6)), SUMPRODUCT(BGO_volumes!$Q67:$U67,BGO_volumes!$Q$13:$U$13)+BGO_volumes!$O67,0)</f>
        <v>0</v>
      </c>
      <c r="J67" s="234">
        <f>IF(J$11=$D$6, BGO_volumes!$M67,0)</f>
        <v>0</v>
      </c>
      <c r="K67" s="233">
        <f>IF(K$11=$D$6, BGO_volumes!$J67*BGO_volumes!$K67,0)</f>
        <v>0</v>
      </c>
      <c r="L67" s="233">
        <f>IF(L$11=IF($D67=$A$5, $D$5, IF(OR($D67="ESV observed compliance", $D67 = $A$7),$D$7, $D$6)), SUMPRODUCT(BGO_volumes!$Q67:$U67,BGO_volumes!$Q$13:$U$13)+BGO_volumes!$O67,0)</f>
        <v>0</v>
      </c>
      <c r="M67" s="234">
        <f>IF(M$11=$D$6, BGO_volumes!$M67,0)</f>
        <v>0</v>
      </c>
      <c r="N67" s="233">
        <f>IF(N$11=$D$6, BGO_volumes!$J67*BGO_volumes!$K67,0)</f>
        <v>0</v>
      </c>
      <c r="O67" s="233">
        <f>IF(O$11=IF($D67=$A$5, $D$5, IF(OR($D67="ESV observed compliance", $D67 = $A$7),$D$7, $D$6)), SUMPRODUCT(BGO_volumes!$Q67:$U67,BGO_volumes!$Q$13:$U$13)+BGO_volumes!$O67,0)</f>
        <v>0</v>
      </c>
      <c r="P67" s="234">
        <f>IF(P$11=$D$6, BGO_volumes!$M67,0)</f>
        <v>0</v>
      </c>
      <c r="Q67" s="233">
        <f>IF(Q$11=$D$6, BGO_volumes!$J67*BGO_volumes!$K67,0)</f>
        <v>0</v>
      </c>
      <c r="R67" s="233">
        <f>IF(R$11=IF($D67=$A$5, $D$5, IF(OR($D67="ESV observed compliance", $D67 = $A$7),$D$7, $D$6)), SUMPRODUCT(BGO_volumes!$Q67:$U67,BGO_volumes!$Q$13:$U$13)+BGO_volumes!$O67,0)</f>
        <v>0</v>
      </c>
      <c r="S67" s="234">
        <f>IF(S$11=$D$6, BGO_volumes!$M67,0)</f>
        <v>0</v>
      </c>
      <c r="T67" s="233">
        <f>IF(T$11=$D$6, BGO_volumes!$J67*BGO_volumes!$K67,0)</f>
        <v>0</v>
      </c>
      <c r="U67" s="233">
        <f>IF(U$11=IF($D67=$A$5, $D$5, IF(OR($D67="ESV observed compliance", $D67 = $A$7),$D$7, $D$6)), SUMPRODUCT(BGO_volumes!$Q67:$U67,BGO_volumes!$Q$13:$U$13)+BGO_volumes!$O67,0)</f>
        <v>0</v>
      </c>
      <c r="V67" s="234">
        <f>IF(V$11=$D$6, BGO_volumes!$M67,0)</f>
        <v>0</v>
      </c>
      <c r="W67" s="233">
        <f>IF(W$11=$D$6, BGO_volumes!$J67*BGO_volumes!$K67,0)</f>
        <v>0</v>
      </c>
      <c r="X67" s="233">
        <f ca="1">IF(X$11=IF($D67=$A$5, $D$5, IF(OR($D67="ESV observed compliance", $D67 = $A$7),$D$7, $D$6)), SUMPRODUCT(BGO_volumes!$Q67:$U67,BGO_volumes!$Q$13:$U$13)+BGO_volumes!$O67,0)</f>
        <v>0</v>
      </c>
      <c r="Y67" s="234">
        <f>IF(Y$11=$D$6, BGO_volumes!$M67,0)</f>
        <v>0</v>
      </c>
      <c r="Z67" s="233">
        <f>IF(Z$11=$D$6, BGO_volumes!$J67*BGO_volumes!$K67,0)</f>
        <v>0</v>
      </c>
      <c r="AA67" s="233">
        <f>IF(AA$11=IF($D67=$A$5, $D$5, IF(OR($D67="ESV observed compliance", $D67 = $A$7),$D$7, $D$6)), SUMPRODUCT(BGO_volumes!$Q67:$U67,BGO_volumes!$Q$13:$U$13)+BGO_volumes!$O67,0)</f>
        <v>0</v>
      </c>
      <c r="AB67" s="234">
        <f>IF(AB$11=$D$6, BGO_volumes!$M67,0)</f>
        <v>0</v>
      </c>
      <c r="AC67" s="124"/>
      <c r="AD67" s="235">
        <f t="shared" ref="AD67:AJ71" si="24">SUMIF($H$11:$AB$11,AD$11, $H67:$AB67)</f>
        <v>0</v>
      </c>
      <c r="AE67" s="235">
        <f t="shared" si="24"/>
        <v>0</v>
      </c>
      <c r="AF67" s="235">
        <f t="shared" si="24"/>
        <v>0</v>
      </c>
      <c r="AG67" s="235">
        <f t="shared" si="24"/>
        <v>0</v>
      </c>
      <c r="AH67" s="235">
        <f t="shared" si="24"/>
        <v>0</v>
      </c>
      <c r="AI67" s="235">
        <f t="shared" ca="1" si="24"/>
        <v>0</v>
      </c>
      <c r="AJ67" s="235">
        <f t="shared" si="24"/>
        <v>0</v>
      </c>
      <c r="AK67" s="124"/>
      <c r="AL67" s="235">
        <f t="shared" ref="AL67:AL71" ca="1" si="25">SUM(AD67:AJ67)</f>
        <v>0</v>
      </c>
      <c r="AN67" s="235">
        <f t="shared" ref="AN67:BC71" si="26">SUMIF($AD$11:$AJ$11,AN$11, $AD67:$AJ67)*AN$8</f>
        <v>0</v>
      </c>
      <c r="AO67" s="235">
        <f t="shared" si="26"/>
        <v>0</v>
      </c>
      <c r="AP67" s="235">
        <f t="shared" si="26"/>
        <v>0</v>
      </c>
      <c r="AQ67" s="235">
        <f t="shared" si="26"/>
        <v>0</v>
      </c>
      <c r="AR67" s="235">
        <f t="shared" si="26"/>
        <v>0</v>
      </c>
      <c r="AS67" s="235">
        <f t="shared" si="26"/>
        <v>0</v>
      </c>
      <c r="AT67" s="235">
        <f t="shared" si="26"/>
        <v>0</v>
      </c>
      <c r="AU67" s="235">
        <f t="shared" si="26"/>
        <v>0</v>
      </c>
      <c r="AV67" s="235">
        <f t="shared" si="26"/>
        <v>0</v>
      </c>
      <c r="AW67" s="235">
        <f t="shared" si="26"/>
        <v>0</v>
      </c>
      <c r="AX67" s="235">
        <f t="shared" ca="1" si="26"/>
        <v>0</v>
      </c>
      <c r="AY67" s="235">
        <f t="shared" ca="1" si="26"/>
        <v>0</v>
      </c>
      <c r="AZ67" s="235">
        <f t="shared" si="26"/>
        <v>0</v>
      </c>
      <c r="BA67" s="235">
        <f t="shared" si="26"/>
        <v>0</v>
      </c>
      <c r="BB67" s="235">
        <f t="shared" si="26"/>
        <v>0</v>
      </c>
      <c r="BC67" s="235">
        <f t="shared" si="26"/>
        <v>0</v>
      </c>
    </row>
    <row r="68" spans="1:16373">
      <c r="B68" s="18"/>
      <c r="D68" s="19" t="s">
        <v>26</v>
      </c>
      <c r="F68" s="12"/>
      <c r="G68" s="98"/>
      <c r="H68" s="236">
        <f>IF(H$11=$D$6, BGO_volumes!$J68*BGO_volumes!$K68,0)</f>
        <v>0</v>
      </c>
      <c r="I68" s="233">
        <f>IF(I$11=IF($D68=$A$5, $D$5, IF(OR($D68="ESV observed compliance", $D68 = $A$7),$D$7, $D$6)), SUMPRODUCT(BGO_volumes!$Q68:$U68,BGO_volumes!$Q$13:$U$13)+BGO_volumes!$O68,0)</f>
        <v>0</v>
      </c>
      <c r="J68" s="234">
        <f>IF(J$11=$D$6, BGO_volumes!$M68,0)</f>
        <v>0</v>
      </c>
      <c r="K68" s="233">
        <f>IF(K$11=$D$6, BGO_volumes!$J68*BGO_volumes!$K68,0)</f>
        <v>0</v>
      </c>
      <c r="L68" s="233">
        <f>IF(L$11=IF($D68=$A$5, $D$5, IF(OR($D68="ESV observed compliance", $D68 = $A$7),$D$7, $D$6)), SUMPRODUCT(BGO_volumes!$Q68:$U68,BGO_volumes!$Q$13:$U$13)+BGO_volumes!$O68,0)</f>
        <v>0</v>
      </c>
      <c r="M68" s="234">
        <f>IF(M$11=$D$6, BGO_volumes!$M68,0)</f>
        <v>0</v>
      </c>
      <c r="N68" s="233">
        <f>IF(N$11=$D$6, BGO_volumes!$J68*BGO_volumes!$K68,0)</f>
        <v>0</v>
      </c>
      <c r="O68" s="233">
        <f>IF(O$11=IF($D68=$A$5, $D$5, IF(OR($D68="ESV observed compliance", $D68 = $A$7),$D$7, $D$6)), SUMPRODUCT(BGO_volumes!$Q68:$U68,BGO_volumes!$Q$13:$U$13)+BGO_volumes!$O68,0)</f>
        <v>0</v>
      </c>
      <c r="P68" s="234">
        <f>IF(P$11=$D$6, BGO_volumes!$M68,0)</f>
        <v>0</v>
      </c>
      <c r="Q68" s="233">
        <f>IF(Q$11=$D$6, BGO_volumes!$J68*BGO_volumes!$K68,0)</f>
        <v>0</v>
      </c>
      <c r="R68" s="233">
        <f>IF(R$11=IF($D68=$A$5, $D$5, IF(OR($D68="ESV observed compliance", $D68 = $A$7),$D$7, $D$6)), SUMPRODUCT(BGO_volumes!$Q68:$U68,BGO_volumes!$Q$13:$U$13)+BGO_volumes!$O68,0)</f>
        <v>0</v>
      </c>
      <c r="S68" s="234">
        <f>IF(S$11=$D$6, BGO_volumes!$M68,0)</f>
        <v>0</v>
      </c>
      <c r="T68" s="233">
        <f>IF(T$11=$D$6, BGO_volumes!$J68*BGO_volumes!$K68,0)</f>
        <v>0</v>
      </c>
      <c r="U68" s="233">
        <f>IF(U$11=IF($D68=$A$5, $D$5, IF(OR($D68="ESV observed compliance", $D68 = $A$7),$D$7, $D$6)), SUMPRODUCT(BGO_volumes!$Q68:$U68,BGO_volumes!$Q$13:$U$13)+BGO_volumes!$O68,0)</f>
        <v>0</v>
      </c>
      <c r="V68" s="234">
        <f>IF(V$11=$D$6, BGO_volumes!$M68,0)</f>
        <v>0</v>
      </c>
      <c r="W68" s="233">
        <f>IF(W$11=$D$6, BGO_volumes!$J68*BGO_volumes!$K68,0)</f>
        <v>0</v>
      </c>
      <c r="X68" s="233">
        <f ca="1">IF(X$11=IF($D68=$A$5, $D$5, IF(OR($D68="ESV observed compliance", $D68 = $A$7),$D$7, $D$6)), SUMPRODUCT(BGO_volumes!$Q68:$U68,BGO_volumes!$Q$13:$U$13)+BGO_volumes!$O68,0)</f>
        <v>0</v>
      </c>
      <c r="Y68" s="234">
        <f>IF(Y$11=$D$6, BGO_volumes!$M68,0)</f>
        <v>0</v>
      </c>
      <c r="Z68" s="233">
        <f>IF(Z$11=$D$6, BGO_volumes!$J68*BGO_volumes!$K68,0)</f>
        <v>0</v>
      </c>
      <c r="AA68" s="233">
        <f>IF(AA$11=IF($D68=$A$5, $D$5, IF(OR($D68="ESV observed compliance", $D68 = $A$7),$D$7, $D$6)), SUMPRODUCT(BGO_volumes!$Q68:$U68,BGO_volumes!$Q$13:$U$13)+BGO_volumes!$O68,0)</f>
        <v>0</v>
      </c>
      <c r="AB68" s="234">
        <f>IF(AB$11=$D$6, BGO_volumes!$M68,0)</f>
        <v>0</v>
      </c>
      <c r="AC68" s="124"/>
      <c r="AD68" s="235">
        <f t="shared" si="24"/>
        <v>0</v>
      </c>
      <c r="AE68" s="235">
        <f t="shared" si="24"/>
        <v>0</v>
      </c>
      <c r="AF68" s="235">
        <f t="shared" si="24"/>
        <v>0</v>
      </c>
      <c r="AG68" s="235">
        <f t="shared" si="24"/>
        <v>0</v>
      </c>
      <c r="AH68" s="235">
        <f t="shared" si="24"/>
        <v>0</v>
      </c>
      <c r="AI68" s="235">
        <f t="shared" ca="1" si="24"/>
        <v>0</v>
      </c>
      <c r="AJ68" s="235">
        <f t="shared" si="24"/>
        <v>0</v>
      </c>
      <c r="AK68" s="124"/>
      <c r="AL68" s="235">
        <f t="shared" ca="1" si="25"/>
        <v>0</v>
      </c>
      <c r="AN68" s="235">
        <f t="shared" si="26"/>
        <v>0</v>
      </c>
      <c r="AO68" s="235">
        <f t="shared" si="26"/>
        <v>0</v>
      </c>
      <c r="AP68" s="235">
        <f t="shared" si="26"/>
        <v>0</v>
      </c>
      <c r="AQ68" s="235">
        <f t="shared" si="26"/>
        <v>0</v>
      </c>
      <c r="AR68" s="235">
        <f t="shared" si="26"/>
        <v>0</v>
      </c>
      <c r="AS68" s="235">
        <f t="shared" si="26"/>
        <v>0</v>
      </c>
      <c r="AT68" s="235">
        <f t="shared" si="26"/>
        <v>0</v>
      </c>
      <c r="AU68" s="235">
        <f t="shared" si="26"/>
        <v>0</v>
      </c>
      <c r="AV68" s="235">
        <f t="shared" si="26"/>
        <v>0</v>
      </c>
      <c r="AW68" s="235">
        <f t="shared" si="26"/>
        <v>0</v>
      </c>
      <c r="AX68" s="235">
        <f t="shared" ca="1" si="26"/>
        <v>0</v>
      </c>
      <c r="AY68" s="235">
        <f t="shared" ca="1" si="26"/>
        <v>0</v>
      </c>
      <c r="AZ68" s="235">
        <f t="shared" si="26"/>
        <v>0</v>
      </c>
      <c r="BA68" s="235">
        <f t="shared" si="26"/>
        <v>0</v>
      </c>
      <c r="BB68" s="235">
        <f t="shared" si="26"/>
        <v>0</v>
      </c>
      <c r="BC68" s="235">
        <f t="shared" si="26"/>
        <v>0</v>
      </c>
    </row>
    <row r="69" spans="1:16373">
      <c r="B69" s="18"/>
      <c r="D69" s="19" t="s">
        <v>19</v>
      </c>
      <c r="F69" s="12"/>
      <c r="G69" s="98"/>
      <c r="H69" s="236">
        <f>IF(H$11=$D$6, BGO_volumes!$J69*BGO_volumes!$K69,0)</f>
        <v>0</v>
      </c>
      <c r="I69" s="233">
        <f>IF(I$11=IF($D69=$A$5, $D$5, IF(OR($D69="ESV observed compliance", $D69 = $A$7),$D$7, $D$6)), SUMPRODUCT(BGO_volumes!$Q69:$U69,BGO_volumes!$Q$13:$U$13)+BGO_volumes!$O69,0)</f>
        <v>0</v>
      </c>
      <c r="J69" s="234">
        <f>IF(J$11=$D$6, BGO_volumes!$M69,0)</f>
        <v>0</v>
      </c>
      <c r="K69" s="233">
        <f>IF(K$11=$D$6, BGO_volumes!$J69*BGO_volumes!$K69,0)</f>
        <v>0</v>
      </c>
      <c r="L69" s="233">
        <f>IF(L$11=IF($D69=$A$5, $D$5, IF(OR($D69="ESV observed compliance", $D69 = $A$7),$D$7, $D$6)), SUMPRODUCT(BGO_volumes!$Q69:$U69,BGO_volumes!$Q$13:$U$13)+BGO_volumes!$O69,0)</f>
        <v>0</v>
      </c>
      <c r="M69" s="234">
        <f>IF(M$11=$D$6, BGO_volumes!$M69,0)</f>
        <v>0</v>
      </c>
      <c r="N69" s="233">
        <f>IF(N$11=$D$6, BGO_volumes!$J69*BGO_volumes!$K69,0)</f>
        <v>0</v>
      </c>
      <c r="O69" s="233">
        <f>IF(O$11=IF($D69=$A$5, $D$5, IF(OR($D69="ESV observed compliance", $D69 = $A$7),$D$7, $D$6)), SUMPRODUCT(BGO_volumes!$Q69:$U69,BGO_volumes!$Q$13:$U$13)+BGO_volumes!$O69,0)</f>
        <v>0</v>
      </c>
      <c r="P69" s="234">
        <f>IF(P$11=$D$6, BGO_volumes!$M69,0)</f>
        <v>0</v>
      </c>
      <c r="Q69" s="233">
        <f>IF(Q$11=$D$6, BGO_volumes!$J69*BGO_volumes!$K69,0)</f>
        <v>0</v>
      </c>
      <c r="R69" s="233">
        <f>IF(R$11=IF($D69=$A$5, $D$5, IF(OR($D69="ESV observed compliance", $D69 = $A$7),$D$7, $D$6)), SUMPRODUCT(BGO_volumes!$Q69:$U69,BGO_volumes!$Q$13:$U$13)+BGO_volumes!$O69,0)</f>
        <v>0</v>
      </c>
      <c r="S69" s="234">
        <f>IF(S$11=$D$6, BGO_volumes!$M69,0)</f>
        <v>0</v>
      </c>
      <c r="T69" s="233">
        <f>IF(T$11=$D$6, BGO_volumes!$J69*BGO_volumes!$K69,0)</f>
        <v>0</v>
      </c>
      <c r="U69" s="233">
        <f>IF(U$11=IF($D69=$A$5, $D$5, IF(OR($D69="ESV observed compliance", $D69 = $A$7),$D$7, $D$6)), SUMPRODUCT(BGO_volumes!$Q69:$U69,BGO_volumes!$Q$13:$U$13)+BGO_volumes!$O69,0)</f>
        <v>0</v>
      </c>
      <c r="V69" s="234">
        <f>IF(V$11=$D$6, BGO_volumes!$M69,0)</f>
        <v>0</v>
      </c>
      <c r="W69" s="233">
        <f>IF(W$11=$D$6, BGO_volumes!$J69*BGO_volumes!$K69,0)</f>
        <v>0</v>
      </c>
      <c r="X69" s="233">
        <f ca="1">IF(X$11=IF($D69=$A$5, $D$5, IF(OR($D69="ESV observed compliance", $D69 = $A$7),$D$7, $D$6)), SUMPRODUCT(BGO_volumes!$Q69:$U69,BGO_volumes!$Q$13:$U$13)+BGO_volumes!$O69,0)</f>
        <v>0</v>
      </c>
      <c r="Y69" s="234">
        <f>IF(Y$11=$D$6, BGO_volumes!$M69,0)</f>
        <v>0</v>
      </c>
      <c r="Z69" s="233">
        <f>IF(Z$11=$D$6, BGO_volumes!$J69*BGO_volumes!$K69,0)</f>
        <v>0</v>
      </c>
      <c r="AA69" s="233">
        <f>IF(AA$11=IF($D69=$A$5, $D$5, IF(OR($D69="ESV observed compliance", $D69 = $A$7),$D$7, $D$6)), SUMPRODUCT(BGO_volumes!$Q69:$U69,BGO_volumes!$Q$13:$U$13)+BGO_volumes!$O69,0)</f>
        <v>0</v>
      </c>
      <c r="AB69" s="234">
        <f>IF(AB$11=$D$6, BGO_volumes!$M69,0)</f>
        <v>0</v>
      </c>
      <c r="AC69" s="124"/>
      <c r="AD69" s="235">
        <f t="shared" si="24"/>
        <v>0</v>
      </c>
      <c r="AE69" s="235">
        <f t="shared" si="24"/>
        <v>0</v>
      </c>
      <c r="AF69" s="235">
        <f t="shared" si="24"/>
        <v>0</v>
      </c>
      <c r="AG69" s="235">
        <f t="shared" si="24"/>
        <v>0</v>
      </c>
      <c r="AH69" s="235">
        <f t="shared" si="24"/>
        <v>0</v>
      </c>
      <c r="AI69" s="235">
        <f t="shared" ca="1" si="24"/>
        <v>0</v>
      </c>
      <c r="AJ69" s="235">
        <f t="shared" si="24"/>
        <v>0</v>
      </c>
      <c r="AK69" s="124"/>
      <c r="AL69" s="235">
        <f t="shared" ca="1" si="25"/>
        <v>0</v>
      </c>
      <c r="AN69" s="235">
        <f t="shared" si="26"/>
        <v>0</v>
      </c>
      <c r="AO69" s="235">
        <f t="shared" si="26"/>
        <v>0</v>
      </c>
      <c r="AP69" s="235">
        <f t="shared" si="26"/>
        <v>0</v>
      </c>
      <c r="AQ69" s="235">
        <f t="shared" si="26"/>
        <v>0</v>
      </c>
      <c r="AR69" s="235">
        <f t="shared" si="26"/>
        <v>0</v>
      </c>
      <c r="AS69" s="235">
        <f t="shared" si="26"/>
        <v>0</v>
      </c>
      <c r="AT69" s="235">
        <f t="shared" si="26"/>
        <v>0</v>
      </c>
      <c r="AU69" s="235">
        <f t="shared" si="26"/>
        <v>0</v>
      </c>
      <c r="AV69" s="235">
        <f t="shared" si="26"/>
        <v>0</v>
      </c>
      <c r="AW69" s="235">
        <f t="shared" si="26"/>
        <v>0</v>
      </c>
      <c r="AX69" s="235">
        <f t="shared" ca="1" si="26"/>
        <v>0</v>
      </c>
      <c r="AY69" s="235">
        <f t="shared" ca="1" si="26"/>
        <v>0</v>
      </c>
      <c r="AZ69" s="235">
        <f t="shared" si="26"/>
        <v>0</v>
      </c>
      <c r="BA69" s="235">
        <f t="shared" si="26"/>
        <v>0</v>
      </c>
      <c r="BB69" s="235">
        <f t="shared" si="26"/>
        <v>0</v>
      </c>
      <c r="BC69" s="235">
        <f t="shared" si="26"/>
        <v>0</v>
      </c>
    </row>
    <row r="70" spans="1:16373">
      <c r="B70" s="18"/>
      <c r="D70" s="19" t="s">
        <v>19</v>
      </c>
      <c r="F70" s="12"/>
      <c r="G70" s="98"/>
      <c r="H70" s="236">
        <f>IF(H$11=$D$6, BGO_volumes!$J70*BGO_volumes!$K70,0)</f>
        <v>0</v>
      </c>
      <c r="I70" s="233">
        <f>IF(I$11=IF($D70=$A$5, $D$5, IF(OR($D70="ESV observed compliance", $D70 = $A$7),$D$7, $D$6)), SUMPRODUCT(BGO_volumes!$Q70:$U70,BGO_volumes!$Q$13:$U$13)+BGO_volumes!$O70,0)</f>
        <v>0</v>
      </c>
      <c r="J70" s="234">
        <f>IF(J$11=$D$6, BGO_volumes!$M70,0)</f>
        <v>0</v>
      </c>
      <c r="K70" s="233">
        <f>IF(K$11=$D$6, BGO_volumes!$J70*BGO_volumes!$K70,0)</f>
        <v>0</v>
      </c>
      <c r="L70" s="233">
        <f>IF(L$11=IF($D70=$A$5, $D$5, IF(OR($D70="ESV observed compliance", $D70 = $A$7),$D$7, $D$6)), SUMPRODUCT(BGO_volumes!$Q70:$U70,BGO_volumes!$Q$13:$U$13)+BGO_volumes!$O70,0)</f>
        <v>0</v>
      </c>
      <c r="M70" s="234">
        <f>IF(M$11=$D$6, BGO_volumes!$M70,0)</f>
        <v>0</v>
      </c>
      <c r="N70" s="233">
        <f>IF(N$11=$D$6, BGO_volumes!$J70*BGO_volumes!$K70,0)</f>
        <v>0</v>
      </c>
      <c r="O70" s="233">
        <f>IF(O$11=IF($D70=$A$5, $D$5, IF(OR($D70="ESV observed compliance", $D70 = $A$7),$D$7, $D$6)), SUMPRODUCT(BGO_volumes!$Q70:$U70,BGO_volumes!$Q$13:$U$13)+BGO_volumes!$O70,0)</f>
        <v>0</v>
      </c>
      <c r="P70" s="234">
        <f>IF(P$11=$D$6, BGO_volumes!$M70,0)</f>
        <v>0</v>
      </c>
      <c r="Q70" s="233">
        <f>IF(Q$11=$D$6, BGO_volumes!$J70*BGO_volumes!$K70,0)</f>
        <v>0</v>
      </c>
      <c r="R70" s="233">
        <f>IF(R$11=IF($D70=$A$5, $D$5, IF(OR($D70="ESV observed compliance", $D70 = $A$7),$D$7, $D$6)), SUMPRODUCT(BGO_volumes!$Q70:$U70,BGO_volumes!$Q$13:$U$13)+BGO_volumes!$O70,0)</f>
        <v>0</v>
      </c>
      <c r="S70" s="234">
        <f>IF(S$11=$D$6, BGO_volumes!$M70,0)</f>
        <v>0</v>
      </c>
      <c r="T70" s="233">
        <f>IF(T$11=$D$6, BGO_volumes!$J70*BGO_volumes!$K70,0)</f>
        <v>0</v>
      </c>
      <c r="U70" s="233">
        <f>IF(U$11=IF($D70=$A$5, $D$5, IF(OR($D70="ESV observed compliance", $D70 = $A$7),$D$7, $D$6)), SUMPRODUCT(BGO_volumes!$Q70:$U70,BGO_volumes!$Q$13:$U$13)+BGO_volumes!$O70,0)</f>
        <v>0</v>
      </c>
      <c r="V70" s="234">
        <f>IF(V$11=$D$6, BGO_volumes!$M70,0)</f>
        <v>0</v>
      </c>
      <c r="W70" s="233">
        <f>IF(W$11=$D$6, BGO_volumes!$J70*BGO_volumes!$K70,0)</f>
        <v>0</v>
      </c>
      <c r="X70" s="233">
        <f ca="1">IF(X$11=IF($D70=$A$5, $D$5, IF(OR($D70="ESV observed compliance", $D70 = $A$7),$D$7, $D$6)), SUMPRODUCT(BGO_volumes!$Q70:$U70,BGO_volumes!$Q$13:$U$13)+BGO_volumes!$O70,0)</f>
        <v>0</v>
      </c>
      <c r="Y70" s="234">
        <f>IF(Y$11=$D$6, BGO_volumes!$M70,0)</f>
        <v>0</v>
      </c>
      <c r="Z70" s="233">
        <f>IF(Z$11=$D$6, BGO_volumes!$J70*BGO_volumes!$K70,0)</f>
        <v>0</v>
      </c>
      <c r="AA70" s="233">
        <f>IF(AA$11=IF($D70=$A$5, $D$5, IF(OR($D70="ESV observed compliance", $D70 = $A$7),$D$7, $D$6)), SUMPRODUCT(BGO_volumes!$Q70:$U70,BGO_volumes!$Q$13:$U$13)+BGO_volumes!$O70,0)</f>
        <v>0</v>
      </c>
      <c r="AB70" s="234">
        <f>IF(AB$11=$D$6, BGO_volumes!$M70,0)</f>
        <v>0</v>
      </c>
      <c r="AC70" s="124"/>
      <c r="AD70" s="235">
        <f t="shared" si="24"/>
        <v>0</v>
      </c>
      <c r="AE70" s="235">
        <f t="shared" si="24"/>
        <v>0</v>
      </c>
      <c r="AF70" s="235">
        <f t="shared" si="24"/>
        <v>0</v>
      </c>
      <c r="AG70" s="235">
        <f t="shared" si="24"/>
        <v>0</v>
      </c>
      <c r="AH70" s="235">
        <f t="shared" si="24"/>
        <v>0</v>
      </c>
      <c r="AI70" s="235">
        <f t="shared" ca="1" si="24"/>
        <v>0</v>
      </c>
      <c r="AJ70" s="235">
        <f t="shared" si="24"/>
        <v>0</v>
      </c>
      <c r="AK70" s="124"/>
      <c r="AL70" s="235">
        <f t="shared" ca="1" si="25"/>
        <v>0</v>
      </c>
      <c r="AN70" s="235">
        <f t="shared" si="26"/>
        <v>0</v>
      </c>
      <c r="AO70" s="235">
        <f t="shared" si="26"/>
        <v>0</v>
      </c>
      <c r="AP70" s="235">
        <f t="shared" si="26"/>
        <v>0</v>
      </c>
      <c r="AQ70" s="235">
        <f t="shared" si="26"/>
        <v>0</v>
      </c>
      <c r="AR70" s="235">
        <f t="shared" si="26"/>
        <v>0</v>
      </c>
      <c r="AS70" s="235">
        <f t="shared" si="26"/>
        <v>0</v>
      </c>
      <c r="AT70" s="235">
        <f t="shared" si="26"/>
        <v>0</v>
      </c>
      <c r="AU70" s="235">
        <f t="shared" si="26"/>
        <v>0</v>
      </c>
      <c r="AV70" s="235">
        <f t="shared" si="26"/>
        <v>0</v>
      </c>
      <c r="AW70" s="235">
        <f t="shared" si="26"/>
        <v>0</v>
      </c>
      <c r="AX70" s="235">
        <f t="shared" ca="1" si="26"/>
        <v>0</v>
      </c>
      <c r="AY70" s="235">
        <f t="shared" ca="1" si="26"/>
        <v>0</v>
      </c>
      <c r="AZ70" s="235">
        <f t="shared" si="26"/>
        <v>0</v>
      </c>
      <c r="BA70" s="235">
        <f t="shared" si="26"/>
        <v>0</v>
      </c>
      <c r="BB70" s="235">
        <f t="shared" si="26"/>
        <v>0</v>
      </c>
      <c r="BC70" s="235">
        <f t="shared" si="26"/>
        <v>0</v>
      </c>
    </row>
    <row r="71" spans="1:16373">
      <c r="D71" s="155" t="s">
        <v>99</v>
      </c>
      <c r="F71" s="12"/>
      <c r="G71" s="98"/>
      <c r="H71" s="236">
        <f>IF(H$11=$D$6, BGO_volumes!$J71*BGO_volumes!$K71,0)</f>
        <v>0</v>
      </c>
      <c r="I71" s="233">
        <f>IF(I$11=IF($D71=$A$5, $D$5, IF(OR($D71="ESV observed compliance", $D71 = $A$7),$D$7, $D$6)), SUMPRODUCT(BGO_volumes!$Q71:$U71,BGO_volumes!$Q$13:$U$13)+BGO_volumes!$O71,0)</f>
        <v>0</v>
      </c>
      <c r="J71" s="234">
        <f>IF(J$11=$D$6, BGO_volumes!$M71,0)</f>
        <v>0</v>
      </c>
      <c r="K71" s="233">
        <f>IF(K$11=$D$6, BGO_volumes!$J71*BGO_volumes!$K71,0)</f>
        <v>0</v>
      </c>
      <c r="L71" s="233">
        <f>IF(L$11=IF($D71=$A$5, $D$5, IF(OR($D71="ESV observed compliance", $D71 = $A$7),$D$7, $D$6)), SUMPRODUCT(BGO_volumes!$Q71:$U71,BGO_volumes!$Q$13:$U$13)+BGO_volumes!$O71,0)</f>
        <v>0</v>
      </c>
      <c r="M71" s="234">
        <f>IF(M$11=$D$6, BGO_volumes!$M71,0)</f>
        <v>0</v>
      </c>
      <c r="N71" s="233">
        <f>IF(N$11=$D$6, BGO_volumes!$J71*BGO_volumes!$K71,0)</f>
        <v>0</v>
      </c>
      <c r="O71" s="233">
        <f>IF(O$11=IF($D71=$A$5, $D$5, IF(OR($D71="ESV observed compliance", $D71 = $A$7),$D$7, $D$6)), SUMPRODUCT(BGO_volumes!$Q71:$U71,BGO_volumes!$Q$13:$U$13)+BGO_volumes!$O71,0)</f>
        <v>0</v>
      </c>
      <c r="P71" s="234">
        <f>IF(P$11=$D$6, BGO_volumes!$M71,0)</f>
        <v>0</v>
      </c>
      <c r="Q71" s="233">
        <f>IF(Q$11=$D$6, BGO_volumes!$J71*BGO_volumes!$K71,0)</f>
        <v>0</v>
      </c>
      <c r="R71" s="233">
        <f>IF(R$11=IF($D71=$A$5, $D$5, IF(OR($D71="ESV observed compliance", $D71 = $A$7),$D$7, $D$6)), SUMPRODUCT(BGO_volumes!$Q71:$U71,BGO_volumes!$Q$13:$U$13)+BGO_volumes!$O71,0)</f>
        <v>0</v>
      </c>
      <c r="S71" s="234">
        <f>IF(S$11=$D$6, BGO_volumes!$M71,0)</f>
        <v>0</v>
      </c>
      <c r="T71" s="233">
        <f>IF(T$11=$D$6, BGO_volumes!$J71*BGO_volumes!$K71,0)</f>
        <v>0</v>
      </c>
      <c r="U71" s="233">
        <f>IF(U$11=IF($D71=$A$5, $D$5, IF(OR($D71="ESV observed compliance", $D71 = $A$7),$D$7, $D$6)), SUMPRODUCT(BGO_volumes!$Q71:$U71,BGO_volumes!$Q$13:$U$13)+BGO_volumes!$O71,0)</f>
        <v>0</v>
      </c>
      <c r="V71" s="234">
        <f>IF(V$11=$D$6, BGO_volumes!$M71,0)</f>
        <v>0</v>
      </c>
      <c r="W71" s="233">
        <f>IF(W$11=$D$6, BGO_volumes!$J71*BGO_volumes!$K71,0)</f>
        <v>0</v>
      </c>
      <c r="X71" s="233">
        <f ca="1">IF(X$11=IF($D71=$A$5, $D$5, IF(OR($D71="ESV observed compliance", $D71 = $A$7),$D$7, $D$6)), SUMPRODUCT(BGO_volumes!$Q71:$U71,BGO_volumes!$Q$13:$U$13)+BGO_volumes!$O71,0)</f>
        <v>0</v>
      </c>
      <c r="Y71" s="234">
        <f>IF(Y$11=$D$6, BGO_volumes!$M71,0)</f>
        <v>0</v>
      </c>
      <c r="Z71" s="233">
        <f>IF(Z$11=$D$6, BGO_volumes!$J71*BGO_volumes!$K71,0)</f>
        <v>0</v>
      </c>
      <c r="AA71" s="233">
        <f>IF(AA$11=IF($D71=$A$5, $D$5, IF(OR($D71="ESV observed compliance", $D71 = $A$7),$D$7, $D$6)), SUMPRODUCT(BGO_volumes!$Q71:$U71,BGO_volumes!$Q$13:$U$13)+BGO_volumes!$O71,0)</f>
        <v>0</v>
      </c>
      <c r="AB71" s="234">
        <f>IF(AB$11=$D$6, BGO_volumes!$M71,0)</f>
        <v>0</v>
      </c>
      <c r="AC71" s="124"/>
      <c r="AD71" s="235">
        <f t="shared" si="24"/>
        <v>0</v>
      </c>
      <c r="AE71" s="235">
        <f t="shared" si="24"/>
        <v>0</v>
      </c>
      <c r="AF71" s="235">
        <f t="shared" si="24"/>
        <v>0</v>
      </c>
      <c r="AG71" s="235">
        <f t="shared" si="24"/>
        <v>0</v>
      </c>
      <c r="AH71" s="235">
        <f t="shared" si="24"/>
        <v>0</v>
      </c>
      <c r="AI71" s="235">
        <f t="shared" ca="1" si="24"/>
        <v>0</v>
      </c>
      <c r="AJ71" s="235">
        <f t="shared" si="24"/>
        <v>0</v>
      </c>
      <c r="AK71" s="124"/>
      <c r="AL71" s="235">
        <f t="shared" ca="1" si="25"/>
        <v>0</v>
      </c>
      <c r="AN71" s="235">
        <f t="shared" si="26"/>
        <v>0</v>
      </c>
      <c r="AO71" s="235">
        <f t="shared" si="26"/>
        <v>0</v>
      </c>
      <c r="AP71" s="235">
        <f t="shared" si="26"/>
        <v>0</v>
      </c>
      <c r="AQ71" s="235">
        <f t="shared" si="26"/>
        <v>0</v>
      </c>
      <c r="AR71" s="235">
        <f t="shared" si="26"/>
        <v>0</v>
      </c>
      <c r="AS71" s="235">
        <f t="shared" si="26"/>
        <v>0</v>
      </c>
      <c r="AT71" s="235">
        <f t="shared" si="26"/>
        <v>0</v>
      </c>
      <c r="AU71" s="235">
        <f t="shared" si="26"/>
        <v>0</v>
      </c>
      <c r="AV71" s="235">
        <f t="shared" si="26"/>
        <v>0</v>
      </c>
      <c r="AW71" s="235">
        <f t="shared" si="26"/>
        <v>0</v>
      </c>
      <c r="AX71" s="235">
        <f t="shared" ca="1" si="26"/>
        <v>0</v>
      </c>
      <c r="AY71" s="235">
        <f t="shared" ca="1" si="26"/>
        <v>0</v>
      </c>
      <c r="AZ71" s="235">
        <f t="shared" si="26"/>
        <v>0</v>
      </c>
      <c r="BA71" s="235">
        <f t="shared" si="26"/>
        <v>0</v>
      </c>
      <c r="BB71" s="235">
        <f t="shared" si="26"/>
        <v>0</v>
      </c>
      <c r="BC71" s="235">
        <f t="shared" si="26"/>
        <v>0</v>
      </c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D72" s="106"/>
      <c r="AE72" s="106"/>
      <c r="AF72" s="106"/>
      <c r="AG72" s="106"/>
      <c r="AH72" s="106"/>
      <c r="AI72" s="106"/>
      <c r="AJ72" s="106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27">SUM(H15:H71)</f>
        <v>0</v>
      </c>
      <c r="I73" s="216">
        <f t="shared" si="27"/>
        <v>0</v>
      </c>
      <c r="J73" s="101">
        <f t="shared" si="27"/>
        <v>0</v>
      </c>
      <c r="K73" s="216">
        <f t="shared" si="27"/>
        <v>0</v>
      </c>
      <c r="L73" s="216">
        <f t="shared" si="27"/>
        <v>0</v>
      </c>
      <c r="M73" s="101">
        <f t="shared" si="27"/>
        <v>0</v>
      </c>
      <c r="N73" s="216">
        <f t="shared" si="27"/>
        <v>0</v>
      </c>
      <c r="O73" s="216">
        <f t="shared" si="27"/>
        <v>0</v>
      </c>
      <c r="P73" s="101">
        <f t="shared" si="27"/>
        <v>0</v>
      </c>
      <c r="Q73" s="216">
        <f t="shared" si="27"/>
        <v>0</v>
      </c>
      <c r="R73" s="216">
        <f t="shared" si="27"/>
        <v>0</v>
      </c>
      <c r="S73" s="101">
        <f t="shared" si="27"/>
        <v>0</v>
      </c>
      <c r="T73" s="216">
        <f t="shared" si="27"/>
        <v>0</v>
      </c>
      <c r="U73" s="216">
        <f t="shared" si="27"/>
        <v>0</v>
      </c>
      <c r="V73" s="101">
        <f t="shared" si="27"/>
        <v>0</v>
      </c>
      <c r="W73" s="216">
        <f t="shared" si="27"/>
        <v>612000</v>
      </c>
      <c r="X73" s="216">
        <f t="shared" ca="1" si="27"/>
        <v>620673.33819025697</v>
      </c>
      <c r="Y73" s="101">
        <f t="shared" si="27"/>
        <v>0</v>
      </c>
      <c r="Z73" s="216">
        <f t="shared" si="27"/>
        <v>0</v>
      </c>
      <c r="AA73" s="216">
        <f t="shared" si="27"/>
        <v>0</v>
      </c>
      <c r="AB73" s="101">
        <f t="shared" si="27"/>
        <v>0</v>
      </c>
      <c r="AD73" s="108">
        <f t="shared" ref="AD73:AJ73" si="28">SUM(AD15:AD72)</f>
        <v>0</v>
      </c>
      <c r="AE73" s="108">
        <f t="shared" si="28"/>
        <v>0</v>
      </c>
      <c r="AF73" s="108">
        <f t="shared" si="28"/>
        <v>0</v>
      </c>
      <c r="AG73" s="108">
        <f t="shared" si="28"/>
        <v>0</v>
      </c>
      <c r="AH73" s="108">
        <f t="shared" si="28"/>
        <v>0</v>
      </c>
      <c r="AI73" s="108">
        <f t="shared" ca="1" si="28"/>
        <v>1232673.3381902571</v>
      </c>
      <c r="AJ73" s="108">
        <f t="shared" si="28"/>
        <v>0</v>
      </c>
      <c r="AL73" s="108">
        <f ca="1">SUM(AL15:AL72)</f>
        <v>1232673.3381902571</v>
      </c>
      <c r="AN73" s="108">
        <f t="shared" ref="AN73:AS73" si="29">SUM(AN15:AN71)</f>
        <v>0</v>
      </c>
      <c r="AO73" s="108">
        <f t="shared" si="29"/>
        <v>0</v>
      </c>
      <c r="AP73" s="108">
        <f t="shared" si="29"/>
        <v>0</v>
      </c>
      <c r="AQ73" s="108">
        <f t="shared" si="29"/>
        <v>0</v>
      </c>
      <c r="AR73" s="108">
        <f t="shared" si="29"/>
        <v>0</v>
      </c>
      <c r="AS73" s="314">
        <f t="shared" si="29"/>
        <v>0</v>
      </c>
      <c r="AT73" s="108">
        <f>SUM(AT15:AT71)</f>
        <v>0</v>
      </c>
      <c r="AU73" s="108">
        <f>SUM(AU15:AU71)</f>
        <v>0</v>
      </c>
      <c r="AV73" s="314">
        <f t="shared" ref="AV73:BC73" si="30">SUM(AV15:AV71)</f>
        <v>0</v>
      </c>
      <c r="AW73" s="314">
        <f t="shared" si="30"/>
        <v>0</v>
      </c>
      <c r="AX73" s="314">
        <f t="shared" ca="1" si="30"/>
        <v>616336.66909512854</v>
      </c>
      <c r="AY73" s="314">
        <f t="shared" ca="1" si="30"/>
        <v>616336.66909512854</v>
      </c>
      <c r="AZ73" s="314">
        <f t="shared" si="30"/>
        <v>0</v>
      </c>
      <c r="BA73" s="314">
        <f t="shared" si="30"/>
        <v>0</v>
      </c>
      <c r="BB73" s="314">
        <f t="shared" si="30"/>
        <v>0</v>
      </c>
      <c r="BC73" s="314">
        <f t="shared" si="30"/>
        <v>0</v>
      </c>
      <c r="BE73" s="315" t="b">
        <f ca="1">ROUND(SUM(AN73:BC73)-AL73, 5)=0</f>
        <v>1</v>
      </c>
    </row>
    <row r="74" spans="1:16373" ht="13.5" thickTop="1"/>
    <row r="76" spans="1:16373" s="218" customFormat="1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18" customFormat="1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18" customFormat="1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18" customFormat="1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18" customFormat="1">
      <c r="A80" s="217"/>
      <c r="B80" s="217"/>
      <c r="C80" s="217"/>
      <c r="D80" s="217"/>
      <c r="E80" s="217"/>
      <c r="F80" s="20"/>
    </row>
    <row r="81" spans="1:6" s="218" customFormat="1">
      <c r="A81" s="217"/>
      <c r="B81" s="217"/>
      <c r="C81" s="217"/>
      <c r="D81" s="217"/>
      <c r="E81" s="217"/>
      <c r="F81" s="20"/>
    </row>
    <row r="82" spans="1:6" s="218" customFormat="1">
      <c r="A82" s="217"/>
      <c r="B82" s="217"/>
      <c r="C82" s="217"/>
      <c r="D82" s="217"/>
      <c r="E82" s="217"/>
      <c r="F82" s="20"/>
    </row>
    <row r="83" spans="1:6" s="218" customFormat="1">
      <c r="A83" s="217"/>
      <c r="B83" s="217"/>
      <c r="C83" s="217"/>
      <c r="D83" s="217"/>
      <c r="E83" s="217"/>
      <c r="F83" s="20"/>
    </row>
    <row r="84" spans="1:6" s="218" customFormat="1">
      <c r="A84" s="217"/>
      <c r="B84" s="217"/>
      <c r="C84" s="217"/>
      <c r="D84" s="217"/>
      <c r="E84" s="217"/>
      <c r="F84" s="20"/>
    </row>
    <row r="85" spans="1:6" s="218" customFormat="1">
      <c r="A85" s="217"/>
      <c r="B85" s="217"/>
      <c r="C85" s="217"/>
      <c r="D85" s="217"/>
      <c r="E85" s="217"/>
      <c r="F85" s="20"/>
    </row>
    <row r="86" spans="1:6" s="218" customFormat="1">
      <c r="A86" s="217"/>
      <c r="B86" s="217"/>
      <c r="C86" s="217"/>
      <c r="D86" s="217"/>
      <c r="E86" s="217"/>
      <c r="F86" s="20"/>
    </row>
    <row r="87" spans="1:6" s="218" customFormat="1">
      <c r="A87" s="217"/>
      <c r="B87" s="217"/>
      <c r="C87" s="217"/>
      <c r="D87" s="217"/>
      <c r="E87" s="217"/>
      <c r="F87" s="20"/>
    </row>
    <row r="88" spans="1:6" s="218" customFormat="1">
      <c r="A88" s="217"/>
      <c r="B88" s="217"/>
      <c r="C88" s="217"/>
      <c r="D88" s="217"/>
      <c r="E88" s="217"/>
      <c r="F88" s="20"/>
    </row>
    <row r="89" spans="1:6" s="218" customFormat="1">
      <c r="A89" s="217"/>
      <c r="B89" s="217"/>
      <c r="C89" s="217"/>
      <c r="D89" s="217"/>
      <c r="E89" s="217"/>
      <c r="F89" s="20"/>
    </row>
    <row r="90" spans="1:6" s="218" customFormat="1">
      <c r="A90" s="217"/>
      <c r="B90" s="217"/>
      <c r="C90" s="217"/>
      <c r="D90" s="217"/>
      <c r="E90" s="217"/>
      <c r="F90" s="20"/>
    </row>
    <row r="91" spans="1:6" s="218" customFormat="1">
      <c r="A91" s="217"/>
      <c r="B91" s="217"/>
      <c r="C91" s="217"/>
      <c r="D91" s="217"/>
      <c r="E91" s="217"/>
      <c r="F91" s="20"/>
    </row>
    <row r="92" spans="1:6" s="218" customFormat="1">
      <c r="A92" s="217"/>
      <c r="B92" s="217"/>
      <c r="C92" s="217"/>
      <c r="D92" s="217"/>
      <c r="E92" s="217"/>
      <c r="F92" s="20"/>
    </row>
    <row r="93" spans="1:6" s="218" customFormat="1">
      <c r="A93" s="217"/>
      <c r="B93" s="217"/>
      <c r="C93" s="217"/>
      <c r="D93" s="217"/>
      <c r="E93" s="217"/>
      <c r="F93" s="20"/>
    </row>
    <row r="94" spans="1:6" s="218" customFormat="1">
      <c r="A94" s="217"/>
      <c r="B94" s="217"/>
      <c r="C94" s="217"/>
      <c r="D94" s="217"/>
      <c r="E94" s="217"/>
      <c r="F94" s="20"/>
    </row>
    <row r="95" spans="1:6" s="218" customFormat="1">
      <c r="A95" s="217"/>
      <c r="B95" s="217"/>
      <c r="C95" s="217"/>
      <c r="D95" s="217"/>
      <c r="E95" s="217"/>
      <c r="F95" s="20"/>
    </row>
    <row r="96" spans="1:6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55" s="218" customFormat="1">
      <c r="A129" s="217"/>
      <c r="B129" s="217"/>
      <c r="C129" s="217"/>
      <c r="D129" s="217"/>
      <c r="E129" s="217"/>
      <c r="F129" s="20"/>
    </row>
    <row r="130" spans="1:55" s="218" customFormat="1">
      <c r="A130" s="217"/>
      <c r="B130" s="217"/>
      <c r="C130" s="217"/>
      <c r="D130" s="217"/>
      <c r="E130" s="217"/>
      <c r="F130" s="20"/>
    </row>
    <row r="131" spans="1:55" s="218" customFormat="1">
      <c r="A131" s="217"/>
      <c r="B131" s="217"/>
      <c r="C131" s="217"/>
      <c r="D131" s="217"/>
      <c r="E131" s="217"/>
      <c r="F131" s="20"/>
    </row>
    <row r="132" spans="1:55" s="218" customFormat="1">
      <c r="A132" s="217"/>
      <c r="B132" s="217"/>
      <c r="C132" s="217"/>
      <c r="D132" s="217"/>
      <c r="E132" s="217"/>
      <c r="F132" s="20"/>
    </row>
    <row r="133" spans="1:55" s="218" customFormat="1">
      <c r="A133" s="217"/>
      <c r="B133" s="217"/>
      <c r="C133" s="217"/>
      <c r="D133" s="217"/>
      <c r="E133" s="217"/>
      <c r="F133" s="20"/>
    </row>
    <row r="134" spans="1:55" s="218" customFormat="1">
      <c r="A134" s="217"/>
      <c r="B134" s="217"/>
      <c r="C134" s="217"/>
      <c r="D134" s="217"/>
      <c r="E134" s="217"/>
      <c r="F134" s="20"/>
    </row>
    <row r="135" spans="1:55" s="218" customFormat="1">
      <c r="A135" s="217"/>
      <c r="B135" s="217"/>
      <c r="C135" s="217"/>
      <c r="D135" s="217"/>
      <c r="E135" s="217"/>
      <c r="F135" s="20"/>
    </row>
    <row r="136" spans="1:55" s="218" customFormat="1">
      <c r="A136" s="217"/>
      <c r="B136" s="217"/>
      <c r="C136" s="217"/>
      <c r="D136" s="217"/>
      <c r="E136" s="217"/>
      <c r="F136" s="20"/>
    </row>
    <row r="137" spans="1:55" s="218" customFormat="1">
      <c r="A137" s="217"/>
      <c r="B137" s="217"/>
      <c r="C137" s="217"/>
      <c r="D137" s="217"/>
      <c r="E137" s="217"/>
      <c r="F137" s="20"/>
    </row>
    <row r="138" spans="1:55" s="218" customFormat="1">
      <c r="A138" s="217"/>
      <c r="B138" s="217"/>
      <c r="C138" s="217"/>
      <c r="D138" s="217"/>
      <c r="E138" s="217"/>
      <c r="F138" s="20"/>
    </row>
    <row r="139" spans="1:55" s="218" customFormat="1">
      <c r="A139" s="217"/>
      <c r="B139" s="217"/>
      <c r="C139" s="217"/>
      <c r="D139" s="217"/>
      <c r="E139" s="217"/>
      <c r="F139" s="20"/>
    </row>
    <row r="140" spans="1:55" s="218" customFormat="1">
      <c r="A140" s="217"/>
      <c r="B140" s="217"/>
      <c r="C140" s="217"/>
      <c r="D140" s="217"/>
      <c r="E140" s="217"/>
      <c r="F140" s="20"/>
    </row>
    <row r="141" spans="1:55" s="218" customFormat="1">
      <c r="A141" s="217"/>
      <c r="B141" s="217"/>
      <c r="C141" s="217"/>
      <c r="D141" s="217"/>
      <c r="E141" s="217"/>
      <c r="F141" s="20"/>
    </row>
    <row r="142" spans="1:55" s="218" customFormat="1">
      <c r="A142" s="217"/>
      <c r="B142" s="217"/>
      <c r="C142" s="217"/>
      <c r="D142" s="217"/>
      <c r="E142" s="217"/>
      <c r="F142" s="20"/>
    </row>
    <row r="143" spans="1:55" s="218" customFormat="1">
      <c r="A143" s="217"/>
      <c r="B143" s="217"/>
      <c r="C143" s="217"/>
      <c r="D143" s="217"/>
      <c r="E143" s="217"/>
      <c r="F143" s="20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</row>
  </sheetData>
  <conditionalFormatting sqref="H2">
    <cfRule type="containsText" dxfId="5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XES143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style="217" customWidth="1"/>
    <col min="2" max="2" width="11.7109375" style="217" customWidth="1"/>
    <col min="3" max="3" width="6" style="217" customWidth="1"/>
    <col min="4" max="4" width="37.7109375" style="217" customWidth="1"/>
    <col min="5" max="5" width="7.7109375" style="217" customWidth="1"/>
    <col min="6" max="7" width="4.5703125" style="217" customWidth="1"/>
    <col min="8" max="8" width="16.5703125" style="217" customWidth="1"/>
    <col min="9" max="9" width="14.85546875" style="217" customWidth="1"/>
    <col min="10" max="10" width="14.140625" style="217" customWidth="1"/>
    <col min="11" max="11" width="16.5703125" style="217" customWidth="1"/>
    <col min="12" max="12" width="14.85546875" style="217" customWidth="1"/>
    <col min="13" max="22" width="14.140625" style="217" customWidth="1"/>
    <col min="23" max="23" width="16.5703125" style="217" customWidth="1"/>
    <col min="24" max="24" width="14.85546875" style="217" customWidth="1"/>
    <col min="25" max="25" width="14.140625" style="217" customWidth="1"/>
    <col min="26" max="26" width="16.5703125" style="217" customWidth="1"/>
    <col min="27" max="27" width="14.85546875" style="217" customWidth="1"/>
    <col min="28" max="28" width="14.140625" style="217" customWidth="1"/>
    <col min="29" max="29" width="3.5703125" style="217" customWidth="1"/>
    <col min="30" max="30" width="12" style="217" bestFit="1" customWidth="1"/>
    <col min="31" max="36" width="11.5703125" style="217" customWidth="1"/>
    <col min="37" max="37" width="3.5703125" style="217" customWidth="1"/>
    <col min="38" max="38" width="11.5703125" style="217" customWidth="1"/>
    <col min="39" max="39" width="9.140625" style="217"/>
    <col min="40" max="40" width="12" style="217" bestFit="1" customWidth="1"/>
    <col min="41" max="55" width="11.5703125" style="217" customWidth="1"/>
    <col min="56" max="16384" width="9.140625" style="217"/>
  </cols>
  <sheetData>
    <row r="1" spans="1:55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5" ht="17.25" customHeight="1">
      <c r="A2" s="170" t="s">
        <v>35</v>
      </c>
      <c r="B2" s="169"/>
      <c r="C2" s="169"/>
      <c r="D2" s="170" t="s">
        <v>154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21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5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5" ht="15">
      <c r="A4" s="221"/>
      <c r="B4" s="4"/>
      <c r="C4" s="4"/>
      <c r="D4" s="4"/>
      <c r="F4" s="14"/>
    </row>
    <row r="5" spans="1:55" ht="15">
      <c r="A5" s="219" t="s">
        <v>120</v>
      </c>
      <c r="B5" s="4"/>
      <c r="C5" s="4"/>
      <c r="D5" s="31">
        <f>INDEX(Project_inputs!$J$99:$M$107, MATCH($D$2, Project_inputs!$C$99:$C$107, 0), MATCH($A5, Project_inputs!$J$98:$M$98,0))</f>
        <v>2022</v>
      </c>
    </row>
    <row r="6" spans="1:55" ht="15">
      <c r="A6" s="219" t="s">
        <v>30</v>
      </c>
      <c r="B6" s="4"/>
      <c r="C6" s="4"/>
      <c r="D6" s="31">
        <f>INDEX(Project_inputs!$J$99:$M$107, MATCH($D$2, Project_inputs!$C$99:$C$107, 0), MATCH($A6, Project_inputs!$J$98:$M$98,0))</f>
        <v>2023</v>
      </c>
    </row>
    <row r="7" spans="1:55" ht="15">
      <c r="A7" s="219" t="s">
        <v>18</v>
      </c>
      <c r="B7" s="4"/>
      <c r="C7" s="4"/>
      <c r="D7" s="31">
        <f>INDEX(Project_inputs!$J$99:$M$107, MATCH($D$2, Project_inputs!$C$99:$C$107, 0), MATCH($A7, Project_inputs!$J$98:$M$98,0))</f>
        <v>2023</v>
      </c>
    </row>
    <row r="8" spans="1:55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5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5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5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5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5" s="6" customFormat="1" ht="15.75"/>
    <row r="14" spans="1:55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5">
      <c r="D15" s="11" t="str">
        <f>WIN_volumes!B15</f>
        <v>Design &amp; Procurement (hours)</v>
      </c>
      <c r="F15" s="12"/>
      <c r="G15" s="98"/>
      <c r="H15" s="233">
        <f>IF(H$11=$D$6, WIN_volumes!$J15*WIN_volumes!$K15,0)</f>
        <v>0</v>
      </c>
      <c r="I15" s="233">
        <f>IF(I$11=IF($D15=$A$5, $D$5, IF(OR($D15="ESV observed compliance", $D15 = $A$7),$D$7, $D$6)), SUMPRODUCT(WIN_volumes!$Q15:$U15,WIN_volumes!$Q$13:$U$13)+WIN_volumes!$O15,0)</f>
        <v>0</v>
      </c>
      <c r="J15" s="234">
        <f>IF(J$11=$D$6, WIN_volumes!$M15,0)</f>
        <v>0</v>
      </c>
      <c r="K15" s="233">
        <f>IF(K$11=$D$6, WIN_volumes!$J15*WIN_volumes!$K15,0)</f>
        <v>0</v>
      </c>
      <c r="L15" s="233">
        <f>IF(L$11=IF($D15=$A$5, $D$5, IF(OR($D15="ESV observed compliance", $D15 = $A$7),$D$7, $D$6)), SUMPRODUCT(WIN_volumes!$Q15:$U15,WIN_volumes!$Q$13:$U$13)+WIN_volumes!$O15,0)</f>
        <v>0</v>
      </c>
      <c r="M15" s="234">
        <f>IF(M$11=$D$6, WIN_volumes!$M15,0)</f>
        <v>0</v>
      </c>
      <c r="N15" s="233">
        <f>IF(N$11=$D$6, WIN_volumes!$J15*WIN_volumes!$K15,0)</f>
        <v>0</v>
      </c>
      <c r="O15" s="233">
        <f>IF(O$11=IF($D15=$A$5, $D$5, IF(OR($D15="ESV observed compliance", $D15 = $A$7),$D$7, $D$6)), SUMPRODUCT(WIN_volumes!$Q15:$U15,WIN_volumes!$Q$13:$U$13)+WIN_volumes!$O15,0)</f>
        <v>0</v>
      </c>
      <c r="P15" s="234">
        <f>IF(P$11=$D$6, WIN_volumes!$M15,0)</f>
        <v>0</v>
      </c>
      <c r="Q15" s="233">
        <f>IF(Q$11=$D$6, WIN_volumes!$J15*WIN_volumes!$K15,0)</f>
        <v>0</v>
      </c>
      <c r="R15" s="233">
        <f>IF(R$11=IF($D15=$A$5, $D$5, IF(OR($D15="ESV observed compliance", $D15 = $A$7),$D$7, $D$6)), SUMPRODUCT(WIN_volumes!$Q15:$U15,WIN_volumes!$Q$13:$U$13)+WIN_volumes!$O15,0)</f>
        <v>0</v>
      </c>
      <c r="S15" s="234">
        <f>IF(S$11=$D$6, WIN_volumes!$M15,0)</f>
        <v>0</v>
      </c>
      <c r="T15" s="233">
        <f>IF(T$11=$D$6, WIN_volumes!$J15*WIN_volumes!$K15,0)</f>
        <v>0</v>
      </c>
      <c r="U15" s="233">
        <f ca="1">IF(U$11=IF($D15=$A$5, $D$5, IF(OR($D15="ESV observed compliance", $D15 = $A$7),$D$7, $D$6)), SUMPRODUCT(WIN_volumes!$Q15:$U15,WIN_volumes!$Q$13:$U$13)+WIN_volumes!$O15,0)</f>
        <v>757872.48946555553</v>
      </c>
      <c r="V15" s="234">
        <f>IF(V$11=$D$6, WIN_volumes!$M15,0)</f>
        <v>0</v>
      </c>
      <c r="W15" s="233">
        <f>IF(W$11=$D$6, WIN_volumes!$J15*WIN_volumes!$K15,0)</f>
        <v>0</v>
      </c>
      <c r="X15" s="233">
        <f>IF(X$11=IF($D15=$A$5, $D$5, IF(OR($D15="ESV observed compliance", $D15 = $A$7),$D$7, $D$6)), SUMPRODUCT(WIN_volumes!$Q15:$U15,WIN_volumes!$Q$13:$U$13)+WIN_volumes!$O15,0)</f>
        <v>0</v>
      </c>
      <c r="Y15" s="234">
        <f>IF(Y$11=$D$6, WIN_volumes!$M15,0)</f>
        <v>0</v>
      </c>
      <c r="Z15" s="233">
        <f>IF(Z$11=$D$6, WIN_volumes!$J15*WIN_volumes!$K15,0)</f>
        <v>0</v>
      </c>
      <c r="AA15" s="233">
        <f>IF(AA$11=IF($D15=$A$5, $D$5, IF(OR($D15="ESV observed compliance", $D15 = $A$7),$D$7, $D$6)), SUMPRODUCT(WIN_volumes!$Q15:$U15,WIN_volumes!$Q$13:$U$13)+WIN_volumes!$O15,0)</f>
        <v>0</v>
      </c>
      <c r="AB15" s="234">
        <f>IF(AB$11=$D$6, WIN_volumes!$M15,0)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si="4"/>
        <v>0</v>
      </c>
      <c r="AH15" s="235">
        <f t="shared" ca="1" si="4"/>
        <v>757872.48946555553</v>
      </c>
      <c r="AI15" s="235">
        <f t="shared" si="4"/>
        <v>0</v>
      </c>
      <c r="AJ15" s="235">
        <f t="shared" si="4"/>
        <v>0</v>
      </c>
      <c r="AK15" s="124"/>
      <c r="AL15" s="235">
        <f ca="1">SUM(AD15:AJ15)</f>
        <v>757872.48946555553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si="5"/>
        <v>0</v>
      </c>
      <c r="AU15" s="235">
        <f t="shared" si="5"/>
        <v>0</v>
      </c>
      <c r="AV15" s="235">
        <f t="shared" ca="1" si="5"/>
        <v>378936.24473277776</v>
      </c>
      <c r="AW15" s="235">
        <f t="shared" ca="1" si="5"/>
        <v>378936.24473277776</v>
      </c>
      <c r="AX15" s="235">
        <f t="shared" si="5"/>
        <v>0</v>
      </c>
      <c r="AY15" s="235">
        <f t="shared" si="5"/>
        <v>0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</row>
    <row r="16" spans="1:55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2:55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D17" s="105"/>
      <c r="AE17" s="105"/>
      <c r="AF17" s="105"/>
      <c r="AG17" s="105"/>
      <c r="AH17" s="105"/>
      <c r="AI17" s="105"/>
      <c r="AJ17" s="105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2:55">
      <c r="D18" s="224" t="str">
        <f>WIN_volumes!D18</f>
        <v>Surge arrestor sites (single phase)</v>
      </c>
      <c r="F18" s="12"/>
      <c r="G18" s="98"/>
      <c r="H18" s="236">
        <f>IF(H$11=$D$6, WIN_volumes!$J18*WIN_volumes!$K18,0)</f>
        <v>0</v>
      </c>
      <c r="I18" s="233">
        <f>IF(I$11=IF($D18=$A$5, $D$5, IF(OR($D18="ESV observed compliance", $D18 = $A$7),$D$7, $D$6)), SUMPRODUCT(WIN_volumes!$Q18:$U18,WIN_volumes!$Q$13:$U$13)+WIN_volumes!$O18,0)</f>
        <v>0</v>
      </c>
      <c r="J18" s="234">
        <f>IF(J$11=$D$6, WIN_volumes!$M18,0)</f>
        <v>0</v>
      </c>
      <c r="K18" s="233">
        <f>IF(K$11=$D$6, WIN_volumes!$J18*WIN_volumes!$K18,0)</f>
        <v>0</v>
      </c>
      <c r="L18" s="233">
        <f>IF(L$11=IF($D18=$A$5, $D$5, IF(OR($D18="ESV observed compliance", $D18 = $A$7),$D$7, $D$6)), SUMPRODUCT(WIN_volumes!$Q18:$U18,WIN_volumes!$Q$13:$U$13)+WIN_volumes!$O18,0)</f>
        <v>0</v>
      </c>
      <c r="M18" s="234">
        <f>IF(M$11=$D$6, WIN_volumes!$M18,0)</f>
        <v>0</v>
      </c>
      <c r="N18" s="233">
        <f>IF(N$11=$D$6, WIN_volumes!$J18*WIN_volumes!$K18,0)</f>
        <v>0</v>
      </c>
      <c r="O18" s="233">
        <f>IF(O$11=IF($D18=$A$5, $D$5, IF(OR($D18="ESV observed compliance", $D18 = $A$7),$D$7, $D$6)), SUMPRODUCT(WIN_volumes!$Q18:$U18,WIN_volumes!$Q$13:$U$13)+WIN_volumes!$O18,0)</f>
        <v>0</v>
      </c>
      <c r="P18" s="234">
        <f>IF(P$11=$D$6, WIN_volumes!$M18,0)</f>
        <v>0</v>
      </c>
      <c r="Q18" s="233">
        <f>IF(Q$11=$D$6, WIN_volumes!$J18*WIN_volumes!$K18,0)</f>
        <v>0</v>
      </c>
      <c r="R18" s="233">
        <f>IF(R$11=IF($D18=$A$5, $D$5, IF(OR($D18="ESV observed compliance", $D18 = $A$7),$D$7, $D$6)), SUMPRODUCT(WIN_volumes!$Q18:$U18,WIN_volumes!$Q$13:$U$13)+WIN_volumes!$O18,0)</f>
        <v>0</v>
      </c>
      <c r="S18" s="234">
        <f>IF(S$11=$D$6, WIN_volumes!$M18,0)</f>
        <v>0</v>
      </c>
      <c r="T18" s="233">
        <f>IF(T$11=$D$6, WIN_volumes!$J18*WIN_volumes!$K18,0)</f>
        <v>0</v>
      </c>
      <c r="U18" s="233">
        <f ca="1">IF(U$11=IF($D18=$A$5, $D$5, IF(OR($D18="ESV observed compliance", $D18 = $A$7),$D$7, $D$6)), SUMPRODUCT(WIN_volumes!$Q18:$U18,WIN_volumes!$Q$13:$U$13)+WIN_volumes!$O18,0)</f>
        <v>0</v>
      </c>
      <c r="V18" s="234">
        <f>IF(V$11=$D$6, WIN_volumes!$M18,0)</f>
        <v>0</v>
      </c>
      <c r="W18" s="233">
        <f>IF(W$11=$D$6, WIN_volumes!$J18*WIN_volumes!$K18,0)</f>
        <v>0</v>
      </c>
      <c r="X18" s="233">
        <f>IF(X$11=IF($D18=$A$5, $D$5, IF(OR($D18="ESV observed compliance", $D18 = $A$7),$D$7, $D$6)), SUMPRODUCT(WIN_volumes!$Q18:$U18,WIN_volumes!$Q$13:$U$13)+WIN_volumes!$O18,0)</f>
        <v>0</v>
      </c>
      <c r="Y18" s="234">
        <f>IF(Y$11=$D$6, WIN_volumes!$M18,0)</f>
        <v>0</v>
      </c>
      <c r="Z18" s="233">
        <f>IF(Z$11=$D$6, WIN_volumes!$J18*WIN_volumes!$K18,0)</f>
        <v>0</v>
      </c>
      <c r="AA18" s="233">
        <f>IF(AA$11=IF($D18=$A$5, $D$5, IF(OR($D18="ESV observed compliance", $D18 = $A$7),$D$7, $D$6)), SUMPRODUCT(WIN_volumes!$Q18:$U18,WIN_volumes!$Q$13:$U$13)+WIN_volumes!$O18,0)</f>
        <v>0</v>
      </c>
      <c r="AB18" s="234">
        <f>IF(AB$11=$D$6, WIN_volumes!$M18,0)</f>
        <v>0</v>
      </c>
      <c r="AC18" s="124"/>
      <c r="AD18" s="235">
        <f t="shared" ref="AD18:AJ32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si="6"/>
        <v>0</v>
      </c>
      <c r="AH18" s="235">
        <f t="shared" ca="1" si="6"/>
        <v>0</v>
      </c>
      <c r="AI18" s="235">
        <f t="shared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si="8"/>
        <v>0</v>
      </c>
      <c r="AU18" s="235">
        <f t="shared" si="8"/>
        <v>0</v>
      </c>
      <c r="AV18" s="235">
        <f t="shared" ca="1" si="8"/>
        <v>0</v>
      </c>
      <c r="AW18" s="235">
        <f t="shared" ca="1" si="8"/>
        <v>0</v>
      </c>
      <c r="AX18" s="235">
        <f t="shared" si="8"/>
        <v>0</v>
      </c>
      <c r="AY18" s="235">
        <f t="shared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</row>
    <row r="19" spans="2:55">
      <c r="D19" s="224" t="str">
        <f>WIN_volumes!D19</f>
        <v>Surge arrestor sites (three phase)</v>
      </c>
      <c r="F19" s="12"/>
      <c r="G19" s="102"/>
      <c r="H19" s="236">
        <f>IF(H$11=$D$6, WIN_volumes!$J19*WIN_volumes!$K19,0)</f>
        <v>0</v>
      </c>
      <c r="I19" s="233">
        <f>IF(I$11=IF($D19=$A$5, $D$5, IF(OR($D19="ESV observed compliance", $D19 = $A$7),$D$7, $D$6)), SUMPRODUCT(WIN_volumes!$Q19:$U19,WIN_volumes!$Q$13:$U$13)+WIN_volumes!$O19,0)</f>
        <v>0</v>
      </c>
      <c r="J19" s="234">
        <f>IF(J$11=$D$6, WIN_volumes!$M19,0)</f>
        <v>0</v>
      </c>
      <c r="K19" s="233">
        <f>IF(K$11=$D$6, WIN_volumes!$J19*WIN_volumes!$K19,0)</f>
        <v>0</v>
      </c>
      <c r="L19" s="233">
        <f>IF(L$11=IF($D19=$A$5, $D$5, IF(OR($D19="ESV observed compliance", $D19 = $A$7),$D$7, $D$6)), SUMPRODUCT(WIN_volumes!$Q19:$U19,WIN_volumes!$Q$13:$U$13)+WIN_volumes!$O19,0)</f>
        <v>0</v>
      </c>
      <c r="M19" s="234">
        <f>IF(M$11=$D$6, WIN_volumes!$M19,0)</f>
        <v>0</v>
      </c>
      <c r="N19" s="233">
        <f>IF(N$11=$D$6, WIN_volumes!$J19*WIN_volumes!$K19,0)</f>
        <v>0</v>
      </c>
      <c r="O19" s="233">
        <f>IF(O$11=IF($D19=$A$5, $D$5, IF(OR($D19="ESV observed compliance", $D19 = $A$7),$D$7, $D$6)), SUMPRODUCT(WIN_volumes!$Q19:$U19,WIN_volumes!$Q$13:$U$13)+WIN_volumes!$O19,0)</f>
        <v>0</v>
      </c>
      <c r="P19" s="234">
        <f>IF(P$11=$D$6, WIN_volumes!$M19,0)</f>
        <v>0</v>
      </c>
      <c r="Q19" s="233">
        <f>IF(Q$11=$D$6, WIN_volumes!$J19*WIN_volumes!$K19,0)</f>
        <v>0</v>
      </c>
      <c r="R19" s="233">
        <f>IF(R$11=IF($D19=$A$5, $D$5, IF(OR($D19="ESV observed compliance", $D19 = $A$7),$D$7, $D$6)), SUMPRODUCT(WIN_volumes!$Q19:$U19,WIN_volumes!$Q$13:$U$13)+WIN_volumes!$O19,0)</f>
        <v>0</v>
      </c>
      <c r="S19" s="234">
        <f>IF(S$11=$D$6, WIN_volumes!$M19,0)</f>
        <v>0</v>
      </c>
      <c r="T19" s="233">
        <f>IF(T$11=$D$6, WIN_volumes!$J19*WIN_volumes!$K19,0)</f>
        <v>0</v>
      </c>
      <c r="U19" s="233">
        <f ca="1">IF(U$11=IF($D19=$A$5, $D$5, IF(OR($D19="ESV observed compliance", $D19 = $A$7),$D$7, $D$6)), SUMPRODUCT(WIN_volumes!$Q19:$U19,WIN_volumes!$Q$13:$U$13)+WIN_volumes!$O19,0)</f>
        <v>0</v>
      </c>
      <c r="V19" s="234">
        <f>IF(V$11=$D$6, WIN_volumes!$M19,0)</f>
        <v>0</v>
      </c>
      <c r="W19" s="233">
        <f>IF(W$11=$D$6, WIN_volumes!$J19*WIN_volumes!$K19,0)</f>
        <v>0</v>
      </c>
      <c r="X19" s="233">
        <f>IF(X$11=IF($D19=$A$5, $D$5, IF(OR($D19="ESV observed compliance", $D19 = $A$7),$D$7, $D$6)), SUMPRODUCT(WIN_volumes!$Q19:$U19,WIN_volumes!$Q$13:$U$13)+WIN_volumes!$O19,0)</f>
        <v>0</v>
      </c>
      <c r="Y19" s="234">
        <f>IF(Y$11=$D$6, WIN_volumes!$M19,0)</f>
        <v>0</v>
      </c>
      <c r="Z19" s="233">
        <f>IF(Z$11=$D$6, WIN_volumes!$J19*WIN_volumes!$K19,0)</f>
        <v>0</v>
      </c>
      <c r="AA19" s="233">
        <f>IF(AA$11=IF($D19=$A$5, $D$5, IF(OR($D19="ESV observed compliance", $D19 = $A$7),$D$7, $D$6)), SUMPRODUCT(WIN_volumes!$Q19:$U19,WIN_volumes!$Q$13:$U$13)+WIN_volumes!$O19,0)</f>
        <v>0</v>
      </c>
      <c r="AB19" s="234">
        <f>IF(AB$11=$D$6, WIN_volumes!$M19,0)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si="6"/>
        <v>0</v>
      </c>
      <c r="AH19" s="235">
        <f t="shared" ca="1" si="6"/>
        <v>0</v>
      </c>
      <c r="AI19" s="235">
        <f t="shared" si="6"/>
        <v>0</v>
      </c>
      <c r="AJ19" s="235">
        <f t="shared" si="6"/>
        <v>0</v>
      </c>
      <c r="AK19" s="124"/>
      <c r="AL19" s="235">
        <f t="shared" ref="AL19:AL23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si="8"/>
        <v>0</v>
      </c>
      <c r="AU19" s="235">
        <f t="shared" si="8"/>
        <v>0</v>
      </c>
      <c r="AV19" s="235">
        <f t="shared" ca="1" si="8"/>
        <v>0</v>
      </c>
      <c r="AW19" s="235">
        <f t="shared" ca="1" si="8"/>
        <v>0</v>
      </c>
      <c r="AX19" s="235">
        <f t="shared" si="8"/>
        <v>0</v>
      </c>
      <c r="AY19" s="235">
        <f t="shared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</row>
    <row r="20" spans="2:55">
      <c r="D20" s="224" t="str">
        <f>WIN_volumes!D20</f>
        <v>ACRs</v>
      </c>
      <c r="F20" s="12"/>
      <c r="G20" s="98"/>
      <c r="H20" s="236">
        <f>IF(H$11=$D$6, WIN_volumes!$J20*WIN_volumes!$K20,0)</f>
        <v>0</v>
      </c>
      <c r="I20" s="233">
        <f>IF(I$11=IF($D20=$A$5, $D$5, IF(OR($D20="ESV observed compliance", $D20 = $A$7),$D$7, $D$6)), SUMPRODUCT(WIN_volumes!$Q20:$U20,WIN_volumes!$Q$13:$U$13)+WIN_volumes!$O20,0)</f>
        <v>0</v>
      </c>
      <c r="J20" s="234">
        <f>IF(J$11=$D$6, WIN_volumes!$M20,0)</f>
        <v>0</v>
      </c>
      <c r="K20" s="233">
        <f>IF(K$11=$D$6, WIN_volumes!$J20*WIN_volumes!$K20,0)</f>
        <v>0</v>
      </c>
      <c r="L20" s="233">
        <f>IF(L$11=IF($D20=$A$5, $D$5, IF(OR($D20="ESV observed compliance", $D20 = $A$7),$D$7, $D$6)), SUMPRODUCT(WIN_volumes!$Q20:$U20,WIN_volumes!$Q$13:$U$13)+WIN_volumes!$O20,0)</f>
        <v>0</v>
      </c>
      <c r="M20" s="234">
        <f>IF(M$11=$D$6, WIN_volumes!$M20,0)</f>
        <v>0</v>
      </c>
      <c r="N20" s="233">
        <f>IF(N$11=$D$6, WIN_volumes!$J20*WIN_volumes!$K20,0)</f>
        <v>0</v>
      </c>
      <c r="O20" s="233">
        <f>IF(O$11=IF($D20=$A$5, $D$5, IF(OR($D20="ESV observed compliance", $D20 = $A$7),$D$7, $D$6)), SUMPRODUCT(WIN_volumes!$Q20:$U20,WIN_volumes!$Q$13:$U$13)+WIN_volumes!$O20,0)</f>
        <v>0</v>
      </c>
      <c r="P20" s="234">
        <f>IF(P$11=$D$6, WIN_volumes!$M20,0)</f>
        <v>0</v>
      </c>
      <c r="Q20" s="233">
        <f>IF(Q$11=$D$6, WIN_volumes!$J20*WIN_volumes!$K20,0)</f>
        <v>0</v>
      </c>
      <c r="R20" s="233">
        <f>IF(R$11=IF($D20=$A$5, $D$5, IF(OR($D20="ESV observed compliance", $D20 = $A$7),$D$7, $D$6)), SUMPRODUCT(WIN_volumes!$Q20:$U20,WIN_volumes!$Q$13:$U$13)+WIN_volumes!$O20,0)</f>
        <v>0</v>
      </c>
      <c r="S20" s="234">
        <f>IF(S$11=$D$6, WIN_volumes!$M20,0)</f>
        <v>0</v>
      </c>
      <c r="T20" s="233">
        <f>IF(T$11=$D$6, WIN_volumes!$J20*WIN_volumes!$K20,0)</f>
        <v>0</v>
      </c>
      <c r="U20" s="233">
        <f ca="1">IF(U$11=IF($D20=$A$5, $D$5, IF(OR($D20="ESV observed compliance", $D20 = $A$7),$D$7, $D$6)), SUMPRODUCT(WIN_volumes!$Q20:$U20,WIN_volumes!$Q$13:$U$13)+WIN_volumes!$O20,0)</f>
        <v>0</v>
      </c>
      <c r="V20" s="234">
        <f>IF(V$11=$D$6, WIN_volumes!$M20,0)</f>
        <v>0</v>
      </c>
      <c r="W20" s="233">
        <f>IF(W$11=$D$6, WIN_volumes!$J20*WIN_volumes!$K20,0)</f>
        <v>0</v>
      </c>
      <c r="X20" s="233">
        <f>IF(X$11=IF($D20=$A$5, $D$5, IF(OR($D20="ESV observed compliance", $D20 = $A$7),$D$7, $D$6)), SUMPRODUCT(WIN_volumes!$Q20:$U20,WIN_volumes!$Q$13:$U$13)+WIN_volumes!$O20,0)</f>
        <v>0</v>
      </c>
      <c r="Y20" s="234">
        <f>IF(Y$11=$D$6, WIN_volumes!$M20,0)</f>
        <v>0</v>
      </c>
      <c r="Z20" s="233">
        <f>IF(Z$11=$D$6, WIN_volumes!$J20*WIN_volumes!$K20,0)</f>
        <v>0</v>
      </c>
      <c r="AA20" s="233">
        <f>IF(AA$11=IF($D20=$A$5, $D$5, IF(OR($D20="ESV observed compliance", $D20 = $A$7),$D$7, $D$6)), SUMPRODUCT(WIN_volumes!$Q20:$U20,WIN_volumes!$Q$13:$U$13)+WIN_volumes!$O20,0)</f>
        <v>0</v>
      </c>
      <c r="AB20" s="234">
        <f>IF(AB$11=$D$6, WIN_volumes!$M20,0)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si="6"/>
        <v>0</v>
      </c>
      <c r="AH20" s="235">
        <f t="shared" ca="1" si="6"/>
        <v>0</v>
      </c>
      <c r="AI20" s="235">
        <f t="shared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si="8"/>
        <v>0</v>
      </c>
      <c r="AU20" s="235">
        <f t="shared" si="8"/>
        <v>0</v>
      </c>
      <c r="AV20" s="235">
        <f t="shared" ca="1" si="8"/>
        <v>0</v>
      </c>
      <c r="AW20" s="235">
        <f t="shared" ca="1" si="8"/>
        <v>0</v>
      </c>
      <c r="AX20" s="235">
        <f t="shared" si="8"/>
        <v>0</v>
      </c>
      <c r="AY20" s="235">
        <f t="shared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</row>
    <row r="21" spans="2:55">
      <c r="D21" s="224" t="str">
        <f>WIN_volumes!D21</f>
        <v>ACR/gas switch control box replacement</v>
      </c>
      <c r="F21" s="12"/>
      <c r="G21" s="98"/>
      <c r="H21" s="236">
        <f>IF(H$11=$D$6, WIN_volumes!$J21*WIN_volumes!$K21,0)</f>
        <v>0</v>
      </c>
      <c r="I21" s="233">
        <f>IF(I$11=IF($D21=$A$5, $D$5, IF(OR($D21="ESV observed compliance", $D21 = $A$7),$D$7, $D$6)), SUMPRODUCT(WIN_volumes!$Q21:$U21,WIN_volumes!$Q$13:$U$13)+WIN_volumes!$O21,0)</f>
        <v>0</v>
      </c>
      <c r="J21" s="234">
        <f>IF(J$11=$D$6, WIN_volumes!$M21,0)</f>
        <v>0</v>
      </c>
      <c r="K21" s="233">
        <f>IF(K$11=$D$6, WIN_volumes!$J21*WIN_volumes!$K21,0)</f>
        <v>0</v>
      </c>
      <c r="L21" s="233">
        <f>IF(L$11=IF($D21=$A$5, $D$5, IF(OR($D21="ESV observed compliance", $D21 = $A$7),$D$7, $D$6)), SUMPRODUCT(WIN_volumes!$Q21:$U21,WIN_volumes!$Q$13:$U$13)+WIN_volumes!$O21,0)</f>
        <v>0</v>
      </c>
      <c r="M21" s="234">
        <f>IF(M$11=$D$6, WIN_volumes!$M21,0)</f>
        <v>0</v>
      </c>
      <c r="N21" s="233">
        <f>IF(N$11=$D$6, WIN_volumes!$J21*WIN_volumes!$K21,0)</f>
        <v>0</v>
      </c>
      <c r="O21" s="233">
        <f>IF(O$11=IF($D21=$A$5, $D$5, IF(OR($D21="ESV observed compliance", $D21 = $A$7),$D$7, $D$6)), SUMPRODUCT(WIN_volumes!$Q21:$U21,WIN_volumes!$Q$13:$U$13)+WIN_volumes!$O21,0)</f>
        <v>0</v>
      </c>
      <c r="P21" s="234">
        <f>IF(P$11=$D$6, WIN_volumes!$M21,0)</f>
        <v>0</v>
      </c>
      <c r="Q21" s="233">
        <f>IF(Q$11=$D$6, WIN_volumes!$J21*WIN_volumes!$K21,0)</f>
        <v>0</v>
      </c>
      <c r="R21" s="233">
        <f>IF(R$11=IF($D21=$A$5, $D$5, IF(OR($D21="ESV observed compliance", $D21 = $A$7),$D$7, $D$6)), SUMPRODUCT(WIN_volumes!$Q21:$U21,WIN_volumes!$Q$13:$U$13)+WIN_volumes!$O21,0)</f>
        <v>0</v>
      </c>
      <c r="S21" s="234">
        <f>IF(S$11=$D$6, WIN_volumes!$M21,0)</f>
        <v>0</v>
      </c>
      <c r="T21" s="233">
        <f>IF(T$11=$D$6, WIN_volumes!$J21*WIN_volumes!$K21,0)</f>
        <v>0</v>
      </c>
      <c r="U21" s="233">
        <f ca="1">IF(U$11=IF($D21=$A$5, $D$5, IF(OR($D21="ESV observed compliance", $D21 = $A$7),$D$7, $D$6)), SUMPRODUCT(WIN_volumes!$Q21:$U21,WIN_volumes!$Q$13:$U$13)+WIN_volumes!$O21,0)</f>
        <v>0</v>
      </c>
      <c r="V21" s="234">
        <f>IF(V$11=$D$6, WIN_volumes!$M21,0)</f>
        <v>0</v>
      </c>
      <c r="W21" s="233">
        <f>IF(W$11=$D$6, WIN_volumes!$J21*WIN_volumes!$K21,0)</f>
        <v>0</v>
      </c>
      <c r="X21" s="233">
        <f>IF(X$11=IF($D21=$A$5, $D$5, IF(OR($D21="ESV observed compliance", $D21 = $A$7),$D$7, $D$6)), SUMPRODUCT(WIN_volumes!$Q21:$U21,WIN_volumes!$Q$13:$U$13)+WIN_volumes!$O21,0)</f>
        <v>0</v>
      </c>
      <c r="Y21" s="234">
        <f>IF(Y$11=$D$6, WIN_volumes!$M21,0)</f>
        <v>0</v>
      </c>
      <c r="Z21" s="233">
        <f>IF(Z$11=$D$6, WIN_volumes!$J21*WIN_volumes!$K21,0)</f>
        <v>0</v>
      </c>
      <c r="AA21" s="233">
        <f>IF(AA$11=IF($D21=$A$5, $D$5, IF(OR($D21="ESV observed compliance", $D21 = $A$7),$D$7, $D$6)), SUMPRODUCT(WIN_volumes!$Q21:$U21,WIN_volumes!$Q$13:$U$13)+WIN_volumes!$O21,0)</f>
        <v>0</v>
      </c>
      <c r="AB21" s="234">
        <f>IF(AB$11=$D$6, WIN_volumes!$M21,0)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si="6"/>
        <v>0</v>
      </c>
      <c r="AH21" s="235">
        <f t="shared" ca="1" si="6"/>
        <v>0</v>
      </c>
      <c r="AI21" s="235">
        <f t="shared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si="8"/>
        <v>0</v>
      </c>
      <c r="AU21" s="235">
        <f t="shared" si="8"/>
        <v>0</v>
      </c>
      <c r="AV21" s="235">
        <f t="shared" ca="1" si="8"/>
        <v>0</v>
      </c>
      <c r="AW21" s="235">
        <f t="shared" ca="1" si="8"/>
        <v>0</v>
      </c>
      <c r="AX21" s="235">
        <f t="shared" si="8"/>
        <v>0</v>
      </c>
      <c r="AY21" s="235">
        <f t="shared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</row>
    <row r="22" spans="2:55">
      <c r="D22" s="224" t="str">
        <f>WIN_volumes!D22</f>
        <v>Admittance balancing units (single phase)</v>
      </c>
      <c r="F22" s="12"/>
      <c r="G22" s="98"/>
      <c r="H22" s="236">
        <f>IF(H$11=$D$6, WIN_volumes!$J22*WIN_volumes!$K22,0)</f>
        <v>0</v>
      </c>
      <c r="I22" s="233">
        <f>IF(I$11=IF($D22=$A$5, $D$5, IF(OR($D22="ESV observed compliance", $D22 = $A$7),$D$7, $D$6)), SUMPRODUCT(WIN_volumes!$Q22:$U22,WIN_volumes!$Q$13:$U$13)+WIN_volumes!$O22,0)</f>
        <v>0</v>
      </c>
      <c r="J22" s="234">
        <f>IF(J$11=$D$6, WIN_volumes!$M22,0)</f>
        <v>0</v>
      </c>
      <c r="K22" s="233">
        <f>IF(K$11=$D$6, WIN_volumes!$J22*WIN_volumes!$K22,0)</f>
        <v>0</v>
      </c>
      <c r="L22" s="233">
        <f>IF(L$11=IF($D22=$A$5, $D$5, IF(OR($D22="ESV observed compliance", $D22 = $A$7),$D$7, $D$6)), SUMPRODUCT(WIN_volumes!$Q22:$U22,WIN_volumes!$Q$13:$U$13)+WIN_volumes!$O22,0)</f>
        <v>0</v>
      </c>
      <c r="M22" s="234">
        <f>IF(M$11=$D$6, WIN_volumes!$M22,0)</f>
        <v>0</v>
      </c>
      <c r="N22" s="233">
        <f>IF(N$11=$D$6, WIN_volumes!$J22*WIN_volumes!$K22,0)</f>
        <v>0</v>
      </c>
      <c r="O22" s="233">
        <f>IF(O$11=IF($D22=$A$5, $D$5, IF(OR($D22="ESV observed compliance", $D22 = $A$7),$D$7, $D$6)), SUMPRODUCT(WIN_volumes!$Q22:$U22,WIN_volumes!$Q$13:$U$13)+WIN_volumes!$O22,0)</f>
        <v>0</v>
      </c>
      <c r="P22" s="234">
        <f>IF(P$11=$D$6, WIN_volumes!$M22,0)</f>
        <v>0</v>
      </c>
      <c r="Q22" s="233">
        <f>IF(Q$11=$D$6, WIN_volumes!$J22*WIN_volumes!$K22,0)</f>
        <v>0</v>
      </c>
      <c r="R22" s="233">
        <f>IF(R$11=IF($D22=$A$5, $D$5, IF(OR($D22="ESV observed compliance", $D22 = $A$7),$D$7, $D$6)), SUMPRODUCT(WIN_volumes!$Q22:$U22,WIN_volumes!$Q$13:$U$13)+WIN_volumes!$O22,0)</f>
        <v>0</v>
      </c>
      <c r="S22" s="234">
        <f>IF(S$11=$D$6, WIN_volumes!$M22,0)</f>
        <v>0</v>
      </c>
      <c r="T22" s="233">
        <f>IF(T$11=$D$6, WIN_volumes!$J22*WIN_volumes!$K22,0)</f>
        <v>0</v>
      </c>
      <c r="U22" s="233">
        <f ca="1">IF(U$11=IF($D22=$A$5, $D$5, IF(OR($D22="ESV observed compliance", $D22 = $A$7),$D$7, $D$6)), SUMPRODUCT(WIN_volumes!$Q22:$U22,WIN_volumes!$Q$13:$U$13)+WIN_volumes!$O22,0)</f>
        <v>0</v>
      </c>
      <c r="V22" s="234">
        <f>IF(V$11=$D$6, WIN_volumes!$M22,0)</f>
        <v>0</v>
      </c>
      <c r="W22" s="233">
        <f>IF(W$11=$D$6, WIN_volumes!$J22*WIN_volumes!$K22,0)</f>
        <v>0</v>
      </c>
      <c r="X22" s="233">
        <f>IF(X$11=IF($D22=$A$5, $D$5, IF(OR($D22="ESV observed compliance", $D22 = $A$7),$D$7, $D$6)), SUMPRODUCT(WIN_volumes!$Q22:$U22,WIN_volumes!$Q$13:$U$13)+WIN_volumes!$O22,0)</f>
        <v>0</v>
      </c>
      <c r="Y22" s="234">
        <f>IF(Y$11=$D$6, WIN_volumes!$M22,0)</f>
        <v>0</v>
      </c>
      <c r="Z22" s="233">
        <f>IF(Z$11=$D$6, WIN_volumes!$J22*WIN_volumes!$K22,0)</f>
        <v>0</v>
      </c>
      <c r="AA22" s="233">
        <f>IF(AA$11=IF($D22=$A$5, $D$5, IF(OR($D22="ESV observed compliance", $D22 = $A$7),$D$7, $D$6)), SUMPRODUCT(WIN_volumes!$Q22:$U22,WIN_volumes!$Q$13:$U$13)+WIN_volumes!$O22,0)</f>
        <v>0</v>
      </c>
      <c r="AB22" s="234">
        <f>IF(AB$11=$D$6, WIN_volumes!$M22,0)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si="6"/>
        <v>0</v>
      </c>
      <c r="AH22" s="235">
        <f t="shared" ca="1" si="6"/>
        <v>0</v>
      </c>
      <c r="AI22" s="235">
        <f t="shared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si="8"/>
        <v>0</v>
      </c>
      <c r="AU22" s="235">
        <f t="shared" si="8"/>
        <v>0</v>
      </c>
      <c r="AV22" s="235">
        <f t="shared" ca="1" si="8"/>
        <v>0</v>
      </c>
      <c r="AW22" s="235">
        <f t="shared" ca="1" si="8"/>
        <v>0</v>
      </c>
      <c r="AX22" s="235">
        <f t="shared" si="8"/>
        <v>0</v>
      </c>
      <c r="AY22" s="235">
        <f t="shared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</row>
    <row r="23" spans="2:55">
      <c r="D23" s="224" t="str">
        <f>WIN_volumes!D23</f>
        <v>Admittance balancing units (three phase)</v>
      </c>
      <c r="F23" s="12"/>
      <c r="G23" s="98"/>
      <c r="H23" s="236">
        <f>IF(H$11=$D$6, WIN_volumes!$J23*WIN_volumes!$K23,0)</f>
        <v>0</v>
      </c>
      <c r="I23" s="233">
        <f>IF(I$11=IF($D23=$A$5, $D$5, IF(OR($D23="ESV observed compliance", $D23 = $A$7),$D$7, $D$6)), SUMPRODUCT(WIN_volumes!$Q23:$U23,WIN_volumes!$Q$13:$U$13)+WIN_volumes!$O23,0)</f>
        <v>0</v>
      </c>
      <c r="J23" s="234">
        <f>IF(J$11=$D$6, WIN_volumes!$M23,0)</f>
        <v>0</v>
      </c>
      <c r="K23" s="233">
        <f>IF(K$11=$D$6, WIN_volumes!$J23*WIN_volumes!$K23,0)</f>
        <v>0</v>
      </c>
      <c r="L23" s="233">
        <f>IF(L$11=IF($D23=$A$5, $D$5, IF(OR($D23="ESV observed compliance", $D23 = $A$7),$D$7, $D$6)), SUMPRODUCT(WIN_volumes!$Q23:$U23,WIN_volumes!$Q$13:$U$13)+WIN_volumes!$O23,0)</f>
        <v>0</v>
      </c>
      <c r="M23" s="234">
        <f>IF(M$11=$D$6, WIN_volumes!$M23,0)</f>
        <v>0</v>
      </c>
      <c r="N23" s="233">
        <f>IF(N$11=$D$6, WIN_volumes!$J23*WIN_volumes!$K23,0)</f>
        <v>0</v>
      </c>
      <c r="O23" s="233">
        <f>IF(O$11=IF($D23=$A$5, $D$5, IF(OR($D23="ESV observed compliance", $D23 = $A$7),$D$7, $D$6)), SUMPRODUCT(WIN_volumes!$Q23:$U23,WIN_volumes!$Q$13:$U$13)+WIN_volumes!$O23,0)</f>
        <v>0</v>
      </c>
      <c r="P23" s="234">
        <f>IF(P$11=$D$6, WIN_volumes!$M23,0)</f>
        <v>0</v>
      </c>
      <c r="Q23" s="233">
        <f>IF(Q$11=$D$6, WIN_volumes!$J23*WIN_volumes!$K23,0)</f>
        <v>0</v>
      </c>
      <c r="R23" s="233">
        <f>IF(R$11=IF($D23=$A$5, $D$5, IF(OR($D23="ESV observed compliance", $D23 = $A$7),$D$7, $D$6)), SUMPRODUCT(WIN_volumes!$Q23:$U23,WIN_volumes!$Q$13:$U$13)+WIN_volumes!$O23,0)</f>
        <v>0</v>
      </c>
      <c r="S23" s="234">
        <f>IF(S$11=$D$6, WIN_volumes!$M23,0)</f>
        <v>0</v>
      </c>
      <c r="T23" s="233">
        <f>IF(T$11=$D$6, WIN_volumes!$J23*WIN_volumes!$K23,0)</f>
        <v>0</v>
      </c>
      <c r="U23" s="233">
        <f ca="1">IF(U$11=IF($D23=$A$5, $D$5, IF(OR($D23="ESV observed compliance", $D23 = $A$7),$D$7, $D$6)), SUMPRODUCT(WIN_volumes!$Q23:$U23,WIN_volumes!$Q$13:$U$13)+WIN_volumes!$O23,0)</f>
        <v>0</v>
      </c>
      <c r="V23" s="234">
        <f>IF(V$11=$D$6, WIN_volumes!$M23,0)</f>
        <v>0</v>
      </c>
      <c r="W23" s="233">
        <f>IF(W$11=$D$6, WIN_volumes!$J23*WIN_volumes!$K23,0)</f>
        <v>0</v>
      </c>
      <c r="X23" s="233">
        <f>IF(X$11=IF($D23=$A$5, $D$5, IF(OR($D23="ESV observed compliance", $D23 = $A$7),$D$7, $D$6)), SUMPRODUCT(WIN_volumes!$Q23:$U23,WIN_volumes!$Q$13:$U$13)+WIN_volumes!$O23,0)</f>
        <v>0</v>
      </c>
      <c r="Y23" s="234">
        <f>IF(Y$11=$D$6, WIN_volumes!$M23,0)</f>
        <v>0</v>
      </c>
      <c r="Z23" s="233">
        <f>IF(Z$11=$D$6, WIN_volumes!$J23*WIN_volumes!$K23,0)</f>
        <v>0</v>
      </c>
      <c r="AA23" s="233">
        <f>IF(AA$11=IF($D23=$A$5, $D$5, IF(OR($D23="ESV observed compliance", $D23 = $A$7),$D$7, $D$6)), SUMPRODUCT(WIN_volumes!$Q23:$U23,WIN_volumes!$Q$13:$U$13)+WIN_volumes!$O23,0)</f>
        <v>0</v>
      </c>
      <c r="AB23" s="234">
        <f>IF(AB$11=$D$6, WIN_volumes!$M23,0)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si="6"/>
        <v>0</v>
      </c>
      <c r="AH23" s="235">
        <f t="shared" ca="1" si="6"/>
        <v>0</v>
      </c>
      <c r="AI23" s="235">
        <f t="shared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si="8"/>
        <v>0</v>
      </c>
      <c r="AU23" s="235">
        <f t="shared" si="8"/>
        <v>0</v>
      </c>
      <c r="AV23" s="235">
        <f t="shared" ca="1" si="8"/>
        <v>0</v>
      </c>
      <c r="AW23" s="235">
        <f t="shared" ca="1" si="8"/>
        <v>0</v>
      </c>
      <c r="AX23" s="235">
        <f t="shared" si="8"/>
        <v>0</v>
      </c>
      <c r="AY23" s="235">
        <f t="shared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</row>
    <row r="24" spans="2:55">
      <c r="D24" s="224" t="str">
        <f>WIN_volumes!D24</f>
        <v>Re-phasing</v>
      </c>
      <c r="F24" s="12"/>
      <c r="G24" s="98"/>
      <c r="H24" s="236">
        <f>IF(H$11=$D$6, WIN_volumes!$J24*WIN_volumes!$K24,0)</f>
        <v>0</v>
      </c>
      <c r="I24" s="233">
        <f>IF(I$11=IF($D24=$A$5, $D$5, IF(OR($D24="ESV observed compliance", $D24 = $A$7),$D$7, $D$6)), SUMPRODUCT(WIN_volumes!$Q24:$U24,WIN_volumes!$Q$13:$U$13)+WIN_volumes!$O24,0)</f>
        <v>0</v>
      </c>
      <c r="J24" s="234">
        <f>IF(J$11=$D$6, WIN_volumes!$M24,0)</f>
        <v>0</v>
      </c>
      <c r="K24" s="233">
        <f>IF(K$11=$D$6, WIN_volumes!$J24*WIN_volumes!$K24,0)</f>
        <v>0</v>
      </c>
      <c r="L24" s="233">
        <f>IF(L$11=IF($D24=$A$5, $D$5, IF(OR($D24="ESV observed compliance", $D24 = $A$7),$D$7, $D$6)), SUMPRODUCT(WIN_volumes!$Q24:$U24,WIN_volumes!$Q$13:$U$13)+WIN_volumes!$O24,0)</f>
        <v>0</v>
      </c>
      <c r="M24" s="234">
        <f>IF(M$11=$D$6, WIN_volumes!$M24,0)</f>
        <v>0</v>
      </c>
      <c r="N24" s="233">
        <f>IF(N$11=$D$6, WIN_volumes!$J24*WIN_volumes!$K24,0)</f>
        <v>0</v>
      </c>
      <c r="O24" s="233">
        <f>IF(O$11=IF($D24=$A$5, $D$5, IF(OR($D24="ESV observed compliance", $D24 = $A$7),$D$7, $D$6)), SUMPRODUCT(WIN_volumes!$Q24:$U24,WIN_volumes!$Q$13:$U$13)+WIN_volumes!$O24,0)</f>
        <v>0</v>
      </c>
      <c r="P24" s="234">
        <f>IF(P$11=$D$6, WIN_volumes!$M24,0)</f>
        <v>0</v>
      </c>
      <c r="Q24" s="233">
        <f>IF(Q$11=$D$6, WIN_volumes!$J24*WIN_volumes!$K24,0)</f>
        <v>0</v>
      </c>
      <c r="R24" s="233">
        <f>IF(R$11=IF($D24=$A$5, $D$5, IF(OR($D24="ESV observed compliance", $D24 = $A$7),$D$7, $D$6)), SUMPRODUCT(WIN_volumes!$Q24:$U24,WIN_volumes!$Q$13:$U$13)+WIN_volumes!$O24,0)</f>
        <v>0</v>
      </c>
      <c r="S24" s="234">
        <f>IF(S$11=$D$6, WIN_volumes!$M24,0)</f>
        <v>0</v>
      </c>
      <c r="T24" s="233">
        <f>IF(T$11=$D$6, WIN_volumes!$J24*WIN_volumes!$K24,0)</f>
        <v>0</v>
      </c>
      <c r="U24" s="233">
        <f ca="1">IF(U$11=IF($D24=$A$5, $D$5, IF(OR($D24="ESV observed compliance", $D24 = $A$7),$D$7, $D$6)), SUMPRODUCT(WIN_volumes!$Q24:$U24,WIN_volumes!$Q$13:$U$13)+WIN_volumes!$O24,0)</f>
        <v>0</v>
      </c>
      <c r="V24" s="234">
        <f>IF(V$11=$D$6, WIN_volumes!$M24,0)</f>
        <v>0</v>
      </c>
      <c r="W24" s="233">
        <f>IF(W$11=$D$6, WIN_volumes!$J24*WIN_volumes!$K24,0)</f>
        <v>0</v>
      </c>
      <c r="X24" s="233">
        <f>IF(X$11=IF($D24=$A$5, $D$5, IF(OR($D24="ESV observed compliance", $D24 = $A$7),$D$7, $D$6)), SUMPRODUCT(WIN_volumes!$Q24:$U24,WIN_volumes!$Q$13:$U$13)+WIN_volumes!$O24,0)</f>
        <v>0</v>
      </c>
      <c r="Y24" s="234">
        <f>IF(Y$11=$D$6, WIN_volumes!$M24,0)</f>
        <v>0</v>
      </c>
      <c r="Z24" s="233">
        <f>IF(Z$11=$D$6, WIN_volumes!$J24*WIN_volumes!$K24,0)</f>
        <v>0</v>
      </c>
      <c r="AA24" s="233">
        <f>IF(AA$11=IF($D24=$A$5, $D$5, IF(OR($D24="ESV observed compliance", $D24 = $A$7),$D$7, $D$6)), SUMPRODUCT(WIN_volumes!$Q24:$U24,WIN_volumes!$Q$13:$U$13)+WIN_volumes!$O24,0)</f>
        <v>0</v>
      </c>
      <c r="AB24" s="234">
        <f>IF(AB$11=$D$6, WIN_volumes!$M24,0)</f>
        <v>0</v>
      </c>
      <c r="AC24" s="124"/>
      <c r="AD24" s="235">
        <f t="shared" si="6"/>
        <v>0</v>
      </c>
      <c r="AE24" s="235">
        <f t="shared" si="6"/>
        <v>0</v>
      </c>
      <c r="AF24" s="235">
        <f t="shared" si="6"/>
        <v>0</v>
      </c>
      <c r="AG24" s="235">
        <f t="shared" si="6"/>
        <v>0</v>
      </c>
      <c r="AH24" s="235">
        <f t="shared" ca="1" si="6"/>
        <v>0</v>
      </c>
      <c r="AI24" s="235">
        <f t="shared" si="6"/>
        <v>0</v>
      </c>
      <c r="AJ24" s="235">
        <f t="shared" si="6"/>
        <v>0</v>
      </c>
      <c r="AK24" s="124"/>
      <c r="AL24" s="235">
        <f t="shared" ref="AL24:AL34" ca="1" si="10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si="8"/>
        <v>0</v>
      </c>
      <c r="AU24" s="235">
        <f t="shared" si="8"/>
        <v>0</v>
      </c>
      <c r="AV24" s="235">
        <f t="shared" ca="1" si="8"/>
        <v>0</v>
      </c>
      <c r="AW24" s="235">
        <f t="shared" ca="1" si="8"/>
        <v>0</v>
      </c>
      <c r="AX24" s="235">
        <f t="shared" si="8"/>
        <v>0</v>
      </c>
      <c r="AY24" s="235">
        <f t="shared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</row>
    <row r="25" spans="2:55">
      <c r="D25" s="224" t="str">
        <f>WIN_volumes!D25</f>
        <v>Fusesavers</v>
      </c>
      <c r="F25" s="12"/>
      <c r="G25" s="98"/>
      <c r="H25" s="236">
        <f>IF(H$11=$D$6, WIN_volumes!$J25*WIN_volumes!$K25,0)</f>
        <v>0</v>
      </c>
      <c r="I25" s="233">
        <f>IF(I$11=IF($D25=$A$5, $D$5, IF(OR($D25="ESV observed compliance", $D25 = $A$7),$D$7, $D$6)), SUMPRODUCT(WIN_volumes!$Q25:$U25,WIN_volumes!$Q$13:$U$13)+WIN_volumes!$O25,0)</f>
        <v>0</v>
      </c>
      <c r="J25" s="234">
        <f>IF(J$11=$D$6, WIN_volumes!$M25,0)</f>
        <v>0</v>
      </c>
      <c r="K25" s="233">
        <f>IF(K$11=$D$6, WIN_volumes!$J25*WIN_volumes!$K25,0)</f>
        <v>0</v>
      </c>
      <c r="L25" s="233">
        <f>IF(L$11=IF($D25=$A$5, $D$5, IF(OR($D25="ESV observed compliance", $D25 = $A$7),$D$7, $D$6)), SUMPRODUCT(WIN_volumes!$Q25:$U25,WIN_volumes!$Q$13:$U$13)+WIN_volumes!$O25,0)</f>
        <v>0</v>
      </c>
      <c r="M25" s="234">
        <f>IF(M$11=$D$6, WIN_volumes!$M25,0)</f>
        <v>0</v>
      </c>
      <c r="N25" s="233">
        <f>IF(N$11=$D$6, WIN_volumes!$J25*WIN_volumes!$K25,0)</f>
        <v>0</v>
      </c>
      <c r="O25" s="233">
        <f>IF(O$11=IF($D25=$A$5, $D$5, IF(OR($D25="ESV observed compliance", $D25 = $A$7),$D$7, $D$6)), SUMPRODUCT(WIN_volumes!$Q25:$U25,WIN_volumes!$Q$13:$U$13)+WIN_volumes!$O25,0)</f>
        <v>0</v>
      </c>
      <c r="P25" s="234">
        <f>IF(P$11=$D$6, WIN_volumes!$M25,0)</f>
        <v>0</v>
      </c>
      <c r="Q25" s="233">
        <f>IF(Q$11=$D$6, WIN_volumes!$J25*WIN_volumes!$K25,0)</f>
        <v>0</v>
      </c>
      <c r="R25" s="233">
        <f>IF(R$11=IF($D25=$A$5, $D$5, IF(OR($D25="ESV observed compliance", $D25 = $A$7),$D$7, $D$6)), SUMPRODUCT(WIN_volumes!$Q25:$U25,WIN_volumes!$Q$13:$U$13)+WIN_volumes!$O25,0)</f>
        <v>0</v>
      </c>
      <c r="S25" s="234">
        <f>IF(S$11=$D$6, WIN_volumes!$M25,0)</f>
        <v>0</v>
      </c>
      <c r="T25" s="233">
        <f>IF(T$11=$D$6, WIN_volumes!$J25*WIN_volumes!$K25,0)</f>
        <v>0</v>
      </c>
      <c r="U25" s="233">
        <f ca="1">IF(U$11=IF($D25=$A$5, $D$5, IF(OR($D25="ESV observed compliance", $D25 = $A$7),$D$7, $D$6)), SUMPRODUCT(WIN_volumes!$Q25:$U25,WIN_volumes!$Q$13:$U$13)+WIN_volumes!$O25,0)</f>
        <v>0</v>
      </c>
      <c r="V25" s="234">
        <f>IF(V$11=$D$6, WIN_volumes!$M25,0)</f>
        <v>0</v>
      </c>
      <c r="W25" s="233">
        <f>IF(W$11=$D$6, WIN_volumes!$J25*WIN_volumes!$K25,0)</f>
        <v>0</v>
      </c>
      <c r="X25" s="233">
        <f>IF(X$11=IF($D25=$A$5, $D$5, IF(OR($D25="ESV observed compliance", $D25 = $A$7),$D$7, $D$6)), SUMPRODUCT(WIN_volumes!$Q25:$U25,WIN_volumes!$Q$13:$U$13)+WIN_volumes!$O25,0)</f>
        <v>0</v>
      </c>
      <c r="Y25" s="234">
        <f>IF(Y$11=$D$6, WIN_volumes!$M25,0)</f>
        <v>0</v>
      </c>
      <c r="Z25" s="233">
        <f>IF(Z$11=$D$6, WIN_volumes!$J25*WIN_volumes!$K25,0)</f>
        <v>0</v>
      </c>
      <c r="AA25" s="233">
        <f>IF(AA$11=IF($D25=$A$5, $D$5, IF(OR($D25="ESV observed compliance", $D25 = $A$7),$D$7, $D$6)), SUMPRODUCT(WIN_volumes!$Q25:$U25,WIN_volumes!$Q$13:$U$13)+WIN_volumes!$O25,0)</f>
        <v>0</v>
      </c>
      <c r="AB25" s="234">
        <f>IF(AB$11=$D$6, WIN_volumes!$M25,0)</f>
        <v>0</v>
      </c>
      <c r="AC25" s="124"/>
      <c r="AD25" s="235">
        <f t="shared" si="6"/>
        <v>0</v>
      </c>
      <c r="AE25" s="235">
        <f t="shared" si="6"/>
        <v>0</v>
      </c>
      <c r="AF25" s="235">
        <f t="shared" si="6"/>
        <v>0</v>
      </c>
      <c r="AG25" s="235">
        <f t="shared" si="6"/>
        <v>0</v>
      </c>
      <c r="AH25" s="235">
        <f t="shared" ca="1" si="6"/>
        <v>0</v>
      </c>
      <c r="AI25" s="235">
        <f t="shared" si="6"/>
        <v>0</v>
      </c>
      <c r="AJ25" s="235">
        <f t="shared" si="6"/>
        <v>0</v>
      </c>
      <c r="AK25" s="124"/>
      <c r="AL25" s="235">
        <f t="shared" ca="1" si="10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si="8"/>
        <v>0</v>
      </c>
      <c r="AU25" s="235">
        <f t="shared" si="8"/>
        <v>0</v>
      </c>
      <c r="AV25" s="235">
        <f t="shared" ca="1" si="8"/>
        <v>0</v>
      </c>
      <c r="AW25" s="235">
        <f t="shared" ca="1" si="8"/>
        <v>0</v>
      </c>
      <c r="AX25" s="235">
        <f t="shared" si="8"/>
        <v>0</v>
      </c>
      <c r="AY25" s="235">
        <f t="shared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</row>
    <row r="26" spans="2:55">
      <c r="D26" s="224" t="str">
        <f>WIN_volumes!D26</f>
        <v>HV Regulators upgrade (control box)</v>
      </c>
      <c r="F26" s="12"/>
      <c r="G26" s="98"/>
      <c r="H26" s="236">
        <f>IF(H$11=$D$6, WIN_volumes!$J26*WIN_volumes!$K26,0)</f>
        <v>0</v>
      </c>
      <c r="I26" s="233">
        <f>IF(I$11=IF($D26=$A$5, $D$5, IF(OR($D26="ESV observed compliance", $D26 = $A$7),$D$7, $D$6)), SUMPRODUCT(WIN_volumes!$Q26:$U26,WIN_volumes!$Q$13:$U$13)+WIN_volumes!$O26,0)</f>
        <v>0</v>
      </c>
      <c r="J26" s="234">
        <f>IF(J$11=$D$6, WIN_volumes!$M26,0)</f>
        <v>0</v>
      </c>
      <c r="K26" s="233">
        <f>IF(K$11=$D$6, WIN_volumes!$J26*WIN_volumes!$K26,0)</f>
        <v>0</v>
      </c>
      <c r="L26" s="233">
        <f>IF(L$11=IF($D26=$A$5, $D$5, IF(OR($D26="ESV observed compliance", $D26 = $A$7),$D$7, $D$6)), SUMPRODUCT(WIN_volumes!$Q26:$U26,WIN_volumes!$Q$13:$U$13)+WIN_volumes!$O26,0)</f>
        <v>0</v>
      </c>
      <c r="M26" s="234">
        <f>IF(M$11=$D$6, WIN_volumes!$M26,0)</f>
        <v>0</v>
      </c>
      <c r="N26" s="233">
        <f>IF(N$11=$D$6, WIN_volumes!$J26*WIN_volumes!$K26,0)</f>
        <v>0</v>
      </c>
      <c r="O26" s="233">
        <f>IF(O$11=IF($D26=$A$5, $D$5, IF(OR($D26="ESV observed compliance", $D26 = $A$7),$D$7, $D$6)), SUMPRODUCT(WIN_volumes!$Q26:$U26,WIN_volumes!$Q$13:$U$13)+WIN_volumes!$O26,0)</f>
        <v>0</v>
      </c>
      <c r="P26" s="234">
        <f>IF(P$11=$D$6, WIN_volumes!$M26,0)</f>
        <v>0</v>
      </c>
      <c r="Q26" s="233">
        <f>IF(Q$11=$D$6, WIN_volumes!$J26*WIN_volumes!$K26,0)</f>
        <v>0</v>
      </c>
      <c r="R26" s="233">
        <f>IF(R$11=IF($D26=$A$5, $D$5, IF(OR($D26="ESV observed compliance", $D26 = $A$7),$D$7, $D$6)), SUMPRODUCT(WIN_volumes!$Q26:$U26,WIN_volumes!$Q$13:$U$13)+WIN_volumes!$O26,0)</f>
        <v>0</v>
      </c>
      <c r="S26" s="234">
        <f>IF(S$11=$D$6, WIN_volumes!$M26,0)</f>
        <v>0</v>
      </c>
      <c r="T26" s="233">
        <f>IF(T$11=$D$6, WIN_volumes!$J26*WIN_volumes!$K26,0)</f>
        <v>0</v>
      </c>
      <c r="U26" s="233">
        <f ca="1">IF(U$11=IF($D26=$A$5, $D$5, IF(OR($D26="ESV observed compliance", $D26 = $A$7),$D$7, $D$6)), SUMPRODUCT(WIN_volumes!$Q26:$U26,WIN_volumes!$Q$13:$U$13)+WIN_volumes!$O26,0)</f>
        <v>0</v>
      </c>
      <c r="V26" s="234">
        <f>IF(V$11=$D$6, WIN_volumes!$M26,0)</f>
        <v>0</v>
      </c>
      <c r="W26" s="233">
        <f>IF(W$11=$D$6, WIN_volumes!$J26*WIN_volumes!$K26,0)</f>
        <v>0</v>
      </c>
      <c r="X26" s="233">
        <f>IF(X$11=IF($D26=$A$5, $D$5, IF(OR($D26="ESV observed compliance", $D26 = $A$7),$D$7, $D$6)), SUMPRODUCT(WIN_volumes!$Q26:$U26,WIN_volumes!$Q$13:$U$13)+WIN_volumes!$O26,0)</f>
        <v>0</v>
      </c>
      <c r="Y26" s="234">
        <f>IF(Y$11=$D$6, WIN_volumes!$M26,0)</f>
        <v>0</v>
      </c>
      <c r="Z26" s="233">
        <f>IF(Z$11=$D$6, WIN_volumes!$J26*WIN_volumes!$K26,0)</f>
        <v>0</v>
      </c>
      <c r="AA26" s="233">
        <f>IF(AA$11=IF($D26=$A$5, $D$5, IF(OR($D26="ESV observed compliance", $D26 = $A$7),$D$7, $D$6)), SUMPRODUCT(WIN_volumes!$Q26:$U26,WIN_volumes!$Q$13:$U$13)+WIN_volumes!$O26,0)</f>
        <v>0</v>
      </c>
      <c r="AB26" s="234">
        <f>IF(AB$11=$D$6, WIN_volumes!$M26,0)</f>
        <v>0</v>
      </c>
      <c r="AC26" s="124"/>
      <c r="AD26" s="235">
        <f t="shared" si="6"/>
        <v>0</v>
      </c>
      <c r="AE26" s="235">
        <f t="shared" si="6"/>
        <v>0</v>
      </c>
      <c r="AF26" s="235">
        <f t="shared" si="6"/>
        <v>0</v>
      </c>
      <c r="AG26" s="235">
        <f t="shared" si="6"/>
        <v>0</v>
      </c>
      <c r="AH26" s="235">
        <f t="shared" ca="1" si="6"/>
        <v>0</v>
      </c>
      <c r="AI26" s="235">
        <f t="shared" si="6"/>
        <v>0</v>
      </c>
      <c r="AJ26" s="235">
        <f t="shared" si="6"/>
        <v>0</v>
      </c>
      <c r="AK26" s="124"/>
      <c r="AL26" s="235">
        <f t="shared" ca="1" si="10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si="8"/>
        <v>0</v>
      </c>
      <c r="AU26" s="235">
        <f t="shared" si="8"/>
        <v>0</v>
      </c>
      <c r="AV26" s="235">
        <f t="shared" ca="1" si="8"/>
        <v>0</v>
      </c>
      <c r="AW26" s="235">
        <f t="shared" ca="1" si="8"/>
        <v>0</v>
      </c>
      <c r="AX26" s="235">
        <f t="shared" si="8"/>
        <v>0</v>
      </c>
      <c r="AY26" s="235">
        <f t="shared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</row>
    <row r="27" spans="2:55">
      <c r="D27" s="224" t="str">
        <f>WIN_volumes!D27</f>
        <v>HV Regulators upgrade (close delta)</v>
      </c>
      <c r="F27" s="12"/>
      <c r="G27" s="98"/>
      <c r="H27" s="236">
        <f>IF(H$11=$D$6, WIN_volumes!$J27*WIN_volumes!$K27,0)</f>
        <v>0</v>
      </c>
      <c r="I27" s="233">
        <f>IF(I$11=IF($D27=$A$5, $D$5, IF(OR($D27="ESV observed compliance", $D27 = $A$7),$D$7, $D$6)), SUMPRODUCT(WIN_volumes!$Q27:$U27,WIN_volumes!$Q$13:$U$13)+WIN_volumes!$O27,0)</f>
        <v>0</v>
      </c>
      <c r="J27" s="234">
        <f>IF(J$11=$D$6, WIN_volumes!$M27,0)</f>
        <v>0</v>
      </c>
      <c r="K27" s="233">
        <f>IF(K$11=$D$6, WIN_volumes!$J27*WIN_volumes!$K27,0)</f>
        <v>0</v>
      </c>
      <c r="L27" s="233">
        <f>IF(L$11=IF($D27=$A$5, $D$5, IF(OR($D27="ESV observed compliance", $D27 = $A$7),$D$7, $D$6)), SUMPRODUCT(WIN_volumes!$Q27:$U27,WIN_volumes!$Q$13:$U$13)+WIN_volumes!$O27,0)</f>
        <v>0</v>
      </c>
      <c r="M27" s="234">
        <f>IF(M$11=$D$6, WIN_volumes!$M27,0)</f>
        <v>0</v>
      </c>
      <c r="N27" s="233">
        <f>IF(N$11=$D$6, WIN_volumes!$J27*WIN_volumes!$K27,0)</f>
        <v>0</v>
      </c>
      <c r="O27" s="233">
        <f>IF(O$11=IF($D27=$A$5, $D$5, IF(OR($D27="ESV observed compliance", $D27 = $A$7),$D$7, $D$6)), SUMPRODUCT(WIN_volumes!$Q27:$U27,WIN_volumes!$Q$13:$U$13)+WIN_volumes!$O27,0)</f>
        <v>0</v>
      </c>
      <c r="P27" s="234">
        <f>IF(P$11=$D$6, WIN_volumes!$M27,0)</f>
        <v>0</v>
      </c>
      <c r="Q27" s="233">
        <f>IF(Q$11=$D$6, WIN_volumes!$J27*WIN_volumes!$K27,0)</f>
        <v>0</v>
      </c>
      <c r="R27" s="233">
        <f>IF(R$11=IF($D27=$A$5, $D$5, IF(OR($D27="ESV observed compliance", $D27 = $A$7),$D$7, $D$6)), SUMPRODUCT(WIN_volumes!$Q27:$U27,WIN_volumes!$Q$13:$U$13)+WIN_volumes!$O27,0)</f>
        <v>0</v>
      </c>
      <c r="S27" s="234">
        <f>IF(S$11=$D$6, WIN_volumes!$M27,0)</f>
        <v>0</v>
      </c>
      <c r="T27" s="233">
        <f>IF(T$11=$D$6, WIN_volumes!$J27*WIN_volumes!$K27,0)</f>
        <v>0</v>
      </c>
      <c r="U27" s="233">
        <f ca="1">IF(U$11=IF($D27=$A$5, $D$5, IF(OR($D27="ESV observed compliance", $D27 = $A$7),$D$7, $D$6)), SUMPRODUCT(WIN_volumes!$Q27:$U27,WIN_volumes!$Q$13:$U$13)+WIN_volumes!$O27,0)</f>
        <v>0</v>
      </c>
      <c r="V27" s="234">
        <f>IF(V$11=$D$6, WIN_volumes!$M27,0)</f>
        <v>0</v>
      </c>
      <c r="W27" s="233">
        <f>IF(W$11=$D$6, WIN_volumes!$J27*WIN_volumes!$K27,0)</f>
        <v>0</v>
      </c>
      <c r="X27" s="233">
        <f>IF(X$11=IF($D27=$A$5, $D$5, IF(OR($D27="ESV observed compliance", $D27 = $A$7),$D$7, $D$6)), SUMPRODUCT(WIN_volumes!$Q27:$U27,WIN_volumes!$Q$13:$U$13)+WIN_volumes!$O27,0)</f>
        <v>0</v>
      </c>
      <c r="Y27" s="234">
        <f>IF(Y$11=$D$6, WIN_volumes!$M27,0)</f>
        <v>0</v>
      </c>
      <c r="Z27" s="233">
        <f>IF(Z$11=$D$6, WIN_volumes!$J27*WIN_volumes!$K27,0)</f>
        <v>0</v>
      </c>
      <c r="AA27" s="233">
        <f>IF(AA$11=IF($D27=$A$5, $D$5, IF(OR($D27="ESV observed compliance", $D27 = $A$7),$D$7, $D$6)), SUMPRODUCT(WIN_volumes!$Q27:$U27,WIN_volumes!$Q$13:$U$13)+WIN_volumes!$O27,0)</f>
        <v>0</v>
      </c>
      <c r="AB27" s="234">
        <f>IF(AB$11=$D$6, WIN_volumes!$M27,0)</f>
        <v>0</v>
      </c>
      <c r="AC27" s="124"/>
      <c r="AD27" s="235">
        <f t="shared" si="6"/>
        <v>0</v>
      </c>
      <c r="AE27" s="235">
        <f t="shared" si="6"/>
        <v>0</v>
      </c>
      <c r="AF27" s="235">
        <f t="shared" si="6"/>
        <v>0</v>
      </c>
      <c r="AG27" s="235">
        <f t="shared" si="6"/>
        <v>0</v>
      </c>
      <c r="AH27" s="235">
        <f t="shared" ca="1" si="6"/>
        <v>0</v>
      </c>
      <c r="AI27" s="235">
        <f t="shared" si="6"/>
        <v>0</v>
      </c>
      <c r="AJ27" s="235">
        <f t="shared" si="6"/>
        <v>0</v>
      </c>
      <c r="AK27" s="124"/>
      <c r="AL27" s="235">
        <f t="shared" ca="1" si="10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si="8"/>
        <v>0</v>
      </c>
      <c r="AU27" s="235">
        <f t="shared" si="8"/>
        <v>0</v>
      </c>
      <c r="AV27" s="235">
        <f t="shared" ca="1" si="8"/>
        <v>0</v>
      </c>
      <c r="AW27" s="235">
        <f t="shared" ca="1" si="8"/>
        <v>0</v>
      </c>
      <c r="AX27" s="235">
        <f t="shared" si="8"/>
        <v>0</v>
      </c>
      <c r="AY27" s="235">
        <f t="shared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</row>
    <row r="28" spans="2:55">
      <c r="D28" s="224" t="str">
        <f>WIN_volumes!D28</f>
        <v>Distribution switchgear (installed)</v>
      </c>
      <c r="F28" s="12"/>
      <c r="G28" s="98"/>
      <c r="H28" s="236">
        <f>IF(H$11=$D$6, WIN_volumes!$J28*WIN_volumes!$K28,0)</f>
        <v>0</v>
      </c>
      <c r="I28" s="233">
        <f>IF(I$11=IF($D28=$A$5, $D$5, IF(OR($D28="ESV observed compliance", $D28 = $A$7),$D$7, $D$6)), SUMPRODUCT(WIN_volumes!$Q28:$U28,WIN_volumes!$Q$13:$U$13)+WIN_volumes!$O28,0)</f>
        <v>0</v>
      </c>
      <c r="J28" s="234">
        <f>IF(J$11=$D$6, WIN_volumes!$M28,0)</f>
        <v>0</v>
      </c>
      <c r="K28" s="233">
        <f>IF(K$11=$D$6, WIN_volumes!$J28*WIN_volumes!$K28,0)</f>
        <v>0</v>
      </c>
      <c r="L28" s="233">
        <f>IF(L$11=IF($D28=$A$5, $D$5, IF(OR($D28="ESV observed compliance", $D28 = $A$7),$D$7, $D$6)), SUMPRODUCT(WIN_volumes!$Q28:$U28,WIN_volumes!$Q$13:$U$13)+WIN_volumes!$O28,0)</f>
        <v>0</v>
      </c>
      <c r="M28" s="234">
        <f>IF(M$11=$D$6, WIN_volumes!$M28,0)</f>
        <v>0</v>
      </c>
      <c r="N28" s="233">
        <f>IF(N$11=$D$6, WIN_volumes!$J28*WIN_volumes!$K28,0)</f>
        <v>0</v>
      </c>
      <c r="O28" s="233">
        <f>IF(O$11=IF($D28=$A$5, $D$5, IF(OR($D28="ESV observed compliance", $D28 = $A$7),$D$7, $D$6)), SUMPRODUCT(WIN_volumes!$Q28:$U28,WIN_volumes!$Q$13:$U$13)+WIN_volumes!$O28,0)</f>
        <v>0</v>
      </c>
      <c r="P28" s="234">
        <f>IF(P$11=$D$6, WIN_volumes!$M28,0)</f>
        <v>0</v>
      </c>
      <c r="Q28" s="233">
        <f>IF(Q$11=$D$6, WIN_volumes!$J28*WIN_volumes!$K28,0)</f>
        <v>0</v>
      </c>
      <c r="R28" s="233">
        <f>IF(R$11=IF($D28=$A$5, $D$5, IF(OR($D28="ESV observed compliance", $D28 = $A$7),$D$7, $D$6)), SUMPRODUCT(WIN_volumes!$Q28:$U28,WIN_volumes!$Q$13:$U$13)+WIN_volumes!$O28,0)</f>
        <v>0</v>
      </c>
      <c r="S28" s="234">
        <f>IF(S$11=$D$6, WIN_volumes!$M28,0)</f>
        <v>0</v>
      </c>
      <c r="T28" s="233">
        <f>IF(T$11=$D$6, WIN_volumes!$J28*WIN_volumes!$K28,0)</f>
        <v>0</v>
      </c>
      <c r="U28" s="233">
        <f ca="1">IF(U$11=IF($D28=$A$5, $D$5, IF(OR($D28="ESV observed compliance", $D28 = $A$7),$D$7, $D$6)), SUMPRODUCT(WIN_volumes!$Q28:$U28,WIN_volumes!$Q$13:$U$13)+WIN_volumes!$O28,0)</f>
        <v>0</v>
      </c>
      <c r="V28" s="234">
        <f>IF(V$11=$D$6, WIN_volumes!$M28,0)</f>
        <v>0</v>
      </c>
      <c r="W28" s="233">
        <f>IF(W$11=$D$6, WIN_volumes!$J28*WIN_volumes!$K28,0)</f>
        <v>0</v>
      </c>
      <c r="X28" s="233">
        <f>IF(X$11=IF($D28=$A$5, $D$5, IF(OR($D28="ESV observed compliance", $D28 = $A$7),$D$7, $D$6)), SUMPRODUCT(WIN_volumes!$Q28:$U28,WIN_volumes!$Q$13:$U$13)+WIN_volumes!$O28,0)</f>
        <v>0</v>
      </c>
      <c r="Y28" s="234">
        <f>IF(Y$11=$D$6, WIN_volumes!$M28,0)</f>
        <v>0</v>
      </c>
      <c r="Z28" s="233">
        <f>IF(Z$11=$D$6, WIN_volumes!$J28*WIN_volumes!$K28,0)</f>
        <v>0</v>
      </c>
      <c r="AA28" s="233">
        <f>IF(AA$11=IF($D28=$A$5, $D$5, IF(OR($D28="ESV observed compliance", $D28 = $A$7),$D$7, $D$6)), SUMPRODUCT(WIN_volumes!$Q28:$U28,WIN_volumes!$Q$13:$U$13)+WIN_volumes!$O28,0)</f>
        <v>0</v>
      </c>
      <c r="AB28" s="234">
        <f>IF(AB$11=$D$6, WIN_volumes!$M28,0)</f>
        <v>0</v>
      </c>
      <c r="AC28" s="124"/>
      <c r="AD28" s="235">
        <f t="shared" si="6"/>
        <v>0</v>
      </c>
      <c r="AE28" s="235">
        <f t="shared" si="6"/>
        <v>0</v>
      </c>
      <c r="AF28" s="235">
        <f t="shared" si="6"/>
        <v>0</v>
      </c>
      <c r="AG28" s="235">
        <f t="shared" si="6"/>
        <v>0</v>
      </c>
      <c r="AH28" s="235">
        <f t="shared" ca="1" si="6"/>
        <v>0</v>
      </c>
      <c r="AI28" s="235">
        <f t="shared" si="6"/>
        <v>0</v>
      </c>
      <c r="AJ28" s="235">
        <f t="shared" si="6"/>
        <v>0</v>
      </c>
      <c r="AK28" s="124"/>
      <c r="AL28" s="235">
        <f t="shared" ca="1" si="10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si="8"/>
        <v>0</v>
      </c>
      <c r="AU28" s="235">
        <f t="shared" si="8"/>
        <v>0</v>
      </c>
      <c r="AV28" s="235">
        <f t="shared" ca="1" si="8"/>
        <v>0</v>
      </c>
      <c r="AW28" s="235">
        <f t="shared" ca="1" si="8"/>
        <v>0</v>
      </c>
      <c r="AX28" s="235">
        <f t="shared" si="8"/>
        <v>0</v>
      </c>
      <c r="AY28" s="235">
        <f t="shared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</row>
    <row r="29" spans="2:55">
      <c r="D29" s="224" t="str">
        <f>WIN_volumes!D29</f>
        <v>UG cable replacement</v>
      </c>
      <c r="F29" s="12"/>
      <c r="G29" s="98"/>
      <c r="H29" s="236">
        <f>IF(H$11=$D$6, WIN_volumes!$J29*WIN_volumes!$K29,0)</f>
        <v>0</v>
      </c>
      <c r="I29" s="233">
        <f>IF(I$11=IF($D29=$A$5, $D$5, IF(OR($D29="ESV observed compliance", $D29 = $A$7),$D$7, $D$6)), SUMPRODUCT(WIN_volumes!$Q29:$U29,WIN_volumes!$Q$13:$U$13)+WIN_volumes!$O29,0)</f>
        <v>0</v>
      </c>
      <c r="J29" s="234">
        <f>IF(J$11=$D$6, WIN_volumes!$M29,0)</f>
        <v>0</v>
      </c>
      <c r="K29" s="233">
        <f>IF(K$11=$D$6, WIN_volumes!$J29*WIN_volumes!$K29,0)</f>
        <v>0</v>
      </c>
      <c r="L29" s="233">
        <f>IF(L$11=IF($D29=$A$5, $D$5, IF(OR($D29="ESV observed compliance", $D29 = $A$7),$D$7, $D$6)), SUMPRODUCT(WIN_volumes!$Q29:$U29,WIN_volumes!$Q$13:$U$13)+WIN_volumes!$O29,0)</f>
        <v>0</v>
      </c>
      <c r="M29" s="234">
        <f>IF(M$11=$D$6, WIN_volumes!$M29,0)</f>
        <v>0</v>
      </c>
      <c r="N29" s="233">
        <f>IF(N$11=$D$6, WIN_volumes!$J29*WIN_volumes!$K29,0)</f>
        <v>0</v>
      </c>
      <c r="O29" s="233">
        <f>IF(O$11=IF($D29=$A$5, $D$5, IF(OR($D29="ESV observed compliance", $D29 = $A$7),$D$7, $D$6)), SUMPRODUCT(WIN_volumes!$Q29:$U29,WIN_volumes!$Q$13:$U$13)+WIN_volumes!$O29,0)</f>
        <v>0</v>
      </c>
      <c r="P29" s="234">
        <f>IF(P$11=$D$6, WIN_volumes!$M29,0)</f>
        <v>0</v>
      </c>
      <c r="Q29" s="233">
        <f>IF(Q$11=$D$6, WIN_volumes!$J29*WIN_volumes!$K29,0)</f>
        <v>0</v>
      </c>
      <c r="R29" s="233">
        <f>IF(R$11=IF($D29=$A$5, $D$5, IF(OR($D29="ESV observed compliance", $D29 = $A$7),$D$7, $D$6)), SUMPRODUCT(WIN_volumes!$Q29:$U29,WIN_volumes!$Q$13:$U$13)+WIN_volumes!$O29,0)</f>
        <v>0</v>
      </c>
      <c r="S29" s="234">
        <f>IF(S$11=$D$6, WIN_volumes!$M29,0)</f>
        <v>0</v>
      </c>
      <c r="T29" s="233">
        <f>IF(T$11=$D$6, WIN_volumes!$J29*WIN_volumes!$K29,0)</f>
        <v>0</v>
      </c>
      <c r="U29" s="233">
        <f ca="1">IF(U$11=IF($D29=$A$5, $D$5, IF(OR($D29="ESV observed compliance", $D29 = $A$7),$D$7, $D$6)), SUMPRODUCT(WIN_volumes!$Q29:$U29,WIN_volumes!$Q$13:$U$13)+WIN_volumes!$O29,0)</f>
        <v>0</v>
      </c>
      <c r="V29" s="234">
        <f>IF(V$11=$D$6, WIN_volumes!$M29,0)</f>
        <v>0</v>
      </c>
      <c r="W29" s="233">
        <f>IF(W$11=$D$6, WIN_volumes!$J29*WIN_volumes!$K29,0)</f>
        <v>0</v>
      </c>
      <c r="X29" s="233">
        <f>IF(X$11=IF($D29=$A$5, $D$5, IF(OR($D29="ESV observed compliance", $D29 = $A$7),$D$7, $D$6)), SUMPRODUCT(WIN_volumes!$Q29:$U29,WIN_volumes!$Q$13:$U$13)+WIN_volumes!$O29,0)</f>
        <v>0</v>
      </c>
      <c r="Y29" s="234">
        <f>IF(Y$11=$D$6, WIN_volumes!$M29,0)</f>
        <v>0</v>
      </c>
      <c r="Z29" s="233">
        <f>IF(Z$11=$D$6, WIN_volumes!$J29*WIN_volumes!$K29,0)</f>
        <v>0</v>
      </c>
      <c r="AA29" s="233">
        <f>IF(AA$11=IF($D29=$A$5, $D$5, IF(OR($D29="ESV observed compliance", $D29 = $A$7),$D$7, $D$6)), SUMPRODUCT(WIN_volumes!$Q29:$U29,WIN_volumes!$Q$13:$U$13)+WIN_volumes!$O29,0)</f>
        <v>0</v>
      </c>
      <c r="AB29" s="234">
        <f>IF(AB$11=$D$6, WIN_volumes!$M29,0)</f>
        <v>0</v>
      </c>
      <c r="AC29" s="124"/>
      <c r="AD29" s="235">
        <f t="shared" si="6"/>
        <v>0</v>
      </c>
      <c r="AE29" s="235">
        <f t="shared" si="6"/>
        <v>0</v>
      </c>
      <c r="AF29" s="235">
        <f t="shared" si="6"/>
        <v>0</v>
      </c>
      <c r="AG29" s="235">
        <f t="shared" si="6"/>
        <v>0</v>
      </c>
      <c r="AH29" s="235">
        <f t="shared" ca="1" si="6"/>
        <v>0</v>
      </c>
      <c r="AI29" s="235">
        <f t="shared" si="6"/>
        <v>0</v>
      </c>
      <c r="AJ29" s="235">
        <f t="shared" si="6"/>
        <v>0</v>
      </c>
      <c r="AK29" s="124"/>
      <c r="AL29" s="235">
        <f t="shared" ca="1" si="10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si="8"/>
        <v>0</v>
      </c>
      <c r="AU29" s="235">
        <f t="shared" si="8"/>
        <v>0</v>
      </c>
      <c r="AV29" s="235">
        <f t="shared" ca="1" si="8"/>
        <v>0</v>
      </c>
      <c r="AW29" s="235">
        <f t="shared" ca="1" si="8"/>
        <v>0</v>
      </c>
      <c r="AX29" s="235">
        <f t="shared" si="8"/>
        <v>0</v>
      </c>
      <c r="AY29" s="235">
        <f t="shared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</row>
    <row r="30" spans="2:55">
      <c r="D30" s="224" t="str">
        <f>WIN_volumes!D30</f>
        <v>Test Sites</v>
      </c>
      <c r="F30" s="12"/>
      <c r="G30" s="98"/>
      <c r="H30" s="236">
        <f>IF(H$11=$D$6, WIN_volumes!$J30*WIN_volumes!$K30,0)</f>
        <v>0</v>
      </c>
      <c r="I30" s="233">
        <f>IF(I$11=IF($D30=$A$5, $D$5, IF(OR($D30="ESV observed compliance", $D30 = $A$7),$D$7, $D$6)), SUMPRODUCT(WIN_volumes!$Q30:$U30,WIN_volumes!$Q$13:$U$13)+WIN_volumes!$O30,0)</f>
        <v>0</v>
      </c>
      <c r="J30" s="234">
        <f>IF(J$11=$D$6, WIN_volumes!$M30,0)</f>
        <v>0</v>
      </c>
      <c r="K30" s="233">
        <f>IF(K$11=$D$6, WIN_volumes!$J30*WIN_volumes!$K30,0)</f>
        <v>0</v>
      </c>
      <c r="L30" s="233">
        <f>IF(L$11=IF($D30=$A$5, $D$5, IF(OR($D30="ESV observed compliance", $D30 = $A$7),$D$7, $D$6)), SUMPRODUCT(WIN_volumes!$Q30:$U30,WIN_volumes!$Q$13:$U$13)+WIN_volumes!$O30,0)</f>
        <v>0</v>
      </c>
      <c r="M30" s="234">
        <f>IF(M$11=$D$6, WIN_volumes!$M30,0)</f>
        <v>0</v>
      </c>
      <c r="N30" s="233">
        <f>IF(N$11=$D$6, WIN_volumes!$J30*WIN_volumes!$K30,0)</f>
        <v>0</v>
      </c>
      <c r="O30" s="233">
        <f>IF(O$11=IF($D30=$A$5, $D$5, IF(OR($D30="ESV observed compliance", $D30 = $A$7),$D$7, $D$6)), SUMPRODUCT(WIN_volumes!$Q30:$U30,WIN_volumes!$Q$13:$U$13)+WIN_volumes!$O30,0)</f>
        <v>0</v>
      </c>
      <c r="P30" s="234">
        <f>IF(P$11=$D$6, WIN_volumes!$M30,0)</f>
        <v>0</v>
      </c>
      <c r="Q30" s="233">
        <f>IF(Q$11=$D$6, WIN_volumes!$J30*WIN_volumes!$K30,0)</f>
        <v>0</v>
      </c>
      <c r="R30" s="233">
        <f>IF(R$11=IF($D30=$A$5, $D$5, IF(OR($D30="ESV observed compliance", $D30 = $A$7),$D$7, $D$6)), SUMPRODUCT(WIN_volumes!$Q30:$U30,WIN_volumes!$Q$13:$U$13)+WIN_volumes!$O30,0)</f>
        <v>0</v>
      </c>
      <c r="S30" s="234">
        <f>IF(S$11=$D$6, WIN_volumes!$M30,0)</f>
        <v>0</v>
      </c>
      <c r="T30" s="233">
        <f>IF(T$11=$D$6, WIN_volumes!$J30*WIN_volumes!$K30,0)</f>
        <v>0</v>
      </c>
      <c r="U30" s="233">
        <f ca="1">IF(U$11=IF($D30=$A$5, $D$5, IF(OR($D30="ESV observed compliance", $D30 = $A$7),$D$7, $D$6)), SUMPRODUCT(WIN_volumes!$Q30:$U30,WIN_volumes!$Q$13:$U$13)+WIN_volumes!$O30,0)</f>
        <v>0</v>
      </c>
      <c r="V30" s="234">
        <f>IF(V$11=$D$6, WIN_volumes!$M30,0)</f>
        <v>0</v>
      </c>
      <c r="W30" s="233">
        <f>IF(W$11=$D$6, WIN_volumes!$J30*WIN_volumes!$K30,0)</f>
        <v>0</v>
      </c>
      <c r="X30" s="233">
        <f>IF(X$11=IF($D30=$A$5, $D$5, IF(OR($D30="ESV observed compliance", $D30 = $A$7),$D$7, $D$6)), SUMPRODUCT(WIN_volumes!$Q30:$U30,WIN_volumes!$Q$13:$U$13)+WIN_volumes!$O30,0)</f>
        <v>0</v>
      </c>
      <c r="Y30" s="234">
        <f>IF(Y$11=$D$6, WIN_volumes!$M30,0)</f>
        <v>0</v>
      </c>
      <c r="Z30" s="233">
        <f>IF(Z$11=$D$6, WIN_volumes!$J30*WIN_volumes!$K30,0)</f>
        <v>0</v>
      </c>
      <c r="AA30" s="233">
        <f>IF(AA$11=IF($D30=$A$5, $D$5, IF(OR($D30="ESV observed compliance", $D30 = $A$7),$D$7, $D$6)), SUMPRODUCT(WIN_volumes!$Q30:$U30,WIN_volumes!$Q$13:$U$13)+WIN_volumes!$O30,0)</f>
        <v>0</v>
      </c>
      <c r="AB30" s="234">
        <f>IF(AB$11=$D$6, WIN_volumes!$M30,0)</f>
        <v>0</v>
      </c>
      <c r="AC30" s="124"/>
      <c r="AD30" s="235">
        <f t="shared" si="6"/>
        <v>0</v>
      </c>
      <c r="AE30" s="235">
        <f t="shared" si="6"/>
        <v>0</v>
      </c>
      <c r="AF30" s="235">
        <f t="shared" si="6"/>
        <v>0</v>
      </c>
      <c r="AG30" s="235">
        <f t="shared" si="6"/>
        <v>0</v>
      </c>
      <c r="AH30" s="235">
        <f t="shared" ca="1" si="6"/>
        <v>0</v>
      </c>
      <c r="AI30" s="235">
        <f t="shared" si="6"/>
        <v>0</v>
      </c>
      <c r="AJ30" s="235">
        <f t="shared" si="6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si="8"/>
        <v>0</v>
      </c>
      <c r="AU30" s="235">
        <f t="shared" si="8"/>
        <v>0</v>
      </c>
      <c r="AV30" s="235">
        <f t="shared" ca="1" si="8"/>
        <v>0</v>
      </c>
      <c r="AW30" s="235">
        <f t="shared" ca="1" si="8"/>
        <v>0</v>
      </c>
      <c r="AX30" s="235">
        <f t="shared" si="8"/>
        <v>0</v>
      </c>
      <c r="AY30" s="235">
        <f t="shared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5">
      <c r="D31" s="224" t="str">
        <f>WIN_volumes!D31</f>
        <v>HV Customers (total)</v>
      </c>
      <c r="F31" s="12"/>
      <c r="G31" s="98"/>
      <c r="H31" s="236">
        <f>IF(H$11=$D$6, WIN_volumes!$J31*WIN_volumes!$K31,0)</f>
        <v>0</v>
      </c>
      <c r="I31" s="233">
        <f>IF(I$11=IF($D31=$A$5, $D$5, IF(OR($D31="ESV observed compliance", $D31 = $A$7),$D$7, $D$6)), SUMPRODUCT(WIN_volumes!$Q31:$U31,WIN_volumes!$Q$13:$U$13)+WIN_volumes!$O31,0)</f>
        <v>0</v>
      </c>
      <c r="J31" s="234">
        <f>IF(J$11=$D$6, WIN_volumes!$M31,0)</f>
        <v>0</v>
      </c>
      <c r="K31" s="233">
        <f>IF(K$11=$D$6, WIN_volumes!$J31*WIN_volumes!$K31,0)</f>
        <v>0</v>
      </c>
      <c r="L31" s="233">
        <f>IF(L$11=IF($D31=$A$5, $D$5, IF(OR($D31="ESV observed compliance", $D31 = $A$7),$D$7, $D$6)), SUMPRODUCT(WIN_volumes!$Q31:$U31,WIN_volumes!$Q$13:$U$13)+WIN_volumes!$O31,0)</f>
        <v>0</v>
      </c>
      <c r="M31" s="234">
        <f>IF(M$11=$D$6, WIN_volumes!$M31,0)</f>
        <v>0</v>
      </c>
      <c r="N31" s="233">
        <f>IF(N$11=$D$6, WIN_volumes!$J31*WIN_volumes!$K31,0)</f>
        <v>0</v>
      </c>
      <c r="O31" s="233">
        <f>IF(O$11=IF($D31=$A$5, $D$5, IF(OR($D31="ESV observed compliance", $D31 = $A$7),$D$7, $D$6)), SUMPRODUCT(WIN_volumes!$Q31:$U31,WIN_volumes!$Q$13:$U$13)+WIN_volumes!$O31,0)</f>
        <v>0</v>
      </c>
      <c r="P31" s="234">
        <f>IF(P$11=$D$6, WIN_volumes!$M31,0)</f>
        <v>0</v>
      </c>
      <c r="Q31" s="233">
        <f>IF(Q$11=$D$6, WIN_volumes!$J31*WIN_volumes!$K31,0)</f>
        <v>0</v>
      </c>
      <c r="R31" s="233">
        <f>IF(R$11=IF($D31=$A$5, $D$5, IF(OR($D31="ESV observed compliance", $D31 = $A$7),$D$7, $D$6)), SUMPRODUCT(WIN_volumes!$Q31:$U31,WIN_volumes!$Q$13:$U$13)+WIN_volumes!$O31,0)</f>
        <v>0</v>
      </c>
      <c r="S31" s="234">
        <f>IF(S$11=$D$6, WIN_volumes!$M31,0)</f>
        <v>0</v>
      </c>
      <c r="T31" s="233">
        <f>IF(T$11=$D$6, WIN_volumes!$J31*WIN_volumes!$K31,0)</f>
        <v>0</v>
      </c>
      <c r="U31" s="233">
        <f ca="1">IF(U$11=IF($D31=$A$5, $D$5, IF(OR($D31="ESV observed compliance", $D31 = $A$7),$D$7, $D$6)), SUMPRODUCT(WIN_volumes!$Q31:$U31,WIN_volumes!$Q$13:$U$13)+WIN_volumes!$O31,0)</f>
        <v>0</v>
      </c>
      <c r="V31" s="234">
        <f>IF(V$11=$D$6, WIN_volumes!$M31,0)</f>
        <v>0</v>
      </c>
      <c r="W31" s="233">
        <f>IF(W$11=$D$6, WIN_volumes!$J31*WIN_volumes!$K31,0)</f>
        <v>0</v>
      </c>
      <c r="X31" s="233">
        <f>IF(X$11=IF($D31=$A$5, $D$5, IF(OR($D31="ESV observed compliance", $D31 = $A$7),$D$7, $D$6)), SUMPRODUCT(WIN_volumes!$Q31:$U31,WIN_volumes!$Q$13:$U$13)+WIN_volumes!$O31,0)</f>
        <v>0</v>
      </c>
      <c r="Y31" s="234">
        <f>IF(Y$11=$D$6, WIN_volumes!$M31,0)</f>
        <v>0</v>
      </c>
      <c r="Z31" s="233">
        <f>IF(Z$11=$D$6, WIN_volumes!$J31*WIN_volumes!$K31,0)</f>
        <v>0</v>
      </c>
      <c r="AA31" s="233">
        <f>IF(AA$11=IF($D31=$A$5, $D$5, IF(OR($D31="ESV observed compliance", $D31 = $A$7),$D$7, $D$6)), SUMPRODUCT(WIN_volumes!$Q31:$U31,WIN_volumes!$Q$13:$U$13)+WIN_volumes!$O31,0)</f>
        <v>0</v>
      </c>
      <c r="AB31" s="234">
        <f>IF(AB$11=$D$6, WIN_volumes!$M31,0)</f>
        <v>0</v>
      </c>
      <c r="AC31" s="124"/>
      <c r="AD31" s="235">
        <f t="shared" si="6"/>
        <v>0</v>
      </c>
      <c r="AE31" s="235">
        <f t="shared" si="6"/>
        <v>0</v>
      </c>
      <c r="AF31" s="235">
        <f t="shared" si="6"/>
        <v>0</v>
      </c>
      <c r="AG31" s="235">
        <f t="shared" si="6"/>
        <v>0</v>
      </c>
      <c r="AH31" s="235">
        <f t="shared" ca="1" si="6"/>
        <v>0</v>
      </c>
      <c r="AI31" s="235">
        <f t="shared" si="6"/>
        <v>0</v>
      </c>
      <c r="AJ31" s="235">
        <f t="shared" si="6"/>
        <v>0</v>
      </c>
      <c r="AK31" s="124"/>
      <c r="AL31" s="235">
        <f t="shared" ca="1" si="10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si="8"/>
        <v>0</v>
      </c>
      <c r="AU31" s="235">
        <f t="shared" si="8"/>
        <v>0</v>
      </c>
      <c r="AV31" s="235">
        <f t="shared" ca="1" si="8"/>
        <v>0</v>
      </c>
      <c r="AW31" s="235">
        <f t="shared" ca="1" si="8"/>
        <v>0</v>
      </c>
      <c r="AX31" s="235">
        <f t="shared" si="8"/>
        <v>0</v>
      </c>
      <c r="AY31" s="235">
        <f t="shared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</row>
    <row r="32" spans="2:55">
      <c r="D32" s="224" t="str">
        <f>WIN_volumes!D32</f>
        <v>HV Customers (generation signalling)</v>
      </c>
      <c r="F32" s="12"/>
      <c r="G32" s="98"/>
      <c r="H32" s="236">
        <f>IF(H$11=$D$6, WIN_volumes!$J32*WIN_volumes!$K32,0)</f>
        <v>0</v>
      </c>
      <c r="I32" s="233">
        <f>IF(I$11=IF($D32=$A$5, $D$5, IF(OR($D32="ESV observed compliance", $D32 = $A$7),$D$7, $D$6)), SUMPRODUCT(WIN_volumes!$Q32:$U32,WIN_volumes!$Q$13:$U$13)+WIN_volumes!$O32,0)</f>
        <v>0</v>
      </c>
      <c r="J32" s="234">
        <f>IF(J$11=$D$6, WIN_volumes!$M32,0)</f>
        <v>0</v>
      </c>
      <c r="K32" s="233">
        <f>IF(K$11=$D$6, WIN_volumes!$J32*WIN_volumes!$K32,0)</f>
        <v>0</v>
      </c>
      <c r="L32" s="233">
        <f>IF(L$11=IF($D32=$A$5, $D$5, IF(OR($D32="ESV observed compliance", $D32 = $A$7),$D$7, $D$6)), SUMPRODUCT(WIN_volumes!$Q32:$U32,WIN_volumes!$Q$13:$U$13)+WIN_volumes!$O32,0)</f>
        <v>0</v>
      </c>
      <c r="M32" s="234">
        <f>IF(M$11=$D$6, WIN_volumes!$M32,0)</f>
        <v>0</v>
      </c>
      <c r="N32" s="233">
        <f>IF(N$11=$D$6, WIN_volumes!$J32*WIN_volumes!$K32,0)</f>
        <v>0</v>
      </c>
      <c r="O32" s="233">
        <f>IF(O$11=IF($D32=$A$5, $D$5, IF(OR($D32="ESV observed compliance", $D32 = $A$7),$D$7, $D$6)), SUMPRODUCT(WIN_volumes!$Q32:$U32,WIN_volumes!$Q$13:$U$13)+WIN_volumes!$O32,0)</f>
        <v>0</v>
      </c>
      <c r="P32" s="234">
        <f>IF(P$11=$D$6, WIN_volumes!$M32,0)</f>
        <v>0</v>
      </c>
      <c r="Q32" s="233">
        <f>IF(Q$11=$D$6, WIN_volumes!$J32*WIN_volumes!$K32,0)</f>
        <v>0</v>
      </c>
      <c r="R32" s="233">
        <f>IF(R$11=IF($D32=$A$5, $D$5, IF(OR($D32="ESV observed compliance", $D32 = $A$7),$D$7, $D$6)), SUMPRODUCT(WIN_volumes!$Q32:$U32,WIN_volumes!$Q$13:$U$13)+WIN_volumes!$O32,0)</f>
        <v>0</v>
      </c>
      <c r="S32" s="234">
        <f>IF(S$11=$D$6, WIN_volumes!$M32,0)</f>
        <v>0</v>
      </c>
      <c r="T32" s="233">
        <f>IF(T$11=$D$6, WIN_volumes!$J32*WIN_volumes!$K32,0)</f>
        <v>0</v>
      </c>
      <c r="U32" s="233">
        <f ca="1">IF(U$11=IF($D32=$A$5, $D$5, IF(OR($D32="ESV observed compliance", $D32 = $A$7),$D$7, $D$6)), SUMPRODUCT(WIN_volumes!$Q32:$U32,WIN_volumes!$Q$13:$U$13)+WIN_volumes!$O32,0)</f>
        <v>0</v>
      </c>
      <c r="V32" s="234">
        <f>IF(V$11=$D$6, WIN_volumes!$M32,0)</f>
        <v>0</v>
      </c>
      <c r="W32" s="233">
        <f>IF(W$11=$D$6, WIN_volumes!$J32*WIN_volumes!$K32,0)</f>
        <v>0</v>
      </c>
      <c r="X32" s="233">
        <f>IF(X$11=IF($D32=$A$5, $D$5, IF(OR($D32="ESV observed compliance", $D32 = $A$7),$D$7, $D$6)), SUMPRODUCT(WIN_volumes!$Q32:$U32,WIN_volumes!$Q$13:$U$13)+WIN_volumes!$O32,0)</f>
        <v>0</v>
      </c>
      <c r="Y32" s="234">
        <f>IF(Y$11=$D$6, WIN_volumes!$M32,0)</f>
        <v>0</v>
      </c>
      <c r="Z32" s="233">
        <f>IF(Z$11=$D$6, WIN_volumes!$J32*WIN_volumes!$K32,0)</f>
        <v>0</v>
      </c>
      <c r="AA32" s="233">
        <f>IF(AA$11=IF($D32=$A$5, $D$5, IF(OR($D32="ESV observed compliance", $D32 = $A$7),$D$7, $D$6)), SUMPRODUCT(WIN_volumes!$Q32:$U32,WIN_volumes!$Q$13:$U$13)+WIN_volumes!$O32,0)</f>
        <v>0</v>
      </c>
      <c r="AB32" s="234">
        <f>IF(AB$11=$D$6, WIN_volumes!$M32,0)</f>
        <v>0</v>
      </c>
      <c r="AC32" s="124"/>
      <c r="AD32" s="235">
        <f t="shared" si="6"/>
        <v>0</v>
      </c>
      <c r="AE32" s="235">
        <f t="shared" si="6"/>
        <v>0</v>
      </c>
      <c r="AF32" s="235">
        <f t="shared" si="6"/>
        <v>0</v>
      </c>
      <c r="AG32" s="235">
        <f t="shared" si="6"/>
        <v>0</v>
      </c>
      <c r="AH32" s="235">
        <f t="shared" ca="1" si="6"/>
        <v>0</v>
      </c>
      <c r="AI32" s="235">
        <f t="shared" si="6"/>
        <v>0</v>
      </c>
      <c r="AJ32" s="235">
        <f t="shared" si="6"/>
        <v>0</v>
      </c>
      <c r="AK32" s="124"/>
      <c r="AL32" s="235">
        <f t="shared" ca="1" si="10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si="8"/>
        <v>0</v>
      </c>
      <c r="AU32" s="235">
        <f t="shared" si="8"/>
        <v>0</v>
      </c>
      <c r="AV32" s="235">
        <f t="shared" ca="1" si="8"/>
        <v>0</v>
      </c>
      <c r="AW32" s="235">
        <f t="shared" ca="1" si="8"/>
        <v>0</v>
      </c>
      <c r="AX32" s="235">
        <f t="shared" si="8"/>
        <v>0</v>
      </c>
      <c r="AY32" s="235">
        <f t="shared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</row>
    <row r="33" spans="1:55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1">SUMIF($AD$11:$AJ$11,BC$11, $AD33:$AJ33)*BC$8</f>
        <v>0</v>
      </c>
    </row>
    <row r="34" spans="1:55">
      <c r="D34" s="224" t="str">
        <f>WIN_volumes!D34</f>
        <v>22kV feeder works</v>
      </c>
      <c r="F34" s="12"/>
      <c r="G34" s="98"/>
      <c r="H34" s="236">
        <f>IF(H$11=$D$6, WIN_volumes!$J34*WIN_volumes!$K34,0)</f>
        <v>0</v>
      </c>
      <c r="I34" s="233">
        <f>IF(I$11=IF($D34=$A$5, $D$5, IF(OR($D34="ESV observed compliance", $D34 = $A$7),$D$7, $D$6)), SUMPRODUCT(WIN_volumes!$Q34:$U34,WIN_volumes!$Q$13:$U$13)+WIN_volumes!$O34,0)</f>
        <v>0</v>
      </c>
      <c r="J34" s="234">
        <f>IF(J$11=$D$6, WIN_volumes!$M34,0)</f>
        <v>0</v>
      </c>
      <c r="K34" s="233">
        <f>IF(K$11=$D$6, WIN_volumes!$J34*WIN_volumes!$K34,0)</f>
        <v>0</v>
      </c>
      <c r="L34" s="233">
        <f>IF(L$11=IF($D34=$A$5, $D$5, IF(OR($D34="ESV observed compliance", $D34 = $A$7),$D$7, $D$6)), SUMPRODUCT(WIN_volumes!$Q34:$U34,WIN_volumes!$Q$13:$U$13)+WIN_volumes!$O34,0)</f>
        <v>0</v>
      </c>
      <c r="M34" s="234">
        <f>IF(M$11=$D$6, WIN_volumes!$M34,0)</f>
        <v>0</v>
      </c>
      <c r="N34" s="233">
        <f>IF(N$11=$D$6, WIN_volumes!$J34*WIN_volumes!$K34,0)</f>
        <v>0</v>
      </c>
      <c r="O34" s="233">
        <f>IF(O$11=IF($D34=$A$5, $D$5, IF(OR($D34="ESV observed compliance", $D34 = $A$7),$D$7, $D$6)), SUMPRODUCT(WIN_volumes!$Q34:$U34,WIN_volumes!$Q$13:$U$13)+WIN_volumes!$O34,0)</f>
        <v>0</v>
      </c>
      <c r="P34" s="234">
        <f>IF(P$11=$D$6, WIN_volumes!$M34,0)</f>
        <v>0</v>
      </c>
      <c r="Q34" s="233">
        <f>IF(Q$11=$D$6, WIN_volumes!$J34*WIN_volumes!$K34,0)</f>
        <v>0</v>
      </c>
      <c r="R34" s="233">
        <f>IF(R$11=IF($D34=$A$5, $D$5, IF(OR($D34="ESV observed compliance", $D34 = $A$7),$D$7, $D$6)), SUMPRODUCT(WIN_volumes!$Q34:$U34,WIN_volumes!$Q$13:$U$13)+WIN_volumes!$O34,0)</f>
        <v>0</v>
      </c>
      <c r="S34" s="234">
        <f>IF(S$11=$D$6, WIN_volumes!$M34,0)</f>
        <v>0</v>
      </c>
      <c r="T34" s="233">
        <f>IF(T$11=$D$6, WIN_volumes!$J34*WIN_volumes!$K34,0)</f>
        <v>306000</v>
      </c>
      <c r="U34" s="233">
        <f ca="1">IF(U$11=IF($D34=$A$5, $D$5, IF(OR($D34="ESV observed compliance", $D34 = $A$7),$D$7, $D$6)), SUMPRODUCT(WIN_volumes!$Q34:$U34,WIN_volumes!$Q$13:$U$13)+WIN_volumes!$O34,0)</f>
        <v>0</v>
      </c>
      <c r="V34" s="234">
        <f>IF(V$11=$D$6, WIN_volumes!$M34,0)</f>
        <v>0</v>
      </c>
      <c r="W34" s="233">
        <f>IF(W$11=$D$6, WIN_volumes!$J34*WIN_volumes!$K34,0)</f>
        <v>0</v>
      </c>
      <c r="X34" s="233">
        <f>IF(X$11=IF($D34=$A$5, $D$5, IF(OR($D34="ESV observed compliance", $D34 = $A$7),$D$7, $D$6)), SUMPRODUCT(WIN_volumes!$Q34:$U34,WIN_volumes!$Q$13:$U$13)+WIN_volumes!$O34,0)</f>
        <v>0</v>
      </c>
      <c r="Y34" s="234">
        <f>IF(Y$11=$D$6, WIN_volumes!$M34,0)</f>
        <v>0</v>
      </c>
      <c r="Z34" s="233">
        <f>IF(Z$11=$D$6, WIN_volumes!$J34*WIN_volumes!$K34,0)</f>
        <v>0</v>
      </c>
      <c r="AA34" s="233">
        <f>IF(AA$11=IF($D34=$A$5, $D$5, IF(OR($D34="ESV observed compliance", $D34 = $A$7),$D$7, $D$6)), SUMPRODUCT(WIN_volumes!$Q34:$U34,WIN_volumes!$Q$13:$U$13)+WIN_volumes!$O34,0)</f>
        <v>0</v>
      </c>
      <c r="AB34" s="234">
        <f>IF(AB$11=$D$6, WIN_volumes!$M34,0)</f>
        <v>0</v>
      </c>
      <c r="AC34" s="124"/>
      <c r="AD34" s="235">
        <f t="shared" ref="AD34:AJ39" si="12">SUMIF($H$11:$AB$11,AD$11, $H34:$AB34)</f>
        <v>0</v>
      </c>
      <c r="AE34" s="235">
        <f t="shared" si="12"/>
        <v>0</v>
      </c>
      <c r="AF34" s="235">
        <f t="shared" si="12"/>
        <v>0</v>
      </c>
      <c r="AG34" s="235">
        <f t="shared" si="12"/>
        <v>0</v>
      </c>
      <c r="AH34" s="235">
        <f t="shared" ca="1" si="12"/>
        <v>306000</v>
      </c>
      <c r="AI34" s="235">
        <f t="shared" si="12"/>
        <v>0</v>
      </c>
      <c r="AJ34" s="235">
        <f t="shared" si="12"/>
        <v>0</v>
      </c>
      <c r="AK34" s="124"/>
      <c r="AL34" s="235">
        <f t="shared" ca="1" si="10"/>
        <v>306000</v>
      </c>
      <c r="AN34" s="235">
        <f t="shared" ref="AN34:BC39" si="13">SUMIF($AD$11:$AJ$11,AN$11, $AD34:$AJ34)*AN$8</f>
        <v>0</v>
      </c>
      <c r="AO34" s="235">
        <f t="shared" si="13"/>
        <v>0</v>
      </c>
      <c r="AP34" s="235">
        <f t="shared" si="13"/>
        <v>0</v>
      </c>
      <c r="AQ34" s="235">
        <f t="shared" si="13"/>
        <v>0</v>
      </c>
      <c r="AR34" s="235">
        <f t="shared" si="13"/>
        <v>0</v>
      </c>
      <c r="AS34" s="235">
        <f t="shared" si="13"/>
        <v>0</v>
      </c>
      <c r="AT34" s="235">
        <f t="shared" si="13"/>
        <v>0</v>
      </c>
      <c r="AU34" s="235">
        <f t="shared" si="13"/>
        <v>0</v>
      </c>
      <c r="AV34" s="235">
        <f t="shared" ca="1" si="13"/>
        <v>153000</v>
      </c>
      <c r="AW34" s="235">
        <f t="shared" ca="1" si="13"/>
        <v>153000</v>
      </c>
      <c r="AX34" s="235">
        <f t="shared" si="13"/>
        <v>0</v>
      </c>
      <c r="AY34" s="235">
        <f t="shared" si="13"/>
        <v>0</v>
      </c>
      <c r="AZ34" s="235">
        <f t="shared" si="13"/>
        <v>0</v>
      </c>
      <c r="BA34" s="235">
        <f t="shared" si="13"/>
        <v>0</v>
      </c>
      <c r="BB34" s="235">
        <f t="shared" si="13"/>
        <v>0</v>
      </c>
      <c r="BC34" s="235">
        <f t="shared" si="13"/>
        <v>0</v>
      </c>
    </row>
    <row r="35" spans="1:55">
      <c r="D35" s="224" t="str">
        <f>WIN_volumes!D35</f>
        <v>66kV Line works (Overhead)</v>
      </c>
      <c r="F35" s="12"/>
      <c r="G35" s="98"/>
      <c r="H35" s="236">
        <f>IF(H$11=$D$6, WIN_volumes!$J35*WIN_volumes!$K35,0)</f>
        <v>0</v>
      </c>
      <c r="I35" s="233">
        <f>IF(I$11=IF($D35=$A$5, $D$5, IF(OR($D35="ESV observed compliance", $D35 = $A$7),$D$7, $D$6)), SUMPRODUCT(WIN_volumes!$Q35:$U35,WIN_volumes!$Q$13:$U$13)+WIN_volumes!$O35,0)</f>
        <v>0</v>
      </c>
      <c r="J35" s="234">
        <f>IF(J$11=$D$6, WIN_volumes!$M35,0)</f>
        <v>0</v>
      </c>
      <c r="K35" s="233">
        <f>IF(K$11=$D$6, WIN_volumes!$J35*WIN_volumes!$K35,0)</f>
        <v>0</v>
      </c>
      <c r="L35" s="233">
        <f>IF(L$11=IF($D35=$A$5, $D$5, IF(OR($D35="ESV observed compliance", $D35 = $A$7),$D$7, $D$6)), SUMPRODUCT(WIN_volumes!$Q35:$U35,WIN_volumes!$Q$13:$U$13)+WIN_volumes!$O35,0)</f>
        <v>0</v>
      </c>
      <c r="M35" s="234">
        <f>IF(M$11=$D$6, WIN_volumes!$M35,0)</f>
        <v>0</v>
      </c>
      <c r="N35" s="233">
        <f>IF(N$11=$D$6, WIN_volumes!$J35*WIN_volumes!$K35,0)</f>
        <v>0</v>
      </c>
      <c r="O35" s="233">
        <f>IF(O$11=IF($D35=$A$5, $D$5, IF(OR($D35="ESV observed compliance", $D35 = $A$7),$D$7, $D$6)), SUMPRODUCT(WIN_volumes!$Q35:$U35,WIN_volumes!$Q$13:$U$13)+WIN_volumes!$O35,0)</f>
        <v>0</v>
      </c>
      <c r="P35" s="234">
        <f>IF(P$11=$D$6, WIN_volumes!$M35,0)</f>
        <v>0</v>
      </c>
      <c r="Q35" s="233">
        <f>IF(Q$11=$D$6, WIN_volumes!$J35*WIN_volumes!$K35,0)</f>
        <v>0</v>
      </c>
      <c r="R35" s="233">
        <f>IF(R$11=IF($D35=$A$5, $D$5, IF(OR($D35="ESV observed compliance", $D35 = $A$7),$D$7, $D$6)), SUMPRODUCT(WIN_volumes!$Q35:$U35,WIN_volumes!$Q$13:$U$13)+WIN_volumes!$O35,0)</f>
        <v>0</v>
      </c>
      <c r="S35" s="234">
        <f>IF(S$11=$D$6, WIN_volumes!$M35,0)</f>
        <v>0</v>
      </c>
      <c r="T35" s="233">
        <f>IF(T$11=$D$6, WIN_volumes!$J35*WIN_volumes!$K35,0)</f>
        <v>0</v>
      </c>
      <c r="U35" s="233">
        <f ca="1">IF(U$11=IF($D35=$A$5, $D$5, IF(OR($D35="ESV observed compliance", $D35 = $A$7),$D$7, $D$6)), SUMPRODUCT(WIN_volumes!$Q35:$U35,WIN_volumes!$Q$13:$U$13)+WIN_volumes!$O35,0)</f>
        <v>0</v>
      </c>
      <c r="V35" s="234">
        <f>IF(V$11=$D$6, WIN_volumes!$M35,0)</f>
        <v>0</v>
      </c>
      <c r="W35" s="233">
        <f>IF(W$11=$D$6, WIN_volumes!$J35*WIN_volumes!$K35,0)</f>
        <v>0</v>
      </c>
      <c r="X35" s="233">
        <f>IF(X$11=IF($D35=$A$5, $D$5, IF(OR($D35="ESV observed compliance", $D35 = $A$7),$D$7, $D$6)), SUMPRODUCT(WIN_volumes!$Q35:$U35,WIN_volumes!$Q$13:$U$13)+WIN_volumes!$O35,0)</f>
        <v>0</v>
      </c>
      <c r="Y35" s="234">
        <f>IF(Y$11=$D$6, WIN_volumes!$M35,0)</f>
        <v>0</v>
      </c>
      <c r="Z35" s="233">
        <f>IF(Z$11=$D$6, WIN_volumes!$J35*WIN_volumes!$K35,0)</f>
        <v>0</v>
      </c>
      <c r="AA35" s="233">
        <f>IF(AA$11=IF($D35=$A$5, $D$5, IF(OR($D35="ESV observed compliance", $D35 = $A$7),$D$7, $D$6)), SUMPRODUCT(WIN_volumes!$Q35:$U35,WIN_volumes!$Q$13:$U$13)+WIN_volumes!$O35,0)</f>
        <v>0</v>
      </c>
      <c r="AB35" s="234">
        <f>IF(AB$11=$D$6, WIN_volumes!$M35,0)</f>
        <v>0</v>
      </c>
      <c r="AC35" s="124"/>
      <c r="AD35" s="235">
        <f t="shared" si="12"/>
        <v>0</v>
      </c>
      <c r="AE35" s="235">
        <f t="shared" si="12"/>
        <v>0</v>
      </c>
      <c r="AF35" s="235">
        <f t="shared" si="12"/>
        <v>0</v>
      </c>
      <c r="AG35" s="235">
        <f t="shared" si="12"/>
        <v>0</v>
      </c>
      <c r="AH35" s="235">
        <f t="shared" ca="1" si="12"/>
        <v>0</v>
      </c>
      <c r="AI35" s="235">
        <f t="shared" si="12"/>
        <v>0</v>
      </c>
      <c r="AJ35" s="235">
        <f t="shared" si="12"/>
        <v>0</v>
      </c>
      <c r="AK35" s="124"/>
      <c r="AL35" s="235">
        <f t="shared" ref="AL35:AL39" ca="1" si="14">SUM(AD35:AJ35)</f>
        <v>0</v>
      </c>
      <c r="AN35" s="235">
        <f t="shared" si="13"/>
        <v>0</v>
      </c>
      <c r="AO35" s="235">
        <f t="shared" si="13"/>
        <v>0</v>
      </c>
      <c r="AP35" s="235">
        <f t="shared" si="13"/>
        <v>0</v>
      </c>
      <c r="AQ35" s="235">
        <f t="shared" si="13"/>
        <v>0</v>
      </c>
      <c r="AR35" s="235">
        <f t="shared" si="13"/>
        <v>0</v>
      </c>
      <c r="AS35" s="235">
        <f t="shared" si="13"/>
        <v>0</v>
      </c>
      <c r="AT35" s="235">
        <f t="shared" si="13"/>
        <v>0</v>
      </c>
      <c r="AU35" s="235">
        <f t="shared" si="13"/>
        <v>0</v>
      </c>
      <c r="AV35" s="235">
        <f t="shared" ca="1" si="13"/>
        <v>0</v>
      </c>
      <c r="AW35" s="235">
        <f t="shared" ca="1" si="13"/>
        <v>0</v>
      </c>
      <c r="AX35" s="235">
        <f t="shared" si="13"/>
        <v>0</v>
      </c>
      <c r="AY35" s="235">
        <f t="shared" si="13"/>
        <v>0</v>
      </c>
      <c r="AZ35" s="235">
        <f t="shared" si="13"/>
        <v>0</v>
      </c>
      <c r="BA35" s="235">
        <f t="shared" si="13"/>
        <v>0</v>
      </c>
      <c r="BB35" s="235">
        <f t="shared" si="13"/>
        <v>0</v>
      </c>
      <c r="BC35" s="235">
        <f t="shared" si="13"/>
        <v>0</v>
      </c>
    </row>
    <row r="36" spans="1:55">
      <c r="D36" s="224" t="str">
        <f>WIN_volumes!D36</f>
        <v>3rd phase line extension</v>
      </c>
      <c r="F36" s="12"/>
      <c r="G36" s="98"/>
      <c r="H36" s="236">
        <f>IF(H$11=$D$6, WIN_volumes!$J36*WIN_volumes!$K36,0)</f>
        <v>0</v>
      </c>
      <c r="I36" s="233">
        <f>IF(I$11=IF($D36=$A$5, $D$5, IF(OR($D36="ESV observed compliance", $D36 = $A$7),$D$7, $D$6)), SUMPRODUCT(WIN_volumes!$Q36:$U36,WIN_volumes!$Q$13:$U$13)+WIN_volumes!$O36,0)</f>
        <v>0</v>
      </c>
      <c r="J36" s="234">
        <f>IF(J$11=$D$6, WIN_volumes!$M36,0)</f>
        <v>0</v>
      </c>
      <c r="K36" s="233">
        <f>IF(K$11=$D$6, WIN_volumes!$J36*WIN_volumes!$K36,0)</f>
        <v>0</v>
      </c>
      <c r="L36" s="233">
        <f>IF(L$11=IF($D36=$A$5, $D$5, IF(OR($D36="ESV observed compliance", $D36 = $A$7),$D$7, $D$6)), SUMPRODUCT(WIN_volumes!$Q36:$U36,WIN_volumes!$Q$13:$U$13)+WIN_volumes!$O36,0)</f>
        <v>0</v>
      </c>
      <c r="M36" s="234">
        <f>IF(M$11=$D$6, WIN_volumes!$M36,0)</f>
        <v>0</v>
      </c>
      <c r="N36" s="233">
        <f>IF(N$11=$D$6, WIN_volumes!$J36*WIN_volumes!$K36,0)</f>
        <v>0</v>
      </c>
      <c r="O36" s="233">
        <f>IF(O$11=IF($D36=$A$5, $D$5, IF(OR($D36="ESV observed compliance", $D36 = $A$7),$D$7, $D$6)), SUMPRODUCT(WIN_volumes!$Q36:$U36,WIN_volumes!$Q$13:$U$13)+WIN_volumes!$O36,0)</f>
        <v>0</v>
      </c>
      <c r="P36" s="234">
        <f>IF(P$11=$D$6, WIN_volumes!$M36,0)</f>
        <v>0</v>
      </c>
      <c r="Q36" s="233">
        <f>IF(Q$11=$D$6, WIN_volumes!$J36*WIN_volumes!$K36,0)</f>
        <v>0</v>
      </c>
      <c r="R36" s="233">
        <f>IF(R$11=IF($D36=$A$5, $D$5, IF(OR($D36="ESV observed compliance", $D36 = $A$7),$D$7, $D$6)), SUMPRODUCT(WIN_volumes!$Q36:$U36,WIN_volumes!$Q$13:$U$13)+WIN_volumes!$O36,0)</f>
        <v>0</v>
      </c>
      <c r="S36" s="234">
        <f>IF(S$11=$D$6, WIN_volumes!$M36,0)</f>
        <v>0</v>
      </c>
      <c r="T36" s="233">
        <f>IF(T$11=$D$6, WIN_volumes!$J36*WIN_volumes!$K36,0)</f>
        <v>0</v>
      </c>
      <c r="U36" s="233">
        <f ca="1">IF(U$11=IF($D36=$A$5, $D$5, IF(OR($D36="ESV observed compliance", $D36 = $A$7),$D$7, $D$6)), SUMPRODUCT(WIN_volumes!$Q36:$U36,WIN_volumes!$Q$13:$U$13)+WIN_volumes!$O36,0)</f>
        <v>0</v>
      </c>
      <c r="V36" s="234">
        <f>IF(V$11=$D$6, WIN_volumes!$M36,0)</f>
        <v>0</v>
      </c>
      <c r="W36" s="233">
        <f>IF(W$11=$D$6, WIN_volumes!$J36*WIN_volumes!$K36,0)</f>
        <v>0</v>
      </c>
      <c r="X36" s="233">
        <f>IF(X$11=IF($D36=$A$5, $D$5, IF(OR($D36="ESV observed compliance", $D36 = $A$7),$D$7, $D$6)), SUMPRODUCT(WIN_volumes!$Q36:$U36,WIN_volumes!$Q$13:$U$13)+WIN_volumes!$O36,0)</f>
        <v>0</v>
      </c>
      <c r="Y36" s="234">
        <f>IF(Y$11=$D$6, WIN_volumes!$M36,0)</f>
        <v>0</v>
      </c>
      <c r="Z36" s="233">
        <f>IF(Z$11=$D$6, WIN_volumes!$J36*WIN_volumes!$K36,0)</f>
        <v>0</v>
      </c>
      <c r="AA36" s="233">
        <f>IF(AA$11=IF($D36=$A$5, $D$5, IF(OR($D36="ESV observed compliance", $D36 = $A$7),$D$7, $D$6)), SUMPRODUCT(WIN_volumes!$Q36:$U36,WIN_volumes!$Q$13:$U$13)+WIN_volumes!$O36,0)</f>
        <v>0</v>
      </c>
      <c r="AB36" s="234">
        <f>IF(AB$11=$D$6, WIN_volumes!$M36,0)</f>
        <v>0</v>
      </c>
      <c r="AC36" s="124"/>
      <c r="AD36" s="235">
        <f t="shared" si="12"/>
        <v>0</v>
      </c>
      <c r="AE36" s="235">
        <f t="shared" si="12"/>
        <v>0</v>
      </c>
      <c r="AF36" s="235">
        <f t="shared" si="12"/>
        <v>0</v>
      </c>
      <c r="AG36" s="235">
        <f t="shared" si="12"/>
        <v>0</v>
      </c>
      <c r="AH36" s="235">
        <f t="shared" ca="1" si="12"/>
        <v>0</v>
      </c>
      <c r="AI36" s="235">
        <f t="shared" si="12"/>
        <v>0</v>
      </c>
      <c r="AJ36" s="235">
        <f t="shared" si="12"/>
        <v>0</v>
      </c>
      <c r="AK36" s="124"/>
      <c r="AL36" s="235">
        <f t="shared" ca="1" si="14"/>
        <v>0</v>
      </c>
      <c r="AN36" s="235">
        <f t="shared" si="13"/>
        <v>0</v>
      </c>
      <c r="AO36" s="235">
        <f t="shared" si="13"/>
        <v>0</v>
      </c>
      <c r="AP36" s="235">
        <f t="shared" si="13"/>
        <v>0</v>
      </c>
      <c r="AQ36" s="235">
        <f t="shared" si="13"/>
        <v>0</v>
      </c>
      <c r="AR36" s="235">
        <f t="shared" si="13"/>
        <v>0</v>
      </c>
      <c r="AS36" s="235">
        <f t="shared" si="13"/>
        <v>0</v>
      </c>
      <c r="AT36" s="235">
        <f t="shared" si="13"/>
        <v>0</v>
      </c>
      <c r="AU36" s="235">
        <f t="shared" si="13"/>
        <v>0</v>
      </c>
      <c r="AV36" s="235">
        <f t="shared" ca="1" si="13"/>
        <v>0</v>
      </c>
      <c r="AW36" s="235">
        <f t="shared" ca="1" si="13"/>
        <v>0</v>
      </c>
      <c r="AX36" s="235">
        <f t="shared" si="13"/>
        <v>0</v>
      </c>
      <c r="AY36" s="235">
        <f t="shared" si="13"/>
        <v>0</v>
      </c>
      <c r="AZ36" s="235">
        <f t="shared" si="13"/>
        <v>0</v>
      </c>
      <c r="BA36" s="235">
        <f t="shared" si="13"/>
        <v>0</v>
      </c>
      <c r="BB36" s="235">
        <f t="shared" si="13"/>
        <v>0</v>
      </c>
      <c r="BC36" s="235">
        <f t="shared" si="13"/>
        <v>0</v>
      </c>
    </row>
    <row r="37" spans="1:55">
      <c r="D37" s="224" t="str">
        <f>WIN_volumes!D37</f>
        <v>Asset resilience</v>
      </c>
      <c r="F37" s="12"/>
      <c r="G37" s="98"/>
      <c r="H37" s="236">
        <f>IF(H$11=$D$6, WIN_volumes!$J37*WIN_volumes!$K37,0)</f>
        <v>0</v>
      </c>
      <c r="I37" s="233">
        <f>IF(I$11=IF($D37=$A$5, $D$5, IF(OR($D37="ESV observed compliance", $D37 = $A$7),$D$7, $D$6)), SUMPRODUCT(WIN_volumes!$Q37:$U37,WIN_volumes!$Q$13:$U$13)+WIN_volumes!$O37,0)</f>
        <v>0</v>
      </c>
      <c r="J37" s="234">
        <f>IF(J$11=$D$6, WIN_volumes!$M37,0)</f>
        <v>0</v>
      </c>
      <c r="K37" s="233">
        <f>IF(K$11=$D$6, WIN_volumes!$J37*WIN_volumes!$K37,0)</f>
        <v>0</v>
      </c>
      <c r="L37" s="233">
        <f>IF(L$11=IF($D37=$A$5, $D$5, IF(OR($D37="ESV observed compliance", $D37 = $A$7),$D$7, $D$6)), SUMPRODUCT(WIN_volumes!$Q37:$U37,WIN_volumes!$Q$13:$U$13)+WIN_volumes!$O37,0)</f>
        <v>0</v>
      </c>
      <c r="M37" s="234">
        <f>IF(M$11=$D$6, WIN_volumes!$M37,0)</f>
        <v>0</v>
      </c>
      <c r="N37" s="233">
        <f>IF(N$11=$D$6, WIN_volumes!$J37*WIN_volumes!$K37,0)</f>
        <v>0</v>
      </c>
      <c r="O37" s="233">
        <f>IF(O$11=IF($D37=$A$5, $D$5, IF(OR($D37="ESV observed compliance", $D37 = $A$7),$D$7, $D$6)), SUMPRODUCT(WIN_volumes!$Q37:$U37,WIN_volumes!$Q$13:$U$13)+WIN_volumes!$O37,0)</f>
        <v>0</v>
      </c>
      <c r="P37" s="234">
        <f>IF(P$11=$D$6, WIN_volumes!$M37,0)</f>
        <v>0</v>
      </c>
      <c r="Q37" s="233">
        <f>IF(Q$11=$D$6, WIN_volumes!$J37*WIN_volumes!$K37,0)</f>
        <v>0</v>
      </c>
      <c r="R37" s="233">
        <f>IF(R$11=IF($D37=$A$5, $D$5, IF(OR($D37="ESV observed compliance", $D37 = $A$7),$D$7, $D$6)), SUMPRODUCT(WIN_volumes!$Q37:$U37,WIN_volumes!$Q$13:$U$13)+WIN_volumes!$O37,0)</f>
        <v>0</v>
      </c>
      <c r="S37" s="234">
        <f>IF(S$11=$D$6, WIN_volumes!$M37,0)</f>
        <v>0</v>
      </c>
      <c r="T37" s="233">
        <f>IF(T$11=$D$6, WIN_volumes!$J37*WIN_volumes!$K37,0)</f>
        <v>0</v>
      </c>
      <c r="U37" s="233">
        <f ca="1">IF(U$11=IF($D37=$A$5, $D$5, IF(OR($D37="ESV observed compliance", $D37 = $A$7),$D$7, $D$6)), SUMPRODUCT(WIN_volumes!$Q37:$U37,WIN_volumes!$Q$13:$U$13)+WIN_volumes!$O37,0)</f>
        <v>0</v>
      </c>
      <c r="V37" s="234">
        <f>IF(V$11=$D$6, WIN_volumes!$M37,0)</f>
        <v>0</v>
      </c>
      <c r="W37" s="233">
        <f>IF(W$11=$D$6, WIN_volumes!$J37*WIN_volumes!$K37,0)</f>
        <v>0</v>
      </c>
      <c r="X37" s="233">
        <f>IF(X$11=IF($D37=$A$5, $D$5, IF(OR($D37="ESV observed compliance", $D37 = $A$7),$D$7, $D$6)), SUMPRODUCT(WIN_volumes!$Q37:$U37,WIN_volumes!$Q$13:$U$13)+WIN_volumes!$O37,0)</f>
        <v>0</v>
      </c>
      <c r="Y37" s="234">
        <f>IF(Y$11=$D$6, WIN_volumes!$M37,0)</f>
        <v>0</v>
      </c>
      <c r="Z37" s="233">
        <f>IF(Z$11=$D$6, WIN_volumes!$J37*WIN_volumes!$K37,0)</f>
        <v>0</v>
      </c>
      <c r="AA37" s="233">
        <f>IF(AA$11=IF($D37=$A$5, $D$5, IF(OR($D37="ESV observed compliance", $D37 = $A$7),$D$7, $D$6)), SUMPRODUCT(WIN_volumes!$Q37:$U37,WIN_volumes!$Q$13:$U$13)+WIN_volumes!$O37,0)</f>
        <v>0</v>
      </c>
      <c r="AB37" s="234">
        <f>IF(AB$11=$D$6, WIN_volumes!$M37,0)</f>
        <v>0</v>
      </c>
      <c r="AC37" s="124"/>
      <c r="AD37" s="235">
        <f t="shared" si="12"/>
        <v>0</v>
      </c>
      <c r="AE37" s="235">
        <f t="shared" si="12"/>
        <v>0</v>
      </c>
      <c r="AF37" s="235">
        <f t="shared" si="12"/>
        <v>0</v>
      </c>
      <c r="AG37" s="235">
        <f t="shared" si="12"/>
        <v>0</v>
      </c>
      <c r="AH37" s="235">
        <f t="shared" ca="1" si="12"/>
        <v>0</v>
      </c>
      <c r="AI37" s="235">
        <f t="shared" si="12"/>
        <v>0</v>
      </c>
      <c r="AJ37" s="235">
        <f t="shared" si="12"/>
        <v>0</v>
      </c>
      <c r="AK37" s="124"/>
      <c r="AL37" s="235">
        <f t="shared" ca="1" si="14"/>
        <v>0</v>
      </c>
      <c r="AN37" s="235">
        <f t="shared" si="13"/>
        <v>0</v>
      </c>
      <c r="AO37" s="235">
        <f t="shared" si="13"/>
        <v>0</v>
      </c>
      <c r="AP37" s="235">
        <f t="shared" si="13"/>
        <v>0</v>
      </c>
      <c r="AQ37" s="235">
        <f t="shared" si="13"/>
        <v>0</v>
      </c>
      <c r="AR37" s="235">
        <f t="shared" si="13"/>
        <v>0</v>
      </c>
      <c r="AS37" s="235">
        <f t="shared" si="13"/>
        <v>0</v>
      </c>
      <c r="AT37" s="235">
        <f t="shared" si="13"/>
        <v>0</v>
      </c>
      <c r="AU37" s="235">
        <f t="shared" si="13"/>
        <v>0</v>
      </c>
      <c r="AV37" s="235">
        <f t="shared" ca="1" si="13"/>
        <v>0</v>
      </c>
      <c r="AW37" s="235">
        <f t="shared" ca="1" si="13"/>
        <v>0</v>
      </c>
      <c r="AX37" s="235">
        <f t="shared" si="13"/>
        <v>0</v>
      </c>
      <c r="AY37" s="235">
        <f t="shared" si="13"/>
        <v>0</v>
      </c>
      <c r="AZ37" s="235">
        <f t="shared" si="13"/>
        <v>0</v>
      </c>
      <c r="BA37" s="235">
        <f t="shared" si="13"/>
        <v>0</v>
      </c>
      <c r="BB37" s="235">
        <f t="shared" si="13"/>
        <v>0</v>
      </c>
      <c r="BC37" s="235">
        <f t="shared" si="13"/>
        <v>0</v>
      </c>
    </row>
    <row r="38" spans="1:55">
      <c r="D38" s="224" t="str">
        <f>WIN_volumes!D38</f>
        <v>Distribution Comms</v>
      </c>
      <c r="F38" s="12"/>
      <c r="G38" s="98"/>
      <c r="H38" s="236">
        <f>IF(H$11=$D$6, WIN_volumes!$J38*WIN_volumes!$K38,0)</f>
        <v>0</v>
      </c>
      <c r="I38" s="233">
        <f>IF(I$11=IF($D38=$A$5, $D$5, IF(OR($D38="ESV observed compliance", $D38 = $A$7),$D$7, $D$6)), SUMPRODUCT(WIN_volumes!$Q38:$U38,WIN_volumes!$Q$13:$U$13)+WIN_volumes!$O38,0)</f>
        <v>0</v>
      </c>
      <c r="J38" s="234">
        <f>IF(J$11=$D$6, WIN_volumes!$M38,0)</f>
        <v>0</v>
      </c>
      <c r="K38" s="233">
        <f>IF(K$11=$D$6, WIN_volumes!$J38*WIN_volumes!$K38,0)</f>
        <v>0</v>
      </c>
      <c r="L38" s="233">
        <f>IF(L$11=IF($D38=$A$5, $D$5, IF(OR($D38="ESV observed compliance", $D38 = $A$7),$D$7, $D$6)), SUMPRODUCT(WIN_volumes!$Q38:$U38,WIN_volumes!$Q$13:$U$13)+WIN_volumes!$O38,0)</f>
        <v>0</v>
      </c>
      <c r="M38" s="234">
        <f>IF(M$11=$D$6, WIN_volumes!$M38,0)</f>
        <v>0</v>
      </c>
      <c r="N38" s="233">
        <f>IF(N$11=$D$6, WIN_volumes!$J38*WIN_volumes!$K38,0)</f>
        <v>0</v>
      </c>
      <c r="O38" s="233">
        <f>IF(O$11=IF($D38=$A$5, $D$5, IF(OR($D38="ESV observed compliance", $D38 = $A$7),$D$7, $D$6)), SUMPRODUCT(WIN_volumes!$Q38:$U38,WIN_volumes!$Q$13:$U$13)+WIN_volumes!$O38,0)</f>
        <v>0</v>
      </c>
      <c r="P38" s="234">
        <f>IF(P$11=$D$6, WIN_volumes!$M38,0)</f>
        <v>0</v>
      </c>
      <c r="Q38" s="233">
        <f>IF(Q$11=$D$6, WIN_volumes!$J38*WIN_volumes!$K38,0)</f>
        <v>0</v>
      </c>
      <c r="R38" s="233">
        <f>IF(R$11=IF($D38=$A$5, $D$5, IF(OR($D38="ESV observed compliance", $D38 = $A$7),$D$7, $D$6)), SUMPRODUCT(WIN_volumes!$Q38:$U38,WIN_volumes!$Q$13:$U$13)+WIN_volumes!$O38,0)</f>
        <v>0</v>
      </c>
      <c r="S38" s="234">
        <f>IF(S$11=$D$6, WIN_volumes!$M38,0)</f>
        <v>0</v>
      </c>
      <c r="T38" s="233">
        <f>IF(T$11=$D$6, WIN_volumes!$J38*WIN_volumes!$K38,0)</f>
        <v>0</v>
      </c>
      <c r="U38" s="233">
        <f ca="1">IF(U$11=IF($D38=$A$5, $D$5, IF(OR($D38="ESV observed compliance", $D38 = $A$7),$D$7, $D$6)), SUMPRODUCT(WIN_volumes!$Q38:$U38,WIN_volumes!$Q$13:$U$13)+WIN_volumes!$O38,0)</f>
        <v>0</v>
      </c>
      <c r="V38" s="234">
        <f>IF(V$11=$D$6, WIN_volumes!$M38,0)</f>
        <v>0</v>
      </c>
      <c r="W38" s="233">
        <f>IF(W$11=$D$6, WIN_volumes!$J38*WIN_volumes!$K38,0)</f>
        <v>0</v>
      </c>
      <c r="X38" s="233">
        <f>IF(X$11=IF($D38=$A$5, $D$5, IF(OR($D38="ESV observed compliance", $D38 = $A$7),$D$7, $D$6)), SUMPRODUCT(WIN_volumes!$Q38:$U38,WIN_volumes!$Q$13:$U$13)+WIN_volumes!$O38,0)</f>
        <v>0</v>
      </c>
      <c r="Y38" s="234">
        <f>IF(Y$11=$D$6, WIN_volumes!$M38,0)</f>
        <v>0</v>
      </c>
      <c r="Z38" s="233">
        <f>IF(Z$11=$D$6, WIN_volumes!$J38*WIN_volumes!$K38,0)</f>
        <v>0</v>
      </c>
      <c r="AA38" s="233">
        <f>IF(AA$11=IF($D38=$A$5, $D$5, IF(OR($D38="ESV observed compliance", $D38 = $A$7),$D$7, $D$6)), SUMPRODUCT(WIN_volumes!$Q38:$U38,WIN_volumes!$Q$13:$U$13)+WIN_volumes!$O38,0)</f>
        <v>0</v>
      </c>
      <c r="AB38" s="234">
        <f>IF(AB$11=$D$6, WIN_volumes!$M38,0)</f>
        <v>0</v>
      </c>
      <c r="AC38" s="124"/>
      <c r="AD38" s="235">
        <f t="shared" si="12"/>
        <v>0</v>
      </c>
      <c r="AE38" s="235">
        <f t="shared" si="12"/>
        <v>0</v>
      </c>
      <c r="AF38" s="235">
        <f t="shared" si="12"/>
        <v>0</v>
      </c>
      <c r="AG38" s="235">
        <f t="shared" si="12"/>
        <v>0</v>
      </c>
      <c r="AH38" s="235">
        <f t="shared" ca="1" si="12"/>
        <v>0</v>
      </c>
      <c r="AI38" s="235">
        <f t="shared" si="12"/>
        <v>0</v>
      </c>
      <c r="AJ38" s="235">
        <f t="shared" si="12"/>
        <v>0</v>
      </c>
      <c r="AK38" s="124"/>
      <c r="AL38" s="235">
        <f t="shared" ca="1" si="14"/>
        <v>0</v>
      </c>
      <c r="AN38" s="235">
        <f t="shared" si="13"/>
        <v>0</v>
      </c>
      <c r="AO38" s="235">
        <f t="shared" si="13"/>
        <v>0</v>
      </c>
      <c r="AP38" s="235">
        <f t="shared" si="13"/>
        <v>0</v>
      </c>
      <c r="AQ38" s="235">
        <f t="shared" si="13"/>
        <v>0</v>
      </c>
      <c r="AR38" s="235">
        <f t="shared" si="13"/>
        <v>0</v>
      </c>
      <c r="AS38" s="235">
        <f t="shared" si="13"/>
        <v>0</v>
      </c>
      <c r="AT38" s="235">
        <f t="shared" si="13"/>
        <v>0</v>
      </c>
      <c r="AU38" s="235">
        <f t="shared" si="13"/>
        <v>0</v>
      </c>
      <c r="AV38" s="235">
        <f t="shared" ca="1" si="13"/>
        <v>0</v>
      </c>
      <c r="AW38" s="235">
        <f t="shared" ca="1" si="13"/>
        <v>0</v>
      </c>
      <c r="AX38" s="235">
        <f t="shared" si="13"/>
        <v>0</v>
      </c>
      <c r="AY38" s="235">
        <f t="shared" si="13"/>
        <v>0</v>
      </c>
      <c r="AZ38" s="235">
        <f t="shared" si="13"/>
        <v>0</v>
      </c>
      <c r="BA38" s="235">
        <f t="shared" si="13"/>
        <v>0</v>
      </c>
      <c r="BB38" s="235">
        <f t="shared" si="13"/>
        <v>0</v>
      </c>
      <c r="BC38" s="235">
        <f t="shared" si="13"/>
        <v>0</v>
      </c>
    </row>
    <row r="39" spans="1:55">
      <c r="D39" s="224" t="str">
        <f>WIN_volumes!D39</f>
        <v>Other distribution materials</v>
      </c>
      <c r="F39" s="12"/>
      <c r="G39" s="98"/>
      <c r="H39" s="236">
        <f>IF(H$11=$D$6, WIN_volumes!$J39*WIN_volumes!$K39,0)</f>
        <v>0</v>
      </c>
      <c r="I39" s="233">
        <f>IF(I$11=IF($D39=$A$5, $D$5, IF(OR($D39="ESV observed compliance", $D39 = $A$7),$D$7, $D$6)), SUMPRODUCT(WIN_volumes!$Q39:$U39,WIN_volumes!$Q$13:$U$13)+WIN_volumes!$O39,0)</f>
        <v>0</v>
      </c>
      <c r="J39" s="234">
        <f>IF(J$11=$D$6, WIN_volumes!$M39,0)</f>
        <v>0</v>
      </c>
      <c r="K39" s="233">
        <f>IF(K$11=$D$6, WIN_volumes!$J39*WIN_volumes!$K39,0)</f>
        <v>0</v>
      </c>
      <c r="L39" s="233">
        <f>IF(L$11=IF($D39=$A$5, $D$5, IF(OR($D39="ESV observed compliance", $D39 = $A$7),$D$7, $D$6)), SUMPRODUCT(WIN_volumes!$Q39:$U39,WIN_volumes!$Q$13:$U$13)+WIN_volumes!$O39,0)</f>
        <v>0</v>
      </c>
      <c r="M39" s="234">
        <f>IF(M$11=$D$6, WIN_volumes!$M39,0)</f>
        <v>0</v>
      </c>
      <c r="N39" s="233">
        <f>IF(N$11=$D$6, WIN_volumes!$J39*WIN_volumes!$K39,0)</f>
        <v>0</v>
      </c>
      <c r="O39" s="233">
        <f>IF(O$11=IF($D39=$A$5, $D$5, IF(OR($D39="ESV observed compliance", $D39 = $A$7),$D$7, $D$6)), SUMPRODUCT(WIN_volumes!$Q39:$U39,WIN_volumes!$Q$13:$U$13)+WIN_volumes!$O39,0)</f>
        <v>0</v>
      </c>
      <c r="P39" s="234">
        <f>IF(P$11=$D$6, WIN_volumes!$M39,0)</f>
        <v>0</v>
      </c>
      <c r="Q39" s="233">
        <f>IF(Q$11=$D$6, WIN_volumes!$J39*WIN_volumes!$K39,0)</f>
        <v>0</v>
      </c>
      <c r="R39" s="233">
        <f>IF(R$11=IF($D39=$A$5, $D$5, IF(OR($D39="ESV observed compliance", $D39 = $A$7),$D$7, $D$6)), SUMPRODUCT(WIN_volumes!$Q39:$U39,WIN_volumes!$Q$13:$U$13)+WIN_volumes!$O39,0)</f>
        <v>0</v>
      </c>
      <c r="S39" s="234">
        <f>IF(S$11=$D$6, WIN_volumes!$M39,0)</f>
        <v>0</v>
      </c>
      <c r="T39" s="233">
        <f>IF(T$11=$D$6, WIN_volumes!$J39*WIN_volumes!$K39,0)</f>
        <v>0</v>
      </c>
      <c r="U39" s="233">
        <f ca="1">IF(U$11=IF($D39=$A$5, $D$5, IF(OR($D39="ESV observed compliance", $D39 = $A$7),$D$7, $D$6)), SUMPRODUCT(WIN_volumes!$Q39:$U39,WIN_volumes!$Q$13:$U$13)+WIN_volumes!$O39,0)</f>
        <v>0</v>
      </c>
      <c r="V39" s="234">
        <f>IF(V$11=$D$6, WIN_volumes!$M39,0)</f>
        <v>0</v>
      </c>
      <c r="W39" s="233">
        <f>IF(W$11=$D$6, WIN_volumes!$J39*WIN_volumes!$K39,0)</f>
        <v>0</v>
      </c>
      <c r="X39" s="233">
        <f>IF(X$11=IF($D39=$A$5, $D$5, IF(OR($D39="ESV observed compliance", $D39 = $A$7),$D$7, $D$6)), SUMPRODUCT(WIN_volumes!$Q39:$U39,WIN_volumes!$Q$13:$U$13)+WIN_volumes!$O39,0)</f>
        <v>0</v>
      </c>
      <c r="Y39" s="234">
        <f>IF(Y$11=$D$6, WIN_volumes!$M39,0)</f>
        <v>0</v>
      </c>
      <c r="Z39" s="233">
        <f>IF(Z$11=$D$6, WIN_volumes!$J39*WIN_volumes!$K39,0)</f>
        <v>0</v>
      </c>
      <c r="AA39" s="233">
        <f>IF(AA$11=IF($D39=$A$5, $D$5, IF(OR($D39="ESV observed compliance", $D39 = $A$7),$D$7, $D$6)), SUMPRODUCT(WIN_volumes!$Q39:$U39,WIN_volumes!$Q$13:$U$13)+WIN_volumes!$O39,0)</f>
        <v>0</v>
      </c>
      <c r="AB39" s="234">
        <f>IF(AB$11=$D$6, WIN_volumes!$M39,0)</f>
        <v>0</v>
      </c>
      <c r="AC39" s="124"/>
      <c r="AD39" s="235">
        <f t="shared" si="12"/>
        <v>0</v>
      </c>
      <c r="AE39" s="235">
        <f t="shared" si="12"/>
        <v>0</v>
      </c>
      <c r="AF39" s="235">
        <f t="shared" si="12"/>
        <v>0</v>
      </c>
      <c r="AG39" s="235">
        <f t="shared" si="12"/>
        <v>0</v>
      </c>
      <c r="AH39" s="235">
        <f t="shared" ca="1" si="12"/>
        <v>0</v>
      </c>
      <c r="AI39" s="235">
        <f t="shared" si="12"/>
        <v>0</v>
      </c>
      <c r="AJ39" s="235">
        <f t="shared" si="12"/>
        <v>0</v>
      </c>
      <c r="AK39" s="124"/>
      <c r="AL39" s="235">
        <f t="shared" ca="1" si="14"/>
        <v>0</v>
      </c>
      <c r="AN39" s="235">
        <f t="shared" si="13"/>
        <v>0</v>
      </c>
      <c r="AO39" s="235">
        <f t="shared" si="13"/>
        <v>0</v>
      </c>
      <c r="AP39" s="235">
        <f t="shared" si="13"/>
        <v>0</v>
      </c>
      <c r="AQ39" s="235">
        <f t="shared" si="13"/>
        <v>0</v>
      </c>
      <c r="AR39" s="235">
        <f t="shared" si="13"/>
        <v>0</v>
      </c>
      <c r="AS39" s="235">
        <f t="shared" si="13"/>
        <v>0</v>
      </c>
      <c r="AT39" s="235">
        <f t="shared" si="13"/>
        <v>0</v>
      </c>
      <c r="AU39" s="235">
        <f t="shared" si="13"/>
        <v>0</v>
      </c>
      <c r="AV39" s="235">
        <f t="shared" ca="1" si="13"/>
        <v>0</v>
      </c>
      <c r="AW39" s="235">
        <f t="shared" ca="1" si="13"/>
        <v>0</v>
      </c>
      <c r="AX39" s="235">
        <f t="shared" si="13"/>
        <v>0</v>
      </c>
      <c r="AY39" s="235">
        <f t="shared" si="13"/>
        <v>0</v>
      </c>
      <c r="AZ39" s="235">
        <f t="shared" si="13"/>
        <v>0</v>
      </c>
      <c r="BA39" s="235">
        <f t="shared" si="13"/>
        <v>0</v>
      </c>
      <c r="BB39" s="235">
        <f t="shared" si="13"/>
        <v>0</v>
      </c>
      <c r="BC39" s="235">
        <f t="shared" si="13"/>
        <v>0</v>
      </c>
    </row>
    <row r="40" spans="1:55"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D40" s="105"/>
      <c r="AE40" s="105"/>
      <c r="AF40" s="105"/>
      <c r="AG40" s="105"/>
      <c r="AH40" s="105"/>
      <c r="AI40" s="105"/>
      <c r="AJ40" s="105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</row>
    <row r="41" spans="1:55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D41" s="105"/>
      <c r="AE41" s="105"/>
      <c r="AF41" s="105"/>
      <c r="AG41" s="105"/>
      <c r="AH41" s="105"/>
      <c r="AI41" s="105"/>
      <c r="AJ41" s="105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</row>
    <row r="42" spans="1:55">
      <c r="C42" s="10" t="s">
        <v>8</v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D42" s="105"/>
      <c r="AE42" s="105"/>
      <c r="AF42" s="105"/>
      <c r="AG42" s="105"/>
      <c r="AH42" s="105"/>
      <c r="AI42" s="105"/>
      <c r="AJ42" s="105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</row>
    <row r="43" spans="1:55">
      <c r="D43" s="224" t="str">
        <f>WIN_volumes!D43</f>
        <v>GFN</v>
      </c>
      <c r="F43" s="12"/>
      <c r="G43" s="98"/>
      <c r="H43" s="236">
        <f>IF(H$11=$D$6, WIN_volumes!$J43*WIN_volumes!$K43,0)</f>
        <v>0</v>
      </c>
      <c r="I43" s="233">
        <f>IF(I$11=IF($D43=$A$5, $D$5, IF(OR($D43="ESV observed compliance", $D43 = $A$7),$D$7, $D$6)), SUMPRODUCT(WIN_volumes!$Q43:$U43,WIN_volumes!$Q$13:$U$13)+WIN_volumes!$O43,0)</f>
        <v>0</v>
      </c>
      <c r="J43" s="234">
        <f>IF(J$11=$D$6, WIN_volumes!$M43,0)</f>
        <v>0</v>
      </c>
      <c r="K43" s="233">
        <f>IF(K$11=$D$6, WIN_volumes!$J43*WIN_volumes!$K43,0)</f>
        <v>0</v>
      </c>
      <c r="L43" s="233">
        <f>IF(L$11=IF($D43=$A$5, $D$5, IF(OR($D43="ESV observed compliance", $D43 = $A$7),$D$7, $D$6)), SUMPRODUCT(WIN_volumes!$Q43:$U43,WIN_volumes!$Q$13:$U$13)+WIN_volumes!$O43,0)</f>
        <v>0</v>
      </c>
      <c r="M43" s="234">
        <f>IF(M$11=$D$6, WIN_volumes!$M43,0)</f>
        <v>0</v>
      </c>
      <c r="N43" s="233">
        <f>IF(N$11=$D$6, WIN_volumes!$J43*WIN_volumes!$K43,0)</f>
        <v>0</v>
      </c>
      <c r="O43" s="233">
        <f>IF(O$11=IF($D43=$A$5, $D$5, IF(OR($D43="ESV observed compliance", $D43 = $A$7),$D$7, $D$6)), SUMPRODUCT(WIN_volumes!$Q43:$U43,WIN_volumes!$Q$13:$U$13)+WIN_volumes!$O43,0)</f>
        <v>0</v>
      </c>
      <c r="P43" s="234">
        <f>IF(P$11=$D$6, WIN_volumes!$M43,0)</f>
        <v>0</v>
      </c>
      <c r="Q43" s="233">
        <f>IF(Q$11=$D$6, WIN_volumes!$J43*WIN_volumes!$K43,0)</f>
        <v>0</v>
      </c>
      <c r="R43" s="233">
        <f>IF(R$11=IF($D43=$A$5, $D$5, IF(OR($D43="ESV observed compliance", $D43 = $A$7),$D$7, $D$6)), SUMPRODUCT(WIN_volumes!$Q43:$U43,WIN_volumes!$Q$13:$U$13)+WIN_volumes!$O43,0)</f>
        <v>0</v>
      </c>
      <c r="S43" s="234">
        <f>IF(S$11=$D$6, WIN_volumes!$M43,0)</f>
        <v>0</v>
      </c>
      <c r="T43" s="233">
        <f>IF(T$11=$D$6, WIN_volumes!$J43*WIN_volumes!$K43,0)</f>
        <v>1290638.4353777387</v>
      </c>
      <c r="U43" s="233">
        <f ca="1">IF(U$11=IF($D43=$A$5, $D$5, IF(OR($D43="ESV observed compliance", $D43 = $A$7),$D$7, $D$6)), SUMPRODUCT(WIN_volumes!$Q43:$U43,WIN_volumes!$Q$13:$U$13)+WIN_volumes!$O43,0)</f>
        <v>497111.43716961402</v>
      </c>
      <c r="V43" s="234">
        <f>IF(V$11=$D$6, WIN_volumes!$M43,0)</f>
        <v>0</v>
      </c>
      <c r="W43" s="233">
        <f>IF(W$11=$D$6, WIN_volumes!$J43*WIN_volumes!$K43,0)</f>
        <v>0</v>
      </c>
      <c r="X43" s="233">
        <f>IF(X$11=IF($D43=$A$5, $D$5, IF(OR($D43="ESV observed compliance", $D43 = $A$7),$D$7, $D$6)), SUMPRODUCT(WIN_volumes!$Q43:$U43,WIN_volumes!$Q$13:$U$13)+WIN_volumes!$O43,0)</f>
        <v>0</v>
      </c>
      <c r="Y43" s="234">
        <f>IF(Y$11=$D$6, WIN_volumes!$M43,0)</f>
        <v>0</v>
      </c>
      <c r="Z43" s="233">
        <f>IF(Z$11=$D$6, WIN_volumes!$J43*WIN_volumes!$K43,0)</f>
        <v>0</v>
      </c>
      <c r="AA43" s="233">
        <f>IF(AA$11=IF($D43=$A$5, $D$5, IF(OR($D43="ESV observed compliance", $D43 = $A$7),$D$7, $D$6)), SUMPRODUCT(WIN_volumes!$Q43:$U43,WIN_volumes!$Q$13:$U$13)+WIN_volumes!$O43,0)</f>
        <v>0</v>
      </c>
      <c r="AB43" s="234">
        <f>IF(AB$11=$D$6, WIN_volumes!$M43,0)</f>
        <v>0</v>
      </c>
      <c r="AC43" s="124"/>
      <c r="AD43" s="235">
        <f t="shared" ref="AD43:AJ61" si="15">SUMIF($H$11:$AB$11,AD$11, $H43:$AB43)</f>
        <v>0</v>
      </c>
      <c r="AE43" s="235">
        <f t="shared" si="15"/>
        <v>0</v>
      </c>
      <c r="AF43" s="235">
        <f t="shared" si="15"/>
        <v>0</v>
      </c>
      <c r="AG43" s="235">
        <f t="shared" si="15"/>
        <v>0</v>
      </c>
      <c r="AH43" s="235">
        <f t="shared" ca="1" si="15"/>
        <v>1787749.8725473527</v>
      </c>
      <c r="AI43" s="235">
        <f t="shared" si="15"/>
        <v>0</v>
      </c>
      <c r="AJ43" s="235">
        <f t="shared" si="15"/>
        <v>0</v>
      </c>
      <c r="AK43" s="124"/>
      <c r="AL43" s="235">
        <f t="shared" ref="AL43" ca="1" si="16">SUM(AD43:AJ43)</f>
        <v>1787749.8725473527</v>
      </c>
      <c r="AN43" s="235">
        <f t="shared" ref="AN43:BC58" si="17">SUMIF($AD$11:$AJ$11,AN$11, $AD43:$AJ43)*AN$8</f>
        <v>0</v>
      </c>
      <c r="AO43" s="235">
        <f t="shared" si="17"/>
        <v>0</v>
      </c>
      <c r="AP43" s="235">
        <f t="shared" si="17"/>
        <v>0</v>
      </c>
      <c r="AQ43" s="235">
        <f t="shared" si="17"/>
        <v>0</v>
      </c>
      <c r="AR43" s="235">
        <f t="shared" si="17"/>
        <v>0</v>
      </c>
      <c r="AS43" s="235">
        <f t="shared" si="17"/>
        <v>0</v>
      </c>
      <c r="AT43" s="235">
        <f t="shared" si="17"/>
        <v>0</v>
      </c>
      <c r="AU43" s="235">
        <f t="shared" si="17"/>
        <v>0</v>
      </c>
      <c r="AV43" s="235">
        <f t="shared" ca="1" si="17"/>
        <v>893874.93627367634</v>
      </c>
      <c r="AW43" s="235">
        <f t="shared" ca="1" si="17"/>
        <v>893874.93627367634</v>
      </c>
      <c r="AX43" s="235">
        <f t="shared" si="17"/>
        <v>0</v>
      </c>
      <c r="AY43" s="235">
        <f t="shared" si="17"/>
        <v>0</v>
      </c>
      <c r="AZ43" s="235">
        <f t="shared" si="17"/>
        <v>0</v>
      </c>
      <c r="BA43" s="235">
        <f t="shared" si="17"/>
        <v>0</v>
      </c>
      <c r="BB43" s="235">
        <f t="shared" si="17"/>
        <v>0</v>
      </c>
      <c r="BC43" s="235">
        <f t="shared" si="17"/>
        <v>0</v>
      </c>
    </row>
    <row r="44" spans="1:55">
      <c r="D44" s="224" t="str">
        <f>WIN_volumes!D44</f>
        <v>GFN enclosure</v>
      </c>
      <c r="F44" s="12"/>
      <c r="G44" s="98"/>
      <c r="H44" s="236">
        <f>IF(H$11=$D$6, WIN_volumes!$J44*WIN_volumes!$K44,0)</f>
        <v>0</v>
      </c>
      <c r="I44" s="233">
        <f>IF(I$11=IF($D44=$A$5, $D$5, IF(OR($D44="ESV observed compliance", $D44 = $A$7),$D$7, $D$6)), SUMPRODUCT(WIN_volumes!$Q44:$U44,WIN_volumes!$Q$13:$U$13)+WIN_volumes!$O44,0)</f>
        <v>0</v>
      </c>
      <c r="J44" s="234">
        <f>IF(J$11=$D$6, WIN_volumes!$M44,0)</f>
        <v>0</v>
      </c>
      <c r="K44" s="233">
        <f>IF(K$11=$D$6, WIN_volumes!$J44*WIN_volumes!$K44,0)</f>
        <v>0</v>
      </c>
      <c r="L44" s="233">
        <f>IF(L$11=IF($D44=$A$5, $D$5, IF(OR($D44="ESV observed compliance", $D44 = $A$7),$D$7, $D$6)), SUMPRODUCT(WIN_volumes!$Q44:$U44,WIN_volumes!$Q$13:$U$13)+WIN_volumes!$O44,0)</f>
        <v>0</v>
      </c>
      <c r="M44" s="234">
        <f>IF(M$11=$D$6, WIN_volumes!$M44,0)</f>
        <v>0</v>
      </c>
      <c r="N44" s="233">
        <f>IF(N$11=$D$6, WIN_volumes!$J44*WIN_volumes!$K44,0)</f>
        <v>0</v>
      </c>
      <c r="O44" s="233">
        <f>IF(O$11=IF($D44=$A$5, $D$5, IF(OR($D44="ESV observed compliance", $D44 = $A$7),$D$7, $D$6)), SUMPRODUCT(WIN_volumes!$Q44:$U44,WIN_volumes!$Q$13:$U$13)+WIN_volumes!$O44,0)</f>
        <v>0</v>
      </c>
      <c r="P44" s="234">
        <f>IF(P$11=$D$6, WIN_volumes!$M44,0)</f>
        <v>0</v>
      </c>
      <c r="Q44" s="233">
        <f>IF(Q$11=$D$6, WIN_volumes!$J44*WIN_volumes!$K44,0)</f>
        <v>0</v>
      </c>
      <c r="R44" s="233">
        <f>IF(R$11=IF($D44=$A$5, $D$5, IF(OR($D44="ESV observed compliance", $D44 = $A$7),$D$7, $D$6)), SUMPRODUCT(WIN_volumes!$Q44:$U44,WIN_volumes!$Q$13:$U$13)+WIN_volumes!$O44,0)</f>
        <v>0</v>
      </c>
      <c r="S44" s="234">
        <f>IF(S$11=$D$6, WIN_volumes!$M44,0)</f>
        <v>0</v>
      </c>
      <c r="T44" s="233">
        <f>IF(T$11=$D$6, WIN_volumes!$J44*WIN_volumes!$K44,0)</f>
        <v>0</v>
      </c>
      <c r="U44" s="233">
        <f ca="1">IF(U$11=IF($D44=$A$5, $D$5, IF(OR($D44="ESV observed compliance", $D44 = $A$7),$D$7, $D$6)), SUMPRODUCT(WIN_volumes!$Q44:$U44,WIN_volumes!$Q$13:$U$13)+WIN_volumes!$O44,0)</f>
        <v>0</v>
      </c>
      <c r="V44" s="234">
        <f>IF(V$11=$D$6, WIN_volumes!$M44,0)</f>
        <v>0</v>
      </c>
      <c r="W44" s="233">
        <f>IF(W$11=$D$6, WIN_volumes!$J44*WIN_volumes!$K44,0)</f>
        <v>0</v>
      </c>
      <c r="X44" s="233">
        <f>IF(X$11=IF($D44=$A$5, $D$5, IF(OR($D44="ESV observed compliance", $D44 = $A$7),$D$7, $D$6)), SUMPRODUCT(WIN_volumes!$Q44:$U44,WIN_volumes!$Q$13:$U$13)+WIN_volumes!$O44,0)</f>
        <v>0</v>
      </c>
      <c r="Y44" s="234">
        <f>IF(Y$11=$D$6, WIN_volumes!$M44,0)</f>
        <v>0</v>
      </c>
      <c r="Z44" s="233">
        <f>IF(Z$11=$D$6, WIN_volumes!$J44*WIN_volumes!$K44,0)</f>
        <v>0</v>
      </c>
      <c r="AA44" s="233">
        <f>IF(AA$11=IF($D44=$A$5, $D$5, IF(OR($D44="ESV observed compliance", $D44 = $A$7),$D$7, $D$6)), SUMPRODUCT(WIN_volumes!$Q44:$U44,WIN_volumes!$Q$13:$U$13)+WIN_volumes!$O44,0)</f>
        <v>0</v>
      </c>
      <c r="AB44" s="234">
        <f>IF(AB$11=$D$6, WIN_volumes!$M44,0)</f>
        <v>0</v>
      </c>
      <c r="AC44" s="124"/>
      <c r="AD44" s="235">
        <f t="shared" si="15"/>
        <v>0</v>
      </c>
      <c r="AE44" s="235">
        <f t="shared" si="15"/>
        <v>0</v>
      </c>
      <c r="AF44" s="235">
        <f t="shared" si="15"/>
        <v>0</v>
      </c>
      <c r="AG44" s="235">
        <f t="shared" si="15"/>
        <v>0</v>
      </c>
      <c r="AH44" s="235">
        <f t="shared" ca="1" si="15"/>
        <v>0</v>
      </c>
      <c r="AI44" s="235">
        <f t="shared" si="15"/>
        <v>0</v>
      </c>
      <c r="AJ44" s="235">
        <f t="shared" si="15"/>
        <v>0</v>
      </c>
      <c r="AK44" s="124"/>
      <c r="AL44" s="235">
        <f t="shared" ref="AL44:AL58" ca="1" si="18">SUM(AD44:AJ44)</f>
        <v>0</v>
      </c>
      <c r="AN44" s="235">
        <f t="shared" si="17"/>
        <v>0</v>
      </c>
      <c r="AO44" s="235">
        <f t="shared" si="17"/>
        <v>0</v>
      </c>
      <c r="AP44" s="235">
        <f t="shared" si="17"/>
        <v>0</v>
      </c>
      <c r="AQ44" s="235">
        <f t="shared" si="17"/>
        <v>0</v>
      </c>
      <c r="AR44" s="235">
        <f t="shared" si="17"/>
        <v>0</v>
      </c>
      <c r="AS44" s="235">
        <f t="shared" si="17"/>
        <v>0</v>
      </c>
      <c r="AT44" s="235">
        <f t="shared" si="17"/>
        <v>0</v>
      </c>
      <c r="AU44" s="235">
        <f t="shared" si="17"/>
        <v>0</v>
      </c>
      <c r="AV44" s="235">
        <f t="shared" ca="1" si="17"/>
        <v>0</v>
      </c>
      <c r="AW44" s="235">
        <f t="shared" ca="1" si="17"/>
        <v>0</v>
      </c>
      <c r="AX44" s="235">
        <f t="shared" si="17"/>
        <v>0</v>
      </c>
      <c r="AY44" s="235">
        <f t="shared" si="17"/>
        <v>0</v>
      </c>
      <c r="AZ44" s="235">
        <f t="shared" si="17"/>
        <v>0</v>
      </c>
      <c r="BA44" s="235">
        <f t="shared" si="17"/>
        <v>0</v>
      </c>
      <c r="BB44" s="235">
        <f t="shared" si="17"/>
        <v>0</v>
      </c>
      <c r="BC44" s="235">
        <f t="shared" si="17"/>
        <v>0</v>
      </c>
    </row>
    <row r="45" spans="1:55">
      <c r="D45" s="224" t="str">
        <f>WIN_volumes!D45</f>
        <v>Indoor switch room (incl GFN enclosure and switchboard)</v>
      </c>
      <c r="F45" s="12"/>
      <c r="G45" s="98"/>
      <c r="H45" s="236">
        <f>IF(H$11=$D$6, WIN_volumes!$J45*WIN_volumes!$K45,0)</f>
        <v>0</v>
      </c>
      <c r="I45" s="233">
        <f>IF(I$11=IF($D45=$A$5, $D$5, IF(OR($D45="ESV observed compliance", $D45 = $A$7),$D$7, $D$6)), SUMPRODUCT(WIN_volumes!$Q45:$U45,WIN_volumes!$Q$13:$U$13)+WIN_volumes!$O45,0)</f>
        <v>0</v>
      </c>
      <c r="J45" s="234">
        <f>IF(J$11=$D$6, WIN_volumes!$M45,0)</f>
        <v>0</v>
      </c>
      <c r="K45" s="233">
        <f>IF(K$11=$D$6, WIN_volumes!$J45*WIN_volumes!$K45,0)</f>
        <v>0</v>
      </c>
      <c r="L45" s="233">
        <f>IF(L$11=IF($D45=$A$5, $D$5, IF(OR($D45="ESV observed compliance", $D45 = $A$7),$D$7, $D$6)), SUMPRODUCT(WIN_volumes!$Q45:$U45,WIN_volumes!$Q$13:$U$13)+WIN_volumes!$O45,0)</f>
        <v>0</v>
      </c>
      <c r="M45" s="234">
        <f>IF(M$11=$D$6, WIN_volumes!$M45,0)</f>
        <v>0</v>
      </c>
      <c r="N45" s="233">
        <f>IF(N$11=$D$6, WIN_volumes!$J45*WIN_volumes!$K45,0)</f>
        <v>0</v>
      </c>
      <c r="O45" s="233">
        <f>IF(O$11=IF($D45=$A$5, $D$5, IF(OR($D45="ESV observed compliance", $D45 = $A$7),$D$7, $D$6)), SUMPRODUCT(WIN_volumes!$Q45:$U45,WIN_volumes!$Q$13:$U$13)+WIN_volumes!$O45,0)</f>
        <v>0</v>
      </c>
      <c r="P45" s="234">
        <f>IF(P$11=$D$6, WIN_volumes!$M45,0)</f>
        <v>0</v>
      </c>
      <c r="Q45" s="233">
        <f>IF(Q$11=$D$6, WIN_volumes!$J45*WIN_volumes!$K45,0)</f>
        <v>0</v>
      </c>
      <c r="R45" s="233">
        <f>IF(R$11=IF($D45=$A$5, $D$5, IF(OR($D45="ESV observed compliance", $D45 = $A$7),$D$7, $D$6)), SUMPRODUCT(WIN_volumes!$Q45:$U45,WIN_volumes!$Q$13:$U$13)+WIN_volumes!$O45,0)</f>
        <v>0</v>
      </c>
      <c r="S45" s="234">
        <f>IF(S$11=$D$6, WIN_volumes!$M45,0)</f>
        <v>0</v>
      </c>
      <c r="T45" s="233">
        <f>IF(T$11=$D$6, WIN_volumes!$J45*WIN_volumes!$K45,0)</f>
        <v>1281303.0824604162</v>
      </c>
      <c r="U45" s="233">
        <f ca="1">IF(U$11=IF($D45=$A$5, $D$5, IF(OR($D45="ESV observed compliance", $D45 = $A$7),$D$7, $D$6)), SUMPRODUCT(WIN_volumes!$Q45:$U45,WIN_volumes!$Q$13:$U$13)+WIN_volumes!$O45,0)</f>
        <v>428447.65898956207</v>
      </c>
      <c r="V45" s="234">
        <f>IF(V$11=$D$6, WIN_volumes!$M45,0)</f>
        <v>0</v>
      </c>
      <c r="W45" s="233">
        <f>IF(W$11=$D$6, WIN_volumes!$J45*WIN_volumes!$K45,0)</f>
        <v>0</v>
      </c>
      <c r="X45" s="233">
        <f>IF(X$11=IF($D45=$A$5, $D$5, IF(OR($D45="ESV observed compliance", $D45 = $A$7),$D$7, $D$6)), SUMPRODUCT(WIN_volumes!$Q45:$U45,WIN_volumes!$Q$13:$U$13)+WIN_volumes!$O45,0)</f>
        <v>0</v>
      </c>
      <c r="Y45" s="234">
        <f>IF(Y$11=$D$6, WIN_volumes!$M45,0)</f>
        <v>0</v>
      </c>
      <c r="Z45" s="233">
        <f>IF(Z$11=$D$6, WIN_volumes!$J45*WIN_volumes!$K45,0)</f>
        <v>0</v>
      </c>
      <c r="AA45" s="233">
        <f>IF(AA$11=IF($D45=$A$5, $D$5, IF(OR($D45="ESV observed compliance", $D45 = $A$7),$D$7, $D$6)), SUMPRODUCT(WIN_volumes!$Q45:$U45,WIN_volumes!$Q$13:$U$13)+WIN_volumes!$O45,0)</f>
        <v>0</v>
      </c>
      <c r="AB45" s="234">
        <f>IF(AB$11=$D$6, WIN_volumes!$M45,0)</f>
        <v>0</v>
      </c>
      <c r="AC45" s="124"/>
      <c r="AD45" s="235">
        <f t="shared" si="15"/>
        <v>0</v>
      </c>
      <c r="AE45" s="235">
        <f t="shared" si="15"/>
        <v>0</v>
      </c>
      <c r="AF45" s="235">
        <f t="shared" si="15"/>
        <v>0</v>
      </c>
      <c r="AG45" s="235">
        <f t="shared" si="15"/>
        <v>0</v>
      </c>
      <c r="AH45" s="235">
        <f t="shared" ca="1" si="15"/>
        <v>1709750.7414499782</v>
      </c>
      <c r="AI45" s="235">
        <f t="shared" si="15"/>
        <v>0</v>
      </c>
      <c r="AJ45" s="235">
        <f t="shared" si="15"/>
        <v>0</v>
      </c>
      <c r="AK45" s="124"/>
      <c r="AL45" s="235">
        <f t="shared" ca="1" si="18"/>
        <v>1709750.7414499782</v>
      </c>
      <c r="AN45" s="235">
        <f t="shared" si="17"/>
        <v>0</v>
      </c>
      <c r="AO45" s="235">
        <f t="shared" si="17"/>
        <v>0</v>
      </c>
      <c r="AP45" s="235">
        <f t="shared" si="17"/>
        <v>0</v>
      </c>
      <c r="AQ45" s="235">
        <f t="shared" si="17"/>
        <v>0</v>
      </c>
      <c r="AR45" s="235">
        <f t="shared" si="17"/>
        <v>0</v>
      </c>
      <c r="AS45" s="235">
        <f t="shared" si="17"/>
        <v>0</v>
      </c>
      <c r="AT45" s="235">
        <f t="shared" si="17"/>
        <v>0</v>
      </c>
      <c r="AU45" s="235">
        <f t="shared" si="17"/>
        <v>0</v>
      </c>
      <c r="AV45" s="235">
        <f t="shared" ca="1" si="17"/>
        <v>854875.3707249891</v>
      </c>
      <c r="AW45" s="235">
        <f t="shared" ca="1" si="17"/>
        <v>854875.3707249891</v>
      </c>
      <c r="AX45" s="235">
        <f t="shared" si="17"/>
        <v>0</v>
      </c>
      <c r="AY45" s="235">
        <f t="shared" si="17"/>
        <v>0</v>
      </c>
      <c r="AZ45" s="235">
        <f t="shared" si="17"/>
        <v>0</v>
      </c>
      <c r="BA45" s="235">
        <f t="shared" si="17"/>
        <v>0</v>
      </c>
      <c r="BB45" s="235">
        <f t="shared" si="17"/>
        <v>0</v>
      </c>
      <c r="BC45" s="235">
        <f t="shared" si="17"/>
        <v>0</v>
      </c>
    </row>
    <row r="46" spans="1:55">
      <c r="D46" s="224" t="str">
        <f>WIN_volumes!D46</f>
        <v>RMU</v>
      </c>
      <c r="F46" s="12"/>
      <c r="G46" s="98"/>
      <c r="H46" s="236">
        <f>IF(H$11=$D$6, WIN_volumes!$J46*WIN_volumes!$K46,0)</f>
        <v>0</v>
      </c>
      <c r="I46" s="233">
        <f>IF(I$11=IF($D46=$A$5, $D$5, IF(OR($D46="ESV observed compliance", $D46 = $A$7),$D$7, $D$6)), SUMPRODUCT(WIN_volumes!$Q46:$U46,WIN_volumes!$Q$13:$U$13)+WIN_volumes!$O46,0)</f>
        <v>0</v>
      </c>
      <c r="J46" s="234">
        <f>IF(J$11=$D$6, WIN_volumes!$M46,0)</f>
        <v>0</v>
      </c>
      <c r="K46" s="233">
        <f>IF(K$11=$D$6, WIN_volumes!$J46*WIN_volumes!$K46,0)</f>
        <v>0</v>
      </c>
      <c r="L46" s="233">
        <f>IF(L$11=IF($D46=$A$5, $D$5, IF(OR($D46="ESV observed compliance", $D46 = $A$7),$D$7, $D$6)), SUMPRODUCT(WIN_volumes!$Q46:$U46,WIN_volumes!$Q$13:$U$13)+WIN_volumes!$O46,0)</f>
        <v>0</v>
      </c>
      <c r="M46" s="234">
        <f>IF(M$11=$D$6, WIN_volumes!$M46,0)</f>
        <v>0</v>
      </c>
      <c r="N46" s="233">
        <f>IF(N$11=$D$6, WIN_volumes!$J46*WIN_volumes!$K46,0)</f>
        <v>0</v>
      </c>
      <c r="O46" s="233">
        <f>IF(O$11=IF($D46=$A$5, $D$5, IF(OR($D46="ESV observed compliance", $D46 = $A$7),$D$7, $D$6)), SUMPRODUCT(WIN_volumes!$Q46:$U46,WIN_volumes!$Q$13:$U$13)+WIN_volumes!$O46,0)</f>
        <v>0</v>
      </c>
      <c r="P46" s="234">
        <f>IF(P$11=$D$6, WIN_volumes!$M46,0)</f>
        <v>0</v>
      </c>
      <c r="Q46" s="233">
        <f>IF(Q$11=$D$6, WIN_volumes!$J46*WIN_volumes!$K46,0)</f>
        <v>0</v>
      </c>
      <c r="R46" s="233">
        <f>IF(R$11=IF($D46=$A$5, $D$5, IF(OR($D46="ESV observed compliance", $D46 = $A$7),$D$7, $D$6)), SUMPRODUCT(WIN_volumes!$Q46:$U46,WIN_volumes!$Q$13:$U$13)+WIN_volumes!$O46,0)</f>
        <v>0</v>
      </c>
      <c r="S46" s="234">
        <f>IF(S$11=$D$6, WIN_volumes!$M46,0)</f>
        <v>0</v>
      </c>
      <c r="T46" s="233">
        <f>IF(T$11=$D$6, WIN_volumes!$J46*WIN_volumes!$K46,0)</f>
        <v>74373.925040705726</v>
      </c>
      <c r="U46" s="233">
        <f ca="1">IF(U$11=IF($D46=$A$5, $D$5, IF(OR($D46="ESV observed compliance", $D46 = $A$7),$D$7, $D$6)), SUMPRODUCT(WIN_volumes!$Q46:$U46,WIN_volumes!$Q$13:$U$13)+WIN_volumes!$O46,0)</f>
        <v>0</v>
      </c>
      <c r="V46" s="234">
        <f>IF(V$11=$D$6, WIN_volumes!$M46,0)</f>
        <v>0</v>
      </c>
      <c r="W46" s="233">
        <f>IF(W$11=$D$6, WIN_volumes!$J46*WIN_volumes!$K46,0)</f>
        <v>0</v>
      </c>
      <c r="X46" s="233">
        <f>IF(X$11=IF($D46=$A$5, $D$5, IF(OR($D46="ESV observed compliance", $D46 = $A$7),$D$7, $D$6)), SUMPRODUCT(WIN_volumes!$Q46:$U46,WIN_volumes!$Q$13:$U$13)+WIN_volumes!$O46,0)</f>
        <v>0</v>
      </c>
      <c r="Y46" s="234">
        <f>IF(Y$11=$D$6, WIN_volumes!$M46,0)</f>
        <v>0</v>
      </c>
      <c r="Z46" s="233">
        <f>IF(Z$11=$D$6, WIN_volumes!$J46*WIN_volumes!$K46,0)</f>
        <v>0</v>
      </c>
      <c r="AA46" s="233">
        <f>IF(AA$11=IF($D46=$A$5, $D$5, IF(OR($D46="ESV observed compliance", $D46 = $A$7),$D$7, $D$6)), SUMPRODUCT(WIN_volumes!$Q46:$U46,WIN_volumes!$Q$13:$U$13)+WIN_volumes!$O46,0)</f>
        <v>0</v>
      </c>
      <c r="AB46" s="234">
        <f>IF(AB$11=$D$6, WIN_volumes!$M46,0)</f>
        <v>0</v>
      </c>
      <c r="AC46" s="124"/>
      <c r="AD46" s="235">
        <f t="shared" si="15"/>
        <v>0</v>
      </c>
      <c r="AE46" s="235">
        <f t="shared" si="15"/>
        <v>0</v>
      </c>
      <c r="AF46" s="235">
        <f t="shared" si="15"/>
        <v>0</v>
      </c>
      <c r="AG46" s="235">
        <f t="shared" si="15"/>
        <v>0</v>
      </c>
      <c r="AH46" s="235">
        <f t="shared" ca="1" si="15"/>
        <v>74373.925040705726</v>
      </c>
      <c r="AI46" s="235">
        <f t="shared" si="15"/>
        <v>0</v>
      </c>
      <c r="AJ46" s="235">
        <f t="shared" si="15"/>
        <v>0</v>
      </c>
      <c r="AK46" s="124"/>
      <c r="AL46" s="235">
        <f t="shared" ca="1" si="18"/>
        <v>74373.925040705726</v>
      </c>
      <c r="AN46" s="235">
        <f t="shared" si="17"/>
        <v>0</v>
      </c>
      <c r="AO46" s="235">
        <f t="shared" si="17"/>
        <v>0</v>
      </c>
      <c r="AP46" s="235">
        <f t="shared" si="17"/>
        <v>0</v>
      </c>
      <c r="AQ46" s="235">
        <f t="shared" si="17"/>
        <v>0</v>
      </c>
      <c r="AR46" s="235">
        <f t="shared" si="17"/>
        <v>0</v>
      </c>
      <c r="AS46" s="235">
        <f t="shared" si="17"/>
        <v>0</v>
      </c>
      <c r="AT46" s="235">
        <f t="shared" si="17"/>
        <v>0</v>
      </c>
      <c r="AU46" s="235">
        <f t="shared" si="17"/>
        <v>0</v>
      </c>
      <c r="AV46" s="235">
        <f t="shared" ca="1" si="17"/>
        <v>37186.962520352863</v>
      </c>
      <c r="AW46" s="235">
        <f t="shared" ca="1" si="17"/>
        <v>37186.962520352863</v>
      </c>
      <c r="AX46" s="235">
        <f t="shared" si="17"/>
        <v>0</v>
      </c>
      <c r="AY46" s="235">
        <f t="shared" si="17"/>
        <v>0</v>
      </c>
      <c r="AZ46" s="235">
        <f t="shared" si="17"/>
        <v>0</v>
      </c>
      <c r="BA46" s="235">
        <f t="shared" si="17"/>
        <v>0</v>
      </c>
      <c r="BB46" s="235">
        <f t="shared" si="17"/>
        <v>0</v>
      </c>
      <c r="BC46" s="235">
        <f t="shared" si="17"/>
        <v>0</v>
      </c>
    </row>
    <row r="47" spans="1:55">
      <c r="D47" s="224" t="str">
        <f>WIN_volumes!D47</f>
        <v>66/22kV transformer</v>
      </c>
      <c r="F47" s="12"/>
      <c r="G47" s="98"/>
      <c r="H47" s="236">
        <f>IF(H$11=$D$6, WIN_volumes!$J47*WIN_volumes!$K47,0)</f>
        <v>0</v>
      </c>
      <c r="I47" s="233">
        <f>IF(I$11=IF($D47=$A$5, $D$5, IF(OR($D47="ESV observed compliance", $D47 = $A$7),$D$7, $D$6)), SUMPRODUCT(WIN_volumes!$Q47:$U47,WIN_volumes!$Q$13:$U$13)+WIN_volumes!$O47,0)</f>
        <v>0</v>
      </c>
      <c r="J47" s="234">
        <f>IF(J$11=$D$6, WIN_volumes!$M47,0)</f>
        <v>0</v>
      </c>
      <c r="K47" s="233">
        <f>IF(K$11=$D$6, WIN_volumes!$J47*WIN_volumes!$K47,0)</f>
        <v>0</v>
      </c>
      <c r="L47" s="233">
        <f>IF(L$11=IF($D47=$A$5, $D$5, IF(OR($D47="ESV observed compliance", $D47 = $A$7),$D$7, $D$6)), SUMPRODUCT(WIN_volumes!$Q47:$U47,WIN_volumes!$Q$13:$U$13)+WIN_volumes!$O47,0)</f>
        <v>0</v>
      </c>
      <c r="M47" s="234">
        <f>IF(M$11=$D$6, WIN_volumes!$M47,0)</f>
        <v>0</v>
      </c>
      <c r="N47" s="233">
        <f>IF(N$11=$D$6, WIN_volumes!$J47*WIN_volumes!$K47,0)</f>
        <v>0</v>
      </c>
      <c r="O47" s="233">
        <f>IF(O$11=IF($D47=$A$5, $D$5, IF(OR($D47="ESV observed compliance", $D47 = $A$7),$D$7, $D$6)), SUMPRODUCT(WIN_volumes!$Q47:$U47,WIN_volumes!$Q$13:$U$13)+WIN_volumes!$O47,0)</f>
        <v>0</v>
      </c>
      <c r="P47" s="234">
        <f>IF(P$11=$D$6, WIN_volumes!$M47,0)</f>
        <v>0</v>
      </c>
      <c r="Q47" s="233">
        <f>IF(Q$11=$D$6, WIN_volumes!$J47*WIN_volumes!$K47,0)</f>
        <v>0</v>
      </c>
      <c r="R47" s="233">
        <f>IF(R$11=IF($D47=$A$5, $D$5, IF(OR($D47="ESV observed compliance", $D47 = $A$7),$D$7, $D$6)), SUMPRODUCT(WIN_volumes!$Q47:$U47,WIN_volumes!$Q$13:$U$13)+WIN_volumes!$O47,0)</f>
        <v>0</v>
      </c>
      <c r="S47" s="234">
        <f>IF(S$11=$D$6, WIN_volumes!$M47,0)</f>
        <v>0</v>
      </c>
      <c r="T47" s="233">
        <f>IF(T$11=$D$6, WIN_volumes!$J47*WIN_volumes!$K47,0)</f>
        <v>454800</v>
      </c>
      <c r="U47" s="233">
        <f ca="1">IF(U$11=IF($D47=$A$5, $D$5, IF(OR($D47="ESV observed compliance", $D47 = $A$7),$D$7, $D$6)), SUMPRODUCT(WIN_volumes!$Q47:$U47,WIN_volumes!$Q$13:$U$13)+WIN_volumes!$O47,0)</f>
        <v>1229942.6604700815</v>
      </c>
      <c r="V47" s="234">
        <f>IF(V$11=$D$6, WIN_volumes!$M47,0)</f>
        <v>224400</v>
      </c>
      <c r="W47" s="233">
        <f>IF(W$11=$D$6, WIN_volumes!$J47*WIN_volumes!$K47,0)</f>
        <v>0</v>
      </c>
      <c r="X47" s="233">
        <f>IF(X$11=IF($D47=$A$5, $D$5, IF(OR($D47="ESV observed compliance", $D47 = $A$7),$D$7, $D$6)), SUMPRODUCT(WIN_volumes!$Q47:$U47,WIN_volumes!$Q$13:$U$13)+WIN_volumes!$O47,0)</f>
        <v>0</v>
      </c>
      <c r="Y47" s="234">
        <f>IF(Y$11=$D$6, WIN_volumes!$M47,0)</f>
        <v>0</v>
      </c>
      <c r="Z47" s="233">
        <f>IF(Z$11=$D$6, WIN_volumes!$J47*WIN_volumes!$K47,0)</f>
        <v>0</v>
      </c>
      <c r="AA47" s="233">
        <f>IF(AA$11=IF($D47=$A$5, $D$5, IF(OR($D47="ESV observed compliance", $D47 = $A$7),$D$7, $D$6)), SUMPRODUCT(WIN_volumes!$Q47:$U47,WIN_volumes!$Q$13:$U$13)+WIN_volumes!$O47,0)</f>
        <v>0</v>
      </c>
      <c r="AB47" s="234">
        <f>IF(AB$11=$D$6, WIN_volumes!$M47,0)</f>
        <v>0</v>
      </c>
      <c r="AC47" s="124"/>
      <c r="AD47" s="235">
        <f t="shared" si="15"/>
        <v>0</v>
      </c>
      <c r="AE47" s="235">
        <f t="shared" si="15"/>
        <v>0</v>
      </c>
      <c r="AF47" s="235">
        <f t="shared" si="15"/>
        <v>0</v>
      </c>
      <c r="AG47" s="235">
        <f t="shared" si="15"/>
        <v>0</v>
      </c>
      <c r="AH47" s="235">
        <f t="shared" ca="1" si="15"/>
        <v>1909142.6604700815</v>
      </c>
      <c r="AI47" s="235">
        <f t="shared" si="15"/>
        <v>0</v>
      </c>
      <c r="AJ47" s="235">
        <f t="shared" si="15"/>
        <v>0</v>
      </c>
      <c r="AK47" s="124"/>
      <c r="AL47" s="235">
        <f t="shared" ca="1" si="18"/>
        <v>1909142.6604700815</v>
      </c>
      <c r="AN47" s="235">
        <f t="shared" si="17"/>
        <v>0</v>
      </c>
      <c r="AO47" s="235">
        <f t="shared" si="17"/>
        <v>0</v>
      </c>
      <c r="AP47" s="235">
        <f t="shared" si="17"/>
        <v>0</v>
      </c>
      <c r="AQ47" s="235">
        <f t="shared" si="17"/>
        <v>0</v>
      </c>
      <c r="AR47" s="235">
        <f t="shared" si="17"/>
        <v>0</v>
      </c>
      <c r="AS47" s="235">
        <f t="shared" si="17"/>
        <v>0</v>
      </c>
      <c r="AT47" s="235">
        <f t="shared" si="17"/>
        <v>0</v>
      </c>
      <c r="AU47" s="235">
        <f t="shared" si="17"/>
        <v>0</v>
      </c>
      <c r="AV47" s="235">
        <f t="shared" ca="1" si="17"/>
        <v>954571.33023504075</v>
      </c>
      <c r="AW47" s="235">
        <f t="shared" ca="1" si="17"/>
        <v>954571.33023504075</v>
      </c>
      <c r="AX47" s="235">
        <f t="shared" si="17"/>
        <v>0</v>
      </c>
      <c r="AY47" s="235">
        <f t="shared" si="17"/>
        <v>0</v>
      </c>
      <c r="AZ47" s="235">
        <f t="shared" si="17"/>
        <v>0</v>
      </c>
      <c r="BA47" s="235">
        <f t="shared" si="17"/>
        <v>0</v>
      </c>
      <c r="BB47" s="235">
        <f t="shared" si="17"/>
        <v>0</v>
      </c>
      <c r="BC47" s="235">
        <f t="shared" si="17"/>
        <v>0</v>
      </c>
    </row>
    <row r="48" spans="1:55">
      <c r="D48" s="224" t="str">
        <f>WIN_volumes!D48</f>
        <v>66kV circuit breaker</v>
      </c>
      <c r="F48" s="12"/>
      <c r="G48" s="98"/>
      <c r="H48" s="236">
        <f>IF(H$11=$D$6, WIN_volumes!$J48*WIN_volumes!$K48,0)</f>
        <v>0</v>
      </c>
      <c r="I48" s="233">
        <f>IF(I$11=IF($D48=$A$5, $D$5, IF(OR($D48="ESV observed compliance", $D48 = $A$7),$D$7, $D$6)), SUMPRODUCT(WIN_volumes!$Q48:$U48,WIN_volumes!$Q$13:$U$13)+WIN_volumes!$O48,0)</f>
        <v>0</v>
      </c>
      <c r="J48" s="234">
        <f>IF(J$11=$D$6, WIN_volumes!$M48,0)</f>
        <v>0</v>
      </c>
      <c r="K48" s="233">
        <f>IF(K$11=$D$6, WIN_volumes!$J48*WIN_volumes!$K48,0)</f>
        <v>0</v>
      </c>
      <c r="L48" s="233">
        <f>IF(L$11=IF($D48=$A$5, $D$5, IF(OR($D48="ESV observed compliance", $D48 = $A$7),$D$7, $D$6)), SUMPRODUCT(WIN_volumes!$Q48:$U48,WIN_volumes!$Q$13:$U$13)+WIN_volumes!$O48,0)</f>
        <v>0</v>
      </c>
      <c r="M48" s="234">
        <f>IF(M$11=$D$6, WIN_volumes!$M48,0)</f>
        <v>0</v>
      </c>
      <c r="N48" s="233">
        <f>IF(N$11=$D$6, WIN_volumes!$J48*WIN_volumes!$K48,0)</f>
        <v>0</v>
      </c>
      <c r="O48" s="233">
        <f>IF(O$11=IF($D48=$A$5, $D$5, IF(OR($D48="ESV observed compliance", $D48 = $A$7),$D$7, $D$6)), SUMPRODUCT(WIN_volumes!$Q48:$U48,WIN_volumes!$Q$13:$U$13)+WIN_volumes!$O48,0)</f>
        <v>0</v>
      </c>
      <c r="P48" s="234">
        <f>IF(P$11=$D$6, WIN_volumes!$M48,0)</f>
        <v>0</v>
      </c>
      <c r="Q48" s="233">
        <f>IF(Q$11=$D$6, WIN_volumes!$J48*WIN_volumes!$K48,0)</f>
        <v>0</v>
      </c>
      <c r="R48" s="233">
        <f>IF(R$11=IF($D48=$A$5, $D$5, IF(OR($D48="ESV observed compliance", $D48 = $A$7),$D$7, $D$6)), SUMPRODUCT(WIN_volumes!$Q48:$U48,WIN_volumes!$Q$13:$U$13)+WIN_volumes!$O48,0)</f>
        <v>0</v>
      </c>
      <c r="S48" s="234">
        <f>IF(S$11=$D$6, WIN_volumes!$M48,0)</f>
        <v>0</v>
      </c>
      <c r="T48" s="233">
        <f>IF(T$11=$D$6, WIN_volumes!$J48*WIN_volumes!$K48,0)</f>
        <v>94860</v>
      </c>
      <c r="U48" s="233">
        <f ca="1">IF(U$11=IF($D48=$A$5, $D$5, IF(OR($D48="ESV observed compliance", $D48 = $A$7),$D$7, $D$6)), SUMPRODUCT(WIN_volumes!$Q48:$U48,WIN_volumes!$Q$13:$U$13)+WIN_volumes!$O48,0)</f>
        <v>106433.82755013987</v>
      </c>
      <c r="V48" s="234">
        <f>IF(V$11=$D$6, WIN_volumes!$M48,0)</f>
        <v>36720</v>
      </c>
      <c r="W48" s="233">
        <f>IF(W$11=$D$6, WIN_volumes!$J48*WIN_volumes!$K48,0)</f>
        <v>0</v>
      </c>
      <c r="X48" s="233">
        <f>IF(X$11=IF($D48=$A$5, $D$5, IF(OR($D48="ESV observed compliance", $D48 = $A$7),$D$7, $D$6)), SUMPRODUCT(WIN_volumes!$Q48:$U48,WIN_volumes!$Q$13:$U$13)+WIN_volumes!$O48,0)</f>
        <v>0</v>
      </c>
      <c r="Y48" s="234">
        <f>IF(Y$11=$D$6, WIN_volumes!$M48,0)</f>
        <v>0</v>
      </c>
      <c r="Z48" s="233">
        <f>IF(Z$11=$D$6, WIN_volumes!$J48*WIN_volumes!$K48,0)</f>
        <v>0</v>
      </c>
      <c r="AA48" s="233">
        <f>IF(AA$11=IF($D48=$A$5, $D$5, IF(OR($D48="ESV observed compliance", $D48 = $A$7),$D$7, $D$6)), SUMPRODUCT(WIN_volumes!$Q48:$U48,WIN_volumes!$Q$13:$U$13)+WIN_volumes!$O48,0)</f>
        <v>0</v>
      </c>
      <c r="AB48" s="234">
        <f>IF(AB$11=$D$6, WIN_volumes!$M48,0)</f>
        <v>0</v>
      </c>
      <c r="AC48" s="124"/>
      <c r="AD48" s="235">
        <f t="shared" si="15"/>
        <v>0</v>
      </c>
      <c r="AE48" s="235">
        <f t="shared" si="15"/>
        <v>0</v>
      </c>
      <c r="AF48" s="235">
        <f t="shared" si="15"/>
        <v>0</v>
      </c>
      <c r="AG48" s="235">
        <f t="shared" si="15"/>
        <v>0</v>
      </c>
      <c r="AH48" s="235">
        <f t="shared" ca="1" si="15"/>
        <v>238013.82755013986</v>
      </c>
      <c r="AI48" s="235">
        <f t="shared" si="15"/>
        <v>0</v>
      </c>
      <c r="AJ48" s="235">
        <f t="shared" si="15"/>
        <v>0</v>
      </c>
      <c r="AK48" s="124"/>
      <c r="AL48" s="235">
        <f t="shared" ca="1" si="18"/>
        <v>238013.82755013986</v>
      </c>
      <c r="AN48" s="235">
        <f t="shared" si="17"/>
        <v>0</v>
      </c>
      <c r="AO48" s="235">
        <f t="shared" si="17"/>
        <v>0</v>
      </c>
      <c r="AP48" s="235">
        <f t="shared" si="17"/>
        <v>0</v>
      </c>
      <c r="AQ48" s="235">
        <f t="shared" si="17"/>
        <v>0</v>
      </c>
      <c r="AR48" s="235">
        <f t="shared" si="17"/>
        <v>0</v>
      </c>
      <c r="AS48" s="235">
        <f t="shared" si="17"/>
        <v>0</v>
      </c>
      <c r="AT48" s="235">
        <f t="shared" si="17"/>
        <v>0</v>
      </c>
      <c r="AU48" s="235">
        <f t="shared" si="17"/>
        <v>0</v>
      </c>
      <c r="AV48" s="235">
        <f t="shared" ca="1" si="17"/>
        <v>119006.91377506993</v>
      </c>
      <c r="AW48" s="235">
        <f t="shared" ca="1" si="17"/>
        <v>119006.91377506993</v>
      </c>
      <c r="AX48" s="235">
        <f t="shared" si="17"/>
        <v>0</v>
      </c>
      <c r="AY48" s="235">
        <f t="shared" si="17"/>
        <v>0</v>
      </c>
      <c r="AZ48" s="235">
        <f t="shared" si="17"/>
        <v>0</v>
      </c>
      <c r="BA48" s="235">
        <f t="shared" si="17"/>
        <v>0</v>
      </c>
      <c r="BB48" s="235">
        <f t="shared" si="17"/>
        <v>0</v>
      </c>
      <c r="BC48" s="235">
        <f t="shared" si="17"/>
        <v>0</v>
      </c>
    </row>
    <row r="49" spans="4:55">
      <c r="D49" s="224" t="str">
        <f>WIN_volumes!D49</f>
        <v>66kV bus extension</v>
      </c>
      <c r="F49" s="12"/>
      <c r="G49" s="98"/>
      <c r="H49" s="236">
        <f>IF(H$11=$D$6, WIN_volumes!$J49*WIN_volumes!$K49,0)</f>
        <v>0</v>
      </c>
      <c r="I49" s="233">
        <f>IF(I$11=IF($D49=$A$5, $D$5, IF(OR($D49="ESV observed compliance", $D49 = $A$7),$D$7, $D$6)), SUMPRODUCT(WIN_volumes!$Q49:$U49,WIN_volumes!$Q$13:$U$13)+WIN_volumes!$O49,0)</f>
        <v>0</v>
      </c>
      <c r="J49" s="234">
        <f>IF(J$11=$D$6, WIN_volumes!$M49,0)</f>
        <v>0</v>
      </c>
      <c r="K49" s="233">
        <f>IF(K$11=$D$6, WIN_volumes!$J49*WIN_volumes!$K49,0)</f>
        <v>0</v>
      </c>
      <c r="L49" s="233">
        <f>IF(L$11=IF($D49=$A$5, $D$5, IF(OR($D49="ESV observed compliance", $D49 = $A$7),$D$7, $D$6)), SUMPRODUCT(WIN_volumes!$Q49:$U49,WIN_volumes!$Q$13:$U$13)+WIN_volumes!$O49,0)</f>
        <v>0</v>
      </c>
      <c r="M49" s="234">
        <f>IF(M$11=$D$6, WIN_volumes!$M49,0)</f>
        <v>0</v>
      </c>
      <c r="N49" s="233">
        <f>IF(N$11=$D$6, WIN_volumes!$J49*WIN_volumes!$K49,0)</f>
        <v>0</v>
      </c>
      <c r="O49" s="233">
        <f>IF(O$11=IF($D49=$A$5, $D$5, IF(OR($D49="ESV observed compliance", $D49 = $A$7),$D$7, $D$6)), SUMPRODUCT(WIN_volumes!$Q49:$U49,WIN_volumes!$Q$13:$U$13)+WIN_volumes!$O49,0)</f>
        <v>0</v>
      </c>
      <c r="P49" s="234">
        <f>IF(P$11=$D$6, WIN_volumes!$M49,0)</f>
        <v>0</v>
      </c>
      <c r="Q49" s="233">
        <f>IF(Q$11=$D$6, WIN_volumes!$J49*WIN_volumes!$K49,0)</f>
        <v>0</v>
      </c>
      <c r="R49" s="233">
        <f>IF(R$11=IF($D49=$A$5, $D$5, IF(OR($D49="ESV observed compliance", $D49 = $A$7),$D$7, $D$6)), SUMPRODUCT(WIN_volumes!$Q49:$U49,WIN_volumes!$Q$13:$U$13)+WIN_volumes!$O49,0)</f>
        <v>0</v>
      </c>
      <c r="S49" s="234">
        <f>IF(S$11=$D$6, WIN_volumes!$M49,0)</f>
        <v>0</v>
      </c>
      <c r="T49" s="233">
        <f>IF(T$11=$D$6, WIN_volumes!$J49*WIN_volumes!$K49,0)</f>
        <v>0</v>
      </c>
      <c r="U49" s="233">
        <f ca="1">IF(U$11=IF($D49=$A$5, $D$5, IF(OR($D49="ESV observed compliance", $D49 = $A$7),$D$7, $D$6)), SUMPRODUCT(WIN_volumes!$Q49:$U49,WIN_volumes!$Q$13:$U$13)+WIN_volumes!$O49,0)</f>
        <v>0</v>
      </c>
      <c r="V49" s="234">
        <f>IF(V$11=$D$6, WIN_volumes!$M49,0)</f>
        <v>0</v>
      </c>
      <c r="W49" s="233">
        <f>IF(W$11=$D$6, WIN_volumes!$J49*WIN_volumes!$K49,0)</f>
        <v>0</v>
      </c>
      <c r="X49" s="233">
        <f>IF(X$11=IF($D49=$A$5, $D$5, IF(OR($D49="ESV observed compliance", $D49 = $A$7),$D$7, $D$6)), SUMPRODUCT(WIN_volumes!$Q49:$U49,WIN_volumes!$Q$13:$U$13)+WIN_volumes!$O49,0)</f>
        <v>0</v>
      </c>
      <c r="Y49" s="234">
        <f>IF(Y$11=$D$6, WIN_volumes!$M49,0)</f>
        <v>0</v>
      </c>
      <c r="Z49" s="233">
        <f>IF(Z$11=$D$6, WIN_volumes!$J49*WIN_volumes!$K49,0)</f>
        <v>0</v>
      </c>
      <c r="AA49" s="233">
        <f>IF(AA$11=IF($D49=$A$5, $D$5, IF(OR($D49="ESV observed compliance", $D49 = $A$7),$D$7, $D$6)), SUMPRODUCT(WIN_volumes!$Q49:$U49,WIN_volumes!$Q$13:$U$13)+WIN_volumes!$O49,0)</f>
        <v>0</v>
      </c>
      <c r="AB49" s="234">
        <f>IF(AB$11=$D$6, WIN_volumes!$M49,0)</f>
        <v>0</v>
      </c>
      <c r="AC49" s="124"/>
      <c r="AD49" s="235">
        <f t="shared" si="15"/>
        <v>0</v>
      </c>
      <c r="AE49" s="235">
        <f t="shared" si="15"/>
        <v>0</v>
      </c>
      <c r="AF49" s="235">
        <f t="shared" si="15"/>
        <v>0</v>
      </c>
      <c r="AG49" s="235">
        <f t="shared" si="15"/>
        <v>0</v>
      </c>
      <c r="AH49" s="235">
        <f t="shared" ca="1" si="15"/>
        <v>0</v>
      </c>
      <c r="AI49" s="235">
        <f t="shared" si="15"/>
        <v>0</v>
      </c>
      <c r="AJ49" s="235">
        <f t="shared" si="15"/>
        <v>0</v>
      </c>
      <c r="AK49" s="124"/>
      <c r="AL49" s="235">
        <f t="shared" ca="1" si="18"/>
        <v>0</v>
      </c>
      <c r="AN49" s="235">
        <f t="shared" si="17"/>
        <v>0</v>
      </c>
      <c r="AO49" s="235">
        <f t="shared" si="17"/>
        <v>0</v>
      </c>
      <c r="AP49" s="235">
        <f t="shared" si="17"/>
        <v>0</v>
      </c>
      <c r="AQ49" s="235">
        <f t="shared" si="17"/>
        <v>0</v>
      </c>
      <c r="AR49" s="235">
        <f t="shared" si="17"/>
        <v>0</v>
      </c>
      <c r="AS49" s="235">
        <f t="shared" si="17"/>
        <v>0</v>
      </c>
      <c r="AT49" s="235">
        <f t="shared" si="17"/>
        <v>0</v>
      </c>
      <c r="AU49" s="235">
        <f t="shared" si="17"/>
        <v>0</v>
      </c>
      <c r="AV49" s="235">
        <f t="shared" ca="1" si="17"/>
        <v>0</v>
      </c>
      <c r="AW49" s="235">
        <f t="shared" ca="1" si="17"/>
        <v>0</v>
      </c>
      <c r="AX49" s="235">
        <f t="shared" si="17"/>
        <v>0</v>
      </c>
      <c r="AY49" s="235">
        <f t="shared" si="17"/>
        <v>0</v>
      </c>
      <c r="AZ49" s="235">
        <f t="shared" si="17"/>
        <v>0</v>
      </c>
      <c r="BA49" s="235">
        <f t="shared" si="17"/>
        <v>0</v>
      </c>
      <c r="BB49" s="235">
        <f t="shared" si="17"/>
        <v>0</v>
      </c>
      <c r="BC49" s="235">
        <f t="shared" si="17"/>
        <v>0</v>
      </c>
    </row>
    <row r="50" spans="4:55">
      <c r="D50" s="224" t="str">
        <f>WIN_volumes!D50</f>
        <v>Station service transformer (500kVA)</v>
      </c>
      <c r="F50" s="12"/>
      <c r="G50" s="98"/>
      <c r="H50" s="236">
        <f>IF(H$11=$D$6, WIN_volumes!$J50*WIN_volumes!$K50,0)</f>
        <v>0</v>
      </c>
      <c r="I50" s="233">
        <f>IF(I$11=IF($D50=$A$5, $D$5, IF(OR($D50="ESV observed compliance", $D50 = $A$7),$D$7, $D$6)), SUMPRODUCT(WIN_volumes!$Q50:$U50,WIN_volumes!$Q$13:$U$13)+WIN_volumes!$O50,0)</f>
        <v>0</v>
      </c>
      <c r="J50" s="234">
        <f>IF(J$11=$D$6, WIN_volumes!$M50,0)</f>
        <v>0</v>
      </c>
      <c r="K50" s="233">
        <f>IF(K$11=$D$6, WIN_volumes!$J50*WIN_volumes!$K50,0)</f>
        <v>0</v>
      </c>
      <c r="L50" s="233">
        <f>IF(L$11=IF($D50=$A$5, $D$5, IF(OR($D50="ESV observed compliance", $D50 = $A$7),$D$7, $D$6)), SUMPRODUCT(WIN_volumes!$Q50:$U50,WIN_volumes!$Q$13:$U$13)+WIN_volumes!$O50,0)</f>
        <v>0</v>
      </c>
      <c r="M50" s="234">
        <f>IF(M$11=$D$6, WIN_volumes!$M50,0)</f>
        <v>0</v>
      </c>
      <c r="N50" s="233">
        <f>IF(N$11=$D$6, WIN_volumes!$J50*WIN_volumes!$K50,0)</f>
        <v>0</v>
      </c>
      <c r="O50" s="233">
        <f>IF(O$11=IF($D50=$A$5, $D$5, IF(OR($D50="ESV observed compliance", $D50 = $A$7),$D$7, $D$6)), SUMPRODUCT(WIN_volumes!$Q50:$U50,WIN_volumes!$Q$13:$U$13)+WIN_volumes!$O50,0)</f>
        <v>0</v>
      </c>
      <c r="P50" s="234">
        <f>IF(P$11=$D$6, WIN_volumes!$M50,0)</f>
        <v>0</v>
      </c>
      <c r="Q50" s="233">
        <f>IF(Q$11=$D$6, WIN_volumes!$J50*WIN_volumes!$K50,0)</f>
        <v>0</v>
      </c>
      <c r="R50" s="233">
        <f>IF(R$11=IF($D50=$A$5, $D$5, IF(OR($D50="ESV observed compliance", $D50 = $A$7),$D$7, $D$6)), SUMPRODUCT(WIN_volumes!$Q50:$U50,WIN_volumes!$Q$13:$U$13)+WIN_volumes!$O50,0)</f>
        <v>0</v>
      </c>
      <c r="S50" s="234">
        <f>IF(S$11=$D$6, WIN_volumes!$M50,0)</f>
        <v>0</v>
      </c>
      <c r="T50" s="233">
        <f>IF(T$11=$D$6, WIN_volumes!$J50*WIN_volumes!$K50,0)</f>
        <v>0</v>
      </c>
      <c r="U50" s="233">
        <f ca="1">IF(U$11=IF($D50=$A$5, $D$5, IF(OR($D50="ESV observed compliance", $D50 = $A$7),$D$7, $D$6)), SUMPRODUCT(WIN_volumes!$Q50:$U50,WIN_volumes!$Q$13:$U$13)+WIN_volumes!$O50,0)</f>
        <v>0</v>
      </c>
      <c r="V50" s="234">
        <f>IF(V$11=$D$6, WIN_volumes!$M50,0)</f>
        <v>0</v>
      </c>
      <c r="W50" s="233">
        <f>IF(W$11=$D$6, WIN_volumes!$J50*WIN_volumes!$K50,0)</f>
        <v>0</v>
      </c>
      <c r="X50" s="233">
        <f>IF(X$11=IF($D50=$A$5, $D$5, IF(OR($D50="ESV observed compliance", $D50 = $A$7),$D$7, $D$6)), SUMPRODUCT(WIN_volumes!$Q50:$U50,WIN_volumes!$Q$13:$U$13)+WIN_volumes!$O50,0)</f>
        <v>0</v>
      </c>
      <c r="Y50" s="234">
        <f>IF(Y$11=$D$6, WIN_volumes!$M50,0)</f>
        <v>0</v>
      </c>
      <c r="Z50" s="233">
        <f>IF(Z$11=$D$6, WIN_volumes!$J50*WIN_volumes!$K50,0)</f>
        <v>0</v>
      </c>
      <c r="AA50" s="233">
        <f>IF(AA$11=IF($D50=$A$5, $D$5, IF(OR($D50="ESV observed compliance", $D50 = $A$7),$D$7, $D$6)), SUMPRODUCT(WIN_volumes!$Q50:$U50,WIN_volumes!$Q$13:$U$13)+WIN_volumes!$O50,0)</f>
        <v>0</v>
      </c>
      <c r="AB50" s="234">
        <f>IF(AB$11=$D$6, WIN_volumes!$M50,0)</f>
        <v>0</v>
      </c>
      <c r="AC50" s="124"/>
      <c r="AD50" s="235">
        <f t="shared" si="15"/>
        <v>0</v>
      </c>
      <c r="AE50" s="235">
        <f t="shared" si="15"/>
        <v>0</v>
      </c>
      <c r="AF50" s="235">
        <f t="shared" si="15"/>
        <v>0</v>
      </c>
      <c r="AG50" s="235">
        <f t="shared" si="15"/>
        <v>0</v>
      </c>
      <c r="AH50" s="235">
        <f t="shared" ca="1" si="15"/>
        <v>0</v>
      </c>
      <c r="AI50" s="235">
        <f t="shared" si="15"/>
        <v>0</v>
      </c>
      <c r="AJ50" s="235">
        <f t="shared" si="15"/>
        <v>0</v>
      </c>
      <c r="AK50" s="124"/>
      <c r="AL50" s="235">
        <f t="shared" ca="1" si="18"/>
        <v>0</v>
      </c>
      <c r="AN50" s="235">
        <f t="shared" si="17"/>
        <v>0</v>
      </c>
      <c r="AO50" s="235">
        <f t="shared" si="17"/>
        <v>0</v>
      </c>
      <c r="AP50" s="235">
        <f t="shared" si="17"/>
        <v>0</v>
      </c>
      <c r="AQ50" s="235">
        <f t="shared" si="17"/>
        <v>0</v>
      </c>
      <c r="AR50" s="235">
        <f t="shared" si="17"/>
        <v>0</v>
      </c>
      <c r="AS50" s="235">
        <f t="shared" si="17"/>
        <v>0</v>
      </c>
      <c r="AT50" s="235">
        <f t="shared" si="17"/>
        <v>0</v>
      </c>
      <c r="AU50" s="235">
        <f t="shared" si="17"/>
        <v>0</v>
      </c>
      <c r="AV50" s="235">
        <f t="shared" ca="1" si="17"/>
        <v>0</v>
      </c>
      <c r="AW50" s="235">
        <f t="shared" ca="1" si="17"/>
        <v>0</v>
      </c>
      <c r="AX50" s="235">
        <f t="shared" si="17"/>
        <v>0</v>
      </c>
      <c r="AY50" s="235">
        <f t="shared" si="17"/>
        <v>0</v>
      </c>
      <c r="AZ50" s="235">
        <f t="shared" si="17"/>
        <v>0</v>
      </c>
      <c r="BA50" s="235">
        <f t="shared" si="17"/>
        <v>0</v>
      </c>
      <c r="BB50" s="235">
        <f t="shared" si="17"/>
        <v>0</v>
      </c>
      <c r="BC50" s="235">
        <f t="shared" si="17"/>
        <v>0</v>
      </c>
    </row>
    <row r="51" spans="4:55">
      <c r="D51" s="224" t="str">
        <f>WIN_volumes!D51</f>
        <v>Station service transformer (750kVA)</v>
      </c>
      <c r="F51" s="12"/>
      <c r="G51" s="98"/>
      <c r="H51" s="236">
        <f>IF(H$11=$D$6, WIN_volumes!$J51*WIN_volumes!$K51,0)</f>
        <v>0</v>
      </c>
      <c r="I51" s="233">
        <f>IF(I$11=IF($D51=$A$5, $D$5, IF(OR($D51="ESV observed compliance", $D51 = $A$7),$D$7, $D$6)), SUMPRODUCT(WIN_volumes!$Q51:$U51,WIN_volumes!$Q$13:$U$13)+WIN_volumes!$O51,0)</f>
        <v>0</v>
      </c>
      <c r="J51" s="234">
        <f>IF(J$11=$D$6, WIN_volumes!$M51,0)</f>
        <v>0</v>
      </c>
      <c r="K51" s="233">
        <f>IF(K$11=$D$6, WIN_volumes!$J51*WIN_volumes!$K51,0)</f>
        <v>0</v>
      </c>
      <c r="L51" s="233">
        <f>IF(L$11=IF($D51=$A$5, $D$5, IF(OR($D51="ESV observed compliance", $D51 = $A$7),$D$7, $D$6)), SUMPRODUCT(WIN_volumes!$Q51:$U51,WIN_volumes!$Q$13:$U$13)+WIN_volumes!$O51,0)</f>
        <v>0</v>
      </c>
      <c r="M51" s="234">
        <f>IF(M$11=$D$6, WIN_volumes!$M51,0)</f>
        <v>0</v>
      </c>
      <c r="N51" s="233">
        <f>IF(N$11=$D$6, WIN_volumes!$J51*WIN_volumes!$K51,0)</f>
        <v>0</v>
      </c>
      <c r="O51" s="233">
        <f>IF(O$11=IF($D51=$A$5, $D$5, IF(OR($D51="ESV observed compliance", $D51 = $A$7),$D$7, $D$6)), SUMPRODUCT(WIN_volumes!$Q51:$U51,WIN_volumes!$Q$13:$U$13)+WIN_volumes!$O51,0)</f>
        <v>0</v>
      </c>
      <c r="P51" s="234">
        <f>IF(P$11=$D$6, WIN_volumes!$M51,0)</f>
        <v>0</v>
      </c>
      <c r="Q51" s="233">
        <f>IF(Q$11=$D$6, WIN_volumes!$J51*WIN_volumes!$K51,0)</f>
        <v>0</v>
      </c>
      <c r="R51" s="233">
        <f>IF(R$11=IF($D51=$A$5, $D$5, IF(OR($D51="ESV observed compliance", $D51 = $A$7),$D$7, $D$6)), SUMPRODUCT(WIN_volumes!$Q51:$U51,WIN_volumes!$Q$13:$U$13)+WIN_volumes!$O51,0)</f>
        <v>0</v>
      </c>
      <c r="S51" s="234">
        <f>IF(S$11=$D$6, WIN_volumes!$M51,0)</f>
        <v>0</v>
      </c>
      <c r="T51" s="233">
        <f>IF(T$11=$D$6, WIN_volumes!$J51*WIN_volumes!$K51,0)</f>
        <v>0</v>
      </c>
      <c r="U51" s="233">
        <f ca="1">IF(U$11=IF($D51=$A$5, $D$5, IF(OR($D51="ESV observed compliance", $D51 = $A$7),$D$7, $D$6)), SUMPRODUCT(WIN_volumes!$Q51:$U51,WIN_volumes!$Q$13:$U$13)+WIN_volumes!$O51,0)</f>
        <v>0</v>
      </c>
      <c r="V51" s="234">
        <f>IF(V$11=$D$6, WIN_volumes!$M51,0)</f>
        <v>0</v>
      </c>
      <c r="W51" s="233">
        <f>IF(W$11=$D$6, WIN_volumes!$J51*WIN_volumes!$K51,0)</f>
        <v>0</v>
      </c>
      <c r="X51" s="233">
        <f>IF(X$11=IF($D51=$A$5, $D$5, IF(OR($D51="ESV observed compliance", $D51 = $A$7),$D$7, $D$6)), SUMPRODUCT(WIN_volumes!$Q51:$U51,WIN_volumes!$Q$13:$U$13)+WIN_volumes!$O51,0)</f>
        <v>0</v>
      </c>
      <c r="Y51" s="234">
        <f>IF(Y$11=$D$6, WIN_volumes!$M51,0)</f>
        <v>0</v>
      </c>
      <c r="Z51" s="233">
        <f>IF(Z$11=$D$6, WIN_volumes!$J51*WIN_volumes!$K51,0)</f>
        <v>0</v>
      </c>
      <c r="AA51" s="233">
        <f>IF(AA$11=IF($D51=$A$5, $D$5, IF(OR($D51="ESV observed compliance", $D51 = $A$7),$D$7, $D$6)), SUMPRODUCT(WIN_volumes!$Q51:$U51,WIN_volumes!$Q$13:$U$13)+WIN_volumes!$O51,0)</f>
        <v>0</v>
      </c>
      <c r="AB51" s="234">
        <f>IF(AB$11=$D$6, WIN_volumes!$M51,0)</f>
        <v>0</v>
      </c>
      <c r="AC51" s="124"/>
      <c r="AD51" s="235">
        <f t="shared" si="15"/>
        <v>0</v>
      </c>
      <c r="AE51" s="235">
        <f t="shared" si="15"/>
        <v>0</v>
      </c>
      <c r="AF51" s="235">
        <f t="shared" si="15"/>
        <v>0</v>
      </c>
      <c r="AG51" s="235">
        <f t="shared" si="15"/>
        <v>0</v>
      </c>
      <c r="AH51" s="235">
        <f t="shared" ca="1" si="15"/>
        <v>0</v>
      </c>
      <c r="AI51" s="235">
        <f t="shared" si="15"/>
        <v>0</v>
      </c>
      <c r="AJ51" s="235">
        <f t="shared" si="15"/>
        <v>0</v>
      </c>
      <c r="AK51" s="124"/>
      <c r="AL51" s="235">
        <f t="shared" ca="1" si="18"/>
        <v>0</v>
      </c>
      <c r="AN51" s="235">
        <f t="shared" si="17"/>
        <v>0</v>
      </c>
      <c r="AO51" s="235">
        <f t="shared" si="17"/>
        <v>0</v>
      </c>
      <c r="AP51" s="235">
        <f t="shared" si="17"/>
        <v>0</v>
      </c>
      <c r="AQ51" s="235">
        <f t="shared" si="17"/>
        <v>0</v>
      </c>
      <c r="AR51" s="235">
        <f t="shared" si="17"/>
        <v>0</v>
      </c>
      <c r="AS51" s="235">
        <f t="shared" si="17"/>
        <v>0</v>
      </c>
      <c r="AT51" s="235">
        <f t="shared" si="17"/>
        <v>0</v>
      </c>
      <c r="AU51" s="235">
        <f t="shared" si="17"/>
        <v>0</v>
      </c>
      <c r="AV51" s="235">
        <f t="shared" ca="1" si="17"/>
        <v>0</v>
      </c>
      <c r="AW51" s="235">
        <f t="shared" ca="1" si="17"/>
        <v>0</v>
      </c>
      <c r="AX51" s="235">
        <f t="shared" si="17"/>
        <v>0</v>
      </c>
      <c r="AY51" s="235">
        <f t="shared" si="17"/>
        <v>0</v>
      </c>
      <c r="AZ51" s="235">
        <f t="shared" si="17"/>
        <v>0</v>
      </c>
      <c r="BA51" s="235">
        <f t="shared" si="17"/>
        <v>0</v>
      </c>
      <c r="BB51" s="235">
        <f t="shared" si="17"/>
        <v>0</v>
      </c>
      <c r="BC51" s="235">
        <f t="shared" si="17"/>
        <v>0</v>
      </c>
    </row>
    <row r="52" spans="4:55">
      <c r="D52" s="224" t="str">
        <f>WIN_volumes!D52</f>
        <v>Cap bank</v>
      </c>
      <c r="F52" s="12"/>
      <c r="G52" s="98"/>
      <c r="H52" s="236">
        <f>IF(H$11=$D$6, WIN_volumes!$J52*WIN_volumes!$K52,0)</f>
        <v>0</v>
      </c>
      <c r="I52" s="233">
        <f>IF(I$11=IF($D52=$A$5, $D$5, IF(OR($D52="ESV observed compliance", $D52 = $A$7),$D$7, $D$6)), SUMPRODUCT(WIN_volumes!$Q52:$U52,WIN_volumes!$Q$13:$U$13)+WIN_volumes!$O52,0)</f>
        <v>0</v>
      </c>
      <c r="J52" s="234">
        <f>IF(J$11=$D$6, WIN_volumes!$M52,0)</f>
        <v>0</v>
      </c>
      <c r="K52" s="233">
        <f>IF(K$11=$D$6, WIN_volumes!$J52*WIN_volumes!$K52,0)</f>
        <v>0</v>
      </c>
      <c r="L52" s="233">
        <f>IF(L$11=IF($D52=$A$5, $D$5, IF(OR($D52="ESV observed compliance", $D52 = $A$7),$D$7, $D$6)), SUMPRODUCT(WIN_volumes!$Q52:$U52,WIN_volumes!$Q$13:$U$13)+WIN_volumes!$O52,0)</f>
        <v>0</v>
      </c>
      <c r="M52" s="234">
        <f>IF(M$11=$D$6, WIN_volumes!$M52,0)</f>
        <v>0</v>
      </c>
      <c r="N52" s="233">
        <f>IF(N$11=$D$6, WIN_volumes!$J52*WIN_volumes!$K52,0)</f>
        <v>0</v>
      </c>
      <c r="O52" s="233">
        <f>IF(O$11=IF($D52=$A$5, $D$5, IF(OR($D52="ESV observed compliance", $D52 = $A$7),$D$7, $D$6)), SUMPRODUCT(WIN_volumes!$Q52:$U52,WIN_volumes!$Q$13:$U$13)+WIN_volumes!$O52,0)</f>
        <v>0</v>
      </c>
      <c r="P52" s="234">
        <f>IF(P$11=$D$6, WIN_volumes!$M52,0)</f>
        <v>0</v>
      </c>
      <c r="Q52" s="233">
        <f>IF(Q$11=$D$6, WIN_volumes!$J52*WIN_volumes!$K52,0)</f>
        <v>0</v>
      </c>
      <c r="R52" s="233">
        <f>IF(R$11=IF($D52=$A$5, $D$5, IF(OR($D52="ESV observed compliance", $D52 = $A$7),$D$7, $D$6)), SUMPRODUCT(WIN_volumes!$Q52:$U52,WIN_volumes!$Q$13:$U$13)+WIN_volumes!$O52,0)</f>
        <v>0</v>
      </c>
      <c r="S52" s="234">
        <f>IF(S$11=$D$6, WIN_volumes!$M52,0)</f>
        <v>0</v>
      </c>
      <c r="T52" s="233">
        <f>IF(T$11=$D$6, WIN_volumes!$J52*WIN_volumes!$K52,0)</f>
        <v>0</v>
      </c>
      <c r="U52" s="233">
        <f ca="1">IF(U$11=IF($D52=$A$5, $D$5, IF(OR($D52="ESV observed compliance", $D52 = $A$7),$D$7, $D$6)), SUMPRODUCT(WIN_volumes!$Q52:$U52,WIN_volumes!$Q$13:$U$13)+WIN_volumes!$O52,0)</f>
        <v>0</v>
      </c>
      <c r="V52" s="234">
        <f>IF(V$11=$D$6, WIN_volumes!$M52,0)</f>
        <v>0</v>
      </c>
      <c r="W52" s="233">
        <f>IF(W$11=$D$6, WIN_volumes!$J52*WIN_volumes!$K52,0)</f>
        <v>0</v>
      </c>
      <c r="X52" s="233">
        <f>IF(X$11=IF($D52=$A$5, $D$5, IF(OR($D52="ESV observed compliance", $D52 = $A$7),$D$7, $D$6)), SUMPRODUCT(WIN_volumes!$Q52:$U52,WIN_volumes!$Q$13:$U$13)+WIN_volumes!$O52,0)</f>
        <v>0</v>
      </c>
      <c r="Y52" s="234">
        <f>IF(Y$11=$D$6, WIN_volumes!$M52,0)</f>
        <v>0</v>
      </c>
      <c r="Z52" s="233">
        <f>IF(Z$11=$D$6, WIN_volumes!$J52*WIN_volumes!$K52,0)</f>
        <v>0</v>
      </c>
      <c r="AA52" s="233">
        <f>IF(AA$11=IF($D52=$A$5, $D$5, IF(OR($D52="ESV observed compliance", $D52 = $A$7),$D$7, $D$6)), SUMPRODUCT(WIN_volumes!$Q52:$U52,WIN_volumes!$Q$13:$U$13)+WIN_volumes!$O52,0)</f>
        <v>0</v>
      </c>
      <c r="AB52" s="234">
        <f>IF(AB$11=$D$6, WIN_volumes!$M52,0)</f>
        <v>0</v>
      </c>
      <c r="AC52" s="124"/>
      <c r="AD52" s="235">
        <f t="shared" si="15"/>
        <v>0</v>
      </c>
      <c r="AE52" s="235">
        <f t="shared" si="15"/>
        <v>0</v>
      </c>
      <c r="AF52" s="235">
        <f t="shared" si="15"/>
        <v>0</v>
      </c>
      <c r="AG52" s="235">
        <f t="shared" si="15"/>
        <v>0</v>
      </c>
      <c r="AH52" s="235">
        <f t="shared" ca="1" si="15"/>
        <v>0</v>
      </c>
      <c r="AI52" s="235">
        <f t="shared" si="15"/>
        <v>0</v>
      </c>
      <c r="AJ52" s="235">
        <f t="shared" si="15"/>
        <v>0</v>
      </c>
      <c r="AK52" s="124"/>
      <c r="AL52" s="235">
        <f t="shared" ca="1" si="18"/>
        <v>0</v>
      </c>
      <c r="AN52" s="235">
        <f t="shared" si="17"/>
        <v>0</v>
      </c>
      <c r="AO52" s="235">
        <f t="shared" si="17"/>
        <v>0</v>
      </c>
      <c r="AP52" s="235">
        <f t="shared" si="17"/>
        <v>0</v>
      </c>
      <c r="AQ52" s="235">
        <f t="shared" si="17"/>
        <v>0</v>
      </c>
      <c r="AR52" s="235">
        <f t="shared" si="17"/>
        <v>0</v>
      </c>
      <c r="AS52" s="235">
        <f t="shared" si="17"/>
        <v>0</v>
      </c>
      <c r="AT52" s="235">
        <f t="shared" si="17"/>
        <v>0</v>
      </c>
      <c r="AU52" s="235">
        <f t="shared" si="17"/>
        <v>0</v>
      </c>
      <c r="AV52" s="235">
        <f t="shared" ca="1" si="17"/>
        <v>0</v>
      </c>
      <c r="AW52" s="235">
        <f t="shared" ca="1" si="17"/>
        <v>0</v>
      </c>
      <c r="AX52" s="235">
        <f t="shared" si="17"/>
        <v>0</v>
      </c>
      <c r="AY52" s="235">
        <f t="shared" si="17"/>
        <v>0</v>
      </c>
      <c r="AZ52" s="235">
        <f t="shared" si="17"/>
        <v>0</v>
      </c>
      <c r="BA52" s="235">
        <f t="shared" si="17"/>
        <v>0</v>
      </c>
      <c r="BB52" s="235">
        <f t="shared" si="17"/>
        <v>0</v>
      </c>
      <c r="BC52" s="235">
        <f t="shared" si="17"/>
        <v>0</v>
      </c>
    </row>
    <row r="53" spans="4:55">
      <c r="D53" s="224" t="str">
        <f>WIN_volumes!D53</f>
        <v>AC board (Including change over)</v>
      </c>
      <c r="F53" s="12"/>
      <c r="G53" s="98"/>
      <c r="H53" s="236">
        <f>IF(H$11=$D$6, WIN_volumes!$J53*WIN_volumes!$K53,0)</f>
        <v>0</v>
      </c>
      <c r="I53" s="233">
        <f>IF(I$11=IF($D53=$A$5, $D$5, IF(OR($D53="ESV observed compliance", $D53 = $A$7),$D$7, $D$6)), SUMPRODUCT(WIN_volumes!$Q53:$U53,WIN_volumes!$Q$13:$U$13)+WIN_volumes!$O53,0)</f>
        <v>0</v>
      </c>
      <c r="J53" s="234">
        <f>IF(J$11=$D$6, WIN_volumes!$M53,0)</f>
        <v>0</v>
      </c>
      <c r="K53" s="233">
        <f>IF(K$11=$D$6, WIN_volumes!$J53*WIN_volumes!$K53,0)</f>
        <v>0</v>
      </c>
      <c r="L53" s="233">
        <f>IF(L$11=IF($D53=$A$5, $D$5, IF(OR($D53="ESV observed compliance", $D53 = $A$7),$D$7, $D$6)), SUMPRODUCT(WIN_volumes!$Q53:$U53,WIN_volumes!$Q$13:$U$13)+WIN_volumes!$O53,0)</f>
        <v>0</v>
      </c>
      <c r="M53" s="234">
        <f>IF(M$11=$D$6, WIN_volumes!$M53,0)</f>
        <v>0</v>
      </c>
      <c r="N53" s="233">
        <f>IF(N$11=$D$6, WIN_volumes!$J53*WIN_volumes!$K53,0)</f>
        <v>0</v>
      </c>
      <c r="O53" s="233">
        <f>IF(O$11=IF($D53=$A$5, $D$5, IF(OR($D53="ESV observed compliance", $D53 = $A$7),$D$7, $D$6)), SUMPRODUCT(WIN_volumes!$Q53:$U53,WIN_volumes!$Q$13:$U$13)+WIN_volumes!$O53,0)</f>
        <v>0</v>
      </c>
      <c r="P53" s="234">
        <f>IF(P$11=$D$6, WIN_volumes!$M53,0)</f>
        <v>0</v>
      </c>
      <c r="Q53" s="233">
        <f>IF(Q$11=$D$6, WIN_volumes!$J53*WIN_volumes!$K53,0)</f>
        <v>0</v>
      </c>
      <c r="R53" s="233">
        <f>IF(R$11=IF($D53=$A$5, $D$5, IF(OR($D53="ESV observed compliance", $D53 = $A$7),$D$7, $D$6)), SUMPRODUCT(WIN_volumes!$Q53:$U53,WIN_volumes!$Q$13:$U$13)+WIN_volumes!$O53,0)</f>
        <v>0</v>
      </c>
      <c r="S53" s="234">
        <f>IF(S$11=$D$6, WIN_volumes!$M53,0)</f>
        <v>0</v>
      </c>
      <c r="T53" s="233">
        <f>IF(T$11=$D$6, WIN_volumes!$J53*WIN_volumes!$K53,0)</f>
        <v>0</v>
      </c>
      <c r="U53" s="233">
        <f ca="1">IF(U$11=IF($D53=$A$5, $D$5, IF(OR($D53="ESV observed compliance", $D53 = $A$7),$D$7, $D$6)), SUMPRODUCT(WIN_volumes!$Q53:$U53,WIN_volumes!$Q$13:$U$13)+WIN_volumes!$O53,0)</f>
        <v>0</v>
      </c>
      <c r="V53" s="234">
        <f>IF(V$11=$D$6, WIN_volumes!$M53,0)</f>
        <v>0</v>
      </c>
      <c r="W53" s="233">
        <f>IF(W$11=$D$6, WIN_volumes!$J53*WIN_volumes!$K53,0)</f>
        <v>0</v>
      </c>
      <c r="X53" s="233">
        <f>IF(X$11=IF($D53=$A$5, $D$5, IF(OR($D53="ESV observed compliance", $D53 = $A$7),$D$7, $D$6)), SUMPRODUCT(WIN_volumes!$Q53:$U53,WIN_volumes!$Q$13:$U$13)+WIN_volumes!$O53,0)</f>
        <v>0</v>
      </c>
      <c r="Y53" s="234">
        <f>IF(Y$11=$D$6, WIN_volumes!$M53,0)</f>
        <v>0</v>
      </c>
      <c r="Z53" s="233">
        <f>IF(Z$11=$D$6, WIN_volumes!$J53*WIN_volumes!$K53,0)</f>
        <v>0</v>
      </c>
      <c r="AA53" s="233">
        <f>IF(AA$11=IF($D53=$A$5, $D$5, IF(OR($D53="ESV observed compliance", $D53 = $A$7),$D$7, $D$6)), SUMPRODUCT(WIN_volumes!$Q53:$U53,WIN_volumes!$Q$13:$U$13)+WIN_volumes!$O53,0)</f>
        <v>0</v>
      </c>
      <c r="AB53" s="234">
        <f>IF(AB$11=$D$6, WIN_volumes!$M53,0)</f>
        <v>0</v>
      </c>
      <c r="AC53" s="124"/>
      <c r="AD53" s="235">
        <f t="shared" si="15"/>
        <v>0</v>
      </c>
      <c r="AE53" s="235">
        <f t="shared" si="15"/>
        <v>0</v>
      </c>
      <c r="AF53" s="235">
        <f t="shared" si="15"/>
        <v>0</v>
      </c>
      <c r="AG53" s="235">
        <f t="shared" si="15"/>
        <v>0</v>
      </c>
      <c r="AH53" s="235">
        <f t="shared" ca="1" si="15"/>
        <v>0</v>
      </c>
      <c r="AI53" s="235">
        <f t="shared" si="15"/>
        <v>0</v>
      </c>
      <c r="AJ53" s="235">
        <f t="shared" si="15"/>
        <v>0</v>
      </c>
      <c r="AK53" s="124"/>
      <c r="AL53" s="235">
        <f t="shared" ca="1" si="18"/>
        <v>0</v>
      </c>
      <c r="AN53" s="235">
        <f t="shared" si="17"/>
        <v>0</v>
      </c>
      <c r="AO53" s="235">
        <f t="shared" si="17"/>
        <v>0</v>
      </c>
      <c r="AP53" s="235">
        <f t="shared" si="17"/>
        <v>0</v>
      </c>
      <c r="AQ53" s="235">
        <f t="shared" si="17"/>
        <v>0</v>
      </c>
      <c r="AR53" s="235">
        <f t="shared" si="17"/>
        <v>0</v>
      </c>
      <c r="AS53" s="235">
        <f t="shared" si="17"/>
        <v>0</v>
      </c>
      <c r="AT53" s="235">
        <f t="shared" si="17"/>
        <v>0</v>
      </c>
      <c r="AU53" s="235">
        <f t="shared" si="17"/>
        <v>0</v>
      </c>
      <c r="AV53" s="235">
        <f t="shared" ca="1" si="17"/>
        <v>0</v>
      </c>
      <c r="AW53" s="235">
        <f t="shared" ca="1" si="17"/>
        <v>0</v>
      </c>
      <c r="AX53" s="235">
        <f t="shared" si="17"/>
        <v>0</v>
      </c>
      <c r="AY53" s="235">
        <f t="shared" si="17"/>
        <v>0</v>
      </c>
      <c r="AZ53" s="235">
        <f t="shared" si="17"/>
        <v>0</v>
      </c>
      <c r="BA53" s="235">
        <f t="shared" si="17"/>
        <v>0</v>
      </c>
      <c r="BB53" s="235">
        <f t="shared" si="17"/>
        <v>0</v>
      </c>
      <c r="BC53" s="235">
        <f t="shared" si="17"/>
        <v>0</v>
      </c>
    </row>
    <row r="54" spans="4:55">
      <c r="D54" s="224" t="str">
        <f>WIN_volumes!D54</f>
        <v>Control room</v>
      </c>
      <c r="F54" s="12"/>
      <c r="G54" s="98"/>
      <c r="H54" s="236">
        <f>IF(H$11=$D$6, WIN_volumes!$J54*WIN_volumes!$K54,0)</f>
        <v>0</v>
      </c>
      <c r="I54" s="233">
        <f>IF(I$11=IF($D54=$A$5, $D$5, IF(OR($D54="ESV observed compliance", $D54 = $A$7),$D$7, $D$6)), SUMPRODUCT(WIN_volumes!$Q54:$U54,WIN_volumes!$Q$13:$U$13)+WIN_volumes!$O54,0)</f>
        <v>0</v>
      </c>
      <c r="J54" s="234">
        <f>IF(J$11=$D$6, WIN_volumes!$M54,0)</f>
        <v>0</v>
      </c>
      <c r="K54" s="233">
        <f>IF(K$11=$D$6, WIN_volumes!$J54*WIN_volumes!$K54,0)</f>
        <v>0</v>
      </c>
      <c r="L54" s="233">
        <f>IF(L$11=IF($D54=$A$5, $D$5, IF(OR($D54="ESV observed compliance", $D54 = $A$7),$D$7, $D$6)), SUMPRODUCT(WIN_volumes!$Q54:$U54,WIN_volumes!$Q$13:$U$13)+WIN_volumes!$O54,0)</f>
        <v>0</v>
      </c>
      <c r="M54" s="234">
        <f>IF(M$11=$D$6, WIN_volumes!$M54,0)</f>
        <v>0</v>
      </c>
      <c r="N54" s="233">
        <f>IF(N$11=$D$6, WIN_volumes!$J54*WIN_volumes!$K54,0)</f>
        <v>0</v>
      </c>
      <c r="O54" s="233">
        <f>IF(O$11=IF($D54=$A$5, $D$5, IF(OR($D54="ESV observed compliance", $D54 = $A$7),$D$7, $D$6)), SUMPRODUCT(WIN_volumes!$Q54:$U54,WIN_volumes!$Q$13:$U$13)+WIN_volumes!$O54,0)</f>
        <v>0</v>
      </c>
      <c r="P54" s="234">
        <f>IF(P$11=$D$6, WIN_volumes!$M54,0)</f>
        <v>0</v>
      </c>
      <c r="Q54" s="233">
        <f>IF(Q$11=$D$6, WIN_volumes!$J54*WIN_volumes!$K54,0)</f>
        <v>0</v>
      </c>
      <c r="R54" s="233">
        <f>IF(R$11=IF($D54=$A$5, $D$5, IF(OR($D54="ESV observed compliance", $D54 = $A$7),$D$7, $D$6)), SUMPRODUCT(WIN_volumes!$Q54:$U54,WIN_volumes!$Q$13:$U$13)+WIN_volumes!$O54,0)</f>
        <v>0</v>
      </c>
      <c r="S54" s="234">
        <f>IF(S$11=$D$6, WIN_volumes!$M54,0)</f>
        <v>0</v>
      </c>
      <c r="T54" s="233">
        <f>IF(T$11=$D$6, WIN_volumes!$J54*WIN_volumes!$K54,0)</f>
        <v>0</v>
      </c>
      <c r="U54" s="233">
        <f ca="1">IF(U$11=IF($D54=$A$5, $D$5, IF(OR($D54="ESV observed compliance", $D54 = $A$7),$D$7, $D$6)), SUMPRODUCT(WIN_volumes!$Q54:$U54,WIN_volumes!$Q$13:$U$13)+WIN_volumes!$O54,0)</f>
        <v>0</v>
      </c>
      <c r="V54" s="234">
        <f>IF(V$11=$D$6, WIN_volumes!$M54,0)</f>
        <v>0</v>
      </c>
      <c r="W54" s="233">
        <f>IF(W$11=$D$6, WIN_volumes!$J54*WIN_volumes!$K54,0)</f>
        <v>0</v>
      </c>
      <c r="X54" s="233">
        <f>IF(X$11=IF($D54=$A$5, $D$5, IF(OR($D54="ESV observed compliance", $D54 = $A$7),$D$7, $D$6)), SUMPRODUCT(WIN_volumes!$Q54:$U54,WIN_volumes!$Q$13:$U$13)+WIN_volumes!$O54,0)</f>
        <v>0</v>
      </c>
      <c r="Y54" s="234">
        <f>IF(Y$11=$D$6, WIN_volumes!$M54,0)</f>
        <v>0</v>
      </c>
      <c r="Z54" s="233">
        <f>IF(Z$11=$D$6, WIN_volumes!$J54*WIN_volumes!$K54,0)</f>
        <v>0</v>
      </c>
      <c r="AA54" s="233">
        <f>IF(AA$11=IF($D54=$A$5, $D$5, IF(OR($D54="ESV observed compliance", $D54 = $A$7),$D$7, $D$6)), SUMPRODUCT(WIN_volumes!$Q54:$U54,WIN_volumes!$Q$13:$U$13)+WIN_volumes!$O54,0)</f>
        <v>0</v>
      </c>
      <c r="AB54" s="234">
        <f>IF(AB$11=$D$6, WIN_volumes!$M54,0)</f>
        <v>0</v>
      </c>
      <c r="AC54" s="124"/>
      <c r="AD54" s="235">
        <f t="shared" si="15"/>
        <v>0</v>
      </c>
      <c r="AE54" s="235">
        <f t="shared" si="15"/>
        <v>0</v>
      </c>
      <c r="AF54" s="235">
        <f t="shared" si="15"/>
        <v>0</v>
      </c>
      <c r="AG54" s="235">
        <f t="shared" si="15"/>
        <v>0</v>
      </c>
      <c r="AH54" s="235">
        <f t="shared" ca="1" si="15"/>
        <v>0</v>
      </c>
      <c r="AI54" s="235">
        <f t="shared" si="15"/>
        <v>0</v>
      </c>
      <c r="AJ54" s="235">
        <f t="shared" si="15"/>
        <v>0</v>
      </c>
      <c r="AK54" s="124"/>
      <c r="AL54" s="235">
        <f t="shared" ca="1" si="18"/>
        <v>0</v>
      </c>
      <c r="AN54" s="235">
        <f t="shared" si="17"/>
        <v>0</v>
      </c>
      <c r="AO54" s="235">
        <f t="shared" si="17"/>
        <v>0</v>
      </c>
      <c r="AP54" s="235">
        <f t="shared" si="17"/>
        <v>0</v>
      </c>
      <c r="AQ54" s="235">
        <f t="shared" si="17"/>
        <v>0</v>
      </c>
      <c r="AR54" s="235">
        <f t="shared" si="17"/>
        <v>0</v>
      </c>
      <c r="AS54" s="235">
        <f t="shared" si="17"/>
        <v>0</v>
      </c>
      <c r="AT54" s="235">
        <f t="shared" si="17"/>
        <v>0</v>
      </c>
      <c r="AU54" s="235">
        <f t="shared" si="17"/>
        <v>0</v>
      </c>
      <c r="AV54" s="235">
        <f t="shared" ca="1" si="17"/>
        <v>0</v>
      </c>
      <c r="AW54" s="235">
        <f t="shared" ca="1" si="17"/>
        <v>0</v>
      </c>
      <c r="AX54" s="235">
        <f t="shared" si="17"/>
        <v>0</v>
      </c>
      <c r="AY54" s="235">
        <f t="shared" si="17"/>
        <v>0</v>
      </c>
      <c r="AZ54" s="235">
        <f t="shared" si="17"/>
        <v>0</v>
      </c>
      <c r="BA54" s="235">
        <f t="shared" si="17"/>
        <v>0</v>
      </c>
      <c r="BB54" s="235">
        <f t="shared" si="17"/>
        <v>0</v>
      </c>
      <c r="BC54" s="235">
        <f t="shared" si="17"/>
        <v>0</v>
      </c>
    </row>
    <row r="55" spans="4:55">
      <c r="D55" s="224" t="str">
        <f>WIN_volumes!D55</f>
        <v>22kV circuit breaker (outdoor)</v>
      </c>
      <c r="F55" s="12"/>
      <c r="G55" s="98"/>
      <c r="H55" s="236">
        <f>IF(H$11=$D$6, WIN_volumes!$J55*WIN_volumes!$K55,0)</f>
        <v>0</v>
      </c>
      <c r="I55" s="233">
        <f>IF(I$11=IF($D55=$A$5, $D$5, IF(OR($D55="ESV observed compliance", $D55 = $A$7),$D$7, $D$6)), SUMPRODUCT(WIN_volumes!$Q55:$U55,WIN_volumes!$Q$13:$U$13)+WIN_volumes!$O55,0)</f>
        <v>0</v>
      </c>
      <c r="J55" s="234">
        <f>IF(J$11=$D$6, WIN_volumes!$M55,0)</f>
        <v>0</v>
      </c>
      <c r="K55" s="233">
        <f>IF(K$11=$D$6, WIN_volumes!$J55*WIN_volumes!$K55,0)</f>
        <v>0</v>
      </c>
      <c r="L55" s="233">
        <f>IF(L$11=IF($D55=$A$5, $D$5, IF(OR($D55="ESV observed compliance", $D55 = $A$7),$D$7, $D$6)), SUMPRODUCT(WIN_volumes!$Q55:$U55,WIN_volumes!$Q$13:$U$13)+WIN_volumes!$O55,0)</f>
        <v>0</v>
      </c>
      <c r="M55" s="234">
        <f>IF(M$11=$D$6, WIN_volumes!$M55,0)</f>
        <v>0</v>
      </c>
      <c r="N55" s="233">
        <f>IF(N$11=$D$6, WIN_volumes!$J55*WIN_volumes!$K55,0)</f>
        <v>0</v>
      </c>
      <c r="O55" s="233">
        <f>IF(O$11=IF($D55=$A$5, $D$5, IF(OR($D55="ESV observed compliance", $D55 = $A$7),$D$7, $D$6)), SUMPRODUCT(WIN_volumes!$Q55:$U55,WIN_volumes!$Q$13:$U$13)+WIN_volumes!$O55,0)</f>
        <v>0</v>
      </c>
      <c r="P55" s="234">
        <f>IF(P$11=$D$6, WIN_volumes!$M55,0)</f>
        <v>0</v>
      </c>
      <c r="Q55" s="233">
        <f>IF(Q$11=$D$6, WIN_volumes!$J55*WIN_volumes!$K55,0)</f>
        <v>0</v>
      </c>
      <c r="R55" s="233">
        <f>IF(R$11=IF($D55=$A$5, $D$5, IF(OR($D55="ESV observed compliance", $D55 = $A$7),$D$7, $D$6)), SUMPRODUCT(WIN_volumes!$Q55:$U55,WIN_volumes!$Q$13:$U$13)+WIN_volumes!$O55,0)</f>
        <v>0</v>
      </c>
      <c r="S55" s="234">
        <f>IF(S$11=$D$6, WIN_volumes!$M55,0)</f>
        <v>0</v>
      </c>
      <c r="T55" s="233">
        <f>IF(T$11=$D$6, WIN_volumes!$J55*WIN_volumes!$K55,0)</f>
        <v>305534.76086030889</v>
      </c>
      <c r="U55" s="233">
        <f ca="1">IF(U$11=IF($D55=$A$5, $D$5, IF(OR($D55="ESV observed compliance", $D55 = $A$7),$D$7, $D$6)), SUMPRODUCT(WIN_volumes!$Q55:$U55,WIN_volumes!$Q$13:$U$13)+WIN_volumes!$O55,0)</f>
        <v>293792.68044998543</v>
      </c>
      <c r="V55" s="234">
        <f>IF(V$11=$D$6, WIN_volumes!$M55,0)</f>
        <v>0</v>
      </c>
      <c r="W55" s="233">
        <f>IF(W$11=$D$6, WIN_volumes!$J55*WIN_volumes!$K55,0)</f>
        <v>0</v>
      </c>
      <c r="X55" s="233">
        <f>IF(X$11=IF($D55=$A$5, $D$5, IF(OR($D55="ESV observed compliance", $D55 = $A$7),$D$7, $D$6)), SUMPRODUCT(WIN_volumes!$Q55:$U55,WIN_volumes!$Q$13:$U$13)+WIN_volumes!$O55,0)</f>
        <v>0</v>
      </c>
      <c r="Y55" s="234">
        <f>IF(Y$11=$D$6, WIN_volumes!$M55,0)</f>
        <v>0</v>
      </c>
      <c r="Z55" s="233">
        <f>IF(Z$11=$D$6, WIN_volumes!$J55*WIN_volumes!$K55,0)</f>
        <v>0</v>
      </c>
      <c r="AA55" s="233">
        <f>IF(AA$11=IF($D55=$A$5, $D$5, IF(OR($D55="ESV observed compliance", $D55 = $A$7),$D$7, $D$6)), SUMPRODUCT(WIN_volumes!$Q55:$U55,WIN_volumes!$Q$13:$U$13)+WIN_volumes!$O55,0)</f>
        <v>0</v>
      </c>
      <c r="AB55" s="234">
        <f>IF(AB$11=$D$6, WIN_volumes!$M55,0)</f>
        <v>0</v>
      </c>
      <c r="AC55" s="124"/>
      <c r="AD55" s="235">
        <f t="shared" si="15"/>
        <v>0</v>
      </c>
      <c r="AE55" s="235">
        <f t="shared" si="15"/>
        <v>0</v>
      </c>
      <c r="AF55" s="235">
        <f t="shared" si="15"/>
        <v>0</v>
      </c>
      <c r="AG55" s="235">
        <f t="shared" si="15"/>
        <v>0</v>
      </c>
      <c r="AH55" s="235">
        <f t="shared" ca="1" si="15"/>
        <v>599327.44131029432</v>
      </c>
      <c r="AI55" s="235">
        <f t="shared" si="15"/>
        <v>0</v>
      </c>
      <c r="AJ55" s="235">
        <f t="shared" si="15"/>
        <v>0</v>
      </c>
      <c r="AK55" s="124"/>
      <c r="AL55" s="235">
        <f t="shared" ca="1" si="18"/>
        <v>599327.44131029432</v>
      </c>
      <c r="AN55" s="235">
        <f t="shared" si="17"/>
        <v>0</v>
      </c>
      <c r="AO55" s="235">
        <f t="shared" si="17"/>
        <v>0</v>
      </c>
      <c r="AP55" s="235">
        <f t="shared" si="17"/>
        <v>0</v>
      </c>
      <c r="AQ55" s="235">
        <f t="shared" si="17"/>
        <v>0</v>
      </c>
      <c r="AR55" s="235">
        <f t="shared" si="17"/>
        <v>0</v>
      </c>
      <c r="AS55" s="235">
        <f t="shared" si="17"/>
        <v>0</v>
      </c>
      <c r="AT55" s="235">
        <f t="shared" si="17"/>
        <v>0</v>
      </c>
      <c r="AU55" s="235">
        <f t="shared" si="17"/>
        <v>0</v>
      </c>
      <c r="AV55" s="235">
        <f t="shared" ca="1" si="17"/>
        <v>299663.72065514716</v>
      </c>
      <c r="AW55" s="235">
        <f t="shared" ca="1" si="17"/>
        <v>299663.72065514716</v>
      </c>
      <c r="AX55" s="235">
        <f t="shared" si="17"/>
        <v>0</v>
      </c>
      <c r="AY55" s="235">
        <f t="shared" si="17"/>
        <v>0</v>
      </c>
      <c r="AZ55" s="235">
        <f t="shared" si="17"/>
        <v>0</v>
      </c>
      <c r="BA55" s="235">
        <f t="shared" si="17"/>
        <v>0</v>
      </c>
      <c r="BB55" s="235">
        <f t="shared" si="17"/>
        <v>0</v>
      </c>
      <c r="BC55" s="235">
        <f t="shared" si="17"/>
        <v>0</v>
      </c>
    </row>
    <row r="56" spans="4:55">
      <c r="D56" s="224" t="str">
        <f>WIN_volumes!D56</f>
        <v>Voltage transformer</v>
      </c>
      <c r="F56" s="12"/>
      <c r="G56" s="98"/>
      <c r="H56" s="236">
        <f>IF(H$11=$D$6, WIN_volumes!$J56*WIN_volumes!$K56,0)</f>
        <v>0</v>
      </c>
      <c r="I56" s="233">
        <f>IF(I$11=IF($D56=$A$5, $D$5, IF(OR($D56="ESV observed compliance", $D56 = $A$7),$D$7, $D$6)), SUMPRODUCT(WIN_volumes!$Q56:$U56,WIN_volumes!$Q$13:$U$13)+WIN_volumes!$O56,0)</f>
        <v>0</v>
      </c>
      <c r="J56" s="234">
        <f>IF(J$11=$D$6, WIN_volumes!$M56,0)</f>
        <v>0</v>
      </c>
      <c r="K56" s="233">
        <f>IF(K$11=$D$6, WIN_volumes!$J56*WIN_volumes!$K56,0)</f>
        <v>0</v>
      </c>
      <c r="L56" s="233">
        <f>IF(L$11=IF($D56=$A$5, $D$5, IF(OR($D56="ESV observed compliance", $D56 = $A$7),$D$7, $D$6)), SUMPRODUCT(WIN_volumes!$Q56:$U56,WIN_volumes!$Q$13:$U$13)+WIN_volumes!$O56,0)</f>
        <v>0</v>
      </c>
      <c r="M56" s="234">
        <f>IF(M$11=$D$6, WIN_volumes!$M56,0)</f>
        <v>0</v>
      </c>
      <c r="N56" s="233">
        <f>IF(N$11=$D$6, WIN_volumes!$J56*WIN_volumes!$K56,0)</f>
        <v>0</v>
      </c>
      <c r="O56" s="233">
        <f>IF(O$11=IF($D56=$A$5, $D$5, IF(OR($D56="ESV observed compliance", $D56 = $A$7),$D$7, $D$6)), SUMPRODUCT(WIN_volumes!$Q56:$U56,WIN_volumes!$Q$13:$U$13)+WIN_volumes!$O56,0)</f>
        <v>0</v>
      </c>
      <c r="P56" s="234">
        <f>IF(P$11=$D$6, WIN_volumes!$M56,0)</f>
        <v>0</v>
      </c>
      <c r="Q56" s="233">
        <f>IF(Q$11=$D$6, WIN_volumes!$J56*WIN_volumes!$K56,0)</f>
        <v>0</v>
      </c>
      <c r="R56" s="233">
        <f>IF(R$11=IF($D56=$A$5, $D$5, IF(OR($D56="ESV observed compliance", $D56 = $A$7),$D$7, $D$6)), SUMPRODUCT(WIN_volumes!$Q56:$U56,WIN_volumes!$Q$13:$U$13)+WIN_volumes!$O56,0)</f>
        <v>0</v>
      </c>
      <c r="S56" s="234">
        <f>IF(S$11=$D$6, WIN_volumes!$M56,0)</f>
        <v>0</v>
      </c>
      <c r="T56" s="233">
        <f>IF(T$11=$D$6, WIN_volumes!$J56*WIN_volumes!$K56,0)</f>
        <v>0</v>
      </c>
      <c r="U56" s="233">
        <f ca="1">IF(U$11=IF($D56=$A$5, $D$5, IF(OR($D56="ESV observed compliance", $D56 = $A$7),$D$7, $D$6)), SUMPRODUCT(WIN_volumes!$Q56:$U56,WIN_volumes!$Q$13:$U$13)+WIN_volumes!$O56,0)</f>
        <v>0</v>
      </c>
      <c r="V56" s="234">
        <f>IF(V$11=$D$6, WIN_volumes!$M56,0)</f>
        <v>0</v>
      </c>
      <c r="W56" s="233">
        <f>IF(W$11=$D$6, WIN_volumes!$J56*WIN_volumes!$K56,0)</f>
        <v>0</v>
      </c>
      <c r="X56" s="233">
        <f>IF(X$11=IF($D56=$A$5, $D$5, IF(OR($D56="ESV observed compliance", $D56 = $A$7),$D$7, $D$6)), SUMPRODUCT(WIN_volumes!$Q56:$U56,WIN_volumes!$Q$13:$U$13)+WIN_volumes!$O56,0)</f>
        <v>0</v>
      </c>
      <c r="Y56" s="234">
        <f>IF(Y$11=$D$6, WIN_volumes!$M56,0)</f>
        <v>0</v>
      </c>
      <c r="Z56" s="233">
        <f>IF(Z$11=$D$6, WIN_volumes!$J56*WIN_volumes!$K56,0)</f>
        <v>0</v>
      </c>
      <c r="AA56" s="233">
        <f>IF(AA$11=IF($D56=$A$5, $D$5, IF(OR($D56="ESV observed compliance", $D56 = $A$7),$D$7, $D$6)), SUMPRODUCT(WIN_volumes!$Q56:$U56,WIN_volumes!$Q$13:$U$13)+WIN_volumes!$O56,0)</f>
        <v>0</v>
      </c>
      <c r="AB56" s="234">
        <f>IF(AB$11=$D$6, WIN_volumes!$M56,0)</f>
        <v>0</v>
      </c>
      <c r="AC56" s="124"/>
      <c r="AD56" s="235">
        <f t="shared" si="15"/>
        <v>0</v>
      </c>
      <c r="AE56" s="235">
        <f t="shared" si="15"/>
        <v>0</v>
      </c>
      <c r="AF56" s="235">
        <f t="shared" si="15"/>
        <v>0</v>
      </c>
      <c r="AG56" s="235">
        <f t="shared" si="15"/>
        <v>0</v>
      </c>
      <c r="AH56" s="235">
        <f t="shared" ca="1" si="15"/>
        <v>0</v>
      </c>
      <c r="AI56" s="235">
        <f t="shared" si="15"/>
        <v>0</v>
      </c>
      <c r="AJ56" s="235">
        <f t="shared" si="15"/>
        <v>0</v>
      </c>
      <c r="AK56" s="124"/>
      <c r="AL56" s="235">
        <f t="shared" ca="1" si="18"/>
        <v>0</v>
      </c>
      <c r="AN56" s="235">
        <f t="shared" si="17"/>
        <v>0</v>
      </c>
      <c r="AO56" s="235">
        <f t="shared" si="17"/>
        <v>0</v>
      </c>
      <c r="AP56" s="235">
        <f t="shared" si="17"/>
        <v>0</v>
      </c>
      <c r="AQ56" s="235">
        <f t="shared" si="17"/>
        <v>0</v>
      </c>
      <c r="AR56" s="235">
        <f t="shared" si="17"/>
        <v>0</v>
      </c>
      <c r="AS56" s="235">
        <f t="shared" si="17"/>
        <v>0</v>
      </c>
      <c r="AT56" s="235">
        <f t="shared" si="17"/>
        <v>0</v>
      </c>
      <c r="AU56" s="235">
        <f t="shared" si="17"/>
        <v>0</v>
      </c>
      <c r="AV56" s="235">
        <f t="shared" ca="1" si="17"/>
        <v>0</v>
      </c>
      <c r="AW56" s="235">
        <f t="shared" ca="1" si="17"/>
        <v>0</v>
      </c>
      <c r="AX56" s="235">
        <f t="shared" si="17"/>
        <v>0</v>
      </c>
      <c r="AY56" s="235">
        <f t="shared" si="17"/>
        <v>0</v>
      </c>
      <c r="AZ56" s="235">
        <f t="shared" si="17"/>
        <v>0</v>
      </c>
      <c r="BA56" s="235">
        <f t="shared" si="17"/>
        <v>0</v>
      </c>
      <c r="BB56" s="235">
        <f t="shared" si="17"/>
        <v>0</v>
      </c>
      <c r="BC56" s="235">
        <f t="shared" si="17"/>
        <v>0</v>
      </c>
    </row>
    <row r="57" spans="4:55">
      <c r="D57" s="224" t="str">
        <f>WIN_volumes!D57</f>
        <v>Current transformer (post type)</v>
      </c>
      <c r="F57" s="12"/>
      <c r="G57" s="98"/>
      <c r="H57" s="236">
        <f>IF(H$11=$D$6, WIN_volumes!$J57*WIN_volumes!$K57,0)</f>
        <v>0</v>
      </c>
      <c r="I57" s="233">
        <f>IF(I$11=IF($D57=$A$5, $D$5, IF(OR($D57="ESV observed compliance", $D57 = $A$7),$D$7, $D$6)), SUMPRODUCT(WIN_volumes!$Q57:$U57,WIN_volumes!$Q$13:$U$13)+WIN_volumes!$O57,0)</f>
        <v>0</v>
      </c>
      <c r="J57" s="234">
        <f>IF(J$11=$D$6, WIN_volumes!$M57,0)</f>
        <v>0</v>
      </c>
      <c r="K57" s="233">
        <f>IF(K$11=$D$6, WIN_volumes!$J57*WIN_volumes!$K57,0)</f>
        <v>0</v>
      </c>
      <c r="L57" s="233">
        <f>IF(L$11=IF($D57=$A$5, $D$5, IF(OR($D57="ESV observed compliance", $D57 = $A$7),$D$7, $D$6)), SUMPRODUCT(WIN_volumes!$Q57:$U57,WIN_volumes!$Q$13:$U$13)+WIN_volumes!$O57,0)</f>
        <v>0</v>
      </c>
      <c r="M57" s="234">
        <f>IF(M$11=$D$6, WIN_volumes!$M57,0)</f>
        <v>0</v>
      </c>
      <c r="N57" s="233">
        <f>IF(N$11=$D$6, WIN_volumes!$J57*WIN_volumes!$K57,0)</f>
        <v>0</v>
      </c>
      <c r="O57" s="233">
        <f>IF(O$11=IF($D57=$A$5, $D$5, IF(OR($D57="ESV observed compliance", $D57 = $A$7),$D$7, $D$6)), SUMPRODUCT(WIN_volumes!$Q57:$U57,WIN_volumes!$Q$13:$U$13)+WIN_volumes!$O57,0)</f>
        <v>0</v>
      </c>
      <c r="P57" s="234">
        <f>IF(P$11=$D$6, WIN_volumes!$M57,0)</f>
        <v>0</v>
      </c>
      <c r="Q57" s="233">
        <f>IF(Q$11=$D$6, WIN_volumes!$J57*WIN_volumes!$K57,0)</f>
        <v>0</v>
      </c>
      <c r="R57" s="233">
        <f>IF(R$11=IF($D57=$A$5, $D$5, IF(OR($D57="ESV observed compliance", $D57 = $A$7),$D$7, $D$6)), SUMPRODUCT(WIN_volumes!$Q57:$U57,WIN_volumes!$Q$13:$U$13)+WIN_volumes!$O57,0)</f>
        <v>0</v>
      </c>
      <c r="S57" s="234">
        <f>IF(S$11=$D$6, WIN_volumes!$M57,0)</f>
        <v>0</v>
      </c>
      <c r="T57" s="233">
        <f>IF(T$11=$D$6, WIN_volumes!$J57*WIN_volumes!$K57,0)</f>
        <v>0</v>
      </c>
      <c r="U57" s="233">
        <f ca="1">IF(U$11=IF($D57=$A$5, $D$5, IF(OR($D57="ESV observed compliance", $D57 = $A$7),$D$7, $D$6)), SUMPRODUCT(WIN_volumes!$Q57:$U57,WIN_volumes!$Q$13:$U$13)+WIN_volumes!$O57,0)</f>
        <v>0</v>
      </c>
      <c r="V57" s="234">
        <f>IF(V$11=$D$6, WIN_volumes!$M57,0)</f>
        <v>0</v>
      </c>
      <c r="W57" s="233">
        <f>IF(W$11=$D$6, WIN_volumes!$J57*WIN_volumes!$K57,0)</f>
        <v>0</v>
      </c>
      <c r="X57" s="233">
        <f>IF(X$11=IF($D57=$A$5, $D$5, IF(OR($D57="ESV observed compliance", $D57 = $A$7),$D$7, $D$6)), SUMPRODUCT(WIN_volumes!$Q57:$U57,WIN_volumes!$Q$13:$U$13)+WIN_volumes!$O57,0)</f>
        <v>0</v>
      </c>
      <c r="Y57" s="234">
        <f>IF(Y$11=$D$6, WIN_volumes!$M57,0)</f>
        <v>0</v>
      </c>
      <c r="Z57" s="233">
        <f>IF(Z$11=$D$6, WIN_volumes!$J57*WIN_volumes!$K57,0)</f>
        <v>0</v>
      </c>
      <c r="AA57" s="233">
        <f>IF(AA$11=IF($D57=$A$5, $D$5, IF(OR($D57="ESV observed compliance", $D57 = $A$7),$D$7, $D$6)), SUMPRODUCT(WIN_volumes!$Q57:$U57,WIN_volumes!$Q$13:$U$13)+WIN_volumes!$O57,0)</f>
        <v>0</v>
      </c>
      <c r="AB57" s="234">
        <f>IF(AB$11=$D$6, WIN_volumes!$M57,0)</f>
        <v>0</v>
      </c>
      <c r="AC57" s="124"/>
      <c r="AD57" s="235">
        <f t="shared" si="15"/>
        <v>0</v>
      </c>
      <c r="AE57" s="235">
        <f t="shared" si="15"/>
        <v>0</v>
      </c>
      <c r="AF57" s="235">
        <f t="shared" si="15"/>
        <v>0</v>
      </c>
      <c r="AG57" s="235">
        <f t="shared" si="15"/>
        <v>0</v>
      </c>
      <c r="AH57" s="235">
        <f t="shared" ca="1" si="15"/>
        <v>0</v>
      </c>
      <c r="AI57" s="235">
        <f t="shared" si="15"/>
        <v>0</v>
      </c>
      <c r="AJ57" s="235">
        <f t="shared" si="15"/>
        <v>0</v>
      </c>
      <c r="AK57" s="124"/>
      <c r="AL57" s="235">
        <f t="shared" ca="1" si="18"/>
        <v>0</v>
      </c>
      <c r="AN57" s="235">
        <f t="shared" si="17"/>
        <v>0</v>
      </c>
      <c r="AO57" s="235">
        <f t="shared" si="17"/>
        <v>0</v>
      </c>
      <c r="AP57" s="235">
        <f t="shared" si="17"/>
        <v>0</v>
      </c>
      <c r="AQ57" s="235">
        <f t="shared" si="17"/>
        <v>0</v>
      </c>
      <c r="AR57" s="235">
        <f t="shared" si="17"/>
        <v>0</v>
      </c>
      <c r="AS57" s="235">
        <f t="shared" si="17"/>
        <v>0</v>
      </c>
      <c r="AT57" s="235">
        <f t="shared" si="17"/>
        <v>0</v>
      </c>
      <c r="AU57" s="235">
        <f t="shared" si="17"/>
        <v>0</v>
      </c>
      <c r="AV57" s="235">
        <f t="shared" ca="1" si="17"/>
        <v>0</v>
      </c>
      <c r="AW57" s="235">
        <f t="shared" ca="1" si="17"/>
        <v>0</v>
      </c>
      <c r="AX57" s="235">
        <f t="shared" si="17"/>
        <v>0</v>
      </c>
      <c r="AY57" s="235">
        <f t="shared" si="17"/>
        <v>0</v>
      </c>
      <c r="AZ57" s="235">
        <f t="shared" si="17"/>
        <v>0</v>
      </c>
      <c r="BA57" s="235">
        <f t="shared" si="17"/>
        <v>0</v>
      </c>
      <c r="BB57" s="235">
        <f t="shared" si="17"/>
        <v>0</v>
      </c>
      <c r="BC57" s="235">
        <f t="shared" si="17"/>
        <v>0</v>
      </c>
    </row>
    <row r="58" spans="4:55">
      <c r="D58" s="224" t="str">
        <f>WIN_volumes!D58</f>
        <v>Current transformer (core balance type)</v>
      </c>
      <c r="F58" s="12"/>
      <c r="G58" s="98"/>
      <c r="H58" s="236">
        <f>IF(H$11=$D$6, WIN_volumes!$J58*WIN_volumes!$K58,0)</f>
        <v>0</v>
      </c>
      <c r="I58" s="233">
        <f>IF(I$11=IF($D58=$A$5, $D$5, IF(OR($D58="ESV observed compliance", $D58 = $A$7),$D$7, $D$6)), SUMPRODUCT(WIN_volumes!$Q58:$U58,WIN_volumes!$Q$13:$U$13)+WIN_volumes!$O58,0)</f>
        <v>0</v>
      </c>
      <c r="J58" s="234">
        <f>IF(J$11=$D$6, WIN_volumes!$M58,0)</f>
        <v>0</v>
      </c>
      <c r="K58" s="233">
        <f>IF(K$11=$D$6, WIN_volumes!$J58*WIN_volumes!$K58,0)</f>
        <v>0</v>
      </c>
      <c r="L58" s="233">
        <f>IF(L$11=IF($D58=$A$5, $D$5, IF(OR($D58="ESV observed compliance", $D58 = $A$7),$D$7, $D$6)), SUMPRODUCT(WIN_volumes!$Q58:$U58,WIN_volumes!$Q$13:$U$13)+WIN_volumes!$O58,0)</f>
        <v>0</v>
      </c>
      <c r="M58" s="234">
        <f>IF(M$11=$D$6, WIN_volumes!$M58,0)</f>
        <v>0</v>
      </c>
      <c r="N58" s="233">
        <f>IF(N$11=$D$6, WIN_volumes!$J58*WIN_volumes!$K58,0)</f>
        <v>0</v>
      </c>
      <c r="O58" s="233">
        <f>IF(O$11=IF($D58=$A$5, $D$5, IF(OR($D58="ESV observed compliance", $D58 = $A$7),$D$7, $D$6)), SUMPRODUCT(WIN_volumes!$Q58:$U58,WIN_volumes!$Q$13:$U$13)+WIN_volumes!$O58,0)</f>
        <v>0</v>
      </c>
      <c r="P58" s="234">
        <f>IF(P$11=$D$6, WIN_volumes!$M58,0)</f>
        <v>0</v>
      </c>
      <c r="Q58" s="233">
        <f>IF(Q$11=$D$6, WIN_volumes!$J58*WIN_volumes!$K58,0)</f>
        <v>0</v>
      </c>
      <c r="R58" s="233">
        <f>IF(R$11=IF($D58=$A$5, $D$5, IF(OR($D58="ESV observed compliance", $D58 = $A$7),$D$7, $D$6)), SUMPRODUCT(WIN_volumes!$Q58:$U58,WIN_volumes!$Q$13:$U$13)+WIN_volumes!$O58,0)</f>
        <v>0</v>
      </c>
      <c r="S58" s="234">
        <f>IF(S$11=$D$6, WIN_volumes!$M58,0)</f>
        <v>0</v>
      </c>
      <c r="T58" s="233">
        <f>IF(T$11=$D$6, WIN_volumes!$J58*WIN_volumes!$K58,0)</f>
        <v>5203.1054462023485</v>
      </c>
      <c r="U58" s="233">
        <f ca="1">IF(U$11=IF($D58=$A$5, $D$5, IF(OR($D58="ESV observed compliance", $D58 = $A$7),$D$7, $D$6)), SUMPRODUCT(WIN_volumes!$Q58:$U58,WIN_volumes!$Q$13:$U$13)+WIN_volumes!$O58,0)</f>
        <v>0</v>
      </c>
      <c r="V58" s="234">
        <f>IF(V$11=$D$6, WIN_volumes!$M58,0)</f>
        <v>0</v>
      </c>
      <c r="W58" s="233">
        <f>IF(W$11=$D$6, WIN_volumes!$J58*WIN_volumes!$K58,0)</f>
        <v>0</v>
      </c>
      <c r="X58" s="233">
        <f>IF(X$11=IF($D58=$A$5, $D$5, IF(OR($D58="ESV observed compliance", $D58 = $A$7),$D$7, $D$6)), SUMPRODUCT(WIN_volumes!$Q58:$U58,WIN_volumes!$Q$13:$U$13)+WIN_volumes!$O58,0)</f>
        <v>0</v>
      </c>
      <c r="Y58" s="234">
        <f>IF(Y$11=$D$6, WIN_volumes!$M58,0)</f>
        <v>0</v>
      </c>
      <c r="Z58" s="233">
        <f>IF(Z$11=$D$6, WIN_volumes!$J58*WIN_volumes!$K58,0)</f>
        <v>0</v>
      </c>
      <c r="AA58" s="233">
        <f>IF(AA$11=IF($D58=$A$5, $D$5, IF(OR($D58="ESV observed compliance", $D58 = $A$7),$D$7, $D$6)), SUMPRODUCT(WIN_volumes!$Q58:$U58,WIN_volumes!$Q$13:$U$13)+WIN_volumes!$O58,0)</f>
        <v>0</v>
      </c>
      <c r="AB58" s="234">
        <f>IF(AB$11=$D$6, WIN_volumes!$M58,0)</f>
        <v>0</v>
      </c>
      <c r="AC58" s="124"/>
      <c r="AD58" s="235">
        <f t="shared" si="15"/>
        <v>0</v>
      </c>
      <c r="AE58" s="235">
        <f t="shared" si="15"/>
        <v>0</v>
      </c>
      <c r="AF58" s="235">
        <f t="shared" si="15"/>
        <v>0</v>
      </c>
      <c r="AG58" s="235">
        <f t="shared" si="15"/>
        <v>0</v>
      </c>
      <c r="AH58" s="235">
        <f t="shared" ca="1" si="15"/>
        <v>5203.1054462023485</v>
      </c>
      <c r="AI58" s="235">
        <f t="shared" si="15"/>
        <v>0</v>
      </c>
      <c r="AJ58" s="235">
        <f t="shared" si="15"/>
        <v>0</v>
      </c>
      <c r="AK58" s="124"/>
      <c r="AL58" s="235">
        <f t="shared" ca="1" si="18"/>
        <v>5203.1054462023485</v>
      </c>
      <c r="AN58" s="235">
        <f t="shared" si="17"/>
        <v>0</v>
      </c>
      <c r="AO58" s="235">
        <f t="shared" si="17"/>
        <v>0</v>
      </c>
      <c r="AP58" s="235">
        <f t="shared" si="17"/>
        <v>0</v>
      </c>
      <c r="AQ58" s="235">
        <f t="shared" si="17"/>
        <v>0</v>
      </c>
      <c r="AR58" s="235">
        <f t="shared" si="17"/>
        <v>0</v>
      </c>
      <c r="AS58" s="235">
        <f t="shared" si="17"/>
        <v>0</v>
      </c>
      <c r="AT58" s="235">
        <f t="shared" si="17"/>
        <v>0</v>
      </c>
      <c r="AU58" s="235">
        <f t="shared" si="17"/>
        <v>0</v>
      </c>
      <c r="AV58" s="235">
        <f t="shared" ca="1" si="17"/>
        <v>2601.5527231011743</v>
      </c>
      <c r="AW58" s="235">
        <f t="shared" ca="1" si="17"/>
        <v>2601.5527231011743</v>
      </c>
      <c r="AX58" s="235">
        <f t="shared" si="17"/>
        <v>0</v>
      </c>
      <c r="AY58" s="235">
        <f t="shared" si="17"/>
        <v>0</v>
      </c>
      <c r="AZ58" s="235">
        <f t="shared" si="17"/>
        <v>0</v>
      </c>
      <c r="BA58" s="235">
        <f t="shared" si="17"/>
        <v>0</v>
      </c>
      <c r="BB58" s="235">
        <f t="shared" si="17"/>
        <v>0</v>
      </c>
      <c r="BC58" s="235">
        <f t="shared" ref="BC58" si="19">SUMIF($AD$11:$AJ$11,BC$11, $AD58:$AJ58)*BC$8</f>
        <v>0</v>
      </c>
    </row>
    <row r="59" spans="4:55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0">SUMIF($AD$11:$AJ$11,AN$11, $AD59:$AJ59)*AN$8</f>
        <v>0</v>
      </c>
      <c r="AO59" s="235">
        <f t="shared" si="20"/>
        <v>0</v>
      </c>
      <c r="AP59" s="235">
        <f t="shared" si="20"/>
        <v>0</v>
      </c>
      <c r="AQ59" s="235">
        <f t="shared" si="20"/>
        <v>0</v>
      </c>
      <c r="AR59" s="235">
        <f t="shared" si="20"/>
        <v>0</v>
      </c>
      <c r="AS59" s="235">
        <f t="shared" si="20"/>
        <v>0</v>
      </c>
      <c r="AT59" s="235">
        <f t="shared" si="20"/>
        <v>0</v>
      </c>
      <c r="AU59" s="235">
        <f t="shared" si="20"/>
        <v>0</v>
      </c>
      <c r="AV59" s="235">
        <f t="shared" si="20"/>
        <v>0</v>
      </c>
      <c r="AW59" s="235">
        <f t="shared" si="20"/>
        <v>0</v>
      </c>
      <c r="AX59" s="235">
        <f t="shared" si="20"/>
        <v>0</v>
      </c>
      <c r="AY59" s="235">
        <f t="shared" si="20"/>
        <v>0</v>
      </c>
      <c r="AZ59" s="235">
        <f t="shared" si="20"/>
        <v>0</v>
      </c>
      <c r="BA59" s="235">
        <f t="shared" si="20"/>
        <v>0</v>
      </c>
      <c r="BB59" s="235">
        <f t="shared" si="20"/>
        <v>0</v>
      </c>
      <c r="BC59" s="235">
        <f t="shared" si="20"/>
        <v>0</v>
      </c>
    </row>
    <row r="60" spans="4:55">
      <c r="D60" s="224" t="str">
        <f>WIN_volumes!D60</f>
        <v>Other primary materials</v>
      </c>
      <c r="F60" s="12"/>
      <c r="G60" s="98"/>
      <c r="H60" s="236">
        <f>IF(H$11=$D$6, WIN_volumes!$J60*WIN_volumes!$K60,0)</f>
        <v>0</v>
      </c>
      <c r="I60" s="233">
        <f>IF(I$11=IF($D60=$A$5, $D$5, IF(OR($D60="ESV observed compliance", $D60 = $A$7),$D$7, $D$6)), SUMPRODUCT(WIN_volumes!$Q60:$U60,WIN_volumes!$Q$13:$U$13)+WIN_volumes!$O60,0)</f>
        <v>0</v>
      </c>
      <c r="J60" s="234">
        <f>IF(J$11=$D$6, WIN_volumes!$M60,0)</f>
        <v>0</v>
      </c>
      <c r="K60" s="233">
        <f>IF(K$11=$D$6, WIN_volumes!$J60*WIN_volumes!$K60,0)</f>
        <v>0</v>
      </c>
      <c r="L60" s="233">
        <f>IF(L$11=IF($D60=$A$5, $D$5, IF(OR($D60="ESV observed compliance", $D60 = $A$7),$D$7, $D$6)), SUMPRODUCT(WIN_volumes!$Q60:$U60,WIN_volumes!$Q$13:$U$13)+WIN_volumes!$O60,0)</f>
        <v>0</v>
      </c>
      <c r="M60" s="234">
        <f>IF(M$11=$D$6, WIN_volumes!$M60,0)</f>
        <v>0</v>
      </c>
      <c r="N60" s="233">
        <f>IF(N$11=$D$6, WIN_volumes!$J60*WIN_volumes!$K60,0)</f>
        <v>0</v>
      </c>
      <c r="O60" s="233">
        <f>IF(O$11=IF($D60=$A$5, $D$5, IF(OR($D60="ESV observed compliance", $D60 = $A$7),$D$7, $D$6)), SUMPRODUCT(WIN_volumes!$Q60:$U60,WIN_volumes!$Q$13:$U$13)+WIN_volumes!$O60,0)</f>
        <v>0</v>
      </c>
      <c r="P60" s="234">
        <f>IF(P$11=$D$6, WIN_volumes!$M60,0)</f>
        <v>0</v>
      </c>
      <c r="Q60" s="233">
        <f>IF(Q$11=$D$6, WIN_volumes!$J60*WIN_volumes!$K60,0)</f>
        <v>0</v>
      </c>
      <c r="R60" s="233">
        <f>IF(R$11=IF($D60=$A$5, $D$5, IF(OR($D60="ESV observed compliance", $D60 = $A$7),$D$7, $D$6)), SUMPRODUCT(WIN_volumes!$Q60:$U60,WIN_volumes!$Q$13:$U$13)+WIN_volumes!$O60,0)</f>
        <v>0</v>
      </c>
      <c r="S60" s="234">
        <f>IF(S$11=$D$6, WIN_volumes!$M60,0)</f>
        <v>0</v>
      </c>
      <c r="T60" s="233">
        <f>IF(T$11=$D$6, WIN_volumes!$J60*WIN_volumes!$K60,0)</f>
        <v>0</v>
      </c>
      <c r="U60" s="233">
        <f ca="1">IF(U$11=IF($D60=$A$5, $D$5, IF(OR($D60="ESV observed compliance", $D60 = $A$7),$D$7, $D$6)), SUMPRODUCT(WIN_volumes!$Q60:$U60,WIN_volumes!$Q$13:$U$13)+WIN_volumes!$O60,0)</f>
        <v>0</v>
      </c>
      <c r="V60" s="234">
        <f>IF(V$11=$D$6, WIN_volumes!$M60,0)</f>
        <v>0</v>
      </c>
      <c r="W60" s="233">
        <f>IF(W$11=$D$6, WIN_volumes!$J60*WIN_volumes!$K60,0)</f>
        <v>0</v>
      </c>
      <c r="X60" s="233">
        <f>IF(X$11=IF($D60=$A$5, $D$5, IF(OR($D60="ESV observed compliance", $D60 = $A$7),$D$7, $D$6)), SUMPRODUCT(WIN_volumes!$Q60:$U60,WIN_volumes!$Q$13:$U$13)+WIN_volumes!$O60,0)</f>
        <v>0</v>
      </c>
      <c r="Y60" s="234">
        <f>IF(Y$11=$D$6, WIN_volumes!$M60,0)</f>
        <v>0</v>
      </c>
      <c r="Z60" s="233">
        <f>IF(Z$11=$D$6, WIN_volumes!$J60*WIN_volumes!$K60,0)</f>
        <v>0</v>
      </c>
      <c r="AA60" s="233">
        <f>IF(AA$11=IF($D60=$A$5, $D$5, IF(OR($D60="ESV observed compliance", $D60 = $A$7),$D$7, $D$6)), SUMPRODUCT(WIN_volumes!$Q60:$U60,WIN_volumes!$Q$13:$U$13)+WIN_volumes!$O60,0)</f>
        <v>0</v>
      </c>
      <c r="AB60" s="234">
        <f>IF(AB$11=$D$6, WIN_volumes!$M60,0)</f>
        <v>0</v>
      </c>
      <c r="AC60" s="124"/>
      <c r="AD60" s="235">
        <f t="shared" si="15"/>
        <v>0</v>
      </c>
      <c r="AE60" s="235">
        <f t="shared" si="15"/>
        <v>0</v>
      </c>
      <c r="AF60" s="235">
        <f t="shared" si="15"/>
        <v>0</v>
      </c>
      <c r="AG60" s="235">
        <f t="shared" si="15"/>
        <v>0</v>
      </c>
      <c r="AH60" s="235">
        <f t="shared" ca="1" si="15"/>
        <v>0</v>
      </c>
      <c r="AI60" s="235">
        <f t="shared" si="15"/>
        <v>0</v>
      </c>
      <c r="AJ60" s="235">
        <f t="shared" si="15"/>
        <v>0</v>
      </c>
      <c r="AK60" s="124"/>
      <c r="AL60" s="235">
        <f t="shared" ref="AL60:AL64" ca="1" si="21">SUM(AD60:AJ60)</f>
        <v>0</v>
      </c>
      <c r="AN60" s="235">
        <f t="shared" si="20"/>
        <v>0</v>
      </c>
      <c r="AO60" s="235">
        <f t="shared" si="20"/>
        <v>0</v>
      </c>
      <c r="AP60" s="235">
        <f t="shared" si="20"/>
        <v>0</v>
      </c>
      <c r="AQ60" s="235">
        <f t="shared" si="20"/>
        <v>0</v>
      </c>
      <c r="AR60" s="235">
        <f t="shared" si="20"/>
        <v>0</v>
      </c>
      <c r="AS60" s="235">
        <f t="shared" si="20"/>
        <v>0</v>
      </c>
      <c r="AT60" s="235">
        <f t="shared" si="20"/>
        <v>0</v>
      </c>
      <c r="AU60" s="235">
        <f t="shared" si="20"/>
        <v>0</v>
      </c>
      <c r="AV60" s="235">
        <f t="shared" ca="1" si="20"/>
        <v>0</v>
      </c>
      <c r="AW60" s="235">
        <f t="shared" ca="1" si="20"/>
        <v>0</v>
      </c>
      <c r="AX60" s="235">
        <f t="shared" si="20"/>
        <v>0</v>
      </c>
      <c r="AY60" s="235">
        <f t="shared" si="20"/>
        <v>0</v>
      </c>
      <c r="AZ60" s="235">
        <f t="shared" si="20"/>
        <v>0</v>
      </c>
      <c r="BA60" s="235">
        <f t="shared" si="20"/>
        <v>0</v>
      </c>
      <c r="BB60" s="235">
        <f t="shared" si="20"/>
        <v>0</v>
      </c>
      <c r="BC60" s="235">
        <f t="shared" si="20"/>
        <v>0</v>
      </c>
    </row>
    <row r="61" spans="4:55">
      <c r="D61" s="224" t="str">
        <f>WIN_volumes!D61</f>
        <v>SCADA / Protection &amp; Control/ Comms</v>
      </c>
      <c r="F61" s="12"/>
      <c r="G61" s="98"/>
      <c r="H61" s="236">
        <f>IF(H$11=$D$6, WIN_volumes!$J61*WIN_volumes!$K61,0)</f>
        <v>0</v>
      </c>
      <c r="I61" s="233">
        <f>IF(I$11=IF($D61=$A$5, $D$5, IF(OR($D61="ESV observed compliance", $D61 = $A$7),$D$7, $D$6)), SUMPRODUCT(WIN_volumes!$Q61:$U61,WIN_volumes!$Q$13:$U$13)+WIN_volumes!$O61,0)</f>
        <v>0</v>
      </c>
      <c r="J61" s="234">
        <f>IF(J$11=$D$6, WIN_volumes!$M61,0)</f>
        <v>0</v>
      </c>
      <c r="K61" s="233">
        <f>IF(K$11=$D$6, WIN_volumes!$J61*WIN_volumes!$K61,0)</f>
        <v>0</v>
      </c>
      <c r="L61" s="233">
        <f>IF(L$11=IF($D61=$A$5, $D$5, IF(OR($D61="ESV observed compliance", $D61 = $A$7),$D$7, $D$6)), SUMPRODUCT(WIN_volumes!$Q61:$U61,WIN_volumes!$Q$13:$U$13)+WIN_volumes!$O61,0)</f>
        <v>0</v>
      </c>
      <c r="M61" s="234">
        <f>IF(M$11=$D$6, WIN_volumes!$M61,0)</f>
        <v>0</v>
      </c>
      <c r="N61" s="233">
        <f>IF(N$11=$D$6, WIN_volumes!$J61*WIN_volumes!$K61,0)</f>
        <v>0</v>
      </c>
      <c r="O61" s="233">
        <f>IF(O$11=IF($D61=$A$5, $D$5, IF(OR($D61="ESV observed compliance", $D61 = $A$7),$D$7, $D$6)), SUMPRODUCT(WIN_volumes!$Q61:$U61,WIN_volumes!$Q$13:$U$13)+WIN_volumes!$O61,0)</f>
        <v>0</v>
      </c>
      <c r="P61" s="234">
        <f>IF(P$11=$D$6, WIN_volumes!$M61,0)</f>
        <v>0</v>
      </c>
      <c r="Q61" s="233">
        <f>IF(Q$11=$D$6, WIN_volumes!$J61*WIN_volumes!$K61,0)</f>
        <v>0</v>
      </c>
      <c r="R61" s="233">
        <f>IF(R$11=IF($D61=$A$5, $D$5, IF(OR($D61="ESV observed compliance", $D61 = $A$7),$D$7, $D$6)), SUMPRODUCT(WIN_volumes!$Q61:$U61,WIN_volumes!$Q$13:$U$13)+WIN_volumes!$O61,0)</f>
        <v>0</v>
      </c>
      <c r="S61" s="234">
        <f>IF(S$11=$D$6, WIN_volumes!$M61,0)</f>
        <v>0</v>
      </c>
      <c r="T61" s="233">
        <f>IF(T$11=$D$6, WIN_volumes!$J61*WIN_volumes!$K61,0)</f>
        <v>615060</v>
      </c>
      <c r="U61" s="233">
        <f ca="1">IF(U$11=IF($D61=$A$5, $D$5, IF(OR($D61="ESV observed compliance", $D61 = $A$7),$D$7, $D$6)), SUMPRODUCT(WIN_volumes!$Q61:$U61,WIN_volumes!$Q$13:$U$13)+WIN_volumes!$O61,0)</f>
        <v>0</v>
      </c>
      <c r="V61" s="234">
        <f>IF(V$11=$D$6, WIN_volumes!$M61,0)</f>
        <v>0</v>
      </c>
      <c r="W61" s="233">
        <f>IF(W$11=$D$6, WIN_volumes!$J61*WIN_volumes!$K61,0)</f>
        <v>0</v>
      </c>
      <c r="X61" s="233">
        <f>IF(X$11=IF($D61=$A$5, $D$5, IF(OR($D61="ESV observed compliance", $D61 = $A$7),$D$7, $D$6)), SUMPRODUCT(WIN_volumes!$Q61:$U61,WIN_volumes!$Q$13:$U$13)+WIN_volumes!$O61,0)</f>
        <v>0</v>
      </c>
      <c r="Y61" s="234">
        <f>IF(Y$11=$D$6, WIN_volumes!$M61,0)</f>
        <v>0</v>
      </c>
      <c r="Z61" s="233">
        <f>IF(Z$11=$D$6, WIN_volumes!$J61*WIN_volumes!$K61,0)</f>
        <v>0</v>
      </c>
      <c r="AA61" s="233">
        <f>IF(AA$11=IF($D61=$A$5, $D$5, IF(OR($D61="ESV observed compliance", $D61 = $A$7),$D$7, $D$6)), SUMPRODUCT(WIN_volumes!$Q61:$U61,WIN_volumes!$Q$13:$U$13)+WIN_volumes!$O61,0)</f>
        <v>0</v>
      </c>
      <c r="AB61" s="234">
        <f>IF(AB$11=$D$6, WIN_volumes!$M61,0)</f>
        <v>0</v>
      </c>
      <c r="AC61" s="124"/>
      <c r="AD61" s="235">
        <f t="shared" si="15"/>
        <v>0</v>
      </c>
      <c r="AE61" s="235">
        <f t="shared" si="15"/>
        <v>0</v>
      </c>
      <c r="AF61" s="235">
        <f t="shared" si="15"/>
        <v>0</v>
      </c>
      <c r="AG61" s="235">
        <f t="shared" si="15"/>
        <v>0</v>
      </c>
      <c r="AH61" s="235">
        <f t="shared" ca="1" si="15"/>
        <v>615060</v>
      </c>
      <c r="AI61" s="235">
        <f t="shared" si="15"/>
        <v>0</v>
      </c>
      <c r="AJ61" s="235">
        <f t="shared" si="15"/>
        <v>0</v>
      </c>
      <c r="AK61" s="124"/>
      <c r="AL61" s="235">
        <f t="shared" ca="1" si="21"/>
        <v>615060</v>
      </c>
      <c r="AN61" s="235">
        <f t="shared" si="20"/>
        <v>0</v>
      </c>
      <c r="AO61" s="235">
        <f t="shared" si="20"/>
        <v>0</v>
      </c>
      <c r="AP61" s="235">
        <f t="shared" si="20"/>
        <v>0</v>
      </c>
      <c r="AQ61" s="235">
        <f t="shared" si="20"/>
        <v>0</v>
      </c>
      <c r="AR61" s="235">
        <f t="shared" si="20"/>
        <v>0</v>
      </c>
      <c r="AS61" s="235">
        <f t="shared" si="20"/>
        <v>0</v>
      </c>
      <c r="AT61" s="235">
        <f t="shared" si="20"/>
        <v>0</v>
      </c>
      <c r="AU61" s="235">
        <f t="shared" si="20"/>
        <v>0</v>
      </c>
      <c r="AV61" s="235">
        <f t="shared" ca="1" si="20"/>
        <v>307530</v>
      </c>
      <c r="AW61" s="235">
        <f t="shared" ca="1" si="20"/>
        <v>307530</v>
      </c>
      <c r="AX61" s="235">
        <f t="shared" si="20"/>
        <v>0</v>
      </c>
      <c r="AY61" s="235">
        <f t="shared" si="20"/>
        <v>0</v>
      </c>
      <c r="AZ61" s="235">
        <f t="shared" si="20"/>
        <v>0</v>
      </c>
      <c r="BA61" s="235">
        <f t="shared" si="20"/>
        <v>0</v>
      </c>
      <c r="BB61" s="235">
        <f t="shared" si="20"/>
        <v>0</v>
      </c>
      <c r="BC61" s="235">
        <f t="shared" si="20"/>
        <v>0</v>
      </c>
    </row>
    <row r="62" spans="4:55">
      <c r="D62" s="224" t="str">
        <f>WIN_volumes!D62</f>
        <v>Commissioning</v>
      </c>
      <c r="F62" s="12"/>
      <c r="G62" s="98"/>
      <c r="H62" s="236">
        <f>IF(H$11=$D$6, WIN_volumes!$J62*WIN_volumes!$K62,0)</f>
        <v>0</v>
      </c>
      <c r="I62" s="233">
        <f>IF(I$11=IF($D62=$A$5, $D$5, IF(OR($D62="ESV observed compliance", $D62 = $A$7),$D$7, $D$6)), SUMPRODUCT(WIN_volumes!$Q62:$U62,WIN_volumes!$Q$13:$U$13)+WIN_volumes!$O62,0)</f>
        <v>0</v>
      </c>
      <c r="J62" s="234">
        <f>IF(J$11=$D$6, WIN_volumes!$M62,0)</f>
        <v>0</v>
      </c>
      <c r="K62" s="233">
        <f>IF(K$11=$D$6, WIN_volumes!$J62*WIN_volumes!$K62,0)</f>
        <v>0</v>
      </c>
      <c r="L62" s="233">
        <f>IF(L$11=IF($D62=$A$5, $D$5, IF(OR($D62="ESV observed compliance", $D62 = $A$7),$D$7, $D$6)), SUMPRODUCT(WIN_volumes!$Q62:$U62,WIN_volumes!$Q$13:$U$13)+WIN_volumes!$O62,0)</f>
        <v>0</v>
      </c>
      <c r="M62" s="234">
        <f>IF(M$11=$D$6, WIN_volumes!$M62,0)</f>
        <v>0</v>
      </c>
      <c r="N62" s="233">
        <f>IF(N$11=$D$6, WIN_volumes!$J62*WIN_volumes!$K62,0)</f>
        <v>0</v>
      </c>
      <c r="O62" s="233">
        <f>IF(O$11=IF($D62=$A$5, $D$5, IF(OR($D62="ESV observed compliance", $D62 = $A$7),$D$7, $D$6)), SUMPRODUCT(WIN_volumes!$Q62:$U62,WIN_volumes!$Q$13:$U$13)+WIN_volumes!$O62,0)</f>
        <v>0</v>
      </c>
      <c r="P62" s="234">
        <f>IF(P$11=$D$6, WIN_volumes!$M62,0)</f>
        <v>0</v>
      </c>
      <c r="Q62" s="233">
        <f>IF(Q$11=$D$6, WIN_volumes!$J62*WIN_volumes!$K62,0)</f>
        <v>0</v>
      </c>
      <c r="R62" s="233">
        <f>IF(R$11=IF($D62=$A$5, $D$5, IF(OR($D62="ESV observed compliance", $D62 = $A$7),$D$7, $D$6)), SUMPRODUCT(WIN_volumes!$Q62:$U62,WIN_volumes!$Q$13:$U$13)+WIN_volumes!$O62,0)</f>
        <v>0</v>
      </c>
      <c r="S62" s="234">
        <f>IF(S$11=$D$6, WIN_volumes!$M62,0)</f>
        <v>0</v>
      </c>
      <c r="T62" s="233">
        <f>IF(T$11=$D$6, WIN_volumes!$J62*WIN_volumes!$K62,0)</f>
        <v>0</v>
      </c>
      <c r="U62" s="233">
        <f ca="1">IF(U$11=IF($D62=$A$5, $D$5, IF(OR($D62="ESV observed compliance", $D62 = $A$7),$D$7, $D$6)), SUMPRODUCT(WIN_volumes!$Q62:$U62,WIN_volumes!$Q$13:$U$13)+WIN_volumes!$O62,0)</f>
        <v>0</v>
      </c>
      <c r="V62" s="234">
        <f>IF(V$11=$D$6, WIN_volumes!$M62,0)</f>
        <v>0</v>
      </c>
      <c r="W62" s="233">
        <f>IF(W$11=$D$6, WIN_volumes!$J62*WIN_volumes!$K62,0)</f>
        <v>0</v>
      </c>
      <c r="X62" s="233">
        <f>IF(X$11=IF($D62=$A$5, $D$5, IF(OR($D62="ESV observed compliance", $D62 = $A$7),$D$7, $D$6)), SUMPRODUCT(WIN_volumes!$Q62:$U62,WIN_volumes!$Q$13:$U$13)+WIN_volumes!$O62,0)</f>
        <v>0</v>
      </c>
      <c r="Y62" s="234">
        <f>IF(Y$11=$D$6, WIN_volumes!$M62,0)</f>
        <v>0</v>
      </c>
      <c r="Z62" s="233">
        <f>IF(Z$11=$D$6, WIN_volumes!$J62*WIN_volumes!$K62,0)</f>
        <v>0</v>
      </c>
      <c r="AA62" s="233">
        <f>IF(AA$11=IF($D62=$A$5, $D$5, IF(OR($D62="ESV observed compliance", $D62 = $A$7),$D$7, $D$6)), SUMPRODUCT(WIN_volumes!$Q62:$U62,WIN_volumes!$Q$13:$U$13)+WIN_volumes!$O62,0)</f>
        <v>0</v>
      </c>
      <c r="AB62" s="234">
        <f>IF(AB$11=$D$6, WIN_volumes!$M62,0)</f>
        <v>0</v>
      </c>
      <c r="AC62" s="124"/>
      <c r="AD62" s="235">
        <f t="shared" ref="AD62:AJ64" si="22">SUMIF($H$11:$AB$11,AD$11, $H62:$AB62)</f>
        <v>0</v>
      </c>
      <c r="AE62" s="235">
        <f t="shared" si="22"/>
        <v>0</v>
      </c>
      <c r="AF62" s="235">
        <f t="shared" si="22"/>
        <v>0</v>
      </c>
      <c r="AG62" s="235">
        <f t="shared" si="22"/>
        <v>0</v>
      </c>
      <c r="AH62" s="235">
        <f t="shared" ca="1" si="22"/>
        <v>0</v>
      </c>
      <c r="AI62" s="235">
        <f t="shared" si="22"/>
        <v>0</v>
      </c>
      <c r="AJ62" s="235">
        <f t="shared" si="22"/>
        <v>0</v>
      </c>
      <c r="AK62" s="124"/>
      <c r="AL62" s="235">
        <f t="shared" ca="1" si="21"/>
        <v>0</v>
      </c>
      <c r="AN62" s="235">
        <f t="shared" si="20"/>
        <v>0</v>
      </c>
      <c r="AO62" s="235">
        <f t="shared" si="20"/>
        <v>0</v>
      </c>
      <c r="AP62" s="235">
        <f t="shared" si="20"/>
        <v>0</v>
      </c>
      <c r="AQ62" s="235">
        <f t="shared" si="20"/>
        <v>0</v>
      </c>
      <c r="AR62" s="235">
        <f t="shared" si="20"/>
        <v>0</v>
      </c>
      <c r="AS62" s="235">
        <f t="shared" si="20"/>
        <v>0</v>
      </c>
      <c r="AT62" s="235">
        <f t="shared" si="20"/>
        <v>0</v>
      </c>
      <c r="AU62" s="235">
        <f t="shared" si="20"/>
        <v>0</v>
      </c>
      <c r="AV62" s="235">
        <f t="shared" ca="1" si="20"/>
        <v>0</v>
      </c>
      <c r="AW62" s="235">
        <f t="shared" ca="1" si="20"/>
        <v>0</v>
      </c>
      <c r="AX62" s="235">
        <f t="shared" si="20"/>
        <v>0</v>
      </c>
      <c r="AY62" s="235">
        <f t="shared" si="20"/>
        <v>0</v>
      </c>
      <c r="AZ62" s="235">
        <f t="shared" si="20"/>
        <v>0</v>
      </c>
      <c r="BA62" s="235">
        <f t="shared" si="20"/>
        <v>0</v>
      </c>
      <c r="BB62" s="235">
        <f t="shared" si="20"/>
        <v>0</v>
      </c>
      <c r="BC62" s="235">
        <f t="shared" si="20"/>
        <v>0</v>
      </c>
    </row>
    <row r="63" spans="4:55">
      <c r="D63" s="224" t="str">
        <f>WIN_volumes!D63</f>
        <v>ESV observed compliance</v>
      </c>
      <c r="F63" s="12"/>
      <c r="G63" s="98"/>
      <c r="H63" s="236">
        <f>IF(H$11=$D$6, WIN_volumes!$J63*WIN_volumes!$K63,0)</f>
        <v>0</v>
      </c>
      <c r="I63" s="233">
        <f>IF(I$11=IF($D63=$A$5, $D$5, IF(OR($D63="ESV observed compliance", $D63 = $A$7),$D$7, $D$6)), SUMPRODUCT(WIN_volumes!$Q63:$U63,WIN_volumes!$Q$13:$U$13)+WIN_volumes!$O63,0)</f>
        <v>0</v>
      </c>
      <c r="J63" s="234">
        <f>IF(J$11=$D$6, WIN_volumes!$M63,0)</f>
        <v>0</v>
      </c>
      <c r="K63" s="233">
        <f>IF(K$11=$D$6, WIN_volumes!$J63*WIN_volumes!$K63,0)</f>
        <v>0</v>
      </c>
      <c r="L63" s="233">
        <f>IF(L$11=IF($D63=$A$5, $D$5, IF(OR($D63="ESV observed compliance", $D63 = $A$7),$D$7, $D$6)), SUMPRODUCT(WIN_volumes!$Q63:$U63,WIN_volumes!$Q$13:$U$13)+WIN_volumes!$O63,0)</f>
        <v>0</v>
      </c>
      <c r="M63" s="234">
        <f>IF(M$11=$D$6, WIN_volumes!$M63,0)</f>
        <v>0</v>
      </c>
      <c r="N63" s="233">
        <f>IF(N$11=$D$6, WIN_volumes!$J63*WIN_volumes!$K63,0)</f>
        <v>0</v>
      </c>
      <c r="O63" s="233">
        <f>IF(O$11=IF($D63=$A$5, $D$5, IF(OR($D63="ESV observed compliance", $D63 = $A$7),$D$7, $D$6)), SUMPRODUCT(WIN_volumes!$Q63:$U63,WIN_volumes!$Q$13:$U$13)+WIN_volumes!$O63,0)</f>
        <v>0</v>
      </c>
      <c r="P63" s="234">
        <f>IF(P$11=$D$6, WIN_volumes!$M63,0)</f>
        <v>0</v>
      </c>
      <c r="Q63" s="233">
        <f>IF(Q$11=$D$6, WIN_volumes!$J63*WIN_volumes!$K63,0)</f>
        <v>0</v>
      </c>
      <c r="R63" s="233">
        <f>IF(R$11=IF($D63=$A$5, $D$5, IF(OR($D63="ESV observed compliance", $D63 = $A$7),$D$7, $D$6)), SUMPRODUCT(WIN_volumes!$Q63:$U63,WIN_volumes!$Q$13:$U$13)+WIN_volumes!$O63,0)</f>
        <v>0</v>
      </c>
      <c r="S63" s="234">
        <f>IF(S$11=$D$6, WIN_volumes!$M63,0)</f>
        <v>0</v>
      </c>
      <c r="T63" s="233">
        <f>IF(T$11=$D$6, WIN_volumes!$J63*WIN_volumes!$K63,0)</f>
        <v>0</v>
      </c>
      <c r="U63" s="233">
        <f ca="1">IF(U$11=IF($D63=$A$5, $D$5, IF(OR($D63="ESV observed compliance", $D63 = $A$7),$D$7, $D$6)), SUMPRODUCT(WIN_volumes!$Q63:$U63,WIN_volumes!$Q$13:$U$13)+WIN_volumes!$O63,0)</f>
        <v>9609.0707145819142</v>
      </c>
      <c r="V63" s="234">
        <f>IF(V$11=$D$6, WIN_volumes!$M63,0)</f>
        <v>0</v>
      </c>
      <c r="W63" s="233">
        <f>IF(W$11=$D$6, WIN_volumes!$J63*WIN_volumes!$K63,0)</f>
        <v>0</v>
      </c>
      <c r="X63" s="233">
        <f>IF(X$11=IF($D63=$A$5, $D$5, IF(OR($D63="ESV observed compliance", $D63 = $A$7),$D$7, $D$6)), SUMPRODUCT(WIN_volumes!$Q63:$U63,WIN_volumes!$Q$13:$U$13)+WIN_volumes!$O63,0)</f>
        <v>0</v>
      </c>
      <c r="Y63" s="234">
        <f>IF(Y$11=$D$6, WIN_volumes!$M63,0)</f>
        <v>0</v>
      </c>
      <c r="Z63" s="233">
        <f>IF(Z$11=$D$6, WIN_volumes!$J63*WIN_volumes!$K63,0)</f>
        <v>0</v>
      </c>
      <c r="AA63" s="233">
        <f>IF(AA$11=IF($D63=$A$5, $D$5, IF(OR($D63="ESV observed compliance", $D63 = $A$7),$D$7, $D$6)), SUMPRODUCT(WIN_volumes!$Q63:$U63,WIN_volumes!$Q$13:$U$13)+WIN_volumes!$O63,0)</f>
        <v>0</v>
      </c>
      <c r="AB63" s="234">
        <f>IF(AB$11=$D$6, WIN_volumes!$M63,0)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si="22"/>
        <v>0</v>
      </c>
      <c r="AH63" s="235">
        <f t="shared" ca="1" si="22"/>
        <v>9609.0707145819142</v>
      </c>
      <c r="AI63" s="235">
        <f t="shared" si="22"/>
        <v>0</v>
      </c>
      <c r="AJ63" s="235">
        <f t="shared" si="22"/>
        <v>0</v>
      </c>
      <c r="AK63" s="124"/>
      <c r="AL63" s="235">
        <f t="shared" ref="AL63" ca="1" si="23">SUM(AD63:AJ63)</f>
        <v>9609.0707145819142</v>
      </c>
      <c r="AN63" s="235">
        <f t="shared" si="20"/>
        <v>0</v>
      </c>
      <c r="AO63" s="235">
        <f t="shared" si="20"/>
        <v>0</v>
      </c>
      <c r="AP63" s="235">
        <f t="shared" si="20"/>
        <v>0</v>
      </c>
      <c r="AQ63" s="235">
        <f t="shared" si="20"/>
        <v>0</v>
      </c>
      <c r="AR63" s="235">
        <f t="shared" si="20"/>
        <v>0</v>
      </c>
      <c r="AS63" s="235">
        <f t="shared" si="20"/>
        <v>0</v>
      </c>
      <c r="AT63" s="235">
        <f t="shared" si="20"/>
        <v>0</v>
      </c>
      <c r="AU63" s="235">
        <f t="shared" si="20"/>
        <v>0</v>
      </c>
      <c r="AV63" s="235">
        <f t="shared" ca="1" si="20"/>
        <v>4804.5353572909571</v>
      </c>
      <c r="AW63" s="235">
        <f t="shared" ca="1" si="20"/>
        <v>4804.5353572909571</v>
      </c>
      <c r="AX63" s="235">
        <f t="shared" si="20"/>
        <v>0</v>
      </c>
      <c r="AY63" s="235">
        <f t="shared" si="20"/>
        <v>0</v>
      </c>
      <c r="AZ63" s="235">
        <f t="shared" si="20"/>
        <v>0</v>
      </c>
      <c r="BA63" s="235">
        <f t="shared" si="20"/>
        <v>0</v>
      </c>
      <c r="BB63" s="235">
        <f t="shared" si="20"/>
        <v>0</v>
      </c>
      <c r="BC63" s="235">
        <f t="shared" si="20"/>
        <v>0</v>
      </c>
    </row>
    <row r="64" spans="4:55">
      <c r="D64" s="224" t="str">
        <f>WIN_volumes!D64</f>
        <v>Construction delivery &amp; site control</v>
      </c>
      <c r="F64" s="12"/>
      <c r="G64" s="98"/>
      <c r="H64" s="236">
        <f>IF(H$11=$D$6, WIN_volumes!$J64*WIN_volumes!$K64,0)</f>
        <v>0</v>
      </c>
      <c r="I64" s="233">
        <f>IF(I$11=IF($D64=$A$5, $D$5, IF(OR($D64="ESV observed compliance", $D64 = $A$7),$D$7, $D$6)), SUMPRODUCT(WIN_volumes!$Q64:$U64,WIN_volumes!$Q$13:$U$13)+WIN_volumes!$O64,0)</f>
        <v>0</v>
      </c>
      <c r="J64" s="234">
        <f>IF(J$11=$D$6, WIN_volumes!$M64,0)</f>
        <v>0</v>
      </c>
      <c r="K64" s="233">
        <f>IF(K$11=$D$6, WIN_volumes!$J64*WIN_volumes!$K64,0)</f>
        <v>0</v>
      </c>
      <c r="L64" s="233">
        <f>IF(L$11=IF($D64=$A$5, $D$5, IF(OR($D64="ESV observed compliance", $D64 = $A$7),$D$7, $D$6)), SUMPRODUCT(WIN_volumes!$Q64:$U64,WIN_volumes!$Q$13:$U$13)+WIN_volumes!$O64,0)</f>
        <v>0</v>
      </c>
      <c r="M64" s="234">
        <f>IF(M$11=$D$6, WIN_volumes!$M64,0)</f>
        <v>0</v>
      </c>
      <c r="N64" s="233">
        <f>IF(N$11=$D$6, WIN_volumes!$J64*WIN_volumes!$K64,0)</f>
        <v>0</v>
      </c>
      <c r="O64" s="233">
        <f>IF(O$11=IF($D64=$A$5, $D$5, IF(OR($D64="ESV observed compliance", $D64 = $A$7),$D$7, $D$6)), SUMPRODUCT(WIN_volumes!$Q64:$U64,WIN_volumes!$Q$13:$U$13)+WIN_volumes!$O64,0)</f>
        <v>0</v>
      </c>
      <c r="P64" s="234">
        <f>IF(P$11=$D$6, WIN_volumes!$M64,0)</f>
        <v>0</v>
      </c>
      <c r="Q64" s="233">
        <f>IF(Q$11=$D$6, WIN_volumes!$J64*WIN_volumes!$K64,0)</f>
        <v>0</v>
      </c>
      <c r="R64" s="233">
        <f>IF(R$11=IF($D64=$A$5, $D$5, IF(OR($D64="ESV observed compliance", $D64 = $A$7),$D$7, $D$6)), SUMPRODUCT(WIN_volumes!$Q64:$U64,WIN_volumes!$Q$13:$U$13)+WIN_volumes!$O64,0)</f>
        <v>0</v>
      </c>
      <c r="S64" s="234">
        <f>IF(S$11=$D$6, WIN_volumes!$M64,0)</f>
        <v>0</v>
      </c>
      <c r="T64" s="233">
        <f>IF(T$11=$D$6, WIN_volumes!$J64*WIN_volumes!$K64,0)</f>
        <v>0</v>
      </c>
      <c r="U64" s="233">
        <f ca="1">IF(U$11=IF($D64=$A$5, $D$5, IF(OR($D64="ESV observed compliance", $D64 = $A$7),$D$7, $D$6)), SUMPRODUCT(WIN_volumes!$Q64:$U64,WIN_volumes!$Q$13:$U$13)+WIN_volumes!$O64,0)</f>
        <v>0</v>
      </c>
      <c r="V64" s="234">
        <f>IF(V$11=$D$6, WIN_volumes!$M64,0)</f>
        <v>0</v>
      </c>
      <c r="W64" s="233">
        <f>IF(W$11=$D$6, WIN_volumes!$J64*WIN_volumes!$K64,0)</f>
        <v>0</v>
      </c>
      <c r="X64" s="233">
        <f>IF(X$11=IF($D64=$A$5, $D$5, IF(OR($D64="ESV observed compliance", $D64 = $A$7),$D$7, $D$6)), SUMPRODUCT(WIN_volumes!$Q64:$U64,WIN_volumes!$Q$13:$U$13)+WIN_volumes!$O64,0)</f>
        <v>0</v>
      </c>
      <c r="Y64" s="234">
        <f>IF(Y$11=$D$6, WIN_volumes!$M64,0)</f>
        <v>0</v>
      </c>
      <c r="Z64" s="233">
        <f>IF(Z$11=$D$6, WIN_volumes!$J64*WIN_volumes!$K64,0)</f>
        <v>0</v>
      </c>
      <c r="AA64" s="233">
        <f>IF(AA$11=IF($D64=$A$5, $D$5, IF(OR($D64="ESV observed compliance", $D64 = $A$7),$D$7, $D$6)), SUMPRODUCT(WIN_volumes!$Q64:$U64,WIN_volumes!$Q$13:$U$13)+WIN_volumes!$O64,0)</f>
        <v>0</v>
      </c>
      <c r="AB64" s="234">
        <f>IF(AB$11=$D$6, WIN_volumes!$M64,0)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si="22"/>
        <v>0</v>
      </c>
      <c r="AH64" s="235">
        <f t="shared" ca="1" si="22"/>
        <v>0</v>
      </c>
      <c r="AI64" s="235">
        <f t="shared" si="22"/>
        <v>0</v>
      </c>
      <c r="AJ64" s="235">
        <f t="shared" si="22"/>
        <v>0</v>
      </c>
      <c r="AK64" s="124"/>
      <c r="AL64" s="235">
        <f t="shared" ca="1" si="21"/>
        <v>0</v>
      </c>
      <c r="AN64" s="235">
        <f t="shared" si="20"/>
        <v>0</v>
      </c>
      <c r="AO64" s="235">
        <f t="shared" si="20"/>
        <v>0</v>
      </c>
      <c r="AP64" s="235">
        <f t="shared" si="20"/>
        <v>0</v>
      </c>
      <c r="AQ64" s="235">
        <f t="shared" si="20"/>
        <v>0</v>
      </c>
      <c r="AR64" s="235">
        <f t="shared" si="20"/>
        <v>0</v>
      </c>
      <c r="AS64" s="235">
        <f t="shared" si="20"/>
        <v>0</v>
      </c>
      <c r="AT64" s="235">
        <f t="shared" si="20"/>
        <v>0</v>
      </c>
      <c r="AU64" s="235">
        <f t="shared" si="20"/>
        <v>0</v>
      </c>
      <c r="AV64" s="235">
        <f t="shared" ca="1" si="20"/>
        <v>0</v>
      </c>
      <c r="AW64" s="235">
        <f t="shared" ca="1" si="20"/>
        <v>0</v>
      </c>
      <c r="AX64" s="235">
        <f t="shared" si="20"/>
        <v>0</v>
      </c>
      <c r="AY64" s="235">
        <f t="shared" si="20"/>
        <v>0</v>
      </c>
      <c r="AZ64" s="235">
        <f t="shared" si="20"/>
        <v>0</v>
      </c>
      <c r="BA64" s="235">
        <f t="shared" si="20"/>
        <v>0</v>
      </c>
      <c r="BB64" s="235">
        <f t="shared" si="20"/>
        <v>0</v>
      </c>
      <c r="BC64" s="235">
        <f t="shared" si="20"/>
        <v>0</v>
      </c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D65" s="104"/>
      <c r="AE65" s="104"/>
      <c r="AF65" s="104"/>
      <c r="AG65" s="104"/>
      <c r="AH65" s="104"/>
      <c r="AI65" s="104"/>
      <c r="AJ65" s="104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</row>
    <row r="66" spans="1:16373" s="8" customFormat="1" ht="15.75">
      <c r="A66" s="6"/>
      <c r="B66" s="9" t="s">
        <v>15</v>
      </c>
      <c r="C66" s="10"/>
      <c r="D66" s="217"/>
      <c r="E66" s="217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 s="2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  <c r="XDP66" s="217"/>
      <c r="XDQ66" s="217"/>
      <c r="XDR66" s="217"/>
      <c r="XDS66" s="217"/>
      <c r="XDT66" s="217"/>
      <c r="XDU66" s="217"/>
      <c r="XDV66" s="217"/>
      <c r="XDW66" s="217"/>
      <c r="XDX66" s="217"/>
      <c r="XDY66" s="217"/>
      <c r="XDZ66" s="217"/>
      <c r="XEA66" s="217"/>
      <c r="XEB66" s="217"/>
      <c r="XEC66" s="217"/>
      <c r="XED66" s="217"/>
      <c r="XEE66" s="217"/>
      <c r="XEF66" s="217"/>
      <c r="XEG66" s="217"/>
      <c r="XEH66" s="217"/>
      <c r="XEI66" s="217"/>
      <c r="XEJ66" s="217"/>
      <c r="XEK66" s="217"/>
      <c r="XEL66" s="217"/>
      <c r="XEM66" s="217"/>
      <c r="XEN66" s="217"/>
      <c r="XEO66" s="217"/>
      <c r="XEP66" s="217"/>
      <c r="XEQ66" s="217"/>
      <c r="XER66" s="217"/>
      <c r="XES66" s="217"/>
    </row>
    <row r="67" spans="1:16373">
      <c r="B67" s="18"/>
      <c r="D67" s="224" t="str">
        <f>WIN_volumes!D67</f>
        <v>Traffic control</v>
      </c>
      <c r="F67" s="12"/>
      <c r="G67" s="98"/>
      <c r="H67" s="236">
        <f>IF(H$11=$D$6, WIN_volumes!$J67*WIN_volumes!$K67,0)</f>
        <v>0</v>
      </c>
      <c r="I67" s="233">
        <f>IF(I$11=IF($D67=$A$5, $D$5, IF(OR($D67="ESV observed compliance", $D67 = $A$7),$D$7, $D$6)), SUMPRODUCT(WIN_volumes!$Q67:$U67,WIN_volumes!$Q$13:$U$13)+WIN_volumes!$O67,0)</f>
        <v>0</v>
      </c>
      <c r="J67" s="234">
        <f>IF(J$11=$D$6, WIN_volumes!$M67,0)</f>
        <v>0</v>
      </c>
      <c r="K67" s="233">
        <f>IF(K$11=$D$6, WIN_volumes!$J67*WIN_volumes!$K67,0)</f>
        <v>0</v>
      </c>
      <c r="L67" s="233">
        <f>IF(L$11=IF($D67=$A$5, $D$5, IF(OR($D67="ESV observed compliance", $D67 = $A$7),$D$7, $D$6)), SUMPRODUCT(WIN_volumes!$Q67:$U67,WIN_volumes!$Q$13:$U$13)+WIN_volumes!$O67,0)</f>
        <v>0</v>
      </c>
      <c r="M67" s="234">
        <f>IF(M$11=$D$6, WIN_volumes!$M67,0)</f>
        <v>0</v>
      </c>
      <c r="N67" s="233">
        <f>IF(N$11=$D$6, WIN_volumes!$J67*WIN_volumes!$K67,0)</f>
        <v>0</v>
      </c>
      <c r="O67" s="233">
        <f>IF(O$11=IF($D67=$A$5, $D$5, IF(OR($D67="ESV observed compliance", $D67 = $A$7),$D$7, $D$6)), SUMPRODUCT(WIN_volumes!$Q67:$U67,WIN_volumes!$Q$13:$U$13)+WIN_volumes!$O67,0)</f>
        <v>0</v>
      </c>
      <c r="P67" s="234">
        <f>IF(P$11=$D$6, WIN_volumes!$M67,0)</f>
        <v>0</v>
      </c>
      <c r="Q67" s="233">
        <f>IF(Q$11=$D$6, WIN_volumes!$J67*WIN_volumes!$K67,0)</f>
        <v>0</v>
      </c>
      <c r="R67" s="233">
        <f>IF(R$11=IF($D67=$A$5, $D$5, IF(OR($D67="ESV observed compliance", $D67 = $A$7),$D$7, $D$6)), SUMPRODUCT(WIN_volumes!$Q67:$U67,WIN_volumes!$Q$13:$U$13)+WIN_volumes!$O67,0)</f>
        <v>0</v>
      </c>
      <c r="S67" s="234">
        <f>IF(S$11=$D$6, WIN_volumes!$M67,0)</f>
        <v>0</v>
      </c>
      <c r="T67" s="233">
        <f>IF(T$11=$D$6, WIN_volumes!$J67*WIN_volumes!$K67,0)</f>
        <v>0</v>
      </c>
      <c r="U67" s="233">
        <f ca="1">IF(U$11=IF($D67=$A$5, $D$5, IF(OR($D67="ESV observed compliance", $D67 = $A$7),$D$7, $D$6)), SUMPRODUCT(WIN_volumes!$Q67:$U67,WIN_volumes!$Q$13:$U$13)+WIN_volumes!$O67,0)</f>
        <v>0</v>
      </c>
      <c r="V67" s="234">
        <f>IF(V$11=$D$6, WIN_volumes!$M67,0)</f>
        <v>0</v>
      </c>
      <c r="W67" s="233">
        <f>IF(W$11=$D$6, WIN_volumes!$J67*WIN_volumes!$K67,0)</f>
        <v>0</v>
      </c>
      <c r="X67" s="233">
        <f>IF(X$11=IF($D67=$A$5, $D$5, IF(OR($D67="ESV observed compliance", $D67 = $A$7),$D$7, $D$6)), SUMPRODUCT(WIN_volumes!$Q67:$U67,WIN_volumes!$Q$13:$U$13)+WIN_volumes!$O67,0)</f>
        <v>0</v>
      </c>
      <c r="Y67" s="234">
        <f>IF(Y$11=$D$6, WIN_volumes!$M67,0)</f>
        <v>0</v>
      </c>
      <c r="Z67" s="233">
        <f>IF(Z$11=$D$6, WIN_volumes!$J67*WIN_volumes!$K67,0)</f>
        <v>0</v>
      </c>
      <c r="AA67" s="233">
        <f>IF(AA$11=IF($D67=$A$5, $D$5, IF(OR($D67="ESV observed compliance", $D67 = $A$7),$D$7, $D$6)), SUMPRODUCT(WIN_volumes!$Q67:$U67,WIN_volumes!$Q$13:$U$13)+WIN_volumes!$O67,0)</f>
        <v>0</v>
      </c>
      <c r="AB67" s="234">
        <f>IF(AB$11=$D$6, WIN_volumes!$M67,0)</f>
        <v>0</v>
      </c>
      <c r="AC67" s="124"/>
      <c r="AD67" s="235">
        <f t="shared" ref="AD67:AJ71" si="24">SUMIF($H$11:$AB$11,AD$11, $H67:$AB67)</f>
        <v>0</v>
      </c>
      <c r="AE67" s="235">
        <f t="shared" si="24"/>
        <v>0</v>
      </c>
      <c r="AF67" s="235">
        <f t="shared" si="24"/>
        <v>0</v>
      </c>
      <c r="AG67" s="235">
        <f t="shared" si="24"/>
        <v>0</v>
      </c>
      <c r="AH67" s="235">
        <f t="shared" ca="1" si="24"/>
        <v>0</v>
      </c>
      <c r="AI67" s="235">
        <f t="shared" si="24"/>
        <v>0</v>
      </c>
      <c r="AJ67" s="235">
        <f t="shared" si="24"/>
        <v>0</v>
      </c>
      <c r="AK67" s="124"/>
      <c r="AL67" s="235">
        <f t="shared" ref="AL67:AL71" ca="1" si="25">SUM(AD67:AJ67)</f>
        <v>0</v>
      </c>
      <c r="AN67" s="235">
        <f t="shared" ref="AN67:BC71" si="26">SUMIF($AD$11:$AJ$11,AN$11, $AD67:$AJ67)*AN$8</f>
        <v>0</v>
      </c>
      <c r="AO67" s="235">
        <f t="shared" si="26"/>
        <v>0</v>
      </c>
      <c r="AP67" s="235">
        <f t="shared" si="26"/>
        <v>0</v>
      </c>
      <c r="AQ67" s="235">
        <f t="shared" si="26"/>
        <v>0</v>
      </c>
      <c r="AR67" s="235">
        <f t="shared" si="26"/>
        <v>0</v>
      </c>
      <c r="AS67" s="235">
        <f t="shared" si="26"/>
        <v>0</v>
      </c>
      <c r="AT67" s="235">
        <f t="shared" si="26"/>
        <v>0</v>
      </c>
      <c r="AU67" s="235">
        <f t="shared" si="26"/>
        <v>0</v>
      </c>
      <c r="AV67" s="235">
        <f t="shared" ca="1" si="26"/>
        <v>0</v>
      </c>
      <c r="AW67" s="235">
        <f t="shared" ca="1" si="26"/>
        <v>0</v>
      </c>
      <c r="AX67" s="235">
        <f t="shared" si="26"/>
        <v>0</v>
      </c>
      <c r="AY67" s="235">
        <f t="shared" si="26"/>
        <v>0</v>
      </c>
      <c r="AZ67" s="235">
        <f t="shared" si="26"/>
        <v>0</v>
      </c>
      <c r="BA67" s="235">
        <f t="shared" si="26"/>
        <v>0</v>
      </c>
      <c r="BB67" s="235">
        <f t="shared" si="26"/>
        <v>0</v>
      </c>
      <c r="BC67" s="235">
        <f t="shared" si="26"/>
        <v>0</v>
      </c>
    </row>
    <row r="68" spans="1:16373">
      <c r="B68" s="18"/>
      <c r="D68" s="224" t="str">
        <f>WIN_volumes!D68</f>
        <v>Line survey</v>
      </c>
      <c r="F68" s="12"/>
      <c r="G68" s="98"/>
      <c r="H68" s="236">
        <f>IF(H$11=$D$6, WIN_volumes!$J68*WIN_volumes!$K68,0)</f>
        <v>0</v>
      </c>
      <c r="I68" s="233">
        <f>IF(I$11=IF($D68=$A$5, $D$5, IF(OR($D68="ESV observed compliance", $D68 = $A$7),$D$7, $D$6)), SUMPRODUCT(WIN_volumes!$Q68:$U68,WIN_volumes!$Q$13:$U$13)+WIN_volumes!$O68,0)</f>
        <v>0</v>
      </c>
      <c r="J68" s="234">
        <f>IF(J$11=$D$6, WIN_volumes!$M68,0)</f>
        <v>0</v>
      </c>
      <c r="K68" s="233">
        <f>IF(K$11=$D$6, WIN_volumes!$J68*WIN_volumes!$K68,0)</f>
        <v>0</v>
      </c>
      <c r="L68" s="233">
        <f>IF(L$11=IF($D68=$A$5, $D$5, IF(OR($D68="ESV observed compliance", $D68 = $A$7),$D$7, $D$6)), SUMPRODUCT(WIN_volumes!$Q68:$U68,WIN_volumes!$Q$13:$U$13)+WIN_volumes!$O68,0)</f>
        <v>0</v>
      </c>
      <c r="M68" s="234">
        <f>IF(M$11=$D$6, WIN_volumes!$M68,0)</f>
        <v>0</v>
      </c>
      <c r="N68" s="233">
        <f>IF(N$11=$D$6, WIN_volumes!$J68*WIN_volumes!$K68,0)</f>
        <v>0</v>
      </c>
      <c r="O68" s="233">
        <f>IF(O$11=IF($D68=$A$5, $D$5, IF(OR($D68="ESV observed compliance", $D68 = $A$7),$D$7, $D$6)), SUMPRODUCT(WIN_volumes!$Q68:$U68,WIN_volumes!$Q$13:$U$13)+WIN_volumes!$O68,0)</f>
        <v>0</v>
      </c>
      <c r="P68" s="234">
        <f>IF(P$11=$D$6, WIN_volumes!$M68,0)</f>
        <v>0</v>
      </c>
      <c r="Q68" s="233">
        <f>IF(Q$11=$D$6, WIN_volumes!$J68*WIN_volumes!$K68,0)</f>
        <v>0</v>
      </c>
      <c r="R68" s="233">
        <f>IF(R$11=IF($D68=$A$5, $D$5, IF(OR($D68="ESV observed compliance", $D68 = $A$7),$D$7, $D$6)), SUMPRODUCT(WIN_volumes!$Q68:$U68,WIN_volumes!$Q$13:$U$13)+WIN_volumes!$O68,0)</f>
        <v>0</v>
      </c>
      <c r="S68" s="234">
        <f>IF(S$11=$D$6, WIN_volumes!$M68,0)</f>
        <v>0</v>
      </c>
      <c r="T68" s="233">
        <f>IF(T$11=$D$6, WIN_volumes!$J68*WIN_volumes!$K68,0)</f>
        <v>0</v>
      </c>
      <c r="U68" s="233">
        <f ca="1">IF(U$11=IF($D68=$A$5, $D$5, IF(OR($D68="ESV observed compliance", $D68 = $A$7),$D$7, $D$6)), SUMPRODUCT(WIN_volumes!$Q68:$U68,WIN_volumes!$Q$13:$U$13)+WIN_volumes!$O68,0)</f>
        <v>0</v>
      </c>
      <c r="V68" s="234">
        <f>IF(V$11=$D$6, WIN_volumes!$M68,0)</f>
        <v>16320</v>
      </c>
      <c r="W68" s="233">
        <f>IF(W$11=$D$6, WIN_volumes!$J68*WIN_volumes!$K68,0)</f>
        <v>0</v>
      </c>
      <c r="X68" s="233">
        <f>IF(X$11=IF($D68=$A$5, $D$5, IF(OR($D68="ESV observed compliance", $D68 = $A$7),$D$7, $D$6)), SUMPRODUCT(WIN_volumes!$Q68:$U68,WIN_volumes!$Q$13:$U$13)+WIN_volumes!$O68,0)</f>
        <v>0</v>
      </c>
      <c r="Y68" s="234">
        <f>IF(Y$11=$D$6, WIN_volumes!$M68,0)</f>
        <v>0</v>
      </c>
      <c r="Z68" s="233">
        <f>IF(Z$11=$D$6, WIN_volumes!$J68*WIN_volumes!$K68,0)</f>
        <v>0</v>
      </c>
      <c r="AA68" s="233">
        <f>IF(AA$11=IF($D68=$A$5, $D$5, IF(OR($D68="ESV observed compliance", $D68 = $A$7),$D$7, $D$6)), SUMPRODUCT(WIN_volumes!$Q68:$U68,WIN_volumes!$Q$13:$U$13)+WIN_volumes!$O68,0)</f>
        <v>0</v>
      </c>
      <c r="AB68" s="234">
        <f>IF(AB$11=$D$6, WIN_volumes!$M68,0)</f>
        <v>0</v>
      </c>
      <c r="AC68" s="124"/>
      <c r="AD68" s="235">
        <f t="shared" si="24"/>
        <v>0</v>
      </c>
      <c r="AE68" s="235">
        <f t="shared" si="24"/>
        <v>0</v>
      </c>
      <c r="AF68" s="235">
        <f t="shared" si="24"/>
        <v>0</v>
      </c>
      <c r="AG68" s="235">
        <f t="shared" si="24"/>
        <v>0</v>
      </c>
      <c r="AH68" s="235">
        <f t="shared" ca="1" si="24"/>
        <v>16320</v>
      </c>
      <c r="AI68" s="235">
        <f t="shared" si="24"/>
        <v>0</v>
      </c>
      <c r="AJ68" s="235">
        <f t="shared" si="24"/>
        <v>0</v>
      </c>
      <c r="AK68" s="124"/>
      <c r="AL68" s="235">
        <f t="shared" ca="1" si="25"/>
        <v>16320</v>
      </c>
      <c r="AN68" s="235">
        <f t="shared" si="26"/>
        <v>0</v>
      </c>
      <c r="AO68" s="235">
        <f t="shared" si="26"/>
        <v>0</v>
      </c>
      <c r="AP68" s="235">
        <f t="shared" si="26"/>
        <v>0</v>
      </c>
      <c r="AQ68" s="235">
        <f t="shared" si="26"/>
        <v>0</v>
      </c>
      <c r="AR68" s="235">
        <f t="shared" si="26"/>
        <v>0</v>
      </c>
      <c r="AS68" s="235">
        <f t="shared" si="26"/>
        <v>0</v>
      </c>
      <c r="AT68" s="235">
        <f t="shared" si="26"/>
        <v>0</v>
      </c>
      <c r="AU68" s="235">
        <f t="shared" si="26"/>
        <v>0</v>
      </c>
      <c r="AV68" s="235">
        <f t="shared" ca="1" si="26"/>
        <v>8160</v>
      </c>
      <c r="AW68" s="235">
        <f t="shared" ca="1" si="26"/>
        <v>8160</v>
      </c>
      <c r="AX68" s="235">
        <f t="shared" si="26"/>
        <v>0</v>
      </c>
      <c r="AY68" s="235">
        <f t="shared" si="26"/>
        <v>0</v>
      </c>
      <c r="AZ68" s="235">
        <f t="shared" si="26"/>
        <v>0</v>
      </c>
      <c r="BA68" s="235">
        <f t="shared" si="26"/>
        <v>0</v>
      </c>
      <c r="BB68" s="235">
        <f t="shared" si="26"/>
        <v>0</v>
      </c>
      <c r="BC68" s="235">
        <f t="shared" si="26"/>
        <v>0</v>
      </c>
    </row>
    <row r="69" spans="1:16373">
      <c r="B69" s="18"/>
      <c r="D69" s="224" t="str">
        <f>WIN_volumes!D69</f>
        <v>Civil works</v>
      </c>
      <c r="F69" s="12"/>
      <c r="G69" s="98"/>
      <c r="H69" s="236">
        <f>IF(H$11=$D$6, WIN_volumes!$J69*WIN_volumes!$K69,0)</f>
        <v>0</v>
      </c>
      <c r="I69" s="233">
        <f>IF(I$11=IF($D69=$A$5, $D$5, IF(OR($D69="ESV observed compliance", $D69 = $A$7),$D$7, $D$6)), SUMPRODUCT(WIN_volumes!$Q69:$U69,WIN_volumes!$Q$13:$U$13)+WIN_volumes!$O69,0)</f>
        <v>0</v>
      </c>
      <c r="J69" s="234">
        <f>IF(J$11=$D$6, WIN_volumes!$M69,0)</f>
        <v>0</v>
      </c>
      <c r="K69" s="233">
        <f>IF(K$11=$D$6, WIN_volumes!$J69*WIN_volumes!$K69,0)</f>
        <v>0</v>
      </c>
      <c r="L69" s="233">
        <f>IF(L$11=IF($D69=$A$5, $D$5, IF(OR($D69="ESV observed compliance", $D69 = $A$7),$D$7, $D$6)), SUMPRODUCT(WIN_volumes!$Q69:$U69,WIN_volumes!$Q$13:$U$13)+WIN_volumes!$O69,0)</f>
        <v>0</v>
      </c>
      <c r="M69" s="234">
        <f>IF(M$11=$D$6, WIN_volumes!$M69,0)</f>
        <v>0</v>
      </c>
      <c r="N69" s="233">
        <f>IF(N$11=$D$6, WIN_volumes!$J69*WIN_volumes!$K69,0)</f>
        <v>0</v>
      </c>
      <c r="O69" s="233">
        <f>IF(O$11=IF($D69=$A$5, $D$5, IF(OR($D69="ESV observed compliance", $D69 = $A$7),$D$7, $D$6)), SUMPRODUCT(WIN_volumes!$Q69:$U69,WIN_volumes!$Q$13:$U$13)+WIN_volumes!$O69,0)</f>
        <v>0</v>
      </c>
      <c r="P69" s="234">
        <f>IF(P$11=$D$6, WIN_volumes!$M69,0)</f>
        <v>0</v>
      </c>
      <c r="Q69" s="233">
        <f>IF(Q$11=$D$6, WIN_volumes!$J69*WIN_volumes!$K69,0)</f>
        <v>0</v>
      </c>
      <c r="R69" s="233">
        <f>IF(R$11=IF($D69=$A$5, $D$5, IF(OR($D69="ESV observed compliance", $D69 = $A$7),$D$7, $D$6)), SUMPRODUCT(WIN_volumes!$Q69:$U69,WIN_volumes!$Q$13:$U$13)+WIN_volumes!$O69,0)</f>
        <v>0</v>
      </c>
      <c r="S69" s="234">
        <f>IF(S$11=$D$6, WIN_volumes!$M69,0)</f>
        <v>0</v>
      </c>
      <c r="T69" s="233">
        <f>IF(T$11=$D$6, WIN_volumes!$J69*WIN_volumes!$K69,0)</f>
        <v>0</v>
      </c>
      <c r="U69" s="233">
        <f ca="1">IF(U$11=IF($D69=$A$5, $D$5, IF(OR($D69="ESV observed compliance", $D69 = $A$7),$D$7, $D$6)), SUMPRODUCT(WIN_volumes!$Q69:$U69,WIN_volumes!$Q$13:$U$13)+WIN_volumes!$O69,0)</f>
        <v>0</v>
      </c>
      <c r="V69" s="234">
        <f>IF(V$11=$D$6, WIN_volumes!$M69,0)</f>
        <v>0</v>
      </c>
      <c r="W69" s="233">
        <f>IF(W$11=$D$6, WIN_volumes!$J69*WIN_volumes!$K69,0)</f>
        <v>0</v>
      </c>
      <c r="X69" s="233">
        <f>IF(X$11=IF($D69=$A$5, $D$5, IF(OR($D69="ESV observed compliance", $D69 = $A$7),$D$7, $D$6)), SUMPRODUCT(WIN_volumes!$Q69:$U69,WIN_volumes!$Q$13:$U$13)+WIN_volumes!$O69,0)</f>
        <v>0</v>
      </c>
      <c r="Y69" s="234">
        <f>IF(Y$11=$D$6, WIN_volumes!$M69,0)</f>
        <v>0</v>
      </c>
      <c r="Z69" s="233">
        <f>IF(Z$11=$D$6, WIN_volumes!$J69*WIN_volumes!$K69,0)</f>
        <v>0</v>
      </c>
      <c r="AA69" s="233">
        <f>IF(AA$11=IF($D69=$A$5, $D$5, IF(OR($D69="ESV observed compliance", $D69 = $A$7),$D$7, $D$6)), SUMPRODUCT(WIN_volumes!$Q69:$U69,WIN_volumes!$Q$13:$U$13)+WIN_volumes!$O69,0)</f>
        <v>0</v>
      </c>
      <c r="AB69" s="234">
        <f>IF(AB$11=$D$6, WIN_volumes!$M69,0)</f>
        <v>0</v>
      </c>
      <c r="AC69" s="124"/>
      <c r="AD69" s="235">
        <f t="shared" si="24"/>
        <v>0</v>
      </c>
      <c r="AE69" s="235">
        <f t="shared" si="24"/>
        <v>0</v>
      </c>
      <c r="AF69" s="235">
        <f t="shared" si="24"/>
        <v>0</v>
      </c>
      <c r="AG69" s="235">
        <f t="shared" si="24"/>
        <v>0</v>
      </c>
      <c r="AH69" s="235">
        <f t="shared" ca="1" si="24"/>
        <v>0</v>
      </c>
      <c r="AI69" s="235">
        <f t="shared" si="24"/>
        <v>0</v>
      </c>
      <c r="AJ69" s="235">
        <f t="shared" si="24"/>
        <v>0</v>
      </c>
      <c r="AK69" s="124"/>
      <c r="AL69" s="235">
        <f t="shared" ca="1" si="25"/>
        <v>0</v>
      </c>
      <c r="AN69" s="235">
        <f t="shared" si="26"/>
        <v>0</v>
      </c>
      <c r="AO69" s="235">
        <f t="shared" si="26"/>
        <v>0</v>
      </c>
      <c r="AP69" s="235">
        <f t="shared" si="26"/>
        <v>0</v>
      </c>
      <c r="AQ69" s="235">
        <f t="shared" si="26"/>
        <v>0</v>
      </c>
      <c r="AR69" s="235">
        <f t="shared" si="26"/>
        <v>0</v>
      </c>
      <c r="AS69" s="235">
        <f t="shared" si="26"/>
        <v>0</v>
      </c>
      <c r="AT69" s="235">
        <f t="shared" si="26"/>
        <v>0</v>
      </c>
      <c r="AU69" s="235">
        <f t="shared" si="26"/>
        <v>0</v>
      </c>
      <c r="AV69" s="235">
        <f t="shared" ca="1" si="26"/>
        <v>0</v>
      </c>
      <c r="AW69" s="235">
        <f t="shared" ca="1" si="26"/>
        <v>0</v>
      </c>
      <c r="AX69" s="235">
        <f t="shared" si="26"/>
        <v>0</v>
      </c>
      <c r="AY69" s="235">
        <f t="shared" si="26"/>
        <v>0</v>
      </c>
      <c r="AZ69" s="235">
        <f t="shared" si="26"/>
        <v>0</v>
      </c>
      <c r="BA69" s="235">
        <f t="shared" si="26"/>
        <v>0</v>
      </c>
      <c r="BB69" s="235">
        <f t="shared" si="26"/>
        <v>0</v>
      </c>
      <c r="BC69" s="235">
        <f t="shared" si="26"/>
        <v>0</v>
      </c>
    </row>
    <row r="70" spans="1:16373">
      <c r="B70" s="18"/>
      <c r="D70" s="224" t="str">
        <f>WIN_volumes!D70</f>
        <v>Mob/Demob</v>
      </c>
      <c r="F70" s="12"/>
      <c r="G70" s="98"/>
      <c r="H70" s="236">
        <f>IF(H$11=$D$6, WIN_volumes!$J70*WIN_volumes!$K70,0)</f>
        <v>0</v>
      </c>
      <c r="I70" s="233">
        <f>IF(I$11=IF($D70=$A$5, $D$5, IF(OR($D70="ESV observed compliance", $D70 = $A$7),$D$7, $D$6)), SUMPRODUCT(WIN_volumes!$Q70:$U70,WIN_volumes!$Q$13:$U$13)+WIN_volumes!$O70,0)</f>
        <v>0</v>
      </c>
      <c r="J70" s="234">
        <f>IF(J$11=$D$6, WIN_volumes!$M70,0)</f>
        <v>0</v>
      </c>
      <c r="K70" s="233">
        <f>IF(K$11=$D$6, WIN_volumes!$J70*WIN_volumes!$K70,0)</f>
        <v>0</v>
      </c>
      <c r="L70" s="233">
        <f>IF(L$11=IF($D70=$A$5, $D$5, IF(OR($D70="ESV observed compliance", $D70 = $A$7),$D$7, $D$6)), SUMPRODUCT(WIN_volumes!$Q70:$U70,WIN_volumes!$Q$13:$U$13)+WIN_volumes!$O70,0)</f>
        <v>0</v>
      </c>
      <c r="M70" s="234">
        <f>IF(M$11=$D$6, WIN_volumes!$M70,0)</f>
        <v>0</v>
      </c>
      <c r="N70" s="233">
        <f>IF(N$11=$D$6, WIN_volumes!$J70*WIN_volumes!$K70,0)</f>
        <v>0</v>
      </c>
      <c r="O70" s="233">
        <f>IF(O$11=IF($D70=$A$5, $D$5, IF(OR($D70="ESV observed compliance", $D70 = $A$7),$D$7, $D$6)), SUMPRODUCT(WIN_volumes!$Q70:$U70,WIN_volumes!$Q$13:$U$13)+WIN_volumes!$O70,0)</f>
        <v>0</v>
      </c>
      <c r="P70" s="234">
        <f>IF(P$11=$D$6, WIN_volumes!$M70,0)</f>
        <v>0</v>
      </c>
      <c r="Q70" s="233">
        <f>IF(Q$11=$D$6, WIN_volumes!$J70*WIN_volumes!$K70,0)</f>
        <v>0</v>
      </c>
      <c r="R70" s="233">
        <f>IF(R$11=IF($D70=$A$5, $D$5, IF(OR($D70="ESV observed compliance", $D70 = $A$7),$D$7, $D$6)), SUMPRODUCT(WIN_volumes!$Q70:$U70,WIN_volumes!$Q$13:$U$13)+WIN_volumes!$O70,0)</f>
        <v>0</v>
      </c>
      <c r="S70" s="234">
        <f>IF(S$11=$D$6, WIN_volumes!$M70,0)</f>
        <v>0</v>
      </c>
      <c r="T70" s="233">
        <f>IF(T$11=$D$6, WIN_volumes!$J70*WIN_volumes!$K70,0)</f>
        <v>0</v>
      </c>
      <c r="U70" s="233">
        <f ca="1">IF(U$11=IF($D70=$A$5, $D$5, IF(OR($D70="ESV observed compliance", $D70 = $A$7),$D$7, $D$6)), SUMPRODUCT(WIN_volumes!$Q70:$U70,WIN_volumes!$Q$13:$U$13)+WIN_volumes!$O70,0)</f>
        <v>0</v>
      </c>
      <c r="V70" s="234">
        <f>IF(V$11=$D$6, WIN_volumes!$M70,0)</f>
        <v>40800</v>
      </c>
      <c r="W70" s="233">
        <f>IF(W$11=$D$6, WIN_volumes!$J70*WIN_volumes!$K70,0)</f>
        <v>0</v>
      </c>
      <c r="X70" s="233">
        <f>IF(X$11=IF($D70=$A$5, $D$5, IF(OR($D70="ESV observed compliance", $D70 = $A$7),$D$7, $D$6)), SUMPRODUCT(WIN_volumes!$Q70:$U70,WIN_volumes!$Q$13:$U$13)+WIN_volumes!$O70,0)</f>
        <v>0</v>
      </c>
      <c r="Y70" s="234">
        <f>IF(Y$11=$D$6, WIN_volumes!$M70,0)</f>
        <v>0</v>
      </c>
      <c r="Z70" s="233">
        <f>IF(Z$11=$D$6, WIN_volumes!$J70*WIN_volumes!$K70,0)</f>
        <v>0</v>
      </c>
      <c r="AA70" s="233">
        <f>IF(AA$11=IF($D70=$A$5, $D$5, IF(OR($D70="ESV observed compliance", $D70 = $A$7),$D$7, $D$6)), SUMPRODUCT(WIN_volumes!$Q70:$U70,WIN_volumes!$Q$13:$U$13)+WIN_volumes!$O70,0)</f>
        <v>0</v>
      </c>
      <c r="AB70" s="234">
        <f>IF(AB$11=$D$6, WIN_volumes!$M70,0)</f>
        <v>0</v>
      </c>
      <c r="AC70" s="124"/>
      <c r="AD70" s="235">
        <f t="shared" si="24"/>
        <v>0</v>
      </c>
      <c r="AE70" s="235">
        <f t="shared" si="24"/>
        <v>0</v>
      </c>
      <c r="AF70" s="235">
        <f t="shared" si="24"/>
        <v>0</v>
      </c>
      <c r="AG70" s="235">
        <f t="shared" si="24"/>
        <v>0</v>
      </c>
      <c r="AH70" s="235">
        <f t="shared" ca="1" si="24"/>
        <v>40800</v>
      </c>
      <c r="AI70" s="235">
        <f t="shared" si="24"/>
        <v>0</v>
      </c>
      <c r="AJ70" s="235">
        <f t="shared" si="24"/>
        <v>0</v>
      </c>
      <c r="AK70" s="124"/>
      <c r="AL70" s="235">
        <f t="shared" ca="1" si="25"/>
        <v>40800</v>
      </c>
      <c r="AN70" s="235">
        <f t="shared" si="26"/>
        <v>0</v>
      </c>
      <c r="AO70" s="235">
        <f t="shared" si="26"/>
        <v>0</v>
      </c>
      <c r="AP70" s="235">
        <f t="shared" si="26"/>
        <v>0</v>
      </c>
      <c r="AQ70" s="235">
        <f t="shared" si="26"/>
        <v>0</v>
      </c>
      <c r="AR70" s="235">
        <f t="shared" si="26"/>
        <v>0</v>
      </c>
      <c r="AS70" s="235">
        <f t="shared" si="26"/>
        <v>0</v>
      </c>
      <c r="AT70" s="235">
        <f t="shared" si="26"/>
        <v>0</v>
      </c>
      <c r="AU70" s="235">
        <f t="shared" si="26"/>
        <v>0</v>
      </c>
      <c r="AV70" s="235">
        <f t="shared" ca="1" si="26"/>
        <v>20400</v>
      </c>
      <c r="AW70" s="235">
        <f t="shared" ca="1" si="26"/>
        <v>20400</v>
      </c>
      <c r="AX70" s="235">
        <f t="shared" si="26"/>
        <v>0</v>
      </c>
      <c r="AY70" s="235">
        <f t="shared" si="26"/>
        <v>0</v>
      </c>
      <c r="AZ70" s="235">
        <f t="shared" si="26"/>
        <v>0</v>
      </c>
      <c r="BA70" s="235">
        <f t="shared" si="26"/>
        <v>0</v>
      </c>
      <c r="BB70" s="235">
        <f t="shared" si="26"/>
        <v>0</v>
      </c>
      <c r="BC70" s="235">
        <f t="shared" si="26"/>
        <v>0</v>
      </c>
    </row>
    <row r="71" spans="1:16373">
      <c r="D71" s="224" t="str">
        <f>WIN_volumes!D71</f>
        <v>Other</v>
      </c>
      <c r="F71" s="12"/>
      <c r="G71" s="98"/>
      <c r="H71" s="236">
        <f>IF(H$11=$D$6, WIN_volumes!$J71*WIN_volumes!$K71,0)</f>
        <v>0</v>
      </c>
      <c r="I71" s="233">
        <f>IF(I$11=IF($D71=$A$5, $D$5, IF(OR($D71="ESV observed compliance", $D71 = $A$7),$D$7, $D$6)), SUMPRODUCT(WIN_volumes!$Q71:$U71,WIN_volumes!$Q$13:$U$13)+WIN_volumes!$O71,0)</f>
        <v>0</v>
      </c>
      <c r="J71" s="234">
        <f>IF(J$11=$D$6, WIN_volumes!$M71,0)</f>
        <v>0</v>
      </c>
      <c r="K71" s="233">
        <f>IF(K$11=$D$6, WIN_volumes!$J71*WIN_volumes!$K71,0)</f>
        <v>0</v>
      </c>
      <c r="L71" s="233">
        <f>IF(L$11=IF($D71=$A$5, $D$5, IF(OR($D71="ESV observed compliance", $D71 = $A$7),$D$7, $D$6)), SUMPRODUCT(WIN_volumes!$Q71:$U71,WIN_volumes!$Q$13:$U$13)+WIN_volumes!$O71,0)</f>
        <v>0</v>
      </c>
      <c r="M71" s="234">
        <f>IF(M$11=$D$6, WIN_volumes!$M71,0)</f>
        <v>0</v>
      </c>
      <c r="N71" s="233">
        <f>IF(N$11=$D$6, WIN_volumes!$J71*WIN_volumes!$K71,0)</f>
        <v>0</v>
      </c>
      <c r="O71" s="233">
        <f>IF(O$11=IF($D71=$A$5, $D$5, IF(OR($D71="ESV observed compliance", $D71 = $A$7),$D$7, $D$6)), SUMPRODUCT(WIN_volumes!$Q71:$U71,WIN_volumes!$Q$13:$U$13)+WIN_volumes!$O71,0)</f>
        <v>0</v>
      </c>
      <c r="P71" s="234">
        <f>IF(P$11=$D$6, WIN_volumes!$M71,0)</f>
        <v>0</v>
      </c>
      <c r="Q71" s="233">
        <f>IF(Q$11=$D$6, WIN_volumes!$J71*WIN_volumes!$K71,0)</f>
        <v>0</v>
      </c>
      <c r="R71" s="233">
        <f>IF(R$11=IF($D71=$A$5, $D$5, IF(OR($D71="ESV observed compliance", $D71 = $A$7),$D$7, $D$6)), SUMPRODUCT(WIN_volumes!$Q71:$U71,WIN_volumes!$Q$13:$U$13)+WIN_volumes!$O71,0)</f>
        <v>0</v>
      </c>
      <c r="S71" s="234">
        <f>IF(S$11=$D$6, WIN_volumes!$M71,0)</f>
        <v>0</v>
      </c>
      <c r="T71" s="233">
        <f>IF(T$11=$D$6, WIN_volumes!$J71*WIN_volumes!$K71,0)</f>
        <v>0</v>
      </c>
      <c r="U71" s="233">
        <f ca="1">IF(U$11=IF($D71=$A$5, $D$5, IF(OR($D71="ESV observed compliance", $D71 = $A$7),$D$7, $D$6)), SUMPRODUCT(WIN_volumes!$Q71:$U71,WIN_volumes!$Q$13:$U$13)+WIN_volumes!$O71,0)</f>
        <v>0</v>
      </c>
      <c r="V71" s="234">
        <f>IF(V$11=$D$6, WIN_volumes!$M71,0)</f>
        <v>0</v>
      </c>
      <c r="W71" s="233">
        <f>IF(W$11=$D$6, WIN_volumes!$J71*WIN_volumes!$K71,0)</f>
        <v>0</v>
      </c>
      <c r="X71" s="233">
        <f>IF(X$11=IF($D71=$A$5, $D$5, IF(OR($D71="ESV observed compliance", $D71 = $A$7),$D$7, $D$6)), SUMPRODUCT(WIN_volumes!$Q71:$U71,WIN_volumes!$Q$13:$U$13)+WIN_volumes!$O71,0)</f>
        <v>0</v>
      </c>
      <c r="Y71" s="234">
        <f>IF(Y$11=$D$6, WIN_volumes!$M71,0)</f>
        <v>0</v>
      </c>
      <c r="Z71" s="233">
        <f>IF(Z$11=$D$6, WIN_volumes!$J71*WIN_volumes!$K71,0)</f>
        <v>0</v>
      </c>
      <c r="AA71" s="233">
        <f>IF(AA$11=IF($D71=$A$5, $D$5, IF(OR($D71="ESV observed compliance", $D71 = $A$7),$D$7, $D$6)), SUMPRODUCT(WIN_volumes!$Q71:$U71,WIN_volumes!$Q$13:$U$13)+WIN_volumes!$O71,0)</f>
        <v>0</v>
      </c>
      <c r="AB71" s="234">
        <f>IF(AB$11=$D$6, WIN_volumes!$M71,0)</f>
        <v>0</v>
      </c>
      <c r="AC71" s="124"/>
      <c r="AD71" s="235">
        <f t="shared" si="24"/>
        <v>0</v>
      </c>
      <c r="AE71" s="235">
        <f t="shared" si="24"/>
        <v>0</v>
      </c>
      <c r="AF71" s="235">
        <f t="shared" si="24"/>
        <v>0</v>
      </c>
      <c r="AG71" s="235">
        <f t="shared" si="24"/>
        <v>0</v>
      </c>
      <c r="AH71" s="235">
        <f t="shared" ca="1" si="24"/>
        <v>0</v>
      </c>
      <c r="AI71" s="235">
        <f t="shared" si="24"/>
        <v>0</v>
      </c>
      <c r="AJ71" s="235">
        <f t="shared" si="24"/>
        <v>0</v>
      </c>
      <c r="AK71" s="124"/>
      <c r="AL71" s="235">
        <f t="shared" ca="1" si="25"/>
        <v>0</v>
      </c>
      <c r="AN71" s="235">
        <f t="shared" si="26"/>
        <v>0</v>
      </c>
      <c r="AO71" s="235">
        <f t="shared" si="26"/>
        <v>0</v>
      </c>
      <c r="AP71" s="235">
        <f t="shared" si="26"/>
        <v>0</v>
      </c>
      <c r="AQ71" s="235">
        <f t="shared" si="26"/>
        <v>0</v>
      </c>
      <c r="AR71" s="235">
        <f t="shared" si="26"/>
        <v>0</v>
      </c>
      <c r="AS71" s="235">
        <f t="shared" si="26"/>
        <v>0</v>
      </c>
      <c r="AT71" s="235">
        <f t="shared" si="26"/>
        <v>0</v>
      </c>
      <c r="AU71" s="235">
        <f t="shared" si="26"/>
        <v>0</v>
      </c>
      <c r="AV71" s="235">
        <f t="shared" ca="1" si="26"/>
        <v>0</v>
      </c>
      <c r="AW71" s="235">
        <f t="shared" ca="1" si="26"/>
        <v>0</v>
      </c>
      <c r="AX71" s="235">
        <f t="shared" si="26"/>
        <v>0</v>
      </c>
      <c r="AY71" s="235">
        <f t="shared" si="26"/>
        <v>0</v>
      </c>
      <c r="AZ71" s="235">
        <f t="shared" si="26"/>
        <v>0</v>
      </c>
      <c r="BA71" s="235">
        <f t="shared" si="26"/>
        <v>0</v>
      </c>
      <c r="BB71" s="235">
        <f t="shared" si="26"/>
        <v>0</v>
      </c>
      <c r="BC71" s="235">
        <f t="shared" si="26"/>
        <v>0</v>
      </c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D72" s="106"/>
      <c r="AE72" s="106"/>
      <c r="AF72" s="106"/>
      <c r="AG72" s="106"/>
      <c r="AH72" s="106"/>
      <c r="AI72" s="106"/>
      <c r="AJ72" s="106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27">SUM(H15:H71)</f>
        <v>0</v>
      </c>
      <c r="I73" s="216">
        <f t="shared" si="27"/>
        <v>0</v>
      </c>
      <c r="J73" s="101">
        <f t="shared" si="27"/>
        <v>0</v>
      </c>
      <c r="K73" s="216">
        <f t="shared" si="27"/>
        <v>0</v>
      </c>
      <c r="L73" s="216">
        <f t="shared" si="27"/>
        <v>0</v>
      </c>
      <c r="M73" s="101">
        <f t="shared" si="27"/>
        <v>0</v>
      </c>
      <c r="N73" s="216">
        <f t="shared" si="27"/>
        <v>0</v>
      </c>
      <c r="O73" s="216">
        <f t="shared" si="27"/>
        <v>0</v>
      </c>
      <c r="P73" s="101">
        <f t="shared" si="27"/>
        <v>0</v>
      </c>
      <c r="Q73" s="216">
        <f t="shared" si="27"/>
        <v>0</v>
      </c>
      <c r="R73" s="216">
        <f t="shared" si="27"/>
        <v>0</v>
      </c>
      <c r="S73" s="101">
        <f t="shared" si="27"/>
        <v>0</v>
      </c>
      <c r="T73" s="216">
        <f t="shared" si="27"/>
        <v>4427773.3091853717</v>
      </c>
      <c r="U73" s="216">
        <f t="shared" ca="1" si="27"/>
        <v>3323209.82480952</v>
      </c>
      <c r="V73" s="101">
        <f t="shared" si="27"/>
        <v>318240</v>
      </c>
      <c r="W73" s="216">
        <f t="shared" si="27"/>
        <v>0</v>
      </c>
      <c r="X73" s="216">
        <f t="shared" si="27"/>
        <v>0</v>
      </c>
      <c r="Y73" s="101">
        <f t="shared" si="27"/>
        <v>0</v>
      </c>
      <c r="Z73" s="216">
        <f t="shared" si="27"/>
        <v>0</v>
      </c>
      <c r="AA73" s="216">
        <f t="shared" si="27"/>
        <v>0</v>
      </c>
      <c r="AB73" s="101">
        <f t="shared" si="27"/>
        <v>0</v>
      </c>
      <c r="AD73" s="108">
        <f t="shared" ref="AD73:AJ73" si="28">SUM(AD15:AD72)</f>
        <v>0</v>
      </c>
      <c r="AE73" s="108">
        <f t="shared" si="28"/>
        <v>0</v>
      </c>
      <c r="AF73" s="108">
        <f t="shared" si="28"/>
        <v>0</v>
      </c>
      <c r="AG73" s="108">
        <f t="shared" si="28"/>
        <v>0</v>
      </c>
      <c r="AH73" s="108">
        <f t="shared" ca="1" si="28"/>
        <v>8069223.1339948922</v>
      </c>
      <c r="AI73" s="108">
        <f t="shared" si="28"/>
        <v>0</v>
      </c>
      <c r="AJ73" s="108">
        <f t="shared" si="28"/>
        <v>0</v>
      </c>
      <c r="AL73" s="108">
        <f ca="1">SUM(AL15:AL72)</f>
        <v>8069223.1339948922</v>
      </c>
      <c r="AN73" s="108">
        <f t="shared" ref="AN73:AS73" si="29">SUM(AN15:AN71)</f>
        <v>0</v>
      </c>
      <c r="AO73" s="108">
        <f t="shared" si="29"/>
        <v>0</v>
      </c>
      <c r="AP73" s="108">
        <f t="shared" si="29"/>
        <v>0</v>
      </c>
      <c r="AQ73" s="108">
        <f t="shared" si="29"/>
        <v>0</v>
      </c>
      <c r="AR73" s="108">
        <f t="shared" si="29"/>
        <v>0</v>
      </c>
      <c r="AS73" s="314">
        <f t="shared" si="29"/>
        <v>0</v>
      </c>
      <c r="AT73" s="108">
        <f>SUM(AT15:AT71)</f>
        <v>0</v>
      </c>
      <c r="AU73" s="108">
        <f>SUM(AU15:AU71)</f>
        <v>0</v>
      </c>
      <c r="AV73" s="314">
        <f t="shared" ref="AV73:BC73" ca="1" si="30">SUM(AV15:AV71)</f>
        <v>4034611.5669974461</v>
      </c>
      <c r="AW73" s="314">
        <f t="shared" ca="1" si="30"/>
        <v>4034611.5669974461</v>
      </c>
      <c r="AX73" s="314">
        <f t="shared" si="30"/>
        <v>0</v>
      </c>
      <c r="AY73" s="314">
        <f t="shared" si="30"/>
        <v>0</v>
      </c>
      <c r="AZ73" s="314">
        <f t="shared" si="30"/>
        <v>0</v>
      </c>
      <c r="BA73" s="314">
        <f t="shared" si="30"/>
        <v>0</v>
      </c>
      <c r="BB73" s="314">
        <f t="shared" si="30"/>
        <v>0</v>
      </c>
      <c r="BC73" s="314">
        <f t="shared" si="30"/>
        <v>0</v>
      </c>
      <c r="BE73" s="315" t="b">
        <f ca="1">ROUND(SUM(AN73:BC73)-AL73, 5)=0</f>
        <v>1</v>
      </c>
    </row>
    <row r="74" spans="1:16373" ht="13.5" thickTop="1"/>
    <row r="76" spans="1:16373" s="218" customFormat="1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18" customFormat="1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18" customFormat="1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18" customFormat="1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18" customFormat="1">
      <c r="A80" s="217"/>
      <c r="B80" s="217"/>
      <c r="C80" s="217"/>
      <c r="D80" s="217"/>
      <c r="E80" s="217"/>
      <c r="F80" s="20"/>
    </row>
    <row r="81" spans="1:6" s="218" customFormat="1">
      <c r="A81" s="217"/>
      <c r="B81" s="217"/>
      <c r="C81" s="217"/>
      <c r="D81" s="217"/>
      <c r="E81" s="217"/>
      <c r="F81" s="20"/>
    </row>
    <row r="82" spans="1:6" s="218" customFormat="1">
      <c r="A82" s="217"/>
      <c r="B82" s="217"/>
      <c r="C82" s="217"/>
      <c r="D82" s="217"/>
      <c r="E82" s="217"/>
      <c r="F82" s="20"/>
    </row>
    <row r="83" spans="1:6" s="218" customFormat="1">
      <c r="A83" s="217"/>
      <c r="B83" s="217"/>
      <c r="C83" s="217"/>
      <c r="D83" s="217"/>
      <c r="E83" s="217"/>
      <c r="F83" s="20"/>
    </row>
    <row r="84" spans="1:6" s="218" customFormat="1">
      <c r="A84" s="217"/>
      <c r="B84" s="217"/>
      <c r="C84" s="217"/>
      <c r="D84" s="217"/>
      <c r="E84" s="217"/>
      <c r="F84" s="20"/>
    </row>
    <row r="85" spans="1:6" s="218" customFormat="1">
      <c r="A85" s="217"/>
      <c r="B85" s="217"/>
      <c r="C85" s="217"/>
      <c r="D85" s="217"/>
      <c r="E85" s="217"/>
      <c r="F85" s="20"/>
    </row>
    <row r="86" spans="1:6" s="218" customFormat="1">
      <c r="A86" s="217"/>
      <c r="B86" s="217"/>
      <c r="C86" s="217"/>
      <c r="D86" s="217"/>
      <c r="E86" s="217"/>
      <c r="F86" s="20"/>
    </row>
    <row r="87" spans="1:6" s="218" customFormat="1">
      <c r="A87" s="217"/>
      <c r="B87" s="217"/>
      <c r="C87" s="217"/>
      <c r="D87" s="217"/>
      <c r="E87" s="217"/>
      <c r="F87" s="20"/>
    </row>
    <row r="88" spans="1:6" s="218" customFormat="1">
      <c r="A88" s="217"/>
      <c r="B88" s="217"/>
      <c r="C88" s="217"/>
      <c r="D88" s="217"/>
      <c r="E88" s="217"/>
      <c r="F88" s="20"/>
    </row>
    <row r="89" spans="1:6" s="218" customFormat="1">
      <c r="A89" s="217"/>
      <c r="B89" s="217"/>
      <c r="C89" s="217"/>
      <c r="D89" s="217"/>
      <c r="E89" s="217"/>
      <c r="F89" s="20"/>
    </row>
    <row r="90" spans="1:6" s="218" customFormat="1">
      <c r="A90" s="217"/>
      <c r="B90" s="217"/>
      <c r="C90" s="217"/>
      <c r="D90" s="217"/>
      <c r="E90" s="217"/>
      <c r="F90" s="20"/>
    </row>
    <row r="91" spans="1:6" s="218" customFormat="1">
      <c r="A91" s="217"/>
      <c r="B91" s="217"/>
      <c r="C91" s="217"/>
      <c r="D91" s="217"/>
      <c r="E91" s="217"/>
      <c r="F91" s="20"/>
    </row>
    <row r="92" spans="1:6" s="218" customFormat="1">
      <c r="A92" s="217"/>
      <c r="B92" s="217"/>
      <c r="C92" s="217"/>
      <c r="D92" s="217"/>
      <c r="E92" s="217"/>
      <c r="F92" s="20"/>
    </row>
    <row r="93" spans="1:6" s="218" customFormat="1">
      <c r="A93" s="217"/>
      <c r="B93" s="217"/>
      <c r="C93" s="217"/>
      <c r="D93" s="217"/>
      <c r="E93" s="217"/>
      <c r="F93" s="20"/>
    </row>
    <row r="94" spans="1:6" s="218" customFormat="1">
      <c r="A94" s="217"/>
      <c r="B94" s="217"/>
      <c r="C94" s="217"/>
      <c r="D94" s="217"/>
      <c r="E94" s="217"/>
      <c r="F94" s="20"/>
    </row>
    <row r="95" spans="1:6" s="218" customFormat="1">
      <c r="A95" s="217"/>
      <c r="B95" s="217"/>
      <c r="C95" s="217"/>
      <c r="D95" s="217"/>
      <c r="E95" s="217"/>
      <c r="F95" s="20"/>
    </row>
    <row r="96" spans="1:6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55" s="218" customFormat="1">
      <c r="A129" s="217"/>
      <c r="B129" s="217"/>
      <c r="C129" s="217"/>
      <c r="D129" s="217"/>
      <c r="E129" s="217"/>
      <c r="F129" s="20"/>
    </row>
    <row r="130" spans="1:55" s="218" customFormat="1">
      <c r="A130" s="217"/>
      <c r="B130" s="217"/>
      <c r="C130" s="217"/>
      <c r="D130" s="217"/>
      <c r="E130" s="217"/>
      <c r="F130" s="20"/>
    </row>
    <row r="131" spans="1:55" s="218" customFormat="1">
      <c r="A131" s="217"/>
      <c r="B131" s="217"/>
      <c r="C131" s="217"/>
      <c r="D131" s="217"/>
      <c r="E131" s="217"/>
      <c r="F131" s="20"/>
    </row>
    <row r="132" spans="1:55" s="218" customFormat="1">
      <c r="A132" s="217"/>
      <c r="B132" s="217"/>
      <c r="C132" s="217"/>
      <c r="D132" s="217"/>
      <c r="E132" s="217"/>
      <c r="F132" s="20"/>
    </row>
    <row r="133" spans="1:55" s="218" customFormat="1">
      <c r="A133" s="217"/>
      <c r="B133" s="217"/>
      <c r="C133" s="217"/>
      <c r="D133" s="217"/>
      <c r="E133" s="217"/>
      <c r="F133" s="20"/>
    </row>
    <row r="134" spans="1:55" s="218" customFormat="1">
      <c r="A134" s="217"/>
      <c r="B134" s="217"/>
      <c r="C134" s="217"/>
      <c r="D134" s="217"/>
      <c r="E134" s="217"/>
      <c r="F134" s="20"/>
    </row>
    <row r="135" spans="1:55" s="218" customFormat="1">
      <c r="A135" s="217"/>
      <c r="B135" s="217"/>
      <c r="C135" s="217"/>
      <c r="D135" s="217"/>
      <c r="E135" s="217"/>
      <c r="F135" s="20"/>
    </row>
    <row r="136" spans="1:55" s="218" customFormat="1">
      <c r="A136" s="217"/>
      <c r="B136" s="217"/>
      <c r="C136" s="217"/>
      <c r="D136" s="217"/>
      <c r="E136" s="217"/>
      <c r="F136" s="20"/>
    </row>
    <row r="137" spans="1:55" s="218" customFormat="1">
      <c r="A137" s="217"/>
      <c r="B137" s="217"/>
      <c r="C137" s="217"/>
      <c r="D137" s="217"/>
      <c r="E137" s="217"/>
      <c r="F137" s="20"/>
    </row>
    <row r="138" spans="1:55" s="218" customFormat="1">
      <c r="A138" s="217"/>
      <c r="B138" s="217"/>
      <c r="C138" s="217"/>
      <c r="D138" s="217"/>
      <c r="E138" s="217"/>
      <c r="F138" s="20"/>
    </row>
    <row r="139" spans="1:55" s="218" customFormat="1">
      <c r="A139" s="217"/>
      <c r="B139" s="217"/>
      <c r="C139" s="217"/>
      <c r="D139" s="217"/>
      <c r="E139" s="217"/>
      <c r="F139" s="20"/>
    </row>
    <row r="140" spans="1:55" s="218" customFormat="1">
      <c r="A140" s="217"/>
      <c r="B140" s="217"/>
      <c r="C140" s="217"/>
      <c r="D140" s="217"/>
      <c r="E140" s="217"/>
      <c r="F140" s="20"/>
    </row>
    <row r="141" spans="1:55" s="218" customFormat="1">
      <c r="A141" s="217"/>
      <c r="B141" s="217"/>
      <c r="C141" s="217"/>
      <c r="D141" s="217"/>
      <c r="E141" s="217"/>
      <c r="F141" s="20"/>
    </row>
    <row r="142" spans="1:55" s="218" customFormat="1">
      <c r="A142" s="217"/>
      <c r="B142" s="217"/>
      <c r="C142" s="217"/>
      <c r="D142" s="217"/>
      <c r="E142" s="217"/>
      <c r="F142" s="20"/>
    </row>
    <row r="143" spans="1:55" s="218" customFormat="1">
      <c r="A143" s="217"/>
      <c r="B143" s="217"/>
      <c r="C143" s="217"/>
      <c r="D143" s="217"/>
      <c r="E143" s="217"/>
      <c r="F143" s="20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</row>
  </sheetData>
  <conditionalFormatting sqref="H2">
    <cfRule type="containsText" dxfId="4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XES142"/>
  <sheetViews>
    <sheetView showGridLines="0" zoomScale="70" zoomScaleNormal="70" workbookViewId="0">
      <pane xSplit="6" ySplit="12" topLeftCell="AB24" activePane="bottomRight" state="frozen"/>
      <selection activeCell="B4" sqref="B4"/>
      <selection pane="topRight" activeCell="B4" sqref="B4"/>
      <selection pane="bottomLeft" activeCell="B4" sqref="B4"/>
      <selection pane="bottomRight" activeCell="AG73" sqref="AG73"/>
    </sheetView>
  </sheetViews>
  <sheetFormatPr defaultRowHeight="12.75"/>
  <cols>
    <col min="1" max="1" width="3.140625" style="217" customWidth="1"/>
    <col min="2" max="2" width="11.7109375" style="217" customWidth="1"/>
    <col min="3" max="3" width="6" style="217" customWidth="1"/>
    <col min="4" max="4" width="37.7109375" style="217" customWidth="1"/>
    <col min="5" max="5" width="7.7109375" style="217" customWidth="1"/>
    <col min="6" max="7" width="4.5703125" style="217" customWidth="1"/>
    <col min="8" max="8" width="16.5703125" style="217" customWidth="1"/>
    <col min="9" max="9" width="14.85546875" style="217" customWidth="1"/>
    <col min="10" max="10" width="14.140625" style="217" customWidth="1"/>
    <col min="11" max="11" width="16.5703125" style="217" customWidth="1"/>
    <col min="12" max="12" width="14.85546875" style="217" customWidth="1"/>
    <col min="13" max="22" width="14.140625" style="217" customWidth="1"/>
    <col min="23" max="23" width="16.5703125" style="217" customWidth="1"/>
    <col min="24" max="24" width="14.85546875" style="217" customWidth="1"/>
    <col min="25" max="25" width="14.140625" style="217" customWidth="1"/>
    <col min="26" max="26" width="16.5703125" style="217" customWidth="1"/>
    <col min="27" max="27" width="14.85546875" style="217" customWidth="1"/>
    <col min="28" max="28" width="14.140625" style="217" customWidth="1"/>
    <col min="29" max="29" width="3.5703125" style="217" customWidth="1"/>
    <col min="30" max="30" width="12" style="217" bestFit="1" customWidth="1"/>
    <col min="31" max="36" width="11.5703125" style="217" customWidth="1"/>
    <col min="37" max="37" width="3.5703125" style="217" customWidth="1"/>
    <col min="38" max="38" width="11.5703125" style="217" customWidth="1"/>
    <col min="39" max="39" width="9.140625" style="217"/>
    <col min="40" max="40" width="12" style="217" bestFit="1" customWidth="1"/>
    <col min="41" max="55" width="11.5703125" style="217" customWidth="1"/>
    <col min="56" max="16384" width="9.140625" style="217"/>
  </cols>
  <sheetData>
    <row r="1" spans="1:55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5" ht="17.25" customHeight="1">
      <c r="A2" s="170" t="s">
        <v>35</v>
      </c>
      <c r="B2" s="169"/>
      <c r="C2" s="169"/>
      <c r="D2" s="170" t="s">
        <v>166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21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5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5" ht="15">
      <c r="A4" s="221"/>
      <c r="B4" s="4"/>
      <c r="C4" s="4"/>
      <c r="D4" s="4"/>
      <c r="F4" s="14"/>
    </row>
    <row r="5" spans="1:55" ht="15">
      <c r="A5" s="219" t="s">
        <v>120</v>
      </c>
      <c r="B5" s="4"/>
      <c r="C5" s="4"/>
      <c r="D5" s="31">
        <f>INDEX(Project_inputs!$J$99:$M$108, MATCH($D$2, Project_inputs!$C$99:$C$108, 0), MATCH($A5, Project_inputs!$J$98:$M$98,0))</f>
        <v>2022</v>
      </c>
    </row>
    <row r="6" spans="1:55" ht="15">
      <c r="A6" s="219" t="s">
        <v>30</v>
      </c>
      <c r="B6" s="4"/>
      <c r="C6" s="4"/>
      <c r="D6" s="31">
        <f>INDEX(Project_inputs!$J$99:$M$108, MATCH($D$2, Project_inputs!$C$99:$C$108, 0), MATCH($A6, Project_inputs!$J$98:$M$98,0))</f>
        <v>2022</v>
      </c>
    </row>
    <row r="7" spans="1:55" ht="15">
      <c r="A7" s="219" t="s">
        <v>18</v>
      </c>
      <c r="B7" s="4"/>
      <c r="C7" s="4"/>
      <c r="D7" s="31">
        <f>INDEX(Project_inputs!$J$99:$M$108, MATCH($D$2, Project_inputs!$C$99:$C$108, 0), MATCH($A7, Project_inputs!$J$98:$M$98,0))</f>
        <v>2022</v>
      </c>
    </row>
    <row r="8" spans="1:55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5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5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5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5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5" s="6" customFormat="1" ht="15.75"/>
    <row r="14" spans="1:55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5">
      <c r="D15" s="11" t="s">
        <v>120</v>
      </c>
      <c r="F15" s="12"/>
      <c r="G15" s="98"/>
      <c r="H15" s="233">
        <f>IF(H$11=$D$6, WPD_volumes!$J15*WPD_volumes!$K15,0)</f>
        <v>0</v>
      </c>
      <c r="I15" s="233">
        <f>IF(I$11=IF($D15=$A$5, $D$5, IF(OR($D15="ESV observed compliance", $D15 = $A$7),$D$7, $D$6)), SUMPRODUCT(WPD_volumes!$Q15:$U15,WPD_volumes!$Q$13:$U$13)+WPD_volumes!$O15,0)</f>
        <v>0</v>
      </c>
      <c r="J15" s="234">
        <f>IF(J$11=$D$6, WPD_volumes!$M15,0)</f>
        <v>0</v>
      </c>
      <c r="K15" s="233">
        <f>IF(K$11=$D$6, WPD_volumes!$J15*WPD_volumes!$K15,0)</f>
        <v>0</v>
      </c>
      <c r="L15" s="233">
        <f>IF(L$11=IF($D15=$A$5, $D$5, IF(OR($D15="ESV observed compliance", $D15 = $A$7),$D$7, $D$6)), SUMPRODUCT(WPD_volumes!$Q15:$U15,WPD_volumes!$Q$13:$U$13)+WPD_volumes!$O15,0)</f>
        <v>0</v>
      </c>
      <c r="M15" s="234">
        <f>IF(M$11=$D$6, WPD_volumes!$M15,0)</f>
        <v>0</v>
      </c>
      <c r="N15" s="233">
        <f>IF(N$11=$D$6, WPD_volumes!$J15*WPD_volumes!$K15,0)</f>
        <v>0</v>
      </c>
      <c r="O15" s="233">
        <f>IF(O$11=IF($D15=$A$5, $D$5, IF(OR($D15="ESV observed compliance", $D15 = $A$7),$D$7, $D$6)), SUMPRODUCT(WPD_volumes!$Q15:$U15,WPD_volumes!$Q$13:$U$13)+WPD_volumes!$O15,0)</f>
        <v>0</v>
      </c>
      <c r="P15" s="234">
        <f>IF(P$11=$D$6, WPD_volumes!$M15,0)</f>
        <v>0</v>
      </c>
      <c r="Q15" s="233">
        <f>IF(Q$11=$D$6, WPD_volumes!$J15*WPD_volumes!$K15,0)</f>
        <v>0</v>
      </c>
      <c r="R15" s="233">
        <f ca="1">IF(R$11=IF($D15=$A$5, $D$5, IF(OR($D15="ESV observed compliance", $D15 = $A$7),$D$7, $D$6)), SUMPRODUCT(WPD_volumes!$Q15:$U15,WPD_volumes!$Q$13:$U$13)+WPD_volumes!$O15,0)</f>
        <v>788015.14529657201</v>
      </c>
      <c r="S15" s="234">
        <f>IF(S$11=$D$6, WPD_volumes!$M15,0)</f>
        <v>0</v>
      </c>
      <c r="T15" s="233">
        <f>IF(T$11=$D$6, WPD_volumes!$J15*WPD_volumes!$K15,0)</f>
        <v>0</v>
      </c>
      <c r="U15" s="233">
        <f>IF(U$11=IF($D15=$A$5, $D$5, IF(OR($D15="ESV observed compliance", $D15 = $A$7),$D$7, $D$6)), SUMPRODUCT(WPD_volumes!$Q15:$U15,WPD_volumes!$Q$13:$U$13)+WPD_volumes!$O15,0)</f>
        <v>0</v>
      </c>
      <c r="V15" s="234">
        <f>IF(V$11=$D$6, WPD_volumes!$M15,0)</f>
        <v>0</v>
      </c>
      <c r="W15" s="233">
        <f>IF(W$11=$D$6, WPD_volumes!$J15*WPD_volumes!$K15,0)</f>
        <v>0</v>
      </c>
      <c r="X15" s="233">
        <f>IF(X$11=IF($D15=$A$5, $D$5, IF(OR($D15="ESV observed compliance", $D15 = $A$7),$D$7, $D$6)), SUMPRODUCT(WPD_volumes!$Q15:$U15,WPD_volumes!$Q$13:$U$13)+WPD_volumes!$O15,0)</f>
        <v>0</v>
      </c>
      <c r="Y15" s="234">
        <f>IF(Y$11=$D$6, WPD_volumes!$M15,0)</f>
        <v>0</v>
      </c>
      <c r="Z15" s="233">
        <f>IF(Z$11=$D$6, WPD_volumes!$J15*WPD_volumes!$K15,0)</f>
        <v>0</v>
      </c>
      <c r="AA15" s="233">
        <f>IF(AA$11=IF($D15=$A$5, $D$5, IF(OR($D15="ESV observed compliance", $D15 = $A$7),$D$7, $D$6)), SUMPRODUCT(WPD_volumes!$Q15:$U15,WPD_volumes!$Q$13:$U$13)+WPD_volumes!$O15,0)</f>
        <v>0</v>
      </c>
      <c r="AB15" s="234">
        <f>IF(AB$11=$D$6, WPD_volumes!$M15,0)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ca="1" si="4"/>
        <v>788015.14529657201</v>
      </c>
      <c r="AH15" s="235">
        <f t="shared" si="4"/>
        <v>0</v>
      </c>
      <c r="AI15" s="235">
        <f t="shared" si="4"/>
        <v>0</v>
      </c>
      <c r="AJ15" s="235">
        <f t="shared" si="4"/>
        <v>0</v>
      </c>
      <c r="AK15" s="124"/>
      <c r="AL15" s="235">
        <f ca="1">SUM(AD15:AJ15)</f>
        <v>788015.14529657201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ca="1" si="5"/>
        <v>394007.572648286</v>
      </c>
      <c r="AU15" s="235">
        <f t="shared" ca="1" si="5"/>
        <v>394007.572648286</v>
      </c>
      <c r="AV15" s="235">
        <f t="shared" si="5"/>
        <v>0</v>
      </c>
      <c r="AW15" s="235">
        <f t="shared" si="5"/>
        <v>0</v>
      </c>
      <c r="AX15" s="235">
        <f t="shared" si="5"/>
        <v>0</v>
      </c>
      <c r="AY15" s="235">
        <f t="shared" si="5"/>
        <v>0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</row>
    <row r="16" spans="1:55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2:55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D17" s="105"/>
      <c r="AE17" s="105"/>
      <c r="AF17" s="105"/>
      <c r="AG17" s="105"/>
      <c r="AH17" s="105"/>
      <c r="AI17" s="105"/>
      <c r="AJ17" s="105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2:55">
      <c r="D18" s="224" t="str">
        <f>WPD_volumes!D18</f>
        <v>Surge arrestor sites (single phase)</v>
      </c>
      <c r="F18" s="12"/>
      <c r="G18" s="98"/>
      <c r="H18" s="236">
        <f>IF(H$11=$D$6, WPD_volumes!$J18*WPD_volumes!$K18,0)</f>
        <v>0</v>
      </c>
      <c r="I18" s="233">
        <f>IF(I$11=IF($D18=$A$5, $D$5, IF(OR($D18="ESV observed compliance", $D18 = $A$7),$D$7, $D$6)), SUMPRODUCT(WPD_volumes!$Q18:$U18,WPD_volumes!$Q$13:$U$13)+WPD_volumes!$O18,0)</f>
        <v>0</v>
      </c>
      <c r="J18" s="234">
        <f>IF(J$11=$D$6, WPD_volumes!$M18,0)</f>
        <v>0</v>
      </c>
      <c r="K18" s="233">
        <f>IF(K$11=$D$6, WPD_volumes!$J18*WPD_volumes!$K18,0)</f>
        <v>0</v>
      </c>
      <c r="L18" s="233">
        <f>IF(L$11=IF($D18=$A$5, $D$5, IF(OR($D18="ESV observed compliance", $D18 = $A$7),$D$7, $D$6)), SUMPRODUCT(WPD_volumes!$Q18:$U18,WPD_volumes!$Q$13:$U$13)+WPD_volumes!$O18,0)</f>
        <v>0</v>
      </c>
      <c r="M18" s="234">
        <f>IF(M$11=$D$6, WPD_volumes!$M18,0)</f>
        <v>0</v>
      </c>
      <c r="N18" s="233">
        <f>IF(N$11=$D$6, WPD_volumes!$J18*WPD_volumes!$K18,0)</f>
        <v>0</v>
      </c>
      <c r="O18" s="233">
        <f>IF(O$11=IF($D18=$A$5, $D$5, IF(OR($D18="ESV observed compliance", $D18 = $A$7),$D$7, $D$6)), SUMPRODUCT(WPD_volumes!$Q18:$U18,WPD_volumes!$Q$13:$U$13)+WPD_volumes!$O18,0)</f>
        <v>0</v>
      </c>
      <c r="P18" s="234">
        <f>IF(P$11=$D$6, WPD_volumes!$M18,0)</f>
        <v>0</v>
      </c>
      <c r="Q18" s="233">
        <f>IF(Q$11=$D$6, WPD_volumes!$J18*WPD_volumes!$K18,0)</f>
        <v>242767.43992808121</v>
      </c>
      <c r="R18" s="233">
        <f ca="1">IF(R$11=IF($D18=$A$5, $D$5, IF(OR($D18="ESV observed compliance", $D18 = $A$7),$D$7, $D$6)), SUMPRODUCT(WPD_volumes!$Q18:$U18,WPD_volumes!$Q$13:$U$13)+WPD_volumes!$O18,0)</f>
        <v>671797.9490719263</v>
      </c>
      <c r="S18" s="234">
        <f>IF(S$11=$D$6, WPD_volumes!$M18,0)</f>
        <v>0</v>
      </c>
      <c r="T18" s="233">
        <f>IF(T$11=$D$6, WPD_volumes!$J18*WPD_volumes!$K18,0)</f>
        <v>0</v>
      </c>
      <c r="U18" s="233">
        <f>IF(U$11=IF($D18=$A$5, $D$5, IF(OR($D18="ESV observed compliance", $D18 = $A$7),$D$7, $D$6)), SUMPRODUCT(WPD_volumes!$Q18:$U18,WPD_volumes!$Q$13:$U$13)+WPD_volumes!$O18,0)</f>
        <v>0</v>
      </c>
      <c r="V18" s="234">
        <f>IF(V$11=$D$6, WPD_volumes!$M18,0)</f>
        <v>0</v>
      </c>
      <c r="W18" s="233">
        <f>IF(W$11=$D$6, WPD_volumes!$J18*WPD_volumes!$K18,0)</f>
        <v>0</v>
      </c>
      <c r="X18" s="233">
        <f>IF(X$11=IF($D18=$A$5, $D$5, IF(OR($D18="ESV observed compliance", $D18 = $A$7),$D$7, $D$6)), SUMPRODUCT(WPD_volumes!$Q18:$U18,WPD_volumes!$Q$13:$U$13)+WPD_volumes!$O18,0)</f>
        <v>0</v>
      </c>
      <c r="Y18" s="234">
        <f>IF(Y$11=$D$6, WPD_volumes!$M18,0)</f>
        <v>0</v>
      </c>
      <c r="Z18" s="233">
        <f>IF(Z$11=$D$6, WPD_volumes!$J18*WPD_volumes!$K18,0)</f>
        <v>0</v>
      </c>
      <c r="AA18" s="233">
        <f>IF(AA$11=IF($D18=$A$5, $D$5, IF(OR($D18="ESV observed compliance", $D18 = $A$7),$D$7, $D$6)), SUMPRODUCT(WPD_volumes!$Q18:$U18,WPD_volumes!$Q$13:$U$13)+WPD_volumes!$O18,0)</f>
        <v>0</v>
      </c>
      <c r="AB18" s="234">
        <f>IF(AB$11=$D$6, WPD_volumes!$M18,0)</f>
        <v>0</v>
      </c>
      <c r="AC18" s="124"/>
      <c r="AD18" s="235">
        <f t="shared" ref="AD18:AJ32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ca="1" si="6"/>
        <v>914565.38900000753</v>
      </c>
      <c r="AH18" s="235">
        <f t="shared" si="6"/>
        <v>0</v>
      </c>
      <c r="AI18" s="235">
        <f t="shared" si="6"/>
        <v>0</v>
      </c>
      <c r="AJ18" s="235">
        <f t="shared" si="6"/>
        <v>0</v>
      </c>
      <c r="AK18" s="124"/>
      <c r="AL18" s="235">
        <f t="shared" ref="AL18" ca="1" si="7">SUM(AD18:AJ18)</f>
        <v>914565.38900000753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ca="1" si="8"/>
        <v>457282.69450000377</v>
      </c>
      <c r="AU18" s="235">
        <f t="shared" ca="1" si="8"/>
        <v>457282.69450000377</v>
      </c>
      <c r="AV18" s="235">
        <f t="shared" si="8"/>
        <v>0</v>
      </c>
      <c r="AW18" s="235">
        <f t="shared" si="8"/>
        <v>0</v>
      </c>
      <c r="AX18" s="235">
        <f t="shared" si="8"/>
        <v>0</v>
      </c>
      <c r="AY18" s="235">
        <f t="shared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</row>
    <row r="19" spans="2:55">
      <c r="D19" s="224" t="str">
        <f>WPD_volumes!D19</f>
        <v>Surge arrestor sites (three phase)</v>
      </c>
      <c r="F19" s="12"/>
      <c r="G19" s="102"/>
      <c r="H19" s="236">
        <f>IF(H$11=$D$6, WPD_volumes!$J19*WPD_volumes!$K19,0)</f>
        <v>0</v>
      </c>
      <c r="I19" s="233">
        <f>IF(I$11=IF($D19=$A$5, $D$5, IF(OR($D19="ESV observed compliance", $D19 = $A$7),$D$7, $D$6)), SUMPRODUCT(WPD_volumes!$Q19:$U19,WPD_volumes!$Q$13:$U$13)+WPD_volumes!$O19,0)</f>
        <v>0</v>
      </c>
      <c r="J19" s="234">
        <f>IF(J$11=$D$6, WPD_volumes!$M19,0)</f>
        <v>0</v>
      </c>
      <c r="K19" s="233">
        <f>IF(K$11=$D$6, WPD_volumes!$J19*WPD_volumes!$K19,0)</f>
        <v>0</v>
      </c>
      <c r="L19" s="233">
        <f>IF(L$11=IF($D19=$A$5, $D$5, IF(OR($D19="ESV observed compliance", $D19 = $A$7),$D$7, $D$6)), SUMPRODUCT(WPD_volumes!$Q19:$U19,WPD_volumes!$Q$13:$U$13)+WPD_volumes!$O19,0)</f>
        <v>0</v>
      </c>
      <c r="M19" s="234">
        <f>IF(M$11=$D$6, WPD_volumes!$M19,0)</f>
        <v>0</v>
      </c>
      <c r="N19" s="233">
        <f>IF(N$11=$D$6, WPD_volumes!$J19*WPD_volumes!$K19,0)</f>
        <v>0</v>
      </c>
      <c r="O19" s="233">
        <f>IF(O$11=IF($D19=$A$5, $D$5, IF(OR($D19="ESV observed compliance", $D19 = $A$7),$D$7, $D$6)), SUMPRODUCT(WPD_volumes!$Q19:$U19,WPD_volumes!$Q$13:$U$13)+WPD_volumes!$O19,0)</f>
        <v>0</v>
      </c>
      <c r="P19" s="234">
        <f>IF(P$11=$D$6, WPD_volumes!$M19,0)</f>
        <v>0</v>
      </c>
      <c r="Q19" s="233">
        <f>IF(Q$11=$D$6, WPD_volumes!$J19*WPD_volumes!$K19,0)</f>
        <v>589554.94348367432</v>
      </c>
      <c r="R19" s="233">
        <f ca="1">IF(R$11=IF($D19=$A$5, $D$5, IF(OR($D19="ESV observed compliance", $D19 = $A$7),$D$7, $D$6)), SUMPRODUCT(WPD_volumes!$Q19:$U19,WPD_volumes!$Q$13:$U$13)+WPD_volumes!$O19,0)</f>
        <v>1097306.6336723117</v>
      </c>
      <c r="S19" s="234">
        <f>IF(S$11=$D$6, WPD_volumes!$M19,0)</f>
        <v>0</v>
      </c>
      <c r="T19" s="233">
        <f>IF(T$11=$D$6, WPD_volumes!$J19*WPD_volumes!$K19,0)</f>
        <v>0</v>
      </c>
      <c r="U19" s="233">
        <f>IF(U$11=IF($D19=$A$5, $D$5, IF(OR($D19="ESV observed compliance", $D19 = $A$7),$D$7, $D$6)), SUMPRODUCT(WPD_volumes!$Q19:$U19,WPD_volumes!$Q$13:$U$13)+WPD_volumes!$O19,0)</f>
        <v>0</v>
      </c>
      <c r="V19" s="234">
        <f>IF(V$11=$D$6, WPD_volumes!$M19,0)</f>
        <v>0</v>
      </c>
      <c r="W19" s="233">
        <f>IF(W$11=$D$6, WPD_volumes!$J19*WPD_volumes!$K19,0)</f>
        <v>0</v>
      </c>
      <c r="X19" s="233">
        <f>IF(X$11=IF($D19=$A$5, $D$5, IF(OR($D19="ESV observed compliance", $D19 = $A$7),$D$7, $D$6)), SUMPRODUCT(WPD_volumes!$Q19:$U19,WPD_volumes!$Q$13:$U$13)+WPD_volumes!$O19,0)</f>
        <v>0</v>
      </c>
      <c r="Y19" s="234">
        <f>IF(Y$11=$D$6, WPD_volumes!$M19,0)</f>
        <v>0</v>
      </c>
      <c r="Z19" s="233">
        <f>IF(Z$11=$D$6, WPD_volumes!$J19*WPD_volumes!$K19,0)</f>
        <v>0</v>
      </c>
      <c r="AA19" s="233">
        <f>IF(AA$11=IF($D19=$A$5, $D$5, IF(OR($D19="ESV observed compliance", $D19 = $A$7),$D$7, $D$6)), SUMPRODUCT(WPD_volumes!$Q19:$U19,WPD_volumes!$Q$13:$U$13)+WPD_volumes!$O19,0)</f>
        <v>0</v>
      </c>
      <c r="AB19" s="234">
        <f>IF(AB$11=$D$6, WPD_volumes!$M19,0)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ca="1" si="6"/>
        <v>1686861.5771559859</v>
      </c>
      <c r="AH19" s="235">
        <f t="shared" si="6"/>
        <v>0</v>
      </c>
      <c r="AI19" s="235">
        <f t="shared" si="6"/>
        <v>0</v>
      </c>
      <c r="AJ19" s="235">
        <f t="shared" si="6"/>
        <v>0</v>
      </c>
      <c r="AK19" s="124"/>
      <c r="AL19" s="235">
        <f t="shared" ref="AL19:AL23" ca="1" si="9">SUM(AD19:AJ19)</f>
        <v>1686861.5771559859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ca="1" si="8"/>
        <v>843430.78857799293</v>
      </c>
      <c r="AU19" s="235">
        <f t="shared" ca="1" si="8"/>
        <v>843430.78857799293</v>
      </c>
      <c r="AV19" s="235">
        <f t="shared" si="8"/>
        <v>0</v>
      </c>
      <c r="AW19" s="235">
        <f t="shared" si="8"/>
        <v>0</v>
      </c>
      <c r="AX19" s="235">
        <f t="shared" si="8"/>
        <v>0</v>
      </c>
      <c r="AY19" s="235">
        <f t="shared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</row>
    <row r="20" spans="2:55">
      <c r="D20" s="217" t="str">
        <f>WPD_volumes!D20</f>
        <v>ACRs</v>
      </c>
      <c r="F20" s="12"/>
      <c r="G20" s="98"/>
      <c r="H20" s="236">
        <f>IF(H$11=$D$6, WPD_volumes!$J20*WPD_volumes!$K20,0)</f>
        <v>0</v>
      </c>
      <c r="I20" s="233">
        <f>IF(I$11=IF($D20=$A$5, $D$5, IF(OR($D20="ESV observed compliance", $D20 = $A$7),$D$7, $D$6)), SUMPRODUCT(WPD_volumes!$Q20:$U20,WPD_volumes!$Q$13:$U$13)+WPD_volumes!$O20,0)</f>
        <v>0</v>
      </c>
      <c r="J20" s="234">
        <f>IF(J$11=$D$6, WPD_volumes!$M20,0)</f>
        <v>0</v>
      </c>
      <c r="K20" s="233">
        <f>IF(K$11=$D$6, WPD_volumes!$J20*WPD_volumes!$K20,0)</f>
        <v>0</v>
      </c>
      <c r="L20" s="233">
        <f>IF(L$11=IF($D20=$A$5, $D$5, IF(OR($D20="ESV observed compliance", $D20 = $A$7),$D$7, $D$6)), SUMPRODUCT(WPD_volumes!$Q20:$U20,WPD_volumes!$Q$13:$U$13)+WPD_volumes!$O20,0)</f>
        <v>0</v>
      </c>
      <c r="M20" s="234">
        <f>IF(M$11=$D$6, WPD_volumes!$M20,0)</f>
        <v>0</v>
      </c>
      <c r="N20" s="233">
        <f>IF(N$11=$D$6, WPD_volumes!$J20*WPD_volumes!$K20,0)</f>
        <v>0</v>
      </c>
      <c r="O20" s="233">
        <f>IF(O$11=IF($D20=$A$5, $D$5, IF(OR($D20="ESV observed compliance", $D20 = $A$7),$D$7, $D$6)), SUMPRODUCT(WPD_volumes!$Q20:$U20,WPD_volumes!$Q$13:$U$13)+WPD_volumes!$O20,0)</f>
        <v>0</v>
      </c>
      <c r="P20" s="234">
        <f>IF(P$11=$D$6, WPD_volumes!$M20,0)</f>
        <v>0</v>
      </c>
      <c r="Q20" s="233">
        <f>IF(Q$11=$D$6, WPD_volumes!$J20*WPD_volumes!$K20,0)</f>
        <v>0</v>
      </c>
      <c r="R20" s="233">
        <f ca="1">IF(R$11=IF($D20=$A$5, $D$5, IF(OR($D20="ESV observed compliance", $D20 = $A$7),$D$7, $D$6)), SUMPRODUCT(WPD_volumes!$Q20:$U20,WPD_volumes!$Q$13:$U$13)+WPD_volumes!$O20,0)</f>
        <v>0</v>
      </c>
      <c r="S20" s="234">
        <f>IF(S$11=$D$6, WPD_volumes!$M20,0)</f>
        <v>0</v>
      </c>
      <c r="T20" s="233">
        <f>IF(T$11=$D$6, WPD_volumes!$J20*WPD_volumes!$K20,0)</f>
        <v>0</v>
      </c>
      <c r="U20" s="233">
        <f>IF(U$11=IF($D20=$A$5, $D$5, IF(OR($D20="ESV observed compliance", $D20 = $A$7),$D$7, $D$6)), SUMPRODUCT(WPD_volumes!$Q20:$U20,WPD_volumes!$Q$13:$U$13)+WPD_volumes!$O20,0)</f>
        <v>0</v>
      </c>
      <c r="V20" s="234">
        <f>IF(V$11=$D$6, WPD_volumes!$M20,0)</f>
        <v>0</v>
      </c>
      <c r="W20" s="233">
        <f>IF(W$11=$D$6, WPD_volumes!$J20*WPD_volumes!$K20,0)</f>
        <v>0</v>
      </c>
      <c r="X20" s="233">
        <f>IF(X$11=IF($D20=$A$5, $D$5, IF(OR($D20="ESV observed compliance", $D20 = $A$7),$D$7, $D$6)), SUMPRODUCT(WPD_volumes!$Q20:$U20,WPD_volumes!$Q$13:$U$13)+WPD_volumes!$O20,0)</f>
        <v>0</v>
      </c>
      <c r="Y20" s="234">
        <f>IF(Y$11=$D$6, WPD_volumes!$M20,0)</f>
        <v>0</v>
      </c>
      <c r="Z20" s="233">
        <f>IF(Z$11=$D$6, WPD_volumes!$J20*WPD_volumes!$K20,0)</f>
        <v>0</v>
      </c>
      <c r="AA20" s="233">
        <f>IF(AA$11=IF($D20=$A$5, $D$5, IF(OR($D20="ESV observed compliance", $D20 = $A$7),$D$7, $D$6)), SUMPRODUCT(WPD_volumes!$Q20:$U20,WPD_volumes!$Q$13:$U$13)+WPD_volumes!$O20,0)</f>
        <v>0</v>
      </c>
      <c r="AB20" s="234">
        <f>IF(AB$11=$D$6, WPD_volumes!$M20,0)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ca="1" si="6"/>
        <v>0</v>
      </c>
      <c r="AH20" s="235">
        <f t="shared" si="6"/>
        <v>0</v>
      </c>
      <c r="AI20" s="235">
        <f t="shared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ca="1" si="8"/>
        <v>0</v>
      </c>
      <c r="AU20" s="235">
        <f t="shared" ca="1" si="8"/>
        <v>0</v>
      </c>
      <c r="AV20" s="235">
        <f t="shared" si="8"/>
        <v>0</v>
      </c>
      <c r="AW20" s="235">
        <f t="shared" si="8"/>
        <v>0</v>
      </c>
      <c r="AX20" s="235">
        <f t="shared" si="8"/>
        <v>0</v>
      </c>
      <c r="AY20" s="235">
        <f t="shared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</row>
    <row r="21" spans="2:55">
      <c r="D21" s="224" t="str">
        <f>WPD_volumes!D21</f>
        <v>ACR/gas switch control box replacement</v>
      </c>
      <c r="F21" s="12"/>
      <c r="G21" s="98"/>
      <c r="H21" s="236">
        <f>IF(H$11=$D$6, WPD_volumes!$J21*WPD_volumes!$K21,0)</f>
        <v>0</v>
      </c>
      <c r="I21" s="233">
        <f>IF(I$11=IF($D21=$A$5, $D$5, IF(OR($D21="ESV observed compliance", $D21 = $A$7),$D$7, $D$6)), SUMPRODUCT(WPD_volumes!$Q21:$U21,WPD_volumes!$Q$13:$U$13)+WPD_volumes!$O21,0)</f>
        <v>0</v>
      </c>
      <c r="J21" s="234">
        <f>IF(J$11=$D$6, WPD_volumes!$M21,0)</f>
        <v>0</v>
      </c>
      <c r="K21" s="233">
        <f>IF(K$11=$D$6, WPD_volumes!$J21*WPD_volumes!$K21,0)</f>
        <v>0</v>
      </c>
      <c r="L21" s="233">
        <f>IF(L$11=IF($D21=$A$5, $D$5, IF(OR($D21="ESV observed compliance", $D21 = $A$7),$D$7, $D$6)), SUMPRODUCT(WPD_volumes!$Q21:$U21,WPD_volumes!$Q$13:$U$13)+WPD_volumes!$O21,0)</f>
        <v>0</v>
      </c>
      <c r="M21" s="234">
        <f>IF(M$11=$D$6, WPD_volumes!$M21,0)</f>
        <v>0</v>
      </c>
      <c r="N21" s="233">
        <f>IF(N$11=$D$6, WPD_volumes!$J21*WPD_volumes!$K21,0)</f>
        <v>0</v>
      </c>
      <c r="O21" s="233">
        <f>IF(O$11=IF($D21=$A$5, $D$5, IF(OR($D21="ESV observed compliance", $D21 = $A$7),$D$7, $D$6)), SUMPRODUCT(WPD_volumes!$Q21:$U21,WPD_volumes!$Q$13:$U$13)+WPD_volumes!$O21,0)</f>
        <v>0</v>
      </c>
      <c r="P21" s="234">
        <f>IF(P$11=$D$6, WPD_volumes!$M21,0)</f>
        <v>0</v>
      </c>
      <c r="Q21" s="233">
        <f>IF(Q$11=$D$6, WPD_volumes!$J21*WPD_volumes!$K21,0)</f>
        <v>0</v>
      </c>
      <c r="R21" s="233">
        <f ca="1">IF(R$11=IF($D21=$A$5, $D$5, IF(OR($D21="ESV observed compliance", $D21 = $A$7),$D$7, $D$6)), SUMPRODUCT(WPD_volumes!$Q21:$U21,WPD_volumes!$Q$13:$U$13)+WPD_volumes!$O21,0)</f>
        <v>0</v>
      </c>
      <c r="S21" s="234">
        <f>IF(S$11=$D$6, WPD_volumes!$M21,0)</f>
        <v>0</v>
      </c>
      <c r="T21" s="233">
        <f>IF(T$11=$D$6, WPD_volumes!$J21*WPD_volumes!$K21,0)</f>
        <v>0</v>
      </c>
      <c r="U21" s="233">
        <f>IF(U$11=IF($D21=$A$5, $D$5, IF(OR($D21="ESV observed compliance", $D21 = $A$7),$D$7, $D$6)), SUMPRODUCT(WPD_volumes!$Q21:$U21,WPD_volumes!$Q$13:$U$13)+WPD_volumes!$O21,0)</f>
        <v>0</v>
      </c>
      <c r="V21" s="234">
        <f>IF(V$11=$D$6, WPD_volumes!$M21,0)</f>
        <v>0</v>
      </c>
      <c r="W21" s="233">
        <f>IF(W$11=$D$6, WPD_volumes!$J21*WPD_volumes!$K21,0)</f>
        <v>0</v>
      </c>
      <c r="X21" s="233">
        <f>IF(X$11=IF($D21=$A$5, $D$5, IF(OR($D21="ESV observed compliance", $D21 = $A$7),$D$7, $D$6)), SUMPRODUCT(WPD_volumes!$Q21:$U21,WPD_volumes!$Q$13:$U$13)+WPD_volumes!$O21,0)</f>
        <v>0</v>
      </c>
      <c r="Y21" s="234">
        <f>IF(Y$11=$D$6, WPD_volumes!$M21,0)</f>
        <v>0</v>
      </c>
      <c r="Z21" s="233">
        <f>IF(Z$11=$D$6, WPD_volumes!$J21*WPD_volumes!$K21,0)</f>
        <v>0</v>
      </c>
      <c r="AA21" s="233">
        <f>IF(AA$11=IF($D21=$A$5, $D$5, IF(OR($D21="ESV observed compliance", $D21 = $A$7),$D$7, $D$6)), SUMPRODUCT(WPD_volumes!$Q21:$U21,WPD_volumes!$Q$13:$U$13)+WPD_volumes!$O21,0)</f>
        <v>0</v>
      </c>
      <c r="AB21" s="234">
        <f>IF(AB$11=$D$6, WPD_volumes!$M21,0)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ca="1" si="6"/>
        <v>0</v>
      </c>
      <c r="AH21" s="235">
        <f t="shared" si="6"/>
        <v>0</v>
      </c>
      <c r="AI21" s="235">
        <f t="shared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ca="1" si="8"/>
        <v>0</v>
      </c>
      <c r="AU21" s="235">
        <f t="shared" ca="1" si="8"/>
        <v>0</v>
      </c>
      <c r="AV21" s="235">
        <f t="shared" si="8"/>
        <v>0</v>
      </c>
      <c r="AW21" s="235">
        <f t="shared" si="8"/>
        <v>0</v>
      </c>
      <c r="AX21" s="235">
        <f t="shared" si="8"/>
        <v>0</v>
      </c>
      <c r="AY21" s="235">
        <f t="shared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</row>
    <row r="22" spans="2:55">
      <c r="D22" s="217" t="str">
        <f>WPD_volumes!D22</f>
        <v>Admittance balancing units (single phase)</v>
      </c>
      <c r="F22" s="12"/>
      <c r="G22" s="98"/>
      <c r="H22" s="236">
        <f>IF(H$11=$D$6, WPD_volumes!$J22*WPD_volumes!$K22,0)</f>
        <v>0</v>
      </c>
      <c r="I22" s="233">
        <f>IF(I$11=IF($D22=$A$5, $D$5, IF(OR($D22="ESV observed compliance", $D22 = $A$7),$D$7, $D$6)), SUMPRODUCT(WPD_volumes!$Q22:$U22,WPD_volumes!$Q$13:$U$13)+WPD_volumes!$O22,0)</f>
        <v>0</v>
      </c>
      <c r="J22" s="234">
        <f>IF(J$11=$D$6, WPD_volumes!$M22,0)</f>
        <v>0</v>
      </c>
      <c r="K22" s="233">
        <f>IF(K$11=$D$6, WPD_volumes!$J22*WPD_volumes!$K22,0)</f>
        <v>0</v>
      </c>
      <c r="L22" s="233">
        <f>IF(L$11=IF($D22=$A$5, $D$5, IF(OR($D22="ESV observed compliance", $D22 = $A$7),$D$7, $D$6)), SUMPRODUCT(WPD_volumes!$Q22:$U22,WPD_volumes!$Q$13:$U$13)+WPD_volumes!$O22,0)</f>
        <v>0</v>
      </c>
      <c r="M22" s="234">
        <f>IF(M$11=$D$6, WPD_volumes!$M22,0)</f>
        <v>0</v>
      </c>
      <c r="N22" s="233">
        <f>IF(N$11=$D$6, WPD_volumes!$J22*WPD_volumes!$K22,0)</f>
        <v>0</v>
      </c>
      <c r="O22" s="233">
        <f>IF(O$11=IF($D22=$A$5, $D$5, IF(OR($D22="ESV observed compliance", $D22 = $A$7),$D$7, $D$6)), SUMPRODUCT(WPD_volumes!$Q22:$U22,WPD_volumes!$Q$13:$U$13)+WPD_volumes!$O22,0)</f>
        <v>0</v>
      </c>
      <c r="P22" s="234">
        <f>IF(P$11=$D$6, WPD_volumes!$M22,0)</f>
        <v>0</v>
      </c>
      <c r="Q22" s="233">
        <f>IF(Q$11=$D$6, WPD_volumes!$J22*WPD_volumes!$K22,0)</f>
        <v>0</v>
      </c>
      <c r="R22" s="233">
        <f ca="1">IF(R$11=IF($D22=$A$5, $D$5, IF(OR($D22="ESV observed compliance", $D22 = $A$7),$D$7, $D$6)), SUMPRODUCT(WPD_volumes!$Q22:$U22,WPD_volumes!$Q$13:$U$13)+WPD_volumes!$O22,0)</f>
        <v>0</v>
      </c>
      <c r="S22" s="234">
        <f>IF(S$11=$D$6, WPD_volumes!$M22,0)</f>
        <v>0</v>
      </c>
      <c r="T22" s="233">
        <f>IF(T$11=$D$6, WPD_volumes!$J22*WPD_volumes!$K22,0)</f>
        <v>0</v>
      </c>
      <c r="U22" s="233">
        <f>IF(U$11=IF($D22=$A$5, $D$5, IF(OR($D22="ESV observed compliance", $D22 = $A$7),$D$7, $D$6)), SUMPRODUCT(WPD_volumes!$Q22:$U22,WPD_volumes!$Q$13:$U$13)+WPD_volumes!$O22,0)</f>
        <v>0</v>
      </c>
      <c r="V22" s="234">
        <f>IF(V$11=$D$6, WPD_volumes!$M22,0)</f>
        <v>0</v>
      </c>
      <c r="W22" s="233">
        <f>IF(W$11=$D$6, WPD_volumes!$J22*WPD_volumes!$K22,0)</f>
        <v>0</v>
      </c>
      <c r="X22" s="233">
        <f>IF(X$11=IF($D22=$A$5, $D$5, IF(OR($D22="ESV observed compliance", $D22 = $A$7),$D$7, $D$6)), SUMPRODUCT(WPD_volumes!$Q22:$U22,WPD_volumes!$Q$13:$U$13)+WPD_volumes!$O22,0)</f>
        <v>0</v>
      </c>
      <c r="Y22" s="234">
        <f>IF(Y$11=$D$6, WPD_volumes!$M22,0)</f>
        <v>0</v>
      </c>
      <c r="Z22" s="233">
        <f>IF(Z$11=$D$6, WPD_volumes!$J22*WPD_volumes!$K22,0)</f>
        <v>0</v>
      </c>
      <c r="AA22" s="233">
        <f>IF(AA$11=IF($D22=$A$5, $D$5, IF(OR($D22="ESV observed compliance", $D22 = $A$7),$D$7, $D$6)), SUMPRODUCT(WPD_volumes!$Q22:$U22,WPD_volumes!$Q$13:$U$13)+WPD_volumes!$O22,0)</f>
        <v>0</v>
      </c>
      <c r="AB22" s="234">
        <f>IF(AB$11=$D$6, WPD_volumes!$M22,0)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ca="1" si="6"/>
        <v>0</v>
      </c>
      <c r="AH22" s="235">
        <f t="shared" si="6"/>
        <v>0</v>
      </c>
      <c r="AI22" s="235">
        <f t="shared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ca="1" si="8"/>
        <v>0</v>
      </c>
      <c r="AU22" s="235">
        <f t="shared" ca="1" si="8"/>
        <v>0</v>
      </c>
      <c r="AV22" s="235">
        <f t="shared" si="8"/>
        <v>0</v>
      </c>
      <c r="AW22" s="235">
        <f t="shared" si="8"/>
        <v>0</v>
      </c>
      <c r="AX22" s="235">
        <f t="shared" si="8"/>
        <v>0</v>
      </c>
      <c r="AY22" s="235">
        <f t="shared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</row>
    <row r="23" spans="2:55">
      <c r="D23" s="217" t="str">
        <f>WPD_volumes!D23</f>
        <v>Admittance balancing units (three phase)</v>
      </c>
      <c r="F23" s="12"/>
      <c r="G23" s="98"/>
      <c r="H23" s="236">
        <f>IF(H$11=$D$6, WPD_volumes!$J23*WPD_volumes!$K23,0)</f>
        <v>0</v>
      </c>
      <c r="I23" s="233">
        <f>IF(I$11=IF($D23=$A$5, $D$5, IF(OR($D23="ESV observed compliance", $D23 = $A$7),$D$7, $D$6)), SUMPRODUCT(WPD_volumes!$Q23:$U23,WPD_volumes!$Q$13:$U$13)+WPD_volumes!$O23,0)</f>
        <v>0</v>
      </c>
      <c r="J23" s="234">
        <f>IF(J$11=$D$6, WPD_volumes!$M23,0)</f>
        <v>0</v>
      </c>
      <c r="K23" s="233">
        <f>IF(K$11=$D$6, WPD_volumes!$J23*WPD_volumes!$K23,0)</f>
        <v>0</v>
      </c>
      <c r="L23" s="233">
        <f>IF(L$11=IF($D23=$A$5, $D$5, IF(OR($D23="ESV observed compliance", $D23 = $A$7),$D$7, $D$6)), SUMPRODUCT(WPD_volumes!$Q23:$U23,WPD_volumes!$Q$13:$U$13)+WPD_volumes!$O23,0)</f>
        <v>0</v>
      </c>
      <c r="M23" s="234">
        <f>IF(M$11=$D$6, WPD_volumes!$M23,0)</f>
        <v>0</v>
      </c>
      <c r="N23" s="233">
        <f>IF(N$11=$D$6, WPD_volumes!$J23*WPD_volumes!$K23,0)</f>
        <v>0</v>
      </c>
      <c r="O23" s="233">
        <f>IF(O$11=IF($D23=$A$5, $D$5, IF(OR($D23="ESV observed compliance", $D23 = $A$7),$D$7, $D$6)), SUMPRODUCT(WPD_volumes!$Q23:$U23,WPD_volumes!$Q$13:$U$13)+WPD_volumes!$O23,0)</f>
        <v>0</v>
      </c>
      <c r="P23" s="234">
        <f>IF(P$11=$D$6, WPD_volumes!$M23,0)</f>
        <v>0</v>
      </c>
      <c r="Q23" s="233">
        <f>IF(Q$11=$D$6, WPD_volumes!$J23*WPD_volumes!$K23,0)</f>
        <v>0</v>
      </c>
      <c r="R23" s="233">
        <f ca="1">IF(R$11=IF($D23=$A$5, $D$5, IF(OR($D23="ESV observed compliance", $D23 = $A$7),$D$7, $D$6)), SUMPRODUCT(WPD_volumes!$Q23:$U23,WPD_volumes!$Q$13:$U$13)+WPD_volumes!$O23,0)</f>
        <v>0</v>
      </c>
      <c r="S23" s="234">
        <f>IF(S$11=$D$6, WPD_volumes!$M23,0)</f>
        <v>0</v>
      </c>
      <c r="T23" s="233">
        <f>IF(T$11=$D$6, WPD_volumes!$J23*WPD_volumes!$K23,0)</f>
        <v>0</v>
      </c>
      <c r="U23" s="233">
        <f>IF(U$11=IF($D23=$A$5, $D$5, IF(OR($D23="ESV observed compliance", $D23 = $A$7),$D$7, $D$6)), SUMPRODUCT(WPD_volumes!$Q23:$U23,WPD_volumes!$Q$13:$U$13)+WPD_volumes!$O23,0)</f>
        <v>0</v>
      </c>
      <c r="V23" s="234">
        <f>IF(V$11=$D$6, WPD_volumes!$M23,0)</f>
        <v>0</v>
      </c>
      <c r="W23" s="233">
        <f>IF(W$11=$D$6, WPD_volumes!$J23*WPD_volumes!$K23,0)</f>
        <v>0</v>
      </c>
      <c r="X23" s="233">
        <f>IF(X$11=IF($D23=$A$5, $D$5, IF(OR($D23="ESV observed compliance", $D23 = $A$7),$D$7, $D$6)), SUMPRODUCT(WPD_volumes!$Q23:$U23,WPD_volumes!$Q$13:$U$13)+WPD_volumes!$O23,0)</f>
        <v>0</v>
      </c>
      <c r="Y23" s="234">
        <f>IF(Y$11=$D$6, WPD_volumes!$M23,0)</f>
        <v>0</v>
      </c>
      <c r="Z23" s="233">
        <f>IF(Z$11=$D$6, WPD_volumes!$J23*WPD_volumes!$K23,0)</f>
        <v>0</v>
      </c>
      <c r="AA23" s="233">
        <f>IF(AA$11=IF($D23=$A$5, $D$5, IF(OR($D23="ESV observed compliance", $D23 = $A$7),$D$7, $D$6)), SUMPRODUCT(WPD_volumes!$Q23:$U23,WPD_volumes!$Q$13:$U$13)+WPD_volumes!$O23,0)</f>
        <v>0</v>
      </c>
      <c r="AB23" s="234">
        <f>IF(AB$11=$D$6, WPD_volumes!$M23,0)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ca="1" si="6"/>
        <v>0</v>
      </c>
      <c r="AH23" s="235">
        <f t="shared" si="6"/>
        <v>0</v>
      </c>
      <c r="AI23" s="235">
        <f t="shared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ca="1" si="8"/>
        <v>0</v>
      </c>
      <c r="AU23" s="235">
        <f t="shared" ca="1" si="8"/>
        <v>0</v>
      </c>
      <c r="AV23" s="235">
        <f t="shared" si="8"/>
        <v>0</v>
      </c>
      <c r="AW23" s="235">
        <f t="shared" si="8"/>
        <v>0</v>
      </c>
      <c r="AX23" s="235">
        <f t="shared" si="8"/>
        <v>0</v>
      </c>
      <c r="AY23" s="235">
        <f t="shared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</row>
    <row r="24" spans="2:55">
      <c r="D24" s="217" t="str">
        <f>WPD_volumes!D24</f>
        <v>Re-phasing</v>
      </c>
      <c r="F24" s="12"/>
      <c r="G24" s="98"/>
      <c r="H24" s="236">
        <f>IF(H$11=$D$6, WPD_volumes!$J24*WPD_volumes!$K24,0)</f>
        <v>0</v>
      </c>
      <c r="I24" s="233">
        <f>IF(I$11=IF($D24=$A$5, $D$5, IF(OR($D24="ESV observed compliance", $D24 = $A$7),$D$7, $D$6)), SUMPRODUCT(WPD_volumes!$Q24:$U24,WPD_volumes!$Q$13:$U$13)+WPD_volumes!$O24,0)</f>
        <v>0</v>
      </c>
      <c r="J24" s="234">
        <f>IF(J$11=$D$6, WPD_volumes!$M24,0)</f>
        <v>0</v>
      </c>
      <c r="K24" s="233">
        <f>IF(K$11=$D$6, WPD_volumes!$J24*WPD_volumes!$K24,0)</f>
        <v>0</v>
      </c>
      <c r="L24" s="233">
        <f>IF(L$11=IF($D24=$A$5, $D$5, IF(OR($D24="ESV observed compliance", $D24 = $A$7),$D$7, $D$6)), SUMPRODUCT(WPD_volumes!$Q24:$U24,WPD_volumes!$Q$13:$U$13)+WPD_volumes!$O24,0)</f>
        <v>0</v>
      </c>
      <c r="M24" s="234">
        <f>IF(M$11=$D$6, WPD_volumes!$M24,0)</f>
        <v>0</v>
      </c>
      <c r="N24" s="233">
        <f>IF(N$11=$D$6, WPD_volumes!$J24*WPD_volumes!$K24,0)</f>
        <v>0</v>
      </c>
      <c r="O24" s="233">
        <f>IF(O$11=IF($D24=$A$5, $D$5, IF(OR($D24="ESV observed compliance", $D24 = $A$7),$D$7, $D$6)), SUMPRODUCT(WPD_volumes!$Q24:$U24,WPD_volumes!$Q$13:$U$13)+WPD_volumes!$O24,0)</f>
        <v>0</v>
      </c>
      <c r="P24" s="234">
        <f>IF(P$11=$D$6, WPD_volumes!$M24,0)</f>
        <v>0</v>
      </c>
      <c r="Q24" s="233">
        <f>IF(Q$11=$D$6, WPD_volumes!$J24*WPD_volumes!$K24,0)</f>
        <v>0</v>
      </c>
      <c r="R24" s="233">
        <f ca="1">IF(R$11=IF($D24=$A$5, $D$5, IF(OR($D24="ESV observed compliance", $D24 = $A$7),$D$7, $D$6)), SUMPRODUCT(WPD_volumes!$Q24:$U24,WPD_volumes!$Q$13:$U$13)+WPD_volumes!$O24,0)</f>
        <v>0</v>
      </c>
      <c r="S24" s="234">
        <f>IF(S$11=$D$6, WPD_volumes!$M24,0)</f>
        <v>0</v>
      </c>
      <c r="T24" s="233">
        <f>IF(T$11=$D$6, WPD_volumes!$J24*WPD_volumes!$K24,0)</f>
        <v>0</v>
      </c>
      <c r="U24" s="233">
        <f>IF(U$11=IF($D24=$A$5, $D$5, IF(OR($D24="ESV observed compliance", $D24 = $A$7),$D$7, $D$6)), SUMPRODUCT(WPD_volumes!$Q24:$U24,WPD_volumes!$Q$13:$U$13)+WPD_volumes!$O24,0)</f>
        <v>0</v>
      </c>
      <c r="V24" s="234">
        <f>IF(V$11=$D$6, WPD_volumes!$M24,0)</f>
        <v>0</v>
      </c>
      <c r="W24" s="233">
        <f>IF(W$11=$D$6, WPD_volumes!$J24*WPD_volumes!$K24,0)</f>
        <v>0</v>
      </c>
      <c r="X24" s="233">
        <f>IF(X$11=IF($D24=$A$5, $D$5, IF(OR($D24="ESV observed compliance", $D24 = $A$7),$D$7, $D$6)), SUMPRODUCT(WPD_volumes!$Q24:$U24,WPD_volumes!$Q$13:$U$13)+WPD_volumes!$O24,0)</f>
        <v>0</v>
      </c>
      <c r="Y24" s="234">
        <f>IF(Y$11=$D$6, WPD_volumes!$M24,0)</f>
        <v>0</v>
      </c>
      <c r="Z24" s="233">
        <f>IF(Z$11=$D$6, WPD_volumes!$J24*WPD_volumes!$K24,0)</f>
        <v>0</v>
      </c>
      <c r="AA24" s="233">
        <f>IF(AA$11=IF($D24=$A$5, $D$5, IF(OR($D24="ESV observed compliance", $D24 = $A$7),$D$7, $D$6)), SUMPRODUCT(WPD_volumes!$Q24:$U24,WPD_volumes!$Q$13:$U$13)+WPD_volumes!$O24,0)</f>
        <v>0</v>
      </c>
      <c r="AB24" s="234">
        <f>IF(AB$11=$D$6, WPD_volumes!$M24,0)</f>
        <v>0</v>
      </c>
      <c r="AC24" s="124"/>
      <c r="AD24" s="235">
        <f t="shared" si="6"/>
        <v>0</v>
      </c>
      <c r="AE24" s="235">
        <f t="shared" si="6"/>
        <v>0</v>
      </c>
      <c r="AF24" s="235">
        <f t="shared" si="6"/>
        <v>0</v>
      </c>
      <c r="AG24" s="235">
        <f t="shared" ca="1" si="6"/>
        <v>0</v>
      </c>
      <c r="AH24" s="235">
        <f t="shared" si="6"/>
        <v>0</v>
      </c>
      <c r="AI24" s="235">
        <f t="shared" si="6"/>
        <v>0</v>
      </c>
      <c r="AJ24" s="235">
        <f t="shared" si="6"/>
        <v>0</v>
      </c>
      <c r="AK24" s="124"/>
      <c r="AL24" s="235">
        <f t="shared" ref="AL24:AL34" ca="1" si="10">SUM(AD24:AJ24)</f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ca="1" si="8"/>
        <v>0</v>
      </c>
      <c r="AU24" s="235">
        <f t="shared" ca="1" si="8"/>
        <v>0</v>
      </c>
      <c r="AV24" s="235">
        <f t="shared" si="8"/>
        <v>0</v>
      </c>
      <c r="AW24" s="235">
        <f t="shared" si="8"/>
        <v>0</v>
      </c>
      <c r="AX24" s="235">
        <f t="shared" si="8"/>
        <v>0</v>
      </c>
      <c r="AY24" s="235">
        <f t="shared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</row>
    <row r="25" spans="2:55">
      <c r="D25" s="217" t="str">
        <f>WPD_volumes!D25</f>
        <v>Fusesavers</v>
      </c>
      <c r="F25" s="12"/>
      <c r="G25" s="98"/>
      <c r="H25" s="236">
        <f>IF(H$11=$D$6, WPD_volumes!$J25*WPD_volumes!$K25,0)</f>
        <v>0</v>
      </c>
      <c r="I25" s="233">
        <f>IF(I$11=IF($D25=$A$5, $D$5, IF(OR($D25="ESV observed compliance", $D25 = $A$7),$D$7, $D$6)), SUMPRODUCT(WPD_volumes!$Q25:$U25,WPD_volumes!$Q$13:$U$13)+WPD_volumes!$O25,0)</f>
        <v>0</v>
      </c>
      <c r="J25" s="234">
        <f>IF(J$11=$D$6, WPD_volumes!$M25,0)</f>
        <v>0</v>
      </c>
      <c r="K25" s="233">
        <f>IF(K$11=$D$6, WPD_volumes!$J25*WPD_volumes!$K25,0)</f>
        <v>0</v>
      </c>
      <c r="L25" s="233">
        <f>IF(L$11=IF($D25=$A$5, $D$5, IF(OR($D25="ESV observed compliance", $D25 = $A$7),$D$7, $D$6)), SUMPRODUCT(WPD_volumes!$Q25:$U25,WPD_volumes!$Q$13:$U$13)+WPD_volumes!$O25,0)</f>
        <v>0</v>
      </c>
      <c r="M25" s="234">
        <f>IF(M$11=$D$6, WPD_volumes!$M25,0)</f>
        <v>0</v>
      </c>
      <c r="N25" s="233">
        <f>IF(N$11=$D$6, WPD_volumes!$J25*WPD_volumes!$K25,0)</f>
        <v>0</v>
      </c>
      <c r="O25" s="233">
        <f>IF(O$11=IF($D25=$A$5, $D$5, IF(OR($D25="ESV observed compliance", $D25 = $A$7),$D$7, $D$6)), SUMPRODUCT(WPD_volumes!$Q25:$U25,WPD_volumes!$Q$13:$U$13)+WPD_volumes!$O25,0)</f>
        <v>0</v>
      </c>
      <c r="P25" s="234">
        <f>IF(P$11=$D$6, WPD_volumes!$M25,0)</f>
        <v>0</v>
      </c>
      <c r="Q25" s="233">
        <f>IF(Q$11=$D$6, WPD_volumes!$J25*WPD_volumes!$K25,0)</f>
        <v>0</v>
      </c>
      <c r="R25" s="233">
        <f ca="1">IF(R$11=IF($D25=$A$5, $D$5, IF(OR($D25="ESV observed compliance", $D25 = $A$7),$D$7, $D$6)), SUMPRODUCT(WPD_volumes!$Q25:$U25,WPD_volumes!$Q$13:$U$13)+WPD_volumes!$O25,0)</f>
        <v>0</v>
      </c>
      <c r="S25" s="234">
        <f>IF(S$11=$D$6, WPD_volumes!$M25,0)</f>
        <v>0</v>
      </c>
      <c r="T25" s="233">
        <f>IF(T$11=$D$6, WPD_volumes!$J25*WPD_volumes!$K25,0)</f>
        <v>0</v>
      </c>
      <c r="U25" s="233">
        <f>IF(U$11=IF($D25=$A$5, $D$5, IF(OR($D25="ESV observed compliance", $D25 = $A$7),$D$7, $D$6)), SUMPRODUCT(WPD_volumes!$Q25:$U25,WPD_volumes!$Q$13:$U$13)+WPD_volumes!$O25,0)</f>
        <v>0</v>
      </c>
      <c r="V25" s="234">
        <f>IF(V$11=$D$6, WPD_volumes!$M25,0)</f>
        <v>0</v>
      </c>
      <c r="W25" s="233">
        <f>IF(W$11=$D$6, WPD_volumes!$J25*WPD_volumes!$K25,0)</f>
        <v>0</v>
      </c>
      <c r="X25" s="233">
        <f>IF(X$11=IF($D25=$A$5, $D$5, IF(OR($D25="ESV observed compliance", $D25 = $A$7),$D$7, $D$6)), SUMPRODUCT(WPD_volumes!$Q25:$U25,WPD_volumes!$Q$13:$U$13)+WPD_volumes!$O25,0)</f>
        <v>0</v>
      </c>
      <c r="Y25" s="234">
        <f>IF(Y$11=$D$6, WPD_volumes!$M25,0)</f>
        <v>0</v>
      </c>
      <c r="Z25" s="233">
        <f>IF(Z$11=$D$6, WPD_volumes!$J25*WPD_volumes!$K25,0)</f>
        <v>0</v>
      </c>
      <c r="AA25" s="233">
        <f>IF(AA$11=IF($D25=$A$5, $D$5, IF(OR($D25="ESV observed compliance", $D25 = $A$7),$D$7, $D$6)), SUMPRODUCT(WPD_volumes!$Q25:$U25,WPD_volumes!$Q$13:$U$13)+WPD_volumes!$O25,0)</f>
        <v>0</v>
      </c>
      <c r="AB25" s="234">
        <f>IF(AB$11=$D$6, WPD_volumes!$M25,0)</f>
        <v>0</v>
      </c>
      <c r="AC25" s="124"/>
      <c r="AD25" s="235">
        <f t="shared" si="6"/>
        <v>0</v>
      </c>
      <c r="AE25" s="235">
        <f t="shared" si="6"/>
        <v>0</v>
      </c>
      <c r="AF25" s="235">
        <f t="shared" si="6"/>
        <v>0</v>
      </c>
      <c r="AG25" s="235">
        <f t="shared" ca="1" si="6"/>
        <v>0</v>
      </c>
      <c r="AH25" s="235">
        <f t="shared" si="6"/>
        <v>0</v>
      </c>
      <c r="AI25" s="235">
        <f t="shared" si="6"/>
        <v>0</v>
      </c>
      <c r="AJ25" s="235">
        <f t="shared" si="6"/>
        <v>0</v>
      </c>
      <c r="AK25" s="124"/>
      <c r="AL25" s="235">
        <f t="shared" ca="1" si="10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ca="1" si="8"/>
        <v>0</v>
      </c>
      <c r="AU25" s="235">
        <f t="shared" ca="1" si="8"/>
        <v>0</v>
      </c>
      <c r="AV25" s="235">
        <f t="shared" si="8"/>
        <v>0</v>
      </c>
      <c r="AW25" s="235">
        <f t="shared" si="8"/>
        <v>0</v>
      </c>
      <c r="AX25" s="235">
        <f t="shared" si="8"/>
        <v>0</v>
      </c>
      <c r="AY25" s="235">
        <f t="shared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</row>
    <row r="26" spans="2:55">
      <c r="D26" s="217" t="str">
        <f>WPD_volumes!D26</f>
        <v>HV Regulators upgrade (control box)</v>
      </c>
      <c r="F26" s="12"/>
      <c r="G26" s="98"/>
      <c r="H26" s="236">
        <f>IF(H$11=$D$6, WPD_volumes!$J26*WPD_volumes!$K26,0)</f>
        <v>0</v>
      </c>
      <c r="I26" s="233">
        <f>IF(I$11=IF($D26=$A$5, $D$5, IF(OR($D26="ESV observed compliance", $D26 = $A$7),$D$7, $D$6)), SUMPRODUCT(WPD_volumes!$Q26:$U26,WPD_volumes!$Q$13:$U$13)+WPD_volumes!$O26,0)</f>
        <v>0</v>
      </c>
      <c r="J26" s="234">
        <f>IF(J$11=$D$6, WPD_volumes!$M26,0)</f>
        <v>0</v>
      </c>
      <c r="K26" s="233">
        <f>IF(K$11=$D$6, WPD_volumes!$J26*WPD_volumes!$K26,0)</f>
        <v>0</v>
      </c>
      <c r="L26" s="233">
        <f>IF(L$11=IF($D26=$A$5, $D$5, IF(OR($D26="ESV observed compliance", $D26 = $A$7),$D$7, $D$6)), SUMPRODUCT(WPD_volumes!$Q26:$U26,WPD_volumes!$Q$13:$U$13)+WPD_volumes!$O26,0)</f>
        <v>0</v>
      </c>
      <c r="M26" s="234">
        <f>IF(M$11=$D$6, WPD_volumes!$M26,0)</f>
        <v>0</v>
      </c>
      <c r="N26" s="233">
        <f>IF(N$11=$D$6, WPD_volumes!$J26*WPD_volumes!$K26,0)</f>
        <v>0</v>
      </c>
      <c r="O26" s="233">
        <f>IF(O$11=IF($D26=$A$5, $D$5, IF(OR($D26="ESV observed compliance", $D26 = $A$7),$D$7, $D$6)), SUMPRODUCT(WPD_volumes!$Q26:$U26,WPD_volumes!$Q$13:$U$13)+WPD_volumes!$O26,0)</f>
        <v>0</v>
      </c>
      <c r="P26" s="234">
        <f>IF(P$11=$D$6, WPD_volumes!$M26,0)</f>
        <v>0</v>
      </c>
      <c r="Q26" s="233">
        <f>IF(Q$11=$D$6, WPD_volumes!$J26*WPD_volumes!$K26,0)</f>
        <v>0</v>
      </c>
      <c r="R26" s="233">
        <f ca="1">IF(R$11=IF($D26=$A$5, $D$5, IF(OR($D26="ESV observed compliance", $D26 = $A$7),$D$7, $D$6)), SUMPRODUCT(WPD_volumes!$Q26:$U26,WPD_volumes!$Q$13:$U$13)+WPD_volumes!$O26,0)</f>
        <v>0</v>
      </c>
      <c r="S26" s="234">
        <f>IF(S$11=$D$6, WPD_volumes!$M26,0)</f>
        <v>0</v>
      </c>
      <c r="T26" s="233">
        <f>IF(T$11=$D$6, WPD_volumes!$J26*WPD_volumes!$K26,0)</f>
        <v>0</v>
      </c>
      <c r="U26" s="233">
        <f>IF(U$11=IF($D26=$A$5, $D$5, IF(OR($D26="ESV observed compliance", $D26 = $A$7),$D$7, $D$6)), SUMPRODUCT(WPD_volumes!$Q26:$U26,WPD_volumes!$Q$13:$U$13)+WPD_volumes!$O26,0)</f>
        <v>0</v>
      </c>
      <c r="V26" s="234">
        <f>IF(V$11=$D$6, WPD_volumes!$M26,0)</f>
        <v>0</v>
      </c>
      <c r="W26" s="233">
        <f>IF(W$11=$D$6, WPD_volumes!$J26*WPD_volumes!$K26,0)</f>
        <v>0</v>
      </c>
      <c r="X26" s="233">
        <f>IF(X$11=IF($D26=$A$5, $D$5, IF(OR($D26="ESV observed compliance", $D26 = $A$7),$D$7, $D$6)), SUMPRODUCT(WPD_volumes!$Q26:$U26,WPD_volumes!$Q$13:$U$13)+WPD_volumes!$O26,0)</f>
        <v>0</v>
      </c>
      <c r="Y26" s="234">
        <f>IF(Y$11=$D$6, WPD_volumes!$M26,0)</f>
        <v>0</v>
      </c>
      <c r="Z26" s="233">
        <f>IF(Z$11=$D$6, WPD_volumes!$J26*WPD_volumes!$K26,0)</f>
        <v>0</v>
      </c>
      <c r="AA26" s="233">
        <f>IF(AA$11=IF($D26=$A$5, $D$5, IF(OR($D26="ESV observed compliance", $D26 = $A$7),$D$7, $D$6)), SUMPRODUCT(WPD_volumes!$Q26:$U26,WPD_volumes!$Q$13:$U$13)+WPD_volumes!$O26,0)</f>
        <v>0</v>
      </c>
      <c r="AB26" s="234">
        <f>IF(AB$11=$D$6, WPD_volumes!$M26,0)</f>
        <v>0</v>
      </c>
      <c r="AC26" s="124"/>
      <c r="AD26" s="235">
        <f t="shared" si="6"/>
        <v>0</v>
      </c>
      <c r="AE26" s="235">
        <f t="shared" si="6"/>
        <v>0</v>
      </c>
      <c r="AF26" s="235">
        <f t="shared" si="6"/>
        <v>0</v>
      </c>
      <c r="AG26" s="235">
        <f t="shared" ca="1" si="6"/>
        <v>0</v>
      </c>
      <c r="AH26" s="235">
        <f t="shared" si="6"/>
        <v>0</v>
      </c>
      <c r="AI26" s="235">
        <f t="shared" si="6"/>
        <v>0</v>
      </c>
      <c r="AJ26" s="235">
        <f t="shared" si="6"/>
        <v>0</v>
      </c>
      <c r="AK26" s="124"/>
      <c r="AL26" s="235">
        <f t="shared" ca="1" si="10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ca="1" si="8"/>
        <v>0</v>
      </c>
      <c r="AU26" s="235">
        <f t="shared" ca="1" si="8"/>
        <v>0</v>
      </c>
      <c r="AV26" s="235">
        <f t="shared" si="8"/>
        <v>0</v>
      </c>
      <c r="AW26" s="235">
        <f t="shared" si="8"/>
        <v>0</v>
      </c>
      <c r="AX26" s="235">
        <f t="shared" si="8"/>
        <v>0</v>
      </c>
      <c r="AY26" s="235">
        <f t="shared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</row>
    <row r="27" spans="2:55">
      <c r="D27" s="217" t="str">
        <f>WPD_volumes!D27</f>
        <v>HV Regulators upgrade (close delta)</v>
      </c>
      <c r="F27" s="12"/>
      <c r="G27" s="98"/>
      <c r="H27" s="236">
        <f>IF(H$11=$D$6, WPD_volumes!$J27*WPD_volumes!$K27,0)</f>
        <v>0</v>
      </c>
      <c r="I27" s="233">
        <f>IF(I$11=IF($D27=$A$5, $D$5, IF(OR($D27="ESV observed compliance", $D27 = $A$7),$D$7, $D$6)), SUMPRODUCT(WPD_volumes!$Q27:$U27,WPD_volumes!$Q$13:$U$13)+WPD_volumes!$O27,0)</f>
        <v>0</v>
      </c>
      <c r="J27" s="234">
        <f>IF(J$11=$D$6, WPD_volumes!$M27,0)</f>
        <v>0</v>
      </c>
      <c r="K27" s="233">
        <f>IF(K$11=$D$6, WPD_volumes!$J27*WPD_volumes!$K27,0)</f>
        <v>0</v>
      </c>
      <c r="L27" s="233">
        <f>IF(L$11=IF($D27=$A$5, $D$5, IF(OR($D27="ESV observed compliance", $D27 = $A$7),$D$7, $D$6)), SUMPRODUCT(WPD_volumes!$Q27:$U27,WPD_volumes!$Q$13:$U$13)+WPD_volumes!$O27,0)</f>
        <v>0</v>
      </c>
      <c r="M27" s="234">
        <f>IF(M$11=$D$6, WPD_volumes!$M27,0)</f>
        <v>0</v>
      </c>
      <c r="N27" s="233">
        <f>IF(N$11=$D$6, WPD_volumes!$J27*WPD_volumes!$K27,0)</f>
        <v>0</v>
      </c>
      <c r="O27" s="233">
        <f>IF(O$11=IF($D27=$A$5, $D$5, IF(OR($D27="ESV observed compliance", $D27 = $A$7),$D$7, $D$6)), SUMPRODUCT(WPD_volumes!$Q27:$U27,WPD_volumes!$Q$13:$U$13)+WPD_volumes!$O27,0)</f>
        <v>0</v>
      </c>
      <c r="P27" s="234">
        <f>IF(P$11=$D$6, WPD_volumes!$M27,0)</f>
        <v>0</v>
      </c>
      <c r="Q27" s="233">
        <f>IF(Q$11=$D$6, WPD_volumes!$J27*WPD_volumes!$K27,0)</f>
        <v>0</v>
      </c>
      <c r="R27" s="233">
        <f ca="1">IF(R$11=IF($D27=$A$5, $D$5, IF(OR($D27="ESV observed compliance", $D27 = $A$7),$D$7, $D$6)), SUMPRODUCT(WPD_volumes!$Q27:$U27,WPD_volumes!$Q$13:$U$13)+WPD_volumes!$O27,0)</f>
        <v>0</v>
      </c>
      <c r="S27" s="234">
        <f>IF(S$11=$D$6, WPD_volumes!$M27,0)</f>
        <v>0</v>
      </c>
      <c r="T27" s="233">
        <f>IF(T$11=$D$6, WPD_volumes!$J27*WPD_volumes!$K27,0)</f>
        <v>0</v>
      </c>
      <c r="U27" s="233">
        <f>IF(U$11=IF($D27=$A$5, $D$5, IF(OR($D27="ESV observed compliance", $D27 = $A$7),$D$7, $D$6)), SUMPRODUCT(WPD_volumes!$Q27:$U27,WPD_volumes!$Q$13:$U$13)+WPD_volumes!$O27,0)</f>
        <v>0</v>
      </c>
      <c r="V27" s="234">
        <f>IF(V$11=$D$6, WPD_volumes!$M27,0)</f>
        <v>0</v>
      </c>
      <c r="W27" s="233">
        <f>IF(W$11=$D$6, WPD_volumes!$J27*WPD_volumes!$K27,0)</f>
        <v>0</v>
      </c>
      <c r="X27" s="233">
        <f>IF(X$11=IF($D27=$A$5, $D$5, IF(OR($D27="ESV observed compliance", $D27 = $A$7),$D$7, $D$6)), SUMPRODUCT(WPD_volumes!$Q27:$U27,WPD_volumes!$Q$13:$U$13)+WPD_volumes!$O27,0)</f>
        <v>0</v>
      </c>
      <c r="Y27" s="234">
        <f>IF(Y$11=$D$6, WPD_volumes!$M27,0)</f>
        <v>0</v>
      </c>
      <c r="Z27" s="233">
        <f>IF(Z$11=$D$6, WPD_volumes!$J27*WPD_volumes!$K27,0)</f>
        <v>0</v>
      </c>
      <c r="AA27" s="233">
        <f>IF(AA$11=IF($D27=$A$5, $D$5, IF(OR($D27="ESV observed compliance", $D27 = $A$7),$D$7, $D$6)), SUMPRODUCT(WPD_volumes!$Q27:$U27,WPD_volumes!$Q$13:$U$13)+WPD_volumes!$O27,0)</f>
        <v>0</v>
      </c>
      <c r="AB27" s="234">
        <f>IF(AB$11=$D$6, WPD_volumes!$M27,0)</f>
        <v>0</v>
      </c>
      <c r="AC27" s="124"/>
      <c r="AD27" s="235">
        <f t="shared" si="6"/>
        <v>0</v>
      </c>
      <c r="AE27" s="235">
        <f t="shared" si="6"/>
        <v>0</v>
      </c>
      <c r="AF27" s="235">
        <f t="shared" si="6"/>
        <v>0</v>
      </c>
      <c r="AG27" s="235">
        <f t="shared" ca="1" si="6"/>
        <v>0</v>
      </c>
      <c r="AH27" s="235">
        <f t="shared" si="6"/>
        <v>0</v>
      </c>
      <c r="AI27" s="235">
        <f t="shared" si="6"/>
        <v>0</v>
      </c>
      <c r="AJ27" s="235">
        <f t="shared" si="6"/>
        <v>0</v>
      </c>
      <c r="AK27" s="124"/>
      <c r="AL27" s="235">
        <f t="shared" ca="1" si="10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ca="1" si="8"/>
        <v>0</v>
      </c>
      <c r="AU27" s="235">
        <f t="shared" ca="1" si="8"/>
        <v>0</v>
      </c>
      <c r="AV27" s="235">
        <f t="shared" si="8"/>
        <v>0</v>
      </c>
      <c r="AW27" s="235">
        <f t="shared" si="8"/>
        <v>0</v>
      </c>
      <c r="AX27" s="235">
        <f t="shared" si="8"/>
        <v>0</v>
      </c>
      <c r="AY27" s="235">
        <f t="shared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</row>
    <row r="28" spans="2:55">
      <c r="D28" s="217" t="str">
        <f>WPD_volumes!D28</f>
        <v>Distribution switchgear (installed)</v>
      </c>
      <c r="F28" s="12"/>
      <c r="G28" s="98"/>
      <c r="H28" s="236">
        <f>IF(H$11=$D$6, WPD_volumes!$J28*WPD_volumes!$K28,0)</f>
        <v>0</v>
      </c>
      <c r="I28" s="233">
        <f>IF(I$11=IF($D28=$A$5, $D$5, IF(OR($D28="ESV observed compliance", $D28 = $A$7),$D$7, $D$6)), SUMPRODUCT(WPD_volumes!$Q28:$U28,WPD_volumes!$Q$13:$U$13)+WPD_volumes!$O28,0)</f>
        <v>0</v>
      </c>
      <c r="J28" s="234">
        <f>IF(J$11=$D$6, WPD_volumes!$M28,0)</f>
        <v>0</v>
      </c>
      <c r="K28" s="233">
        <f>IF(K$11=$D$6, WPD_volumes!$J28*WPD_volumes!$K28,0)</f>
        <v>0</v>
      </c>
      <c r="L28" s="233">
        <f>IF(L$11=IF($D28=$A$5, $D$5, IF(OR($D28="ESV observed compliance", $D28 = $A$7),$D$7, $D$6)), SUMPRODUCT(WPD_volumes!$Q28:$U28,WPD_volumes!$Q$13:$U$13)+WPD_volumes!$O28,0)</f>
        <v>0</v>
      </c>
      <c r="M28" s="234">
        <f>IF(M$11=$D$6, WPD_volumes!$M28,0)</f>
        <v>0</v>
      </c>
      <c r="N28" s="233">
        <f>IF(N$11=$D$6, WPD_volumes!$J28*WPD_volumes!$K28,0)</f>
        <v>0</v>
      </c>
      <c r="O28" s="233">
        <f>IF(O$11=IF($D28=$A$5, $D$5, IF(OR($D28="ESV observed compliance", $D28 = $A$7),$D$7, $D$6)), SUMPRODUCT(WPD_volumes!$Q28:$U28,WPD_volumes!$Q$13:$U$13)+WPD_volumes!$O28,0)</f>
        <v>0</v>
      </c>
      <c r="P28" s="234">
        <f>IF(P$11=$D$6, WPD_volumes!$M28,0)</f>
        <v>0</v>
      </c>
      <c r="Q28" s="233">
        <f>IF(Q$11=$D$6, WPD_volumes!$J28*WPD_volumes!$K28,0)</f>
        <v>0</v>
      </c>
      <c r="R28" s="233">
        <f ca="1">IF(R$11=IF($D28=$A$5, $D$5, IF(OR($D28="ESV observed compliance", $D28 = $A$7),$D$7, $D$6)), SUMPRODUCT(WPD_volumes!$Q28:$U28,WPD_volumes!$Q$13:$U$13)+WPD_volumes!$O28,0)</f>
        <v>0</v>
      </c>
      <c r="S28" s="234">
        <f>IF(S$11=$D$6, WPD_volumes!$M28,0)</f>
        <v>0</v>
      </c>
      <c r="T28" s="233">
        <f>IF(T$11=$D$6, WPD_volumes!$J28*WPD_volumes!$K28,0)</f>
        <v>0</v>
      </c>
      <c r="U28" s="233">
        <f>IF(U$11=IF($D28=$A$5, $D$5, IF(OR($D28="ESV observed compliance", $D28 = $A$7),$D$7, $D$6)), SUMPRODUCT(WPD_volumes!$Q28:$U28,WPD_volumes!$Q$13:$U$13)+WPD_volumes!$O28,0)</f>
        <v>0</v>
      </c>
      <c r="V28" s="234">
        <f>IF(V$11=$D$6, WPD_volumes!$M28,0)</f>
        <v>0</v>
      </c>
      <c r="W28" s="233">
        <f>IF(W$11=$D$6, WPD_volumes!$J28*WPD_volumes!$K28,0)</f>
        <v>0</v>
      </c>
      <c r="X28" s="233">
        <f>IF(X$11=IF($D28=$A$5, $D$5, IF(OR($D28="ESV observed compliance", $D28 = $A$7),$D$7, $D$6)), SUMPRODUCT(WPD_volumes!$Q28:$U28,WPD_volumes!$Q$13:$U$13)+WPD_volumes!$O28,0)</f>
        <v>0</v>
      </c>
      <c r="Y28" s="234">
        <f>IF(Y$11=$D$6, WPD_volumes!$M28,0)</f>
        <v>0</v>
      </c>
      <c r="Z28" s="233">
        <f>IF(Z$11=$D$6, WPD_volumes!$J28*WPD_volumes!$K28,0)</f>
        <v>0</v>
      </c>
      <c r="AA28" s="233">
        <f>IF(AA$11=IF($D28=$A$5, $D$5, IF(OR($D28="ESV observed compliance", $D28 = $A$7),$D$7, $D$6)), SUMPRODUCT(WPD_volumes!$Q28:$U28,WPD_volumes!$Q$13:$U$13)+WPD_volumes!$O28,0)</f>
        <v>0</v>
      </c>
      <c r="AB28" s="234">
        <f>IF(AB$11=$D$6, WPD_volumes!$M28,0)</f>
        <v>0</v>
      </c>
      <c r="AC28" s="124"/>
      <c r="AD28" s="235">
        <f t="shared" si="6"/>
        <v>0</v>
      </c>
      <c r="AE28" s="235">
        <f t="shared" si="6"/>
        <v>0</v>
      </c>
      <c r="AF28" s="235">
        <f t="shared" si="6"/>
        <v>0</v>
      </c>
      <c r="AG28" s="235">
        <f t="shared" ca="1" si="6"/>
        <v>0</v>
      </c>
      <c r="AH28" s="235">
        <f t="shared" si="6"/>
        <v>0</v>
      </c>
      <c r="AI28" s="235">
        <f t="shared" si="6"/>
        <v>0</v>
      </c>
      <c r="AJ28" s="235">
        <f t="shared" si="6"/>
        <v>0</v>
      </c>
      <c r="AK28" s="124"/>
      <c r="AL28" s="235">
        <f t="shared" ca="1" si="10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ca="1" si="8"/>
        <v>0</v>
      </c>
      <c r="AU28" s="235">
        <f t="shared" ca="1" si="8"/>
        <v>0</v>
      </c>
      <c r="AV28" s="235">
        <f t="shared" si="8"/>
        <v>0</v>
      </c>
      <c r="AW28" s="235">
        <f t="shared" si="8"/>
        <v>0</v>
      </c>
      <c r="AX28" s="235">
        <f t="shared" si="8"/>
        <v>0</v>
      </c>
      <c r="AY28" s="235">
        <f t="shared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</row>
    <row r="29" spans="2:55">
      <c r="D29" s="217" t="str">
        <f>WPD_volumes!D29</f>
        <v>UG cable replacement</v>
      </c>
      <c r="F29" s="12"/>
      <c r="G29" s="98"/>
      <c r="H29" s="236">
        <f>IF(H$11=$D$6, WPD_volumes!$J29*WPD_volumes!$K29,0)</f>
        <v>0</v>
      </c>
      <c r="I29" s="233">
        <f>IF(I$11=IF($D29=$A$5, $D$5, IF(OR($D29="ESV observed compliance", $D29 = $A$7),$D$7, $D$6)), SUMPRODUCT(WPD_volumes!$Q29:$U29,WPD_volumes!$Q$13:$U$13)+WPD_volumes!$O29,0)</f>
        <v>0</v>
      </c>
      <c r="J29" s="234">
        <f>IF(J$11=$D$6, WPD_volumes!$M29,0)</f>
        <v>0</v>
      </c>
      <c r="K29" s="233">
        <f>IF(K$11=$D$6, WPD_volumes!$J29*WPD_volumes!$K29,0)</f>
        <v>0</v>
      </c>
      <c r="L29" s="233">
        <f>IF(L$11=IF($D29=$A$5, $D$5, IF(OR($D29="ESV observed compliance", $D29 = $A$7),$D$7, $D$6)), SUMPRODUCT(WPD_volumes!$Q29:$U29,WPD_volumes!$Q$13:$U$13)+WPD_volumes!$O29,0)</f>
        <v>0</v>
      </c>
      <c r="M29" s="234">
        <f>IF(M$11=$D$6, WPD_volumes!$M29,0)</f>
        <v>0</v>
      </c>
      <c r="N29" s="233">
        <f>IF(N$11=$D$6, WPD_volumes!$J29*WPD_volumes!$K29,0)</f>
        <v>0</v>
      </c>
      <c r="O29" s="233">
        <f>IF(O$11=IF($D29=$A$5, $D$5, IF(OR($D29="ESV observed compliance", $D29 = $A$7),$D$7, $D$6)), SUMPRODUCT(WPD_volumes!$Q29:$U29,WPD_volumes!$Q$13:$U$13)+WPD_volumes!$O29,0)</f>
        <v>0</v>
      </c>
      <c r="P29" s="234">
        <f>IF(P$11=$D$6, WPD_volumes!$M29,0)</f>
        <v>0</v>
      </c>
      <c r="Q29" s="233">
        <f>IF(Q$11=$D$6, WPD_volumes!$J29*WPD_volumes!$K29,0)</f>
        <v>0</v>
      </c>
      <c r="R29" s="233">
        <f ca="1">IF(R$11=IF($D29=$A$5, $D$5, IF(OR($D29="ESV observed compliance", $D29 = $A$7),$D$7, $D$6)), SUMPRODUCT(WPD_volumes!$Q29:$U29,WPD_volumes!$Q$13:$U$13)+WPD_volumes!$O29,0)</f>
        <v>0</v>
      </c>
      <c r="S29" s="234">
        <f>IF(S$11=$D$6, WPD_volumes!$M29,0)</f>
        <v>0</v>
      </c>
      <c r="T29" s="233">
        <f>IF(T$11=$D$6, WPD_volumes!$J29*WPD_volumes!$K29,0)</f>
        <v>0</v>
      </c>
      <c r="U29" s="233">
        <f>IF(U$11=IF($D29=$A$5, $D$5, IF(OR($D29="ESV observed compliance", $D29 = $A$7),$D$7, $D$6)), SUMPRODUCT(WPD_volumes!$Q29:$U29,WPD_volumes!$Q$13:$U$13)+WPD_volumes!$O29,0)</f>
        <v>0</v>
      </c>
      <c r="V29" s="234">
        <f>IF(V$11=$D$6, WPD_volumes!$M29,0)</f>
        <v>0</v>
      </c>
      <c r="W29" s="233">
        <f>IF(W$11=$D$6, WPD_volumes!$J29*WPD_volumes!$K29,0)</f>
        <v>0</v>
      </c>
      <c r="X29" s="233">
        <f>IF(X$11=IF($D29=$A$5, $D$5, IF(OR($D29="ESV observed compliance", $D29 = $A$7),$D$7, $D$6)), SUMPRODUCT(WPD_volumes!$Q29:$U29,WPD_volumes!$Q$13:$U$13)+WPD_volumes!$O29,0)</f>
        <v>0</v>
      </c>
      <c r="Y29" s="234">
        <f>IF(Y$11=$D$6, WPD_volumes!$M29,0)</f>
        <v>0</v>
      </c>
      <c r="Z29" s="233">
        <f>IF(Z$11=$D$6, WPD_volumes!$J29*WPD_volumes!$K29,0)</f>
        <v>0</v>
      </c>
      <c r="AA29" s="233">
        <f>IF(AA$11=IF($D29=$A$5, $D$5, IF(OR($D29="ESV observed compliance", $D29 = $A$7),$D$7, $D$6)), SUMPRODUCT(WPD_volumes!$Q29:$U29,WPD_volumes!$Q$13:$U$13)+WPD_volumes!$O29,0)</f>
        <v>0</v>
      </c>
      <c r="AB29" s="234">
        <f>IF(AB$11=$D$6, WPD_volumes!$M29,0)</f>
        <v>0</v>
      </c>
      <c r="AC29" s="124"/>
      <c r="AD29" s="235">
        <f t="shared" si="6"/>
        <v>0</v>
      </c>
      <c r="AE29" s="235">
        <f t="shared" si="6"/>
        <v>0</v>
      </c>
      <c r="AF29" s="235">
        <f t="shared" si="6"/>
        <v>0</v>
      </c>
      <c r="AG29" s="235">
        <f t="shared" ca="1" si="6"/>
        <v>0</v>
      </c>
      <c r="AH29" s="235">
        <f t="shared" si="6"/>
        <v>0</v>
      </c>
      <c r="AI29" s="235">
        <f t="shared" si="6"/>
        <v>0</v>
      </c>
      <c r="AJ29" s="235">
        <f t="shared" si="6"/>
        <v>0</v>
      </c>
      <c r="AK29" s="124"/>
      <c r="AL29" s="235">
        <f t="shared" ca="1" si="10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ca="1" si="8"/>
        <v>0</v>
      </c>
      <c r="AU29" s="235">
        <f t="shared" ca="1" si="8"/>
        <v>0</v>
      </c>
      <c r="AV29" s="235">
        <f t="shared" si="8"/>
        <v>0</v>
      </c>
      <c r="AW29" s="235">
        <f t="shared" si="8"/>
        <v>0</v>
      </c>
      <c r="AX29" s="235">
        <f t="shared" si="8"/>
        <v>0</v>
      </c>
      <c r="AY29" s="235">
        <f t="shared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</row>
    <row r="30" spans="2:55">
      <c r="D30" s="217" t="str">
        <f>WPD_volumes!D30</f>
        <v>Test Sites</v>
      </c>
      <c r="F30" s="12"/>
      <c r="G30" s="98"/>
      <c r="H30" s="236">
        <f>IF(H$11=$D$6, WPD_volumes!$J30*WPD_volumes!$K30,0)</f>
        <v>0</v>
      </c>
      <c r="I30" s="233">
        <f>IF(I$11=IF($D30=$A$5, $D$5, IF(OR($D30="ESV observed compliance", $D30 = $A$7),$D$7, $D$6)), SUMPRODUCT(WPD_volumes!$Q30:$U30,WPD_volumes!$Q$13:$U$13)+WPD_volumes!$O30,0)</f>
        <v>0</v>
      </c>
      <c r="J30" s="234">
        <f>IF(J$11=$D$6, WPD_volumes!$M30,0)</f>
        <v>0</v>
      </c>
      <c r="K30" s="233">
        <f>IF(K$11=$D$6, WPD_volumes!$J30*WPD_volumes!$K30,0)</f>
        <v>0</v>
      </c>
      <c r="L30" s="233">
        <f>IF(L$11=IF($D30=$A$5, $D$5, IF(OR($D30="ESV observed compliance", $D30 = $A$7),$D$7, $D$6)), SUMPRODUCT(WPD_volumes!$Q30:$U30,WPD_volumes!$Q$13:$U$13)+WPD_volumes!$O30,0)</f>
        <v>0</v>
      </c>
      <c r="M30" s="234">
        <f>IF(M$11=$D$6, WPD_volumes!$M30,0)</f>
        <v>0</v>
      </c>
      <c r="N30" s="233">
        <f>IF(N$11=$D$6, WPD_volumes!$J30*WPD_volumes!$K30,0)</f>
        <v>0</v>
      </c>
      <c r="O30" s="233">
        <f>IF(O$11=IF($D30=$A$5, $D$5, IF(OR($D30="ESV observed compliance", $D30 = $A$7),$D$7, $D$6)), SUMPRODUCT(WPD_volumes!$Q30:$U30,WPD_volumes!$Q$13:$U$13)+WPD_volumes!$O30,0)</f>
        <v>0</v>
      </c>
      <c r="P30" s="234">
        <f>IF(P$11=$D$6, WPD_volumes!$M30,0)</f>
        <v>0</v>
      </c>
      <c r="Q30" s="233">
        <f>IF(Q$11=$D$6, WPD_volumes!$J30*WPD_volumes!$K30,0)</f>
        <v>0</v>
      </c>
      <c r="R30" s="233">
        <f ca="1">IF(R$11=IF($D30=$A$5, $D$5, IF(OR($D30="ESV observed compliance", $D30 = $A$7),$D$7, $D$6)), SUMPRODUCT(WPD_volumes!$Q30:$U30,WPD_volumes!$Q$13:$U$13)+WPD_volumes!$O30,0)</f>
        <v>0</v>
      </c>
      <c r="S30" s="234">
        <f>IF(S$11=$D$6, WPD_volumes!$M30,0)</f>
        <v>0</v>
      </c>
      <c r="T30" s="233">
        <f>IF(T$11=$D$6, WPD_volumes!$J30*WPD_volumes!$K30,0)</f>
        <v>0</v>
      </c>
      <c r="U30" s="233">
        <f>IF(U$11=IF($D30=$A$5, $D$5, IF(OR($D30="ESV observed compliance", $D30 = $A$7),$D$7, $D$6)), SUMPRODUCT(WPD_volumes!$Q30:$U30,WPD_volumes!$Q$13:$U$13)+WPD_volumes!$O30,0)</f>
        <v>0</v>
      </c>
      <c r="V30" s="234">
        <f>IF(V$11=$D$6, WPD_volumes!$M30,0)</f>
        <v>0</v>
      </c>
      <c r="W30" s="233">
        <f>IF(W$11=$D$6, WPD_volumes!$J30*WPD_volumes!$K30,0)</f>
        <v>0</v>
      </c>
      <c r="X30" s="233">
        <f>IF(X$11=IF($D30=$A$5, $D$5, IF(OR($D30="ESV observed compliance", $D30 = $A$7),$D$7, $D$6)), SUMPRODUCT(WPD_volumes!$Q30:$U30,WPD_volumes!$Q$13:$U$13)+WPD_volumes!$O30,0)</f>
        <v>0</v>
      </c>
      <c r="Y30" s="234">
        <f>IF(Y$11=$D$6, WPD_volumes!$M30,0)</f>
        <v>0</v>
      </c>
      <c r="Z30" s="233">
        <f>IF(Z$11=$D$6, WPD_volumes!$J30*WPD_volumes!$K30,0)</f>
        <v>0</v>
      </c>
      <c r="AA30" s="233">
        <f>IF(AA$11=IF($D30=$A$5, $D$5, IF(OR($D30="ESV observed compliance", $D30 = $A$7),$D$7, $D$6)), SUMPRODUCT(WPD_volumes!$Q30:$U30,WPD_volumes!$Q$13:$U$13)+WPD_volumes!$O30,0)</f>
        <v>0</v>
      </c>
      <c r="AB30" s="234">
        <f>IF(AB$11=$D$6, WPD_volumes!$M30,0)</f>
        <v>0</v>
      </c>
      <c r="AC30" s="124"/>
      <c r="AD30" s="235">
        <f t="shared" si="6"/>
        <v>0</v>
      </c>
      <c r="AE30" s="235">
        <f t="shared" si="6"/>
        <v>0</v>
      </c>
      <c r="AF30" s="235">
        <f t="shared" si="6"/>
        <v>0</v>
      </c>
      <c r="AG30" s="235">
        <f t="shared" ca="1" si="6"/>
        <v>0</v>
      </c>
      <c r="AH30" s="235">
        <f t="shared" si="6"/>
        <v>0</v>
      </c>
      <c r="AI30" s="235">
        <f t="shared" si="6"/>
        <v>0</v>
      </c>
      <c r="AJ30" s="235">
        <f t="shared" si="6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ca="1" si="8"/>
        <v>0</v>
      </c>
      <c r="AU30" s="235">
        <f t="shared" ca="1" si="8"/>
        <v>0</v>
      </c>
      <c r="AV30" s="235">
        <f t="shared" si="8"/>
        <v>0</v>
      </c>
      <c r="AW30" s="235">
        <f t="shared" si="8"/>
        <v>0</v>
      </c>
      <c r="AX30" s="235">
        <f t="shared" si="8"/>
        <v>0</v>
      </c>
      <c r="AY30" s="235">
        <f t="shared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5">
      <c r="D31" s="219" t="str">
        <f>WPD_volumes!D31</f>
        <v>HV Customers (total)</v>
      </c>
      <c r="F31" s="12"/>
      <c r="G31" s="98"/>
      <c r="H31" s="236">
        <f>IF(H$11=$D$6, WPD_volumes!$J31*WPD_volumes!$K31,0)</f>
        <v>0</v>
      </c>
      <c r="I31" s="233">
        <f>IF(I$11=IF($D31=$A$5, $D$5, IF(OR($D31="ESV observed compliance", $D31 = $A$7),$D$7, $D$6)), SUMPRODUCT(WPD_volumes!$Q31:$U31,WPD_volumes!$Q$13:$U$13)+WPD_volumes!$O31,0)</f>
        <v>0</v>
      </c>
      <c r="J31" s="234">
        <f>IF(J$11=$D$6, WPD_volumes!$M31,0)</f>
        <v>0</v>
      </c>
      <c r="K31" s="233">
        <f>IF(K$11=$D$6, WPD_volumes!$J31*WPD_volumes!$K31,0)</f>
        <v>0</v>
      </c>
      <c r="L31" s="233">
        <f>IF(L$11=IF($D31=$A$5, $D$5, IF(OR($D31="ESV observed compliance", $D31 = $A$7),$D$7, $D$6)), SUMPRODUCT(WPD_volumes!$Q31:$U31,WPD_volumes!$Q$13:$U$13)+WPD_volumes!$O31,0)</f>
        <v>0</v>
      </c>
      <c r="M31" s="234">
        <f>IF(M$11=$D$6, WPD_volumes!$M31,0)</f>
        <v>0</v>
      </c>
      <c r="N31" s="233">
        <f>IF(N$11=$D$6, WPD_volumes!$J31*WPD_volumes!$K31,0)</f>
        <v>0</v>
      </c>
      <c r="O31" s="233">
        <f>IF(O$11=IF($D31=$A$5, $D$5, IF(OR($D31="ESV observed compliance", $D31 = $A$7),$D$7, $D$6)), SUMPRODUCT(WPD_volumes!$Q31:$U31,WPD_volumes!$Q$13:$U$13)+WPD_volumes!$O31,0)</f>
        <v>0</v>
      </c>
      <c r="P31" s="234">
        <f>IF(P$11=$D$6, WPD_volumes!$M31,0)</f>
        <v>0</v>
      </c>
      <c r="Q31" s="233">
        <f>IF(Q$11=$D$6, WPD_volumes!$J31*WPD_volumes!$K31,0)</f>
        <v>0</v>
      </c>
      <c r="R31" s="233">
        <f ca="1">IF(R$11=IF($D31=$A$5, $D$5, IF(OR($D31="ESV observed compliance", $D31 = $A$7),$D$7, $D$6)), SUMPRODUCT(WPD_volumes!$Q31:$U31,WPD_volumes!$Q$13:$U$13)+WPD_volumes!$O31,0)</f>
        <v>0</v>
      </c>
      <c r="S31" s="234">
        <f>IF(S$11=$D$6, WPD_volumes!$M31,0)</f>
        <v>0</v>
      </c>
      <c r="T31" s="233">
        <f>IF(T$11=$D$6, WPD_volumes!$J31*WPD_volumes!$K31,0)</f>
        <v>0</v>
      </c>
      <c r="U31" s="233">
        <f>IF(U$11=IF($D31=$A$5, $D$5, IF(OR($D31="ESV observed compliance", $D31 = $A$7),$D$7, $D$6)), SUMPRODUCT(WPD_volumes!$Q31:$U31,WPD_volumes!$Q$13:$U$13)+WPD_volumes!$O31,0)</f>
        <v>0</v>
      </c>
      <c r="V31" s="234">
        <f>IF(V$11=$D$6, WPD_volumes!$M31,0)</f>
        <v>0</v>
      </c>
      <c r="W31" s="233">
        <f>IF(W$11=$D$6, WPD_volumes!$J31*WPD_volumes!$K31,0)</f>
        <v>0</v>
      </c>
      <c r="X31" s="233">
        <f>IF(X$11=IF($D31=$A$5, $D$5, IF(OR($D31="ESV observed compliance", $D31 = $A$7),$D$7, $D$6)), SUMPRODUCT(WPD_volumes!$Q31:$U31,WPD_volumes!$Q$13:$U$13)+WPD_volumes!$O31,0)</f>
        <v>0</v>
      </c>
      <c r="Y31" s="234">
        <f>IF(Y$11=$D$6, WPD_volumes!$M31,0)</f>
        <v>0</v>
      </c>
      <c r="Z31" s="233">
        <f>IF(Z$11=$D$6, WPD_volumes!$J31*WPD_volumes!$K31,0)</f>
        <v>0</v>
      </c>
      <c r="AA31" s="233">
        <f>IF(AA$11=IF($D31=$A$5, $D$5, IF(OR($D31="ESV observed compliance", $D31 = $A$7),$D$7, $D$6)), SUMPRODUCT(WPD_volumes!$Q31:$U31,WPD_volumes!$Q$13:$U$13)+WPD_volumes!$O31,0)</f>
        <v>0</v>
      </c>
      <c r="AB31" s="234">
        <f>IF(AB$11=$D$6, WPD_volumes!$M31,0)</f>
        <v>0</v>
      </c>
      <c r="AC31" s="124"/>
      <c r="AD31" s="235">
        <f t="shared" si="6"/>
        <v>0</v>
      </c>
      <c r="AE31" s="235">
        <f t="shared" si="6"/>
        <v>0</v>
      </c>
      <c r="AF31" s="235">
        <f t="shared" si="6"/>
        <v>0</v>
      </c>
      <c r="AG31" s="235">
        <f t="shared" ca="1" si="6"/>
        <v>0</v>
      </c>
      <c r="AH31" s="235">
        <f t="shared" si="6"/>
        <v>0</v>
      </c>
      <c r="AI31" s="235">
        <f t="shared" si="6"/>
        <v>0</v>
      </c>
      <c r="AJ31" s="235">
        <f t="shared" si="6"/>
        <v>0</v>
      </c>
      <c r="AK31" s="124"/>
      <c r="AL31" s="235">
        <f t="shared" ca="1" si="10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ca="1" si="8"/>
        <v>0</v>
      </c>
      <c r="AU31" s="235">
        <f t="shared" ca="1" si="8"/>
        <v>0</v>
      </c>
      <c r="AV31" s="235">
        <f t="shared" si="8"/>
        <v>0</v>
      </c>
      <c r="AW31" s="235">
        <f t="shared" si="8"/>
        <v>0</v>
      </c>
      <c r="AX31" s="235">
        <f t="shared" si="8"/>
        <v>0</v>
      </c>
      <c r="AY31" s="235">
        <f t="shared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</row>
    <row r="32" spans="2:55">
      <c r="D32" s="219" t="str">
        <f>WPD_volumes!D32</f>
        <v>HV Customers (generation signalling)</v>
      </c>
      <c r="F32" s="12"/>
      <c r="G32" s="98"/>
      <c r="H32" s="236">
        <f>IF(H$11=$D$6, WPD_volumes!$J32*WPD_volumes!$K32,0)</f>
        <v>0</v>
      </c>
      <c r="I32" s="233">
        <f>IF(I$11=IF($D32=$A$5, $D$5, IF(OR($D32="ESV observed compliance", $D32 = $A$7),$D$7, $D$6)), SUMPRODUCT(WPD_volumes!$Q32:$U32,WPD_volumes!$Q$13:$U$13)+WPD_volumes!$O32,0)</f>
        <v>0</v>
      </c>
      <c r="J32" s="234">
        <f>IF(J$11=$D$6, WPD_volumes!$M32,0)</f>
        <v>0</v>
      </c>
      <c r="K32" s="233">
        <f>IF(K$11=$D$6, WPD_volumes!$J32*WPD_volumes!$K32,0)</f>
        <v>0</v>
      </c>
      <c r="L32" s="233">
        <f>IF(L$11=IF($D32=$A$5, $D$5, IF(OR($D32="ESV observed compliance", $D32 = $A$7),$D$7, $D$6)), SUMPRODUCT(WPD_volumes!$Q32:$U32,WPD_volumes!$Q$13:$U$13)+WPD_volumes!$O32,0)</f>
        <v>0</v>
      </c>
      <c r="M32" s="234">
        <f>IF(M$11=$D$6, WPD_volumes!$M32,0)</f>
        <v>0</v>
      </c>
      <c r="N32" s="233">
        <f>IF(N$11=$D$6, WPD_volumes!$J32*WPD_volumes!$K32,0)</f>
        <v>0</v>
      </c>
      <c r="O32" s="233">
        <f>IF(O$11=IF($D32=$A$5, $D$5, IF(OR($D32="ESV observed compliance", $D32 = $A$7),$D$7, $D$6)), SUMPRODUCT(WPD_volumes!$Q32:$U32,WPD_volumes!$Q$13:$U$13)+WPD_volumes!$O32,0)</f>
        <v>0</v>
      </c>
      <c r="P32" s="234">
        <f>IF(P$11=$D$6, WPD_volumes!$M32,0)</f>
        <v>0</v>
      </c>
      <c r="Q32" s="233">
        <f>IF(Q$11=$D$6, WPD_volumes!$J32*WPD_volumes!$K32,0)</f>
        <v>0</v>
      </c>
      <c r="R32" s="233">
        <f ca="1">IF(R$11=IF($D32=$A$5, $D$5, IF(OR($D32="ESV observed compliance", $D32 = $A$7),$D$7, $D$6)), SUMPRODUCT(WPD_volumes!$Q32:$U32,WPD_volumes!$Q$13:$U$13)+WPD_volumes!$O32,0)</f>
        <v>0</v>
      </c>
      <c r="S32" s="234">
        <f>IF(S$11=$D$6, WPD_volumes!$M32,0)</f>
        <v>0</v>
      </c>
      <c r="T32" s="233">
        <f>IF(T$11=$D$6, WPD_volumes!$J32*WPD_volumes!$K32,0)</f>
        <v>0</v>
      </c>
      <c r="U32" s="233">
        <f>IF(U$11=IF($D32=$A$5, $D$5, IF(OR($D32="ESV observed compliance", $D32 = $A$7),$D$7, $D$6)), SUMPRODUCT(WPD_volumes!$Q32:$U32,WPD_volumes!$Q$13:$U$13)+WPD_volumes!$O32,0)</f>
        <v>0</v>
      </c>
      <c r="V32" s="234">
        <f>IF(V$11=$D$6, WPD_volumes!$M32,0)</f>
        <v>0</v>
      </c>
      <c r="W32" s="233">
        <f>IF(W$11=$D$6, WPD_volumes!$J32*WPD_volumes!$K32,0)</f>
        <v>0</v>
      </c>
      <c r="X32" s="233">
        <f>IF(X$11=IF($D32=$A$5, $D$5, IF(OR($D32="ESV observed compliance", $D32 = $A$7),$D$7, $D$6)), SUMPRODUCT(WPD_volumes!$Q32:$U32,WPD_volumes!$Q$13:$U$13)+WPD_volumes!$O32,0)</f>
        <v>0</v>
      </c>
      <c r="Y32" s="234">
        <f>IF(Y$11=$D$6, WPD_volumes!$M32,0)</f>
        <v>0</v>
      </c>
      <c r="Z32" s="233">
        <f>IF(Z$11=$D$6, WPD_volumes!$J32*WPD_volumes!$K32,0)</f>
        <v>0</v>
      </c>
      <c r="AA32" s="233">
        <f>IF(AA$11=IF($D32=$A$5, $D$5, IF(OR($D32="ESV observed compliance", $D32 = $A$7),$D$7, $D$6)), SUMPRODUCT(WPD_volumes!$Q32:$U32,WPD_volumes!$Q$13:$U$13)+WPD_volumes!$O32,0)</f>
        <v>0</v>
      </c>
      <c r="AB32" s="234">
        <f>IF(AB$11=$D$6, WPD_volumes!$M32,0)</f>
        <v>0</v>
      </c>
      <c r="AC32" s="124"/>
      <c r="AD32" s="235">
        <f t="shared" si="6"/>
        <v>0</v>
      </c>
      <c r="AE32" s="235">
        <f t="shared" si="6"/>
        <v>0</v>
      </c>
      <c r="AF32" s="235">
        <f t="shared" si="6"/>
        <v>0</v>
      </c>
      <c r="AG32" s="235">
        <f t="shared" ca="1" si="6"/>
        <v>0</v>
      </c>
      <c r="AH32" s="235">
        <f t="shared" si="6"/>
        <v>0</v>
      </c>
      <c r="AI32" s="235">
        <f t="shared" si="6"/>
        <v>0</v>
      </c>
      <c r="AJ32" s="235">
        <f t="shared" si="6"/>
        <v>0</v>
      </c>
      <c r="AK32" s="124"/>
      <c r="AL32" s="235">
        <f t="shared" ca="1" si="10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ca="1" si="8"/>
        <v>0</v>
      </c>
      <c r="AU32" s="235">
        <f t="shared" ca="1" si="8"/>
        <v>0</v>
      </c>
      <c r="AV32" s="235">
        <f t="shared" si="8"/>
        <v>0</v>
      </c>
      <c r="AW32" s="235">
        <f t="shared" si="8"/>
        <v>0</v>
      </c>
      <c r="AX32" s="235">
        <f t="shared" si="8"/>
        <v>0</v>
      </c>
      <c r="AY32" s="235">
        <f t="shared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</row>
    <row r="33" spans="1:55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BC33" si="11">SUMIF($AD$11:$AJ$11,BC$11, $AD33:$AJ33)*BC$8</f>
        <v>0</v>
      </c>
    </row>
    <row r="34" spans="1:55">
      <c r="D34" s="217" t="str">
        <f>WPD_volumes!D34</f>
        <v>22kV feeder works</v>
      </c>
      <c r="F34" s="12"/>
      <c r="G34" s="98"/>
      <c r="H34" s="236">
        <f>IF(H$11=$D$6, WPD_volumes!$J34*WPD_volumes!$K34,0)</f>
        <v>0</v>
      </c>
      <c r="I34" s="233">
        <f>IF(I$11=IF($D34=$A$5, $D$5, IF(OR($D34="ESV observed compliance", $D34 = $A$7),$D$7, $D$6)), SUMPRODUCT(WPD_volumes!$Q34:$U34,WPD_volumes!$Q$13:$U$13)+WPD_volumes!$O34,0)</f>
        <v>0</v>
      </c>
      <c r="J34" s="234">
        <f>IF(J$11=$D$6, WPD_volumes!$M34,0)</f>
        <v>0</v>
      </c>
      <c r="K34" s="233">
        <f>IF(K$11=$D$6, WPD_volumes!$J34*WPD_volumes!$K34,0)</f>
        <v>0</v>
      </c>
      <c r="L34" s="233">
        <f>IF(L$11=IF($D34=$A$5, $D$5, IF(OR($D34="ESV observed compliance", $D34 = $A$7),$D$7, $D$6)), SUMPRODUCT(WPD_volumes!$Q34:$U34,WPD_volumes!$Q$13:$U$13)+WPD_volumes!$O34,0)</f>
        <v>0</v>
      </c>
      <c r="M34" s="234">
        <f>IF(M$11=$D$6, WPD_volumes!$M34,0)</f>
        <v>0</v>
      </c>
      <c r="N34" s="233">
        <f>IF(N$11=$D$6, WPD_volumes!$J34*WPD_volumes!$K34,0)</f>
        <v>0</v>
      </c>
      <c r="O34" s="233">
        <f>IF(O$11=IF($D34=$A$5, $D$5, IF(OR($D34="ESV observed compliance", $D34 = $A$7),$D$7, $D$6)), SUMPRODUCT(WPD_volumes!$Q34:$U34,WPD_volumes!$Q$13:$U$13)+WPD_volumes!$O34,0)</f>
        <v>0</v>
      </c>
      <c r="P34" s="234">
        <f>IF(P$11=$D$6, WPD_volumes!$M34,0)</f>
        <v>0</v>
      </c>
      <c r="Q34" s="233">
        <f>IF(Q$11=$D$6, WPD_volumes!$J34*WPD_volumes!$K34,0)</f>
        <v>6732000</v>
      </c>
      <c r="R34" s="233">
        <f ca="1">IF(R$11=IF($D34=$A$5, $D$5, IF(OR($D34="ESV observed compliance", $D34 = $A$7),$D$7, $D$6)), SUMPRODUCT(WPD_volumes!$Q34:$U34,WPD_volumes!$Q$13:$U$13)+WPD_volumes!$O34,0)</f>
        <v>0</v>
      </c>
      <c r="S34" s="234">
        <f>IF(S$11=$D$6, WPD_volumes!$M34,0)</f>
        <v>0</v>
      </c>
      <c r="T34" s="233">
        <f>IF(T$11=$D$6, WPD_volumes!$J34*WPD_volumes!$K34,0)</f>
        <v>0</v>
      </c>
      <c r="U34" s="233">
        <f>IF(U$11=IF($D34=$A$5, $D$5, IF(OR($D34="ESV observed compliance", $D34 = $A$7),$D$7, $D$6)), SUMPRODUCT(WPD_volumes!$Q34:$U34,WPD_volumes!$Q$13:$U$13)+WPD_volumes!$O34,0)</f>
        <v>0</v>
      </c>
      <c r="V34" s="234">
        <f>IF(V$11=$D$6, WPD_volumes!$M34,0)</f>
        <v>0</v>
      </c>
      <c r="W34" s="233">
        <f>IF(W$11=$D$6, WPD_volumes!$J34*WPD_volumes!$K34,0)</f>
        <v>0</v>
      </c>
      <c r="X34" s="233">
        <f>IF(X$11=IF($D34=$A$5, $D$5, IF(OR($D34="ESV observed compliance", $D34 = $A$7),$D$7, $D$6)), SUMPRODUCT(WPD_volumes!$Q34:$U34,WPD_volumes!$Q$13:$U$13)+WPD_volumes!$O34,0)</f>
        <v>0</v>
      </c>
      <c r="Y34" s="234">
        <f>IF(Y$11=$D$6, WPD_volumes!$M34,0)</f>
        <v>0</v>
      </c>
      <c r="Z34" s="233">
        <f>IF(Z$11=$D$6, WPD_volumes!$J34*WPD_volumes!$K34,0)</f>
        <v>0</v>
      </c>
      <c r="AA34" s="233">
        <f>IF(AA$11=IF($D34=$A$5, $D$5, IF(OR($D34="ESV observed compliance", $D34 = $A$7),$D$7, $D$6)), SUMPRODUCT(WPD_volumes!$Q34:$U34,WPD_volumes!$Q$13:$U$13)+WPD_volumes!$O34,0)</f>
        <v>0</v>
      </c>
      <c r="AB34" s="234">
        <f>IF(AB$11=$D$6, WPD_volumes!$M34,0)</f>
        <v>0</v>
      </c>
      <c r="AC34" s="124"/>
      <c r="AD34" s="235">
        <f t="shared" ref="AD34:AJ39" si="12">SUMIF($H$11:$AB$11,AD$11, $H34:$AB34)</f>
        <v>0</v>
      </c>
      <c r="AE34" s="235">
        <f t="shared" si="12"/>
        <v>0</v>
      </c>
      <c r="AF34" s="235">
        <f t="shared" si="12"/>
        <v>0</v>
      </c>
      <c r="AG34" s="235">
        <f t="shared" ca="1" si="12"/>
        <v>6732000</v>
      </c>
      <c r="AH34" s="235">
        <f t="shared" si="12"/>
        <v>0</v>
      </c>
      <c r="AI34" s="235">
        <f t="shared" si="12"/>
        <v>0</v>
      </c>
      <c r="AJ34" s="235">
        <f t="shared" si="12"/>
        <v>0</v>
      </c>
      <c r="AK34" s="124"/>
      <c r="AL34" s="235">
        <f t="shared" ca="1" si="10"/>
        <v>6732000</v>
      </c>
      <c r="AN34" s="235">
        <f t="shared" ref="AN34:BC39" si="13">SUMIF($AD$11:$AJ$11,AN$11, $AD34:$AJ34)*AN$8</f>
        <v>0</v>
      </c>
      <c r="AO34" s="235">
        <f t="shared" si="13"/>
        <v>0</v>
      </c>
      <c r="AP34" s="235">
        <f t="shared" si="13"/>
        <v>0</v>
      </c>
      <c r="AQ34" s="235">
        <f t="shared" si="13"/>
        <v>0</v>
      </c>
      <c r="AR34" s="235">
        <f t="shared" si="13"/>
        <v>0</v>
      </c>
      <c r="AS34" s="235">
        <f t="shared" si="13"/>
        <v>0</v>
      </c>
      <c r="AT34" s="235">
        <f t="shared" ca="1" si="13"/>
        <v>3366000</v>
      </c>
      <c r="AU34" s="235">
        <f t="shared" ca="1" si="13"/>
        <v>3366000</v>
      </c>
      <c r="AV34" s="235">
        <f t="shared" si="13"/>
        <v>0</v>
      </c>
      <c r="AW34" s="235">
        <f t="shared" si="13"/>
        <v>0</v>
      </c>
      <c r="AX34" s="235">
        <f t="shared" si="13"/>
        <v>0</v>
      </c>
      <c r="AY34" s="235">
        <f t="shared" si="13"/>
        <v>0</v>
      </c>
      <c r="AZ34" s="235">
        <f t="shared" si="13"/>
        <v>0</v>
      </c>
      <c r="BA34" s="235">
        <f t="shared" si="13"/>
        <v>0</v>
      </c>
      <c r="BB34" s="235">
        <f t="shared" si="13"/>
        <v>0</v>
      </c>
      <c r="BC34" s="235">
        <f t="shared" si="13"/>
        <v>0</v>
      </c>
    </row>
    <row r="35" spans="1:55">
      <c r="D35" s="217" t="str">
        <f>WPD_volumes!D35</f>
        <v>66kV Line works (Overhead)</v>
      </c>
      <c r="F35" s="12"/>
      <c r="G35" s="98"/>
      <c r="H35" s="236">
        <f>IF(H$11=$D$6, WPD_volumes!$J35*WPD_volumes!$K35,0)</f>
        <v>0</v>
      </c>
      <c r="I35" s="233">
        <f>IF(I$11=IF($D35=$A$5, $D$5, IF(OR($D35="ESV observed compliance", $D35 = $A$7),$D$7, $D$6)), SUMPRODUCT(WPD_volumes!$Q35:$U35,WPD_volumes!$Q$13:$U$13)+WPD_volumes!$O35,0)</f>
        <v>0</v>
      </c>
      <c r="J35" s="234">
        <f>IF(J$11=$D$6, WPD_volumes!$M35,0)</f>
        <v>0</v>
      </c>
      <c r="K35" s="233">
        <f>IF(K$11=$D$6, WPD_volumes!$J35*WPD_volumes!$K35,0)</f>
        <v>0</v>
      </c>
      <c r="L35" s="233">
        <f>IF(L$11=IF($D35=$A$5, $D$5, IF(OR($D35="ESV observed compliance", $D35 = $A$7),$D$7, $D$6)), SUMPRODUCT(WPD_volumes!$Q35:$U35,WPD_volumes!$Q$13:$U$13)+WPD_volumes!$O35,0)</f>
        <v>0</v>
      </c>
      <c r="M35" s="234">
        <f>IF(M$11=$D$6, WPD_volumes!$M35,0)</f>
        <v>0</v>
      </c>
      <c r="N35" s="233">
        <f>IF(N$11=$D$6, WPD_volumes!$J35*WPD_volumes!$K35,0)</f>
        <v>0</v>
      </c>
      <c r="O35" s="233">
        <f>IF(O$11=IF($D35=$A$5, $D$5, IF(OR($D35="ESV observed compliance", $D35 = $A$7),$D$7, $D$6)), SUMPRODUCT(WPD_volumes!$Q35:$U35,WPD_volumes!$Q$13:$U$13)+WPD_volumes!$O35,0)</f>
        <v>0</v>
      </c>
      <c r="P35" s="234">
        <f>IF(P$11=$D$6, WPD_volumes!$M35,0)</f>
        <v>0</v>
      </c>
      <c r="Q35" s="233">
        <f>IF(Q$11=$D$6, WPD_volumes!$J35*WPD_volumes!$K35,0)</f>
        <v>0</v>
      </c>
      <c r="R35" s="233">
        <f ca="1">IF(R$11=IF($D35=$A$5, $D$5, IF(OR($D35="ESV observed compliance", $D35 = $A$7),$D$7, $D$6)), SUMPRODUCT(WPD_volumes!$Q35:$U35,WPD_volumes!$Q$13:$U$13)+WPD_volumes!$O35,0)</f>
        <v>0</v>
      </c>
      <c r="S35" s="234">
        <f>IF(S$11=$D$6, WPD_volumes!$M35,0)</f>
        <v>0</v>
      </c>
      <c r="T35" s="233">
        <f>IF(T$11=$D$6, WPD_volumes!$J35*WPD_volumes!$K35,0)</f>
        <v>0</v>
      </c>
      <c r="U35" s="233">
        <f>IF(U$11=IF($D35=$A$5, $D$5, IF(OR($D35="ESV observed compliance", $D35 = $A$7),$D$7, $D$6)), SUMPRODUCT(WPD_volumes!$Q35:$U35,WPD_volumes!$Q$13:$U$13)+WPD_volumes!$O35,0)</f>
        <v>0</v>
      </c>
      <c r="V35" s="234">
        <f>IF(V$11=$D$6, WPD_volumes!$M35,0)</f>
        <v>0</v>
      </c>
      <c r="W35" s="233">
        <f>IF(W$11=$D$6, WPD_volumes!$J35*WPD_volumes!$K35,0)</f>
        <v>0</v>
      </c>
      <c r="X35" s="233">
        <f>IF(X$11=IF($D35=$A$5, $D$5, IF(OR($D35="ESV observed compliance", $D35 = $A$7),$D$7, $D$6)), SUMPRODUCT(WPD_volumes!$Q35:$U35,WPD_volumes!$Q$13:$U$13)+WPD_volumes!$O35,0)</f>
        <v>0</v>
      </c>
      <c r="Y35" s="234">
        <f>IF(Y$11=$D$6, WPD_volumes!$M35,0)</f>
        <v>0</v>
      </c>
      <c r="Z35" s="233">
        <f>IF(Z$11=$D$6, WPD_volumes!$J35*WPD_volumes!$K35,0)</f>
        <v>0</v>
      </c>
      <c r="AA35" s="233">
        <f>IF(AA$11=IF($D35=$A$5, $D$5, IF(OR($D35="ESV observed compliance", $D35 = $A$7),$D$7, $D$6)), SUMPRODUCT(WPD_volumes!$Q35:$U35,WPD_volumes!$Q$13:$U$13)+WPD_volumes!$O35,0)</f>
        <v>0</v>
      </c>
      <c r="AB35" s="234">
        <f>IF(AB$11=$D$6, WPD_volumes!$M35,0)</f>
        <v>0</v>
      </c>
      <c r="AC35" s="124"/>
      <c r="AD35" s="235">
        <f t="shared" si="12"/>
        <v>0</v>
      </c>
      <c r="AE35" s="235">
        <f t="shared" si="12"/>
        <v>0</v>
      </c>
      <c r="AF35" s="235">
        <f t="shared" si="12"/>
        <v>0</v>
      </c>
      <c r="AG35" s="235">
        <f t="shared" ca="1" si="12"/>
        <v>0</v>
      </c>
      <c r="AH35" s="235">
        <f t="shared" si="12"/>
        <v>0</v>
      </c>
      <c r="AI35" s="235">
        <f t="shared" si="12"/>
        <v>0</v>
      </c>
      <c r="AJ35" s="235">
        <f t="shared" si="12"/>
        <v>0</v>
      </c>
      <c r="AK35" s="124"/>
      <c r="AL35" s="235">
        <f t="shared" ref="AL35:AL39" ca="1" si="14">SUM(AD35:AJ35)</f>
        <v>0</v>
      </c>
      <c r="AN35" s="235">
        <f t="shared" si="13"/>
        <v>0</v>
      </c>
      <c r="AO35" s="235">
        <f t="shared" si="13"/>
        <v>0</v>
      </c>
      <c r="AP35" s="235">
        <f t="shared" si="13"/>
        <v>0</v>
      </c>
      <c r="AQ35" s="235">
        <f t="shared" si="13"/>
        <v>0</v>
      </c>
      <c r="AR35" s="235">
        <f t="shared" si="13"/>
        <v>0</v>
      </c>
      <c r="AS35" s="235">
        <f t="shared" si="13"/>
        <v>0</v>
      </c>
      <c r="AT35" s="235">
        <f t="shared" ca="1" si="13"/>
        <v>0</v>
      </c>
      <c r="AU35" s="235">
        <f t="shared" ca="1" si="13"/>
        <v>0</v>
      </c>
      <c r="AV35" s="235">
        <f t="shared" si="13"/>
        <v>0</v>
      </c>
      <c r="AW35" s="235">
        <f t="shared" si="13"/>
        <v>0</v>
      </c>
      <c r="AX35" s="235">
        <f t="shared" si="13"/>
        <v>0</v>
      </c>
      <c r="AY35" s="235">
        <f t="shared" si="13"/>
        <v>0</v>
      </c>
      <c r="AZ35" s="235">
        <f t="shared" si="13"/>
        <v>0</v>
      </c>
      <c r="BA35" s="235">
        <f t="shared" si="13"/>
        <v>0</v>
      </c>
      <c r="BB35" s="235">
        <f t="shared" si="13"/>
        <v>0</v>
      </c>
      <c r="BC35" s="235">
        <f t="shared" si="13"/>
        <v>0</v>
      </c>
    </row>
    <row r="36" spans="1:55">
      <c r="D36" s="217" t="str">
        <f>WPD_volumes!D36</f>
        <v>3rd phase line extension</v>
      </c>
      <c r="F36" s="12"/>
      <c r="G36" s="98"/>
      <c r="H36" s="236">
        <f>IF(H$11=$D$6, WPD_volumes!$J36*WPD_volumes!$K36,0)</f>
        <v>0</v>
      </c>
      <c r="I36" s="233">
        <f>IF(I$11=IF($D36=$A$5, $D$5, IF(OR($D36="ESV observed compliance", $D36 = $A$7),$D$7, $D$6)), SUMPRODUCT(WPD_volumes!$Q36:$U36,WPD_volumes!$Q$13:$U$13)+WPD_volumes!$O36,0)</f>
        <v>0</v>
      </c>
      <c r="J36" s="234">
        <f>IF(J$11=$D$6, WPD_volumes!$M36,0)</f>
        <v>0</v>
      </c>
      <c r="K36" s="233">
        <f>IF(K$11=$D$6, WPD_volumes!$J36*WPD_volumes!$K36,0)</f>
        <v>0</v>
      </c>
      <c r="L36" s="233">
        <f>IF(L$11=IF($D36=$A$5, $D$5, IF(OR($D36="ESV observed compliance", $D36 = $A$7),$D$7, $D$6)), SUMPRODUCT(WPD_volumes!$Q36:$U36,WPD_volumes!$Q$13:$U$13)+WPD_volumes!$O36,0)</f>
        <v>0</v>
      </c>
      <c r="M36" s="234">
        <f>IF(M$11=$D$6, WPD_volumes!$M36,0)</f>
        <v>0</v>
      </c>
      <c r="N36" s="233">
        <f>IF(N$11=$D$6, WPD_volumes!$J36*WPD_volumes!$K36,0)</f>
        <v>0</v>
      </c>
      <c r="O36" s="233">
        <f>IF(O$11=IF($D36=$A$5, $D$5, IF(OR($D36="ESV observed compliance", $D36 = $A$7),$D$7, $D$6)), SUMPRODUCT(WPD_volumes!$Q36:$U36,WPD_volumes!$Q$13:$U$13)+WPD_volumes!$O36,0)</f>
        <v>0</v>
      </c>
      <c r="P36" s="234">
        <f>IF(P$11=$D$6, WPD_volumes!$M36,0)</f>
        <v>0</v>
      </c>
      <c r="Q36" s="233">
        <f>IF(Q$11=$D$6, WPD_volumes!$J36*WPD_volumes!$K36,0)</f>
        <v>0</v>
      </c>
      <c r="R36" s="233">
        <f ca="1">IF(R$11=IF($D36=$A$5, $D$5, IF(OR($D36="ESV observed compliance", $D36 = $A$7),$D$7, $D$6)), SUMPRODUCT(WPD_volumes!$Q36:$U36,WPD_volumes!$Q$13:$U$13)+WPD_volumes!$O36,0)</f>
        <v>0</v>
      </c>
      <c r="S36" s="234">
        <f>IF(S$11=$D$6, WPD_volumes!$M36,0)</f>
        <v>0</v>
      </c>
      <c r="T36" s="233">
        <f>IF(T$11=$D$6, WPD_volumes!$J36*WPD_volumes!$K36,0)</f>
        <v>0</v>
      </c>
      <c r="U36" s="233">
        <f>IF(U$11=IF($D36=$A$5, $D$5, IF(OR($D36="ESV observed compliance", $D36 = $A$7),$D$7, $D$6)), SUMPRODUCT(WPD_volumes!$Q36:$U36,WPD_volumes!$Q$13:$U$13)+WPD_volumes!$O36,0)</f>
        <v>0</v>
      </c>
      <c r="V36" s="234">
        <f>IF(V$11=$D$6, WPD_volumes!$M36,0)</f>
        <v>0</v>
      </c>
      <c r="W36" s="233">
        <f>IF(W$11=$D$6, WPD_volumes!$J36*WPD_volumes!$K36,0)</f>
        <v>0</v>
      </c>
      <c r="X36" s="233">
        <f>IF(X$11=IF($D36=$A$5, $D$5, IF(OR($D36="ESV observed compliance", $D36 = $A$7),$D$7, $D$6)), SUMPRODUCT(WPD_volumes!$Q36:$U36,WPD_volumes!$Q$13:$U$13)+WPD_volumes!$O36,0)</f>
        <v>0</v>
      </c>
      <c r="Y36" s="234">
        <f>IF(Y$11=$D$6, WPD_volumes!$M36,0)</f>
        <v>0</v>
      </c>
      <c r="Z36" s="233">
        <f>IF(Z$11=$D$6, WPD_volumes!$J36*WPD_volumes!$K36,0)</f>
        <v>0</v>
      </c>
      <c r="AA36" s="233">
        <f>IF(AA$11=IF($D36=$A$5, $D$5, IF(OR($D36="ESV observed compliance", $D36 = $A$7),$D$7, $D$6)), SUMPRODUCT(WPD_volumes!$Q36:$U36,WPD_volumes!$Q$13:$U$13)+WPD_volumes!$O36,0)</f>
        <v>0</v>
      </c>
      <c r="AB36" s="234">
        <f>IF(AB$11=$D$6, WPD_volumes!$M36,0)</f>
        <v>0</v>
      </c>
      <c r="AC36" s="124"/>
      <c r="AD36" s="235">
        <f t="shared" si="12"/>
        <v>0</v>
      </c>
      <c r="AE36" s="235">
        <f t="shared" si="12"/>
        <v>0</v>
      </c>
      <c r="AF36" s="235">
        <f t="shared" si="12"/>
        <v>0</v>
      </c>
      <c r="AG36" s="235">
        <f t="shared" ca="1" si="12"/>
        <v>0</v>
      </c>
      <c r="AH36" s="235">
        <f t="shared" si="12"/>
        <v>0</v>
      </c>
      <c r="AI36" s="235">
        <f t="shared" si="12"/>
        <v>0</v>
      </c>
      <c r="AJ36" s="235">
        <f t="shared" si="12"/>
        <v>0</v>
      </c>
      <c r="AK36" s="124"/>
      <c r="AL36" s="235">
        <f t="shared" ca="1" si="14"/>
        <v>0</v>
      </c>
      <c r="AN36" s="235">
        <f t="shared" si="13"/>
        <v>0</v>
      </c>
      <c r="AO36" s="235">
        <f t="shared" si="13"/>
        <v>0</v>
      </c>
      <c r="AP36" s="235">
        <f t="shared" si="13"/>
        <v>0</v>
      </c>
      <c r="AQ36" s="235">
        <f t="shared" si="13"/>
        <v>0</v>
      </c>
      <c r="AR36" s="235">
        <f t="shared" si="13"/>
        <v>0</v>
      </c>
      <c r="AS36" s="235">
        <f t="shared" si="13"/>
        <v>0</v>
      </c>
      <c r="AT36" s="235">
        <f t="shared" ca="1" si="13"/>
        <v>0</v>
      </c>
      <c r="AU36" s="235">
        <f t="shared" ca="1" si="13"/>
        <v>0</v>
      </c>
      <c r="AV36" s="235">
        <f t="shared" si="13"/>
        <v>0</v>
      </c>
      <c r="AW36" s="235">
        <f t="shared" si="13"/>
        <v>0</v>
      </c>
      <c r="AX36" s="235">
        <f t="shared" si="13"/>
        <v>0</v>
      </c>
      <c r="AY36" s="235">
        <f t="shared" si="13"/>
        <v>0</v>
      </c>
      <c r="AZ36" s="235">
        <f t="shared" si="13"/>
        <v>0</v>
      </c>
      <c r="BA36" s="235">
        <f t="shared" si="13"/>
        <v>0</v>
      </c>
      <c r="BB36" s="235">
        <f t="shared" si="13"/>
        <v>0</v>
      </c>
      <c r="BC36" s="235">
        <f t="shared" si="13"/>
        <v>0</v>
      </c>
    </row>
    <row r="37" spans="1:55">
      <c r="D37" s="217" t="str">
        <f>WPD_volumes!D37</f>
        <v>Asset resilience</v>
      </c>
      <c r="F37" s="12"/>
      <c r="G37" s="98"/>
      <c r="H37" s="236">
        <f>IF(H$11=$D$6, WPD_volumes!$J37*WPD_volumes!$K37,0)</f>
        <v>0</v>
      </c>
      <c r="I37" s="233">
        <f>IF(I$11=IF($D37=$A$5, $D$5, IF(OR($D37="ESV observed compliance", $D37 = $A$7),$D$7, $D$6)), SUMPRODUCT(WPD_volumes!$Q37:$U37,WPD_volumes!$Q$13:$U$13)+WPD_volumes!$O37,0)</f>
        <v>0</v>
      </c>
      <c r="J37" s="234">
        <f>IF(J$11=$D$6, WPD_volumes!$M37,0)</f>
        <v>0</v>
      </c>
      <c r="K37" s="233">
        <f>IF(K$11=$D$6, WPD_volumes!$J37*WPD_volumes!$K37,0)</f>
        <v>0</v>
      </c>
      <c r="L37" s="233">
        <f>IF(L$11=IF($D37=$A$5, $D$5, IF(OR($D37="ESV observed compliance", $D37 = $A$7),$D$7, $D$6)), SUMPRODUCT(WPD_volumes!$Q37:$U37,WPD_volumes!$Q$13:$U$13)+WPD_volumes!$O37,0)</f>
        <v>0</v>
      </c>
      <c r="M37" s="234">
        <f>IF(M$11=$D$6, WPD_volumes!$M37,0)</f>
        <v>0</v>
      </c>
      <c r="N37" s="233">
        <f>IF(N$11=$D$6, WPD_volumes!$J37*WPD_volumes!$K37,0)</f>
        <v>0</v>
      </c>
      <c r="O37" s="233">
        <f>IF(O$11=IF($D37=$A$5, $D$5, IF(OR($D37="ESV observed compliance", $D37 = $A$7),$D$7, $D$6)), SUMPRODUCT(WPD_volumes!$Q37:$U37,WPD_volumes!$Q$13:$U$13)+WPD_volumes!$O37,0)</f>
        <v>0</v>
      </c>
      <c r="P37" s="234">
        <f>IF(P$11=$D$6, WPD_volumes!$M37,0)</f>
        <v>0</v>
      </c>
      <c r="Q37" s="233">
        <f>IF(Q$11=$D$6, WPD_volumes!$J37*WPD_volumes!$K37,0)</f>
        <v>5538386.722734794</v>
      </c>
      <c r="R37" s="233">
        <f ca="1">IF(R$11=IF($D37=$A$5, $D$5, IF(OR($D37="ESV observed compliance", $D37 = $A$7),$D$7, $D$6)), SUMPRODUCT(WPD_volumes!$Q37:$U37,WPD_volumes!$Q$13:$U$13)+WPD_volumes!$O37,0)</f>
        <v>0</v>
      </c>
      <c r="S37" s="234">
        <f>IF(S$11=$D$6, WPD_volumes!$M37,0)</f>
        <v>0</v>
      </c>
      <c r="T37" s="233">
        <f>IF(T$11=$D$6, WPD_volumes!$J37*WPD_volumes!$K37,0)</f>
        <v>0</v>
      </c>
      <c r="U37" s="233">
        <f>IF(U$11=IF($D37=$A$5, $D$5, IF(OR($D37="ESV observed compliance", $D37 = $A$7),$D$7, $D$6)), SUMPRODUCT(WPD_volumes!$Q37:$U37,WPD_volumes!$Q$13:$U$13)+WPD_volumes!$O37,0)</f>
        <v>0</v>
      </c>
      <c r="V37" s="234">
        <f>IF(V$11=$D$6, WPD_volumes!$M37,0)</f>
        <v>0</v>
      </c>
      <c r="W37" s="233">
        <f>IF(W$11=$D$6, WPD_volumes!$J37*WPD_volumes!$K37,0)</f>
        <v>0</v>
      </c>
      <c r="X37" s="233">
        <f>IF(X$11=IF($D37=$A$5, $D$5, IF(OR($D37="ESV observed compliance", $D37 = $A$7),$D$7, $D$6)), SUMPRODUCT(WPD_volumes!$Q37:$U37,WPD_volumes!$Q$13:$U$13)+WPD_volumes!$O37,0)</f>
        <v>0</v>
      </c>
      <c r="Y37" s="234">
        <f>IF(Y$11=$D$6, WPD_volumes!$M37,0)</f>
        <v>0</v>
      </c>
      <c r="Z37" s="233">
        <f>IF(Z$11=$D$6, WPD_volumes!$J37*WPD_volumes!$K37,0)</f>
        <v>0</v>
      </c>
      <c r="AA37" s="233">
        <f>IF(AA$11=IF($D37=$A$5, $D$5, IF(OR($D37="ESV observed compliance", $D37 = $A$7),$D$7, $D$6)), SUMPRODUCT(WPD_volumes!$Q37:$U37,WPD_volumes!$Q$13:$U$13)+WPD_volumes!$O37,0)</f>
        <v>0</v>
      </c>
      <c r="AB37" s="234">
        <f>IF(AB$11=$D$6, WPD_volumes!$M37,0)</f>
        <v>0</v>
      </c>
      <c r="AC37" s="124"/>
      <c r="AD37" s="235">
        <f t="shared" si="12"/>
        <v>0</v>
      </c>
      <c r="AE37" s="235">
        <f t="shared" si="12"/>
        <v>0</v>
      </c>
      <c r="AF37" s="235">
        <f t="shared" si="12"/>
        <v>0</v>
      </c>
      <c r="AG37" s="235">
        <f t="shared" ca="1" si="12"/>
        <v>5538386.722734794</v>
      </c>
      <c r="AH37" s="235">
        <f t="shared" si="12"/>
        <v>0</v>
      </c>
      <c r="AI37" s="235">
        <f t="shared" si="12"/>
        <v>0</v>
      </c>
      <c r="AJ37" s="235">
        <f t="shared" si="12"/>
        <v>0</v>
      </c>
      <c r="AK37" s="124"/>
      <c r="AL37" s="235">
        <f t="shared" ca="1" si="14"/>
        <v>5538386.722734794</v>
      </c>
      <c r="AN37" s="235">
        <f t="shared" si="13"/>
        <v>0</v>
      </c>
      <c r="AO37" s="235">
        <f t="shared" si="13"/>
        <v>0</v>
      </c>
      <c r="AP37" s="235">
        <f t="shared" si="13"/>
        <v>0</v>
      </c>
      <c r="AQ37" s="235">
        <f t="shared" si="13"/>
        <v>0</v>
      </c>
      <c r="AR37" s="235">
        <f t="shared" si="13"/>
        <v>0</v>
      </c>
      <c r="AS37" s="235">
        <f t="shared" si="13"/>
        <v>0</v>
      </c>
      <c r="AT37" s="235">
        <f t="shared" ca="1" si="13"/>
        <v>2769193.361367397</v>
      </c>
      <c r="AU37" s="235">
        <f t="shared" ca="1" si="13"/>
        <v>2769193.361367397</v>
      </c>
      <c r="AV37" s="235">
        <f t="shared" si="13"/>
        <v>0</v>
      </c>
      <c r="AW37" s="235">
        <f t="shared" si="13"/>
        <v>0</v>
      </c>
      <c r="AX37" s="235">
        <f t="shared" si="13"/>
        <v>0</v>
      </c>
      <c r="AY37" s="235">
        <f t="shared" si="13"/>
        <v>0</v>
      </c>
      <c r="AZ37" s="235">
        <f t="shared" si="13"/>
        <v>0</v>
      </c>
      <c r="BA37" s="235">
        <f t="shared" si="13"/>
        <v>0</v>
      </c>
      <c r="BB37" s="235">
        <f t="shared" si="13"/>
        <v>0</v>
      </c>
      <c r="BC37" s="235">
        <f t="shared" si="13"/>
        <v>0</v>
      </c>
    </row>
    <row r="38" spans="1:55">
      <c r="D38" s="217" t="str">
        <f>WPD_volumes!D38</f>
        <v>Distribution Comms</v>
      </c>
      <c r="F38" s="12"/>
      <c r="G38" s="98"/>
      <c r="H38" s="236">
        <f>IF(H$11=$D$6, WPD_volumes!$J38*WPD_volumes!$K38,0)</f>
        <v>0</v>
      </c>
      <c r="I38" s="233">
        <f>IF(I$11=IF($D38=$A$5, $D$5, IF(OR($D38="ESV observed compliance", $D38 = $A$7),$D$7, $D$6)), SUMPRODUCT(WPD_volumes!$Q38:$U38,WPD_volumes!$Q$13:$U$13)+WPD_volumes!$O38,0)</f>
        <v>0</v>
      </c>
      <c r="J38" s="234">
        <f>IF(J$11=$D$6, WPD_volumes!$M38,0)</f>
        <v>0</v>
      </c>
      <c r="K38" s="233">
        <f>IF(K$11=$D$6, WPD_volumes!$J38*WPD_volumes!$K38,0)</f>
        <v>0</v>
      </c>
      <c r="L38" s="233">
        <f>IF(L$11=IF($D38=$A$5, $D$5, IF(OR($D38="ESV observed compliance", $D38 = $A$7),$D$7, $D$6)), SUMPRODUCT(WPD_volumes!$Q38:$U38,WPD_volumes!$Q$13:$U$13)+WPD_volumes!$O38,0)</f>
        <v>0</v>
      </c>
      <c r="M38" s="234">
        <f>IF(M$11=$D$6, WPD_volumes!$M38,0)</f>
        <v>0</v>
      </c>
      <c r="N38" s="233">
        <f>IF(N$11=$D$6, WPD_volumes!$J38*WPD_volumes!$K38,0)</f>
        <v>0</v>
      </c>
      <c r="O38" s="233">
        <f>IF(O$11=IF($D38=$A$5, $D$5, IF(OR($D38="ESV observed compliance", $D38 = $A$7),$D$7, $D$6)), SUMPRODUCT(WPD_volumes!$Q38:$U38,WPD_volumes!$Q$13:$U$13)+WPD_volumes!$O38,0)</f>
        <v>0</v>
      </c>
      <c r="P38" s="234">
        <f>IF(P$11=$D$6, WPD_volumes!$M38,0)</f>
        <v>0</v>
      </c>
      <c r="Q38" s="233">
        <f>IF(Q$11=$D$6, WPD_volumes!$J38*WPD_volumes!$K38,0)</f>
        <v>0</v>
      </c>
      <c r="R38" s="233">
        <f ca="1">IF(R$11=IF($D38=$A$5, $D$5, IF(OR($D38="ESV observed compliance", $D38 = $A$7),$D$7, $D$6)), SUMPRODUCT(WPD_volumes!$Q38:$U38,WPD_volumes!$Q$13:$U$13)+WPD_volumes!$O38,0)</f>
        <v>0</v>
      </c>
      <c r="S38" s="234">
        <f>IF(S$11=$D$6, WPD_volumes!$M38,0)</f>
        <v>0</v>
      </c>
      <c r="T38" s="233">
        <f>IF(T$11=$D$6, WPD_volumes!$J38*WPD_volumes!$K38,0)</f>
        <v>0</v>
      </c>
      <c r="U38" s="233">
        <f>IF(U$11=IF($D38=$A$5, $D$5, IF(OR($D38="ESV observed compliance", $D38 = $A$7),$D$7, $D$6)), SUMPRODUCT(WPD_volumes!$Q38:$U38,WPD_volumes!$Q$13:$U$13)+WPD_volumes!$O38,0)</f>
        <v>0</v>
      </c>
      <c r="V38" s="234">
        <f>IF(V$11=$D$6, WPD_volumes!$M38,0)</f>
        <v>0</v>
      </c>
      <c r="W38" s="233">
        <f>IF(W$11=$D$6, WPD_volumes!$J38*WPD_volumes!$K38,0)</f>
        <v>0</v>
      </c>
      <c r="X38" s="233">
        <f>IF(X$11=IF($D38=$A$5, $D$5, IF(OR($D38="ESV observed compliance", $D38 = $A$7),$D$7, $D$6)), SUMPRODUCT(WPD_volumes!$Q38:$U38,WPD_volumes!$Q$13:$U$13)+WPD_volumes!$O38,0)</f>
        <v>0</v>
      </c>
      <c r="Y38" s="234">
        <f>IF(Y$11=$D$6, WPD_volumes!$M38,0)</f>
        <v>0</v>
      </c>
      <c r="Z38" s="233">
        <f>IF(Z$11=$D$6, WPD_volumes!$J38*WPD_volumes!$K38,0)</f>
        <v>0</v>
      </c>
      <c r="AA38" s="233">
        <f>IF(AA$11=IF($D38=$A$5, $D$5, IF(OR($D38="ESV observed compliance", $D38 = $A$7),$D$7, $D$6)), SUMPRODUCT(WPD_volumes!$Q38:$U38,WPD_volumes!$Q$13:$U$13)+WPD_volumes!$O38,0)</f>
        <v>0</v>
      </c>
      <c r="AB38" s="234">
        <f>IF(AB$11=$D$6, WPD_volumes!$M38,0)</f>
        <v>0</v>
      </c>
      <c r="AC38" s="124"/>
      <c r="AD38" s="235">
        <f t="shared" si="12"/>
        <v>0</v>
      </c>
      <c r="AE38" s="235">
        <f t="shared" si="12"/>
        <v>0</v>
      </c>
      <c r="AF38" s="235">
        <f t="shared" si="12"/>
        <v>0</v>
      </c>
      <c r="AG38" s="235">
        <f t="shared" ca="1" si="12"/>
        <v>0</v>
      </c>
      <c r="AH38" s="235">
        <f t="shared" si="12"/>
        <v>0</v>
      </c>
      <c r="AI38" s="235">
        <f t="shared" si="12"/>
        <v>0</v>
      </c>
      <c r="AJ38" s="235">
        <f t="shared" si="12"/>
        <v>0</v>
      </c>
      <c r="AK38" s="124"/>
      <c r="AL38" s="235">
        <f t="shared" ca="1" si="14"/>
        <v>0</v>
      </c>
      <c r="AN38" s="235">
        <f t="shared" si="13"/>
        <v>0</v>
      </c>
      <c r="AO38" s="235">
        <f t="shared" si="13"/>
        <v>0</v>
      </c>
      <c r="AP38" s="235">
        <f t="shared" si="13"/>
        <v>0</v>
      </c>
      <c r="AQ38" s="235">
        <f t="shared" si="13"/>
        <v>0</v>
      </c>
      <c r="AR38" s="235">
        <f t="shared" si="13"/>
        <v>0</v>
      </c>
      <c r="AS38" s="235">
        <f t="shared" si="13"/>
        <v>0</v>
      </c>
      <c r="AT38" s="235">
        <f t="shared" ca="1" si="13"/>
        <v>0</v>
      </c>
      <c r="AU38" s="235">
        <f t="shared" ca="1" si="13"/>
        <v>0</v>
      </c>
      <c r="AV38" s="235">
        <f t="shared" si="13"/>
        <v>0</v>
      </c>
      <c r="AW38" s="235">
        <f t="shared" si="13"/>
        <v>0</v>
      </c>
      <c r="AX38" s="235">
        <f t="shared" si="13"/>
        <v>0</v>
      </c>
      <c r="AY38" s="235">
        <f t="shared" si="13"/>
        <v>0</v>
      </c>
      <c r="AZ38" s="235">
        <f t="shared" si="13"/>
        <v>0</v>
      </c>
      <c r="BA38" s="235">
        <f t="shared" si="13"/>
        <v>0</v>
      </c>
      <c r="BB38" s="235">
        <f t="shared" si="13"/>
        <v>0</v>
      </c>
      <c r="BC38" s="235">
        <f t="shared" si="13"/>
        <v>0</v>
      </c>
    </row>
    <row r="39" spans="1:55">
      <c r="D39" s="217" t="str">
        <f>WPD_volumes!D39</f>
        <v>Other distribution materials - Isolating Transformer (6MVA)</v>
      </c>
      <c r="F39" s="12"/>
      <c r="G39" s="98"/>
      <c r="H39" s="236">
        <f>IF(H$11=$D$6, WPD_volumes!$J39*WPD_volumes!$K39,0)</f>
        <v>0</v>
      </c>
      <c r="I39" s="233">
        <f>IF(I$11=IF($D39=$A$5, $D$5, IF(OR($D39="ESV observed compliance", $D39 = $A$7),$D$7, $D$6)), SUMPRODUCT(WPD_volumes!$Q39:$U39,WPD_volumes!$Q$13:$U$13)+WPD_volumes!$O39,0)</f>
        <v>0</v>
      </c>
      <c r="J39" s="234">
        <f>IF(J$11=$D$6, WPD_volumes!$M39,0)</f>
        <v>0</v>
      </c>
      <c r="K39" s="233">
        <f>IF(K$11=$D$6, WPD_volumes!$J39*WPD_volumes!$K39,0)</f>
        <v>0</v>
      </c>
      <c r="L39" s="233">
        <f>IF(L$11=IF($D39=$A$5, $D$5, IF(OR($D39="ESV observed compliance", $D39 = $A$7),$D$7, $D$6)), SUMPRODUCT(WPD_volumes!$Q39:$U39,WPD_volumes!$Q$13:$U$13)+WPD_volumes!$O39,0)</f>
        <v>0</v>
      </c>
      <c r="M39" s="234">
        <f>IF(M$11=$D$6, WPD_volumes!$M39,0)</f>
        <v>0</v>
      </c>
      <c r="N39" s="233">
        <f>IF(N$11=$D$6, WPD_volumes!$J39*WPD_volumes!$K39,0)</f>
        <v>0</v>
      </c>
      <c r="O39" s="233">
        <f>IF(O$11=IF($D39=$A$5, $D$5, IF(OR($D39="ESV observed compliance", $D39 = $A$7),$D$7, $D$6)), SUMPRODUCT(WPD_volumes!$Q39:$U39,WPD_volumes!$Q$13:$U$13)+WPD_volumes!$O39,0)</f>
        <v>0</v>
      </c>
      <c r="P39" s="234">
        <f>IF(P$11=$D$6, WPD_volumes!$M39,0)</f>
        <v>0</v>
      </c>
      <c r="Q39" s="233">
        <f>IF(Q$11=$D$6, WPD_volumes!$J39*WPD_volumes!$K39,0)</f>
        <v>7344000</v>
      </c>
      <c r="R39" s="233">
        <f ca="1">IF(R$11=IF($D39=$A$5, $D$5, IF(OR($D39="ESV observed compliance", $D39 = $A$7),$D$7, $D$6)), SUMPRODUCT(WPD_volumes!$Q39:$U39,WPD_volumes!$Q$13:$U$13)+WPD_volumes!$O39,0)</f>
        <v>0</v>
      </c>
      <c r="S39" s="234">
        <f>IF(S$11=$D$6, WPD_volumes!$M39,0)</f>
        <v>0</v>
      </c>
      <c r="T39" s="233">
        <f>IF(T$11=$D$6, WPD_volumes!$J39*WPD_volumes!$K39,0)</f>
        <v>0</v>
      </c>
      <c r="U39" s="233">
        <f>IF(U$11=IF($D39=$A$5, $D$5, IF(OR($D39="ESV observed compliance", $D39 = $A$7),$D$7, $D$6)), SUMPRODUCT(WPD_volumes!$Q39:$U39,WPD_volumes!$Q$13:$U$13)+WPD_volumes!$O39,0)</f>
        <v>0</v>
      </c>
      <c r="V39" s="234">
        <f>IF(V$11=$D$6, WPD_volumes!$M39,0)</f>
        <v>0</v>
      </c>
      <c r="W39" s="233">
        <f>IF(W$11=$D$6, WPD_volumes!$J39*WPD_volumes!$K39,0)</f>
        <v>0</v>
      </c>
      <c r="X39" s="233">
        <f>IF(X$11=IF($D39=$A$5, $D$5, IF(OR($D39="ESV observed compliance", $D39 = $A$7),$D$7, $D$6)), SUMPRODUCT(WPD_volumes!$Q39:$U39,WPD_volumes!$Q$13:$U$13)+WPD_volumes!$O39,0)</f>
        <v>0</v>
      </c>
      <c r="Y39" s="234">
        <f>IF(Y$11=$D$6, WPD_volumes!$M39,0)</f>
        <v>0</v>
      </c>
      <c r="Z39" s="233">
        <f>IF(Z$11=$D$6, WPD_volumes!$J39*WPD_volumes!$K39,0)</f>
        <v>0</v>
      </c>
      <c r="AA39" s="233">
        <f>IF(AA$11=IF($D39=$A$5, $D$5, IF(OR($D39="ESV observed compliance", $D39 = $A$7),$D$7, $D$6)), SUMPRODUCT(WPD_volumes!$Q39:$U39,WPD_volumes!$Q$13:$U$13)+WPD_volumes!$O39,0)</f>
        <v>0</v>
      </c>
      <c r="AB39" s="234">
        <f>IF(AB$11=$D$6, WPD_volumes!$M39,0)</f>
        <v>0</v>
      </c>
      <c r="AC39" s="124"/>
      <c r="AD39" s="235">
        <f t="shared" si="12"/>
        <v>0</v>
      </c>
      <c r="AE39" s="235">
        <f t="shared" si="12"/>
        <v>0</v>
      </c>
      <c r="AF39" s="235">
        <f t="shared" si="12"/>
        <v>0</v>
      </c>
      <c r="AG39" s="235">
        <f t="shared" ca="1" si="12"/>
        <v>7344000</v>
      </c>
      <c r="AH39" s="235">
        <f t="shared" si="12"/>
        <v>0</v>
      </c>
      <c r="AI39" s="235">
        <f t="shared" si="12"/>
        <v>0</v>
      </c>
      <c r="AJ39" s="235">
        <f t="shared" si="12"/>
        <v>0</v>
      </c>
      <c r="AK39" s="124"/>
      <c r="AL39" s="235">
        <f t="shared" ca="1" si="14"/>
        <v>7344000</v>
      </c>
      <c r="AN39" s="235">
        <f t="shared" si="13"/>
        <v>0</v>
      </c>
      <c r="AO39" s="235">
        <f t="shared" si="13"/>
        <v>0</v>
      </c>
      <c r="AP39" s="235">
        <f t="shared" si="13"/>
        <v>0</v>
      </c>
      <c r="AQ39" s="235">
        <f t="shared" si="13"/>
        <v>0</v>
      </c>
      <c r="AR39" s="235">
        <f t="shared" si="13"/>
        <v>0</v>
      </c>
      <c r="AS39" s="235">
        <f t="shared" si="13"/>
        <v>0</v>
      </c>
      <c r="AT39" s="235">
        <f t="shared" ca="1" si="13"/>
        <v>3672000</v>
      </c>
      <c r="AU39" s="235">
        <f t="shared" ca="1" si="13"/>
        <v>3672000</v>
      </c>
      <c r="AV39" s="235">
        <f t="shared" si="13"/>
        <v>0</v>
      </c>
      <c r="AW39" s="235">
        <f t="shared" si="13"/>
        <v>0</v>
      </c>
      <c r="AX39" s="235">
        <f t="shared" si="13"/>
        <v>0</v>
      </c>
      <c r="AY39" s="235">
        <f t="shared" si="13"/>
        <v>0</v>
      </c>
      <c r="AZ39" s="235">
        <f t="shared" si="13"/>
        <v>0</v>
      </c>
      <c r="BA39" s="235">
        <f t="shared" si="13"/>
        <v>0</v>
      </c>
      <c r="BB39" s="235">
        <f t="shared" si="13"/>
        <v>0</v>
      </c>
      <c r="BC39" s="235">
        <f t="shared" si="13"/>
        <v>0</v>
      </c>
    </row>
    <row r="40" spans="1:55"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D40" s="105"/>
      <c r="AE40" s="105"/>
      <c r="AF40" s="105"/>
      <c r="AG40" s="105"/>
      <c r="AH40" s="105"/>
      <c r="AI40" s="105"/>
      <c r="AJ40" s="105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</row>
    <row r="41" spans="1:55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D41" s="105"/>
      <c r="AE41" s="105"/>
      <c r="AF41" s="105"/>
      <c r="AG41" s="105"/>
      <c r="AH41" s="105"/>
      <c r="AI41" s="105"/>
      <c r="AJ41" s="105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</row>
    <row r="42" spans="1:55">
      <c r="C42" s="10" t="s">
        <v>8</v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D42" s="105"/>
      <c r="AE42" s="105"/>
      <c r="AF42" s="105"/>
      <c r="AG42" s="105"/>
      <c r="AH42" s="105"/>
      <c r="AI42" s="105"/>
      <c r="AJ42" s="105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</row>
    <row r="43" spans="1:55">
      <c r="D43" s="217" t="str">
        <f>WPD_volumes!D43</f>
        <v>GFN</v>
      </c>
      <c r="F43" s="12"/>
      <c r="G43" s="98"/>
      <c r="H43" s="236">
        <f>IF(H$11=$D$6, WPD_volumes!$J43*WPD_volumes!$K43,0)</f>
        <v>0</v>
      </c>
      <c r="I43" s="233">
        <f>IF(I$11=IF($D43=$A$5, $D$5, IF(OR($D43="ESV observed compliance", $D43 = $A$7),$D$7, $D$6)), SUMPRODUCT(WPD_volumes!$Q43:$U43,WPD_volumes!$Q$13:$U$13)+WPD_volumes!$O43,0)</f>
        <v>0</v>
      </c>
      <c r="J43" s="234">
        <f>IF(J$11=$D$6, WPD_volumes!$M43,0)</f>
        <v>0</v>
      </c>
      <c r="K43" s="233">
        <f>IF(K$11=$D$6, WPD_volumes!$J43*WPD_volumes!$K43,0)</f>
        <v>0</v>
      </c>
      <c r="L43" s="233">
        <f>IF(L$11=IF($D43=$A$5, $D$5, IF(OR($D43="ESV observed compliance", $D43 = $A$7),$D$7, $D$6)), SUMPRODUCT(WPD_volumes!$Q43:$U43,WPD_volumes!$Q$13:$U$13)+WPD_volumes!$O43,0)</f>
        <v>0</v>
      </c>
      <c r="M43" s="234">
        <f>IF(M$11=$D$6, WPD_volumes!$M43,0)</f>
        <v>0</v>
      </c>
      <c r="N43" s="233">
        <f>IF(N$11=$D$6, WPD_volumes!$J43*WPD_volumes!$K43,0)</f>
        <v>0</v>
      </c>
      <c r="O43" s="233">
        <f>IF(O$11=IF($D43=$A$5, $D$5, IF(OR($D43="ESV observed compliance", $D43 = $A$7),$D$7, $D$6)), SUMPRODUCT(WPD_volumes!$Q43:$U43,WPD_volumes!$Q$13:$U$13)+WPD_volumes!$O43,0)</f>
        <v>0</v>
      </c>
      <c r="P43" s="234">
        <f>IF(P$11=$D$6, WPD_volumes!$M43,0)</f>
        <v>0</v>
      </c>
      <c r="Q43" s="233">
        <f>IF(Q$11=$D$6, WPD_volumes!$J43*WPD_volumes!$K43,0)</f>
        <v>3871915.3061332162</v>
      </c>
      <c r="R43" s="233">
        <f ca="1">IF(R$11=IF($D43=$A$5, $D$5, IF(OR($D43="ESV observed compliance", $D43 = $A$7),$D$7, $D$6)), SUMPRODUCT(WPD_volumes!$Q43:$U43,WPD_volumes!$Q$13:$U$13)+WPD_volumes!$O43,0)</f>
        <v>1491334.3115088418</v>
      </c>
      <c r="S43" s="234">
        <f>IF(S$11=$D$6, WPD_volumes!$M43,0)</f>
        <v>0</v>
      </c>
      <c r="T43" s="233">
        <f>IF(T$11=$D$6, WPD_volumes!$J43*WPD_volumes!$K43,0)</f>
        <v>0</v>
      </c>
      <c r="U43" s="233">
        <f>IF(U$11=IF($D43=$A$5, $D$5, IF(OR($D43="ESV observed compliance", $D43 = $A$7),$D$7, $D$6)), SUMPRODUCT(WPD_volumes!$Q43:$U43,WPD_volumes!$Q$13:$U$13)+WPD_volumes!$O43,0)</f>
        <v>0</v>
      </c>
      <c r="V43" s="234">
        <f>IF(V$11=$D$6, WPD_volumes!$M43,0)</f>
        <v>0</v>
      </c>
      <c r="W43" s="233">
        <f>IF(W$11=$D$6, WPD_volumes!$J43*WPD_volumes!$K43,0)</f>
        <v>0</v>
      </c>
      <c r="X43" s="233">
        <f>IF(X$11=IF($D43=$A$5, $D$5, IF(OR($D43="ESV observed compliance", $D43 = $A$7),$D$7, $D$6)), SUMPRODUCT(WPD_volumes!$Q43:$U43,WPD_volumes!$Q$13:$U$13)+WPD_volumes!$O43,0)</f>
        <v>0</v>
      </c>
      <c r="Y43" s="234">
        <f>IF(Y$11=$D$6, WPD_volumes!$M43,0)</f>
        <v>0</v>
      </c>
      <c r="Z43" s="233">
        <f>IF(Z$11=$D$6, WPD_volumes!$J43*WPD_volumes!$K43,0)</f>
        <v>0</v>
      </c>
      <c r="AA43" s="233">
        <f>IF(AA$11=IF($D43=$A$5, $D$5, IF(OR($D43="ESV observed compliance", $D43 = $A$7),$D$7, $D$6)), SUMPRODUCT(WPD_volumes!$Q43:$U43,WPD_volumes!$Q$13:$U$13)+WPD_volumes!$O43,0)</f>
        <v>0</v>
      </c>
      <c r="AB43" s="234">
        <f>IF(AB$11=$D$6, WPD_volumes!$M43,0)</f>
        <v>0</v>
      </c>
      <c r="AC43" s="124"/>
      <c r="AD43" s="235">
        <f t="shared" ref="AD43:AJ61" si="15">SUMIF($H$11:$AB$11,AD$11, $H43:$AB43)</f>
        <v>0</v>
      </c>
      <c r="AE43" s="235">
        <f t="shared" si="15"/>
        <v>0</v>
      </c>
      <c r="AF43" s="235">
        <f t="shared" si="15"/>
        <v>0</v>
      </c>
      <c r="AG43" s="235">
        <f t="shared" ca="1" si="15"/>
        <v>5363249.6176420581</v>
      </c>
      <c r="AH43" s="235">
        <f t="shared" si="15"/>
        <v>0</v>
      </c>
      <c r="AI43" s="235">
        <f t="shared" si="15"/>
        <v>0</v>
      </c>
      <c r="AJ43" s="235">
        <f t="shared" si="15"/>
        <v>0</v>
      </c>
      <c r="AK43" s="124"/>
      <c r="AL43" s="235">
        <f t="shared" ref="AL43" ca="1" si="16">SUM(AD43:AJ43)</f>
        <v>5363249.6176420581</v>
      </c>
      <c r="AN43" s="235">
        <f t="shared" ref="AN43:BC58" si="17">SUMIF($AD$11:$AJ$11,AN$11, $AD43:$AJ43)*AN$8</f>
        <v>0</v>
      </c>
      <c r="AO43" s="235">
        <f t="shared" si="17"/>
        <v>0</v>
      </c>
      <c r="AP43" s="235">
        <f t="shared" si="17"/>
        <v>0</v>
      </c>
      <c r="AQ43" s="235">
        <f t="shared" si="17"/>
        <v>0</v>
      </c>
      <c r="AR43" s="235">
        <f t="shared" si="17"/>
        <v>0</v>
      </c>
      <c r="AS43" s="235">
        <f t="shared" si="17"/>
        <v>0</v>
      </c>
      <c r="AT43" s="235">
        <f t="shared" ca="1" si="17"/>
        <v>2681624.808821029</v>
      </c>
      <c r="AU43" s="235">
        <f t="shared" ca="1" si="17"/>
        <v>2681624.808821029</v>
      </c>
      <c r="AV43" s="235">
        <f t="shared" si="17"/>
        <v>0</v>
      </c>
      <c r="AW43" s="235">
        <f t="shared" si="17"/>
        <v>0</v>
      </c>
      <c r="AX43" s="235">
        <f t="shared" si="17"/>
        <v>0</v>
      </c>
      <c r="AY43" s="235">
        <f t="shared" si="17"/>
        <v>0</v>
      </c>
      <c r="AZ43" s="235">
        <f t="shared" si="17"/>
        <v>0</v>
      </c>
      <c r="BA43" s="235">
        <f t="shared" si="17"/>
        <v>0</v>
      </c>
      <c r="BB43" s="235">
        <f t="shared" si="17"/>
        <v>0</v>
      </c>
      <c r="BC43" s="235">
        <f t="shared" si="17"/>
        <v>0</v>
      </c>
    </row>
    <row r="44" spans="1:55">
      <c r="D44" s="217" t="str">
        <f>WPD_volumes!D44</f>
        <v>GFN enclosure</v>
      </c>
      <c r="F44" s="12"/>
      <c r="G44" s="98"/>
      <c r="H44" s="236">
        <f>IF(H$11=$D$6, WPD_volumes!$J44*WPD_volumes!$K44,0)</f>
        <v>0</v>
      </c>
      <c r="I44" s="233">
        <f>IF(I$11=IF($D44=$A$5, $D$5, IF(OR($D44="ESV observed compliance", $D44 = $A$7),$D$7, $D$6)), SUMPRODUCT(WPD_volumes!$Q44:$U44,WPD_volumes!$Q$13:$U$13)+WPD_volumes!$O44,0)</f>
        <v>0</v>
      </c>
      <c r="J44" s="234">
        <f>IF(J$11=$D$6, WPD_volumes!$M44,0)</f>
        <v>0</v>
      </c>
      <c r="K44" s="233">
        <f>IF(K$11=$D$6, WPD_volumes!$J44*WPD_volumes!$K44,0)</f>
        <v>0</v>
      </c>
      <c r="L44" s="233">
        <f>IF(L$11=IF($D44=$A$5, $D$5, IF(OR($D44="ESV observed compliance", $D44 = $A$7),$D$7, $D$6)), SUMPRODUCT(WPD_volumes!$Q44:$U44,WPD_volumes!$Q$13:$U$13)+WPD_volumes!$O44,0)</f>
        <v>0</v>
      </c>
      <c r="M44" s="234">
        <f>IF(M$11=$D$6, WPD_volumes!$M44,0)</f>
        <v>0</v>
      </c>
      <c r="N44" s="233">
        <f>IF(N$11=$D$6, WPD_volumes!$J44*WPD_volumes!$K44,0)</f>
        <v>0</v>
      </c>
      <c r="O44" s="233">
        <f>IF(O$11=IF($D44=$A$5, $D$5, IF(OR($D44="ESV observed compliance", $D44 = $A$7),$D$7, $D$6)), SUMPRODUCT(WPD_volumes!$Q44:$U44,WPD_volumes!$Q$13:$U$13)+WPD_volumes!$O44,0)</f>
        <v>0</v>
      </c>
      <c r="P44" s="234">
        <f>IF(P$11=$D$6, WPD_volumes!$M44,0)</f>
        <v>0</v>
      </c>
      <c r="Q44" s="233">
        <f>IF(Q$11=$D$6, WPD_volumes!$J44*WPD_volumes!$K44,0)</f>
        <v>483989.71520850225</v>
      </c>
      <c r="R44" s="233">
        <f ca="1">IF(R$11=IF($D44=$A$5, $D$5, IF(OR($D44="ESV observed compliance", $D44 = $A$7),$D$7, $D$6)), SUMPRODUCT(WPD_volumes!$Q44:$U44,WPD_volumes!$Q$13:$U$13)+WPD_volumes!$O44,0)</f>
        <v>0</v>
      </c>
      <c r="S44" s="234">
        <f>IF(S$11=$D$6, WPD_volumes!$M44,0)</f>
        <v>0</v>
      </c>
      <c r="T44" s="233">
        <f>IF(T$11=$D$6, WPD_volumes!$J44*WPD_volumes!$K44,0)</f>
        <v>0</v>
      </c>
      <c r="U44" s="233">
        <f>IF(U$11=IF($D44=$A$5, $D$5, IF(OR($D44="ESV observed compliance", $D44 = $A$7),$D$7, $D$6)), SUMPRODUCT(WPD_volumes!$Q44:$U44,WPD_volumes!$Q$13:$U$13)+WPD_volumes!$O44,0)</f>
        <v>0</v>
      </c>
      <c r="V44" s="234">
        <f>IF(V$11=$D$6, WPD_volumes!$M44,0)</f>
        <v>0</v>
      </c>
      <c r="W44" s="233">
        <f>IF(W$11=$D$6, WPD_volumes!$J44*WPD_volumes!$K44,0)</f>
        <v>0</v>
      </c>
      <c r="X44" s="233">
        <f>IF(X$11=IF($D44=$A$5, $D$5, IF(OR($D44="ESV observed compliance", $D44 = $A$7),$D$7, $D$6)), SUMPRODUCT(WPD_volumes!$Q44:$U44,WPD_volumes!$Q$13:$U$13)+WPD_volumes!$O44,0)</f>
        <v>0</v>
      </c>
      <c r="Y44" s="234">
        <f>IF(Y$11=$D$6, WPD_volumes!$M44,0)</f>
        <v>0</v>
      </c>
      <c r="Z44" s="233">
        <f>IF(Z$11=$D$6, WPD_volumes!$J44*WPD_volumes!$K44,0)</f>
        <v>0</v>
      </c>
      <c r="AA44" s="233">
        <f>IF(AA$11=IF($D44=$A$5, $D$5, IF(OR($D44="ESV observed compliance", $D44 = $A$7),$D$7, $D$6)), SUMPRODUCT(WPD_volumes!$Q44:$U44,WPD_volumes!$Q$13:$U$13)+WPD_volumes!$O44,0)</f>
        <v>0</v>
      </c>
      <c r="AB44" s="234">
        <f>IF(AB$11=$D$6, WPD_volumes!$M44,0)</f>
        <v>0</v>
      </c>
      <c r="AC44" s="124"/>
      <c r="AD44" s="235">
        <f t="shared" si="15"/>
        <v>0</v>
      </c>
      <c r="AE44" s="235">
        <f t="shared" si="15"/>
        <v>0</v>
      </c>
      <c r="AF44" s="235">
        <f t="shared" si="15"/>
        <v>0</v>
      </c>
      <c r="AG44" s="235">
        <f t="shared" ca="1" si="15"/>
        <v>483989.71520850225</v>
      </c>
      <c r="AH44" s="235">
        <f t="shared" si="15"/>
        <v>0</v>
      </c>
      <c r="AI44" s="235">
        <f t="shared" si="15"/>
        <v>0</v>
      </c>
      <c r="AJ44" s="235">
        <f t="shared" si="15"/>
        <v>0</v>
      </c>
      <c r="AK44" s="124"/>
      <c r="AL44" s="235">
        <f t="shared" ref="AL44:AL58" ca="1" si="18">SUM(AD44:AJ44)</f>
        <v>483989.71520850225</v>
      </c>
      <c r="AN44" s="235">
        <f t="shared" si="17"/>
        <v>0</v>
      </c>
      <c r="AO44" s="235">
        <f t="shared" si="17"/>
        <v>0</v>
      </c>
      <c r="AP44" s="235">
        <f t="shared" si="17"/>
        <v>0</v>
      </c>
      <c r="AQ44" s="235">
        <f t="shared" si="17"/>
        <v>0</v>
      </c>
      <c r="AR44" s="235">
        <f t="shared" si="17"/>
        <v>0</v>
      </c>
      <c r="AS44" s="235">
        <f t="shared" si="17"/>
        <v>0</v>
      </c>
      <c r="AT44" s="235">
        <f t="shared" ca="1" si="17"/>
        <v>241994.85760425113</v>
      </c>
      <c r="AU44" s="235">
        <f t="shared" ca="1" si="17"/>
        <v>241994.85760425113</v>
      </c>
      <c r="AV44" s="235">
        <f t="shared" si="17"/>
        <v>0</v>
      </c>
      <c r="AW44" s="235">
        <f t="shared" si="17"/>
        <v>0</v>
      </c>
      <c r="AX44" s="235">
        <f t="shared" si="17"/>
        <v>0</v>
      </c>
      <c r="AY44" s="235">
        <f t="shared" si="17"/>
        <v>0</v>
      </c>
      <c r="AZ44" s="235">
        <f t="shared" si="17"/>
        <v>0</v>
      </c>
      <c r="BA44" s="235">
        <f t="shared" si="17"/>
        <v>0</v>
      </c>
      <c r="BB44" s="235">
        <f t="shared" si="17"/>
        <v>0</v>
      </c>
      <c r="BC44" s="235">
        <f t="shared" si="17"/>
        <v>0</v>
      </c>
    </row>
    <row r="45" spans="1:55">
      <c r="D45" s="217" t="str">
        <f>WPD_volumes!D45</f>
        <v>Indoor switch room (incl GFN enclosure and switchboard)</v>
      </c>
      <c r="F45" s="12"/>
      <c r="G45" s="98"/>
      <c r="H45" s="236">
        <f>IF(H$11=$D$6, WPD_volumes!$J45*WPD_volumes!$K45,0)</f>
        <v>0</v>
      </c>
      <c r="I45" s="233">
        <f>IF(I$11=IF($D45=$A$5, $D$5, IF(OR($D45="ESV observed compliance", $D45 = $A$7),$D$7, $D$6)), SUMPRODUCT(WPD_volumes!$Q45:$U45,WPD_volumes!$Q$13:$U$13)+WPD_volumes!$O45,0)</f>
        <v>0</v>
      </c>
      <c r="J45" s="234">
        <f>IF(J$11=$D$6, WPD_volumes!$M45,0)</f>
        <v>0</v>
      </c>
      <c r="K45" s="233">
        <f>IF(K$11=$D$6, WPD_volumes!$J45*WPD_volumes!$K45,0)</f>
        <v>0</v>
      </c>
      <c r="L45" s="233">
        <f>IF(L$11=IF($D45=$A$5, $D$5, IF(OR($D45="ESV observed compliance", $D45 = $A$7),$D$7, $D$6)), SUMPRODUCT(WPD_volumes!$Q45:$U45,WPD_volumes!$Q$13:$U$13)+WPD_volumes!$O45,0)</f>
        <v>0</v>
      </c>
      <c r="M45" s="234">
        <f>IF(M$11=$D$6, WPD_volumes!$M45,0)</f>
        <v>0</v>
      </c>
      <c r="N45" s="233">
        <f>IF(N$11=$D$6, WPD_volumes!$J45*WPD_volumes!$K45,0)</f>
        <v>0</v>
      </c>
      <c r="O45" s="233">
        <f>IF(O$11=IF($D45=$A$5, $D$5, IF(OR($D45="ESV observed compliance", $D45 = $A$7),$D$7, $D$6)), SUMPRODUCT(WPD_volumes!$Q45:$U45,WPD_volumes!$Q$13:$U$13)+WPD_volumes!$O45,0)</f>
        <v>0</v>
      </c>
      <c r="P45" s="234">
        <f>IF(P$11=$D$6, WPD_volumes!$M45,0)</f>
        <v>0</v>
      </c>
      <c r="Q45" s="233">
        <f>IF(Q$11=$D$6, WPD_volumes!$J45*WPD_volumes!$K45,0)</f>
        <v>0</v>
      </c>
      <c r="R45" s="233">
        <f ca="1">IF(R$11=IF($D45=$A$5, $D$5, IF(OR($D45="ESV observed compliance", $D45 = $A$7),$D$7, $D$6)), SUMPRODUCT(WPD_volumes!$Q45:$U45,WPD_volumes!$Q$13:$U$13)+WPD_volumes!$O45,0)</f>
        <v>0</v>
      </c>
      <c r="S45" s="234">
        <f>IF(S$11=$D$6, WPD_volumes!$M45,0)</f>
        <v>0</v>
      </c>
      <c r="T45" s="233">
        <f>IF(T$11=$D$6, WPD_volumes!$J45*WPD_volumes!$K45,0)</f>
        <v>0</v>
      </c>
      <c r="U45" s="233">
        <f>IF(U$11=IF($D45=$A$5, $D$5, IF(OR($D45="ESV observed compliance", $D45 = $A$7),$D$7, $D$6)), SUMPRODUCT(WPD_volumes!$Q45:$U45,WPD_volumes!$Q$13:$U$13)+WPD_volumes!$O45,0)</f>
        <v>0</v>
      </c>
      <c r="V45" s="234">
        <f>IF(V$11=$D$6, WPD_volumes!$M45,0)</f>
        <v>0</v>
      </c>
      <c r="W45" s="233">
        <f>IF(W$11=$D$6, WPD_volumes!$J45*WPD_volumes!$K45,0)</f>
        <v>0</v>
      </c>
      <c r="X45" s="233">
        <f>IF(X$11=IF($D45=$A$5, $D$5, IF(OR($D45="ESV observed compliance", $D45 = $A$7),$D$7, $D$6)), SUMPRODUCT(WPD_volumes!$Q45:$U45,WPD_volumes!$Q$13:$U$13)+WPD_volumes!$O45,0)</f>
        <v>0</v>
      </c>
      <c r="Y45" s="234">
        <f>IF(Y$11=$D$6, WPD_volumes!$M45,0)</f>
        <v>0</v>
      </c>
      <c r="Z45" s="233">
        <f>IF(Z$11=$D$6, WPD_volumes!$J45*WPD_volumes!$K45,0)</f>
        <v>0</v>
      </c>
      <c r="AA45" s="233">
        <f>IF(AA$11=IF($D45=$A$5, $D$5, IF(OR($D45="ESV observed compliance", $D45 = $A$7),$D$7, $D$6)), SUMPRODUCT(WPD_volumes!$Q45:$U45,WPD_volumes!$Q$13:$U$13)+WPD_volumes!$O45,0)</f>
        <v>0</v>
      </c>
      <c r="AB45" s="234">
        <f>IF(AB$11=$D$6, WPD_volumes!$M45,0)</f>
        <v>0</v>
      </c>
      <c r="AC45" s="124"/>
      <c r="AD45" s="235">
        <f t="shared" si="15"/>
        <v>0</v>
      </c>
      <c r="AE45" s="235">
        <f t="shared" si="15"/>
        <v>0</v>
      </c>
      <c r="AF45" s="235">
        <f t="shared" si="15"/>
        <v>0</v>
      </c>
      <c r="AG45" s="235">
        <f t="shared" ca="1" si="15"/>
        <v>0</v>
      </c>
      <c r="AH45" s="235">
        <f t="shared" si="15"/>
        <v>0</v>
      </c>
      <c r="AI45" s="235">
        <f t="shared" si="15"/>
        <v>0</v>
      </c>
      <c r="AJ45" s="235">
        <f t="shared" si="15"/>
        <v>0</v>
      </c>
      <c r="AK45" s="124"/>
      <c r="AL45" s="235">
        <f t="shared" ca="1" si="18"/>
        <v>0</v>
      </c>
      <c r="AN45" s="235">
        <f t="shared" si="17"/>
        <v>0</v>
      </c>
      <c r="AO45" s="235">
        <f t="shared" si="17"/>
        <v>0</v>
      </c>
      <c r="AP45" s="235">
        <f t="shared" si="17"/>
        <v>0</v>
      </c>
      <c r="AQ45" s="235">
        <f t="shared" si="17"/>
        <v>0</v>
      </c>
      <c r="AR45" s="235">
        <f t="shared" si="17"/>
        <v>0</v>
      </c>
      <c r="AS45" s="235">
        <f t="shared" si="17"/>
        <v>0</v>
      </c>
      <c r="AT45" s="235">
        <f t="shared" ca="1" si="17"/>
        <v>0</v>
      </c>
      <c r="AU45" s="235">
        <f t="shared" ca="1" si="17"/>
        <v>0</v>
      </c>
      <c r="AV45" s="235">
        <f t="shared" si="17"/>
        <v>0</v>
      </c>
      <c r="AW45" s="235">
        <f t="shared" si="17"/>
        <v>0</v>
      </c>
      <c r="AX45" s="235">
        <f t="shared" si="17"/>
        <v>0</v>
      </c>
      <c r="AY45" s="235">
        <f t="shared" si="17"/>
        <v>0</v>
      </c>
      <c r="AZ45" s="235">
        <f t="shared" si="17"/>
        <v>0</v>
      </c>
      <c r="BA45" s="235">
        <f t="shared" si="17"/>
        <v>0</v>
      </c>
      <c r="BB45" s="235">
        <f t="shared" si="17"/>
        <v>0</v>
      </c>
      <c r="BC45" s="235">
        <f t="shared" si="17"/>
        <v>0</v>
      </c>
    </row>
    <row r="46" spans="1:55">
      <c r="D46" s="217" t="str">
        <f>WPD_volumes!D46</f>
        <v>RMU</v>
      </c>
      <c r="F46" s="12"/>
      <c r="G46" s="98"/>
      <c r="H46" s="236">
        <f>IF(H$11=$D$6, WPD_volumes!$J46*WPD_volumes!$K46,0)</f>
        <v>0</v>
      </c>
      <c r="I46" s="233">
        <f>IF(I$11=IF($D46=$A$5, $D$5, IF(OR($D46="ESV observed compliance", $D46 = $A$7),$D$7, $D$6)), SUMPRODUCT(WPD_volumes!$Q46:$U46,WPD_volumes!$Q$13:$U$13)+WPD_volumes!$O46,0)</f>
        <v>0</v>
      </c>
      <c r="J46" s="234">
        <f>IF(J$11=$D$6, WPD_volumes!$M46,0)</f>
        <v>0</v>
      </c>
      <c r="K46" s="233">
        <f>IF(K$11=$D$6, WPD_volumes!$J46*WPD_volumes!$K46,0)</f>
        <v>0</v>
      </c>
      <c r="L46" s="233">
        <f>IF(L$11=IF($D46=$A$5, $D$5, IF(OR($D46="ESV observed compliance", $D46 = $A$7),$D$7, $D$6)), SUMPRODUCT(WPD_volumes!$Q46:$U46,WPD_volumes!$Q$13:$U$13)+WPD_volumes!$O46,0)</f>
        <v>0</v>
      </c>
      <c r="M46" s="234">
        <f>IF(M$11=$D$6, WPD_volumes!$M46,0)</f>
        <v>0</v>
      </c>
      <c r="N46" s="233">
        <f>IF(N$11=$D$6, WPD_volumes!$J46*WPD_volumes!$K46,0)</f>
        <v>0</v>
      </c>
      <c r="O46" s="233">
        <f>IF(O$11=IF($D46=$A$5, $D$5, IF(OR($D46="ESV observed compliance", $D46 = $A$7),$D$7, $D$6)), SUMPRODUCT(WPD_volumes!$Q46:$U46,WPD_volumes!$Q$13:$U$13)+WPD_volumes!$O46,0)</f>
        <v>0</v>
      </c>
      <c r="P46" s="234">
        <f>IF(P$11=$D$6, WPD_volumes!$M46,0)</f>
        <v>0</v>
      </c>
      <c r="Q46" s="233">
        <f>IF(Q$11=$D$6, WPD_volumes!$J46*WPD_volumes!$K46,0)</f>
        <v>223121.77512211719</v>
      </c>
      <c r="R46" s="233">
        <f ca="1">IF(R$11=IF($D46=$A$5, $D$5, IF(OR($D46="ESV observed compliance", $D46 = $A$7),$D$7, $D$6)), SUMPRODUCT(WPD_volumes!$Q46:$U46,WPD_volumes!$Q$13:$U$13)+WPD_volumes!$O46,0)</f>
        <v>0</v>
      </c>
      <c r="S46" s="234">
        <f>IF(S$11=$D$6, WPD_volumes!$M46,0)</f>
        <v>0</v>
      </c>
      <c r="T46" s="233">
        <f>IF(T$11=$D$6, WPD_volumes!$J46*WPD_volumes!$K46,0)</f>
        <v>0</v>
      </c>
      <c r="U46" s="233">
        <f>IF(U$11=IF($D46=$A$5, $D$5, IF(OR($D46="ESV observed compliance", $D46 = $A$7),$D$7, $D$6)), SUMPRODUCT(WPD_volumes!$Q46:$U46,WPD_volumes!$Q$13:$U$13)+WPD_volumes!$O46,0)</f>
        <v>0</v>
      </c>
      <c r="V46" s="234">
        <f>IF(V$11=$D$6, WPD_volumes!$M46,0)</f>
        <v>0</v>
      </c>
      <c r="W46" s="233">
        <f>IF(W$11=$D$6, WPD_volumes!$J46*WPD_volumes!$K46,0)</f>
        <v>0</v>
      </c>
      <c r="X46" s="233">
        <f>IF(X$11=IF($D46=$A$5, $D$5, IF(OR($D46="ESV observed compliance", $D46 = $A$7),$D$7, $D$6)), SUMPRODUCT(WPD_volumes!$Q46:$U46,WPD_volumes!$Q$13:$U$13)+WPD_volumes!$O46,0)</f>
        <v>0</v>
      </c>
      <c r="Y46" s="234">
        <f>IF(Y$11=$D$6, WPD_volumes!$M46,0)</f>
        <v>0</v>
      </c>
      <c r="Z46" s="233">
        <f>IF(Z$11=$D$6, WPD_volumes!$J46*WPD_volumes!$K46,0)</f>
        <v>0</v>
      </c>
      <c r="AA46" s="233">
        <f>IF(AA$11=IF($D46=$A$5, $D$5, IF(OR($D46="ESV observed compliance", $D46 = $A$7),$D$7, $D$6)), SUMPRODUCT(WPD_volumes!$Q46:$U46,WPD_volumes!$Q$13:$U$13)+WPD_volumes!$O46,0)</f>
        <v>0</v>
      </c>
      <c r="AB46" s="234">
        <f>IF(AB$11=$D$6, WPD_volumes!$M46,0)</f>
        <v>0</v>
      </c>
      <c r="AC46" s="124"/>
      <c r="AD46" s="235">
        <f t="shared" si="15"/>
        <v>0</v>
      </c>
      <c r="AE46" s="235">
        <f t="shared" si="15"/>
        <v>0</v>
      </c>
      <c r="AF46" s="235">
        <f t="shared" si="15"/>
        <v>0</v>
      </c>
      <c r="AG46" s="235">
        <f t="shared" ca="1" si="15"/>
        <v>223121.77512211719</v>
      </c>
      <c r="AH46" s="235">
        <f t="shared" si="15"/>
        <v>0</v>
      </c>
      <c r="AI46" s="235">
        <f t="shared" si="15"/>
        <v>0</v>
      </c>
      <c r="AJ46" s="235">
        <f t="shared" si="15"/>
        <v>0</v>
      </c>
      <c r="AK46" s="124"/>
      <c r="AL46" s="235">
        <f t="shared" ca="1" si="18"/>
        <v>223121.77512211719</v>
      </c>
      <c r="AN46" s="235">
        <f t="shared" si="17"/>
        <v>0</v>
      </c>
      <c r="AO46" s="235">
        <f t="shared" si="17"/>
        <v>0</v>
      </c>
      <c r="AP46" s="235">
        <f t="shared" si="17"/>
        <v>0</v>
      </c>
      <c r="AQ46" s="235">
        <f t="shared" si="17"/>
        <v>0</v>
      </c>
      <c r="AR46" s="235">
        <f t="shared" si="17"/>
        <v>0</v>
      </c>
      <c r="AS46" s="235">
        <f t="shared" si="17"/>
        <v>0</v>
      </c>
      <c r="AT46" s="235">
        <f t="shared" ca="1" si="17"/>
        <v>111560.8875610586</v>
      </c>
      <c r="AU46" s="235">
        <f t="shared" ca="1" si="17"/>
        <v>111560.8875610586</v>
      </c>
      <c r="AV46" s="235">
        <f t="shared" si="17"/>
        <v>0</v>
      </c>
      <c r="AW46" s="235">
        <f t="shared" si="17"/>
        <v>0</v>
      </c>
      <c r="AX46" s="235">
        <f t="shared" si="17"/>
        <v>0</v>
      </c>
      <c r="AY46" s="235">
        <f t="shared" si="17"/>
        <v>0</v>
      </c>
      <c r="AZ46" s="235">
        <f t="shared" si="17"/>
        <v>0</v>
      </c>
      <c r="BA46" s="235">
        <f t="shared" si="17"/>
        <v>0</v>
      </c>
      <c r="BB46" s="235">
        <f t="shared" si="17"/>
        <v>0</v>
      </c>
      <c r="BC46" s="235">
        <f t="shared" si="17"/>
        <v>0</v>
      </c>
    </row>
    <row r="47" spans="1:55">
      <c r="D47" s="217" t="str">
        <f>WPD_volumes!D47</f>
        <v>66/22kV transformer</v>
      </c>
      <c r="F47" s="12"/>
      <c r="G47" s="98"/>
      <c r="H47" s="236">
        <f>IF(H$11=$D$6, WPD_volumes!$J47*WPD_volumes!$K47,0)</f>
        <v>0</v>
      </c>
      <c r="I47" s="233">
        <f>IF(I$11=IF($D47=$A$5, $D$5, IF(OR($D47="ESV observed compliance", $D47 = $A$7),$D$7, $D$6)), SUMPRODUCT(WPD_volumes!$Q47:$U47,WPD_volumes!$Q$13:$U$13)+WPD_volumes!$O47,0)</f>
        <v>0</v>
      </c>
      <c r="J47" s="234">
        <f>IF(J$11=$D$6, WPD_volumes!$M47,0)</f>
        <v>0</v>
      </c>
      <c r="K47" s="233">
        <f>IF(K$11=$D$6, WPD_volumes!$J47*WPD_volumes!$K47,0)</f>
        <v>0</v>
      </c>
      <c r="L47" s="233">
        <f>IF(L$11=IF($D47=$A$5, $D$5, IF(OR($D47="ESV observed compliance", $D47 = $A$7),$D$7, $D$6)), SUMPRODUCT(WPD_volumes!$Q47:$U47,WPD_volumes!$Q$13:$U$13)+WPD_volumes!$O47,0)</f>
        <v>0</v>
      </c>
      <c r="M47" s="234">
        <f>IF(M$11=$D$6, WPD_volumes!$M47,0)</f>
        <v>0</v>
      </c>
      <c r="N47" s="233">
        <f>IF(N$11=$D$6, WPD_volumes!$J47*WPD_volumes!$K47,0)</f>
        <v>0</v>
      </c>
      <c r="O47" s="233">
        <f>IF(O$11=IF($D47=$A$5, $D$5, IF(OR($D47="ESV observed compliance", $D47 = $A$7),$D$7, $D$6)), SUMPRODUCT(WPD_volumes!$Q47:$U47,WPD_volumes!$Q$13:$U$13)+WPD_volumes!$O47,0)</f>
        <v>0</v>
      </c>
      <c r="P47" s="234">
        <f>IF(P$11=$D$6, WPD_volumes!$M47,0)</f>
        <v>0</v>
      </c>
      <c r="Q47" s="233">
        <f>IF(Q$11=$D$6, WPD_volumes!$J47*WPD_volumes!$K47,0)</f>
        <v>0</v>
      </c>
      <c r="R47" s="233">
        <f ca="1">IF(R$11=IF($D47=$A$5, $D$5, IF(OR($D47="ESV observed compliance", $D47 = $A$7),$D$7, $D$6)), SUMPRODUCT(WPD_volumes!$Q47:$U47,WPD_volumes!$Q$13:$U$13)+WPD_volumes!$O47,0)</f>
        <v>0</v>
      </c>
      <c r="S47" s="234">
        <f>IF(S$11=$D$6, WPD_volumes!$M47,0)</f>
        <v>0</v>
      </c>
      <c r="T47" s="233">
        <f>IF(T$11=$D$6, WPD_volumes!$J47*WPD_volumes!$K47,0)</f>
        <v>0</v>
      </c>
      <c r="U47" s="233">
        <f>IF(U$11=IF($D47=$A$5, $D$5, IF(OR($D47="ESV observed compliance", $D47 = $A$7),$D$7, $D$6)), SUMPRODUCT(WPD_volumes!$Q47:$U47,WPD_volumes!$Q$13:$U$13)+WPD_volumes!$O47,0)</f>
        <v>0</v>
      </c>
      <c r="V47" s="234">
        <f>IF(V$11=$D$6, WPD_volumes!$M47,0)</f>
        <v>0</v>
      </c>
      <c r="W47" s="233">
        <f>IF(W$11=$D$6, WPD_volumes!$J47*WPD_volumes!$K47,0)</f>
        <v>0</v>
      </c>
      <c r="X47" s="233">
        <f>IF(X$11=IF($D47=$A$5, $D$5, IF(OR($D47="ESV observed compliance", $D47 = $A$7),$D$7, $D$6)), SUMPRODUCT(WPD_volumes!$Q47:$U47,WPD_volumes!$Q$13:$U$13)+WPD_volumes!$O47,0)</f>
        <v>0</v>
      </c>
      <c r="Y47" s="234">
        <f>IF(Y$11=$D$6, WPD_volumes!$M47,0)</f>
        <v>0</v>
      </c>
      <c r="Z47" s="233">
        <f>IF(Z$11=$D$6, WPD_volumes!$J47*WPD_volumes!$K47,0)</f>
        <v>0</v>
      </c>
      <c r="AA47" s="233">
        <f>IF(AA$11=IF($D47=$A$5, $D$5, IF(OR($D47="ESV observed compliance", $D47 = $A$7),$D$7, $D$6)), SUMPRODUCT(WPD_volumes!$Q47:$U47,WPD_volumes!$Q$13:$U$13)+WPD_volumes!$O47,0)</f>
        <v>0</v>
      </c>
      <c r="AB47" s="234">
        <f>IF(AB$11=$D$6, WPD_volumes!$M47,0)</f>
        <v>0</v>
      </c>
      <c r="AC47" s="124"/>
      <c r="AD47" s="235">
        <f t="shared" si="15"/>
        <v>0</v>
      </c>
      <c r="AE47" s="235">
        <f t="shared" si="15"/>
        <v>0</v>
      </c>
      <c r="AF47" s="235">
        <f t="shared" si="15"/>
        <v>0</v>
      </c>
      <c r="AG47" s="235">
        <f t="shared" ca="1" si="15"/>
        <v>0</v>
      </c>
      <c r="AH47" s="235">
        <f t="shared" si="15"/>
        <v>0</v>
      </c>
      <c r="AI47" s="235">
        <f t="shared" si="15"/>
        <v>0</v>
      </c>
      <c r="AJ47" s="235">
        <f t="shared" si="15"/>
        <v>0</v>
      </c>
      <c r="AK47" s="124"/>
      <c r="AL47" s="235">
        <f t="shared" ca="1" si="18"/>
        <v>0</v>
      </c>
      <c r="AN47" s="235">
        <f t="shared" si="17"/>
        <v>0</v>
      </c>
      <c r="AO47" s="235">
        <f t="shared" si="17"/>
        <v>0</v>
      </c>
      <c r="AP47" s="235">
        <f t="shared" si="17"/>
        <v>0</v>
      </c>
      <c r="AQ47" s="235">
        <f t="shared" si="17"/>
        <v>0</v>
      </c>
      <c r="AR47" s="235">
        <f t="shared" si="17"/>
        <v>0</v>
      </c>
      <c r="AS47" s="235">
        <f t="shared" si="17"/>
        <v>0</v>
      </c>
      <c r="AT47" s="235">
        <f t="shared" ca="1" si="17"/>
        <v>0</v>
      </c>
      <c r="AU47" s="235">
        <f t="shared" ca="1" si="17"/>
        <v>0</v>
      </c>
      <c r="AV47" s="235">
        <f t="shared" si="17"/>
        <v>0</v>
      </c>
      <c r="AW47" s="235">
        <f t="shared" si="17"/>
        <v>0</v>
      </c>
      <c r="AX47" s="235">
        <f t="shared" si="17"/>
        <v>0</v>
      </c>
      <c r="AY47" s="235">
        <f t="shared" si="17"/>
        <v>0</v>
      </c>
      <c r="AZ47" s="235">
        <f t="shared" si="17"/>
        <v>0</v>
      </c>
      <c r="BA47" s="235">
        <f t="shared" si="17"/>
        <v>0</v>
      </c>
      <c r="BB47" s="235">
        <f t="shared" si="17"/>
        <v>0</v>
      </c>
      <c r="BC47" s="235">
        <f t="shared" si="17"/>
        <v>0</v>
      </c>
    </row>
    <row r="48" spans="1:55">
      <c r="D48" s="217" t="str">
        <f>WPD_volumes!D48</f>
        <v>66kV circuit breaker</v>
      </c>
      <c r="F48" s="12"/>
      <c r="G48" s="98"/>
      <c r="H48" s="236">
        <f>IF(H$11=$D$6, WPD_volumes!$J48*WPD_volumes!$K48,0)</f>
        <v>0</v>
      </c>
      <c r="I48" s="233">
        <f>IF(I$11=IF($D48=$A$5, $D$5, IF(OR($D48="ESV observed compliance", $D48 = $A$7),$D$7, $D$6)), SUMPRODUCT(WPD_volumes!$Q48:$U48,WPD_volumes!$Q$13:$U$13)+WPD_volumes!$O48,0)</f>
        <v>0</v>
      </c>
      <c r="J48" s="234">
        <f>IF(J$11=$D$6, WPD_volumes!$M48,0)</f>
        <v>0</v>
      </c>
      <c r="K48" s="233">
        <f>IF(K$11=$D$6, WPD_volumes!$J48*WPD_volumes!$K48,0)</f>
        <v>0</v>
      </c>
      <c r="L48" s="233">
        <f>IF(L$11=IF($D48=$A$5, $D$5, IF(OR($D48="ESV observed compliance", $D48 = $A$7),$D$7, $D$6)), SUMPRODUCT(WPD_volumes!$Q48:$U48,WPD_volumes!$Q$13:$U$13)+WPD_volumes!$O48,0)</f>
        <v>0</v>
      </c>
      <c r="M48" s="234">
        <f>IF(M$11=$D$6, WPD_volumes!$M48,0)</f>
        <v>0</v>
      </c>
      <c r="N48" s="233">
        <f>IF(N$11=$D$6, WPD_volumes!$J48*WPD_volumes!$K48,0)</f>
        <v>0</v>
      </c>
      <c r="O48" s="233">
        <f>IF(O$11=IF($D48=$A$5, $D$5, IF(OR($D48="ESV observed compliance", $D48 = $A$7),$D$7, $D$6)), SUMPRODUCT(WPD_volumes!$Q48:$U48,WPD_volumes!$Q$13:$U$13)+WPD_volumes!$O48,0)</f>
        <v>0</v>
      </c>
      <c r="P48" s="234">
        <f>IF(P$11=$D$6, WPD_volumes!$M48,0)</f>
        <v>0</v>
      </c>
      <c r="Q48" s="233">
        <f>IF(Q$11=$D$6, WPD_volumes!$J48*WPD_volumes!$K48,0)</f>
        <v>0</v>
      </c>
      <c r="R48" s="233">
        <f ca="1">IF(R$11=IF($D48=$A$5, $D$5, IF(OR($D48="ESV observed compliance", $D48 = $A$7),$D$7, $D$6)), SUMPRODUCT(WPD_volumes!$Q48:$U48,WPD_volumes!$Q$13:$U$13)+WPD_volumes!$O48,0)</f>
        <v>0</v>
      </c>
      <c r="S48" s="234">
        <f>IF(S$11=$D$6, WPD_volumes!$M48,0)</f>
        <v>0</v>
      </c>
      <c r="T48" s="233">
        <f>IF(T$11=$D$6, WPD_volumes!$J48*WPD_volumes!$K48,0)</f>
        <v>0</v>
      </c>
      <c r="U48" s="233">
        <f>IF(U$11=IF($D48=$A$5, $D$5, IF(OR($D48="ESV observed compliance", $D48 = $A$7),$D$7, $D$6)), SUMPRODUCT(WPD_volumes!$Q48:$U48,WPD_volumes!$Q$13:$U$13)+WPD_volumes!$O48,0)</f>
        <v>0</v>
      </c>
      <c r="V48" s="234">
        <f>IF(V$11=$D$6, WPD_volumes!$M48,0)</f>
        <v>0</v>
      </c>
      <c r="W48" s="233">
        <f>IF(W$11=$D$6, WPD_volumes!$J48*WPD_volumes!$K48,0)</f>
        <v>0</v>
      </c>
      <c r="X48" s="233">
        <f>IF(X$11=IF($D48=$A$5, $D$5, IF(OR($D48="ESV observed compliance", $D48 = $A$7),$D$7, $D$6)), SUMPRODUCT(WPD_volumes!$Q48:$U48,WPD_volumes!$Q$13:$U$13)+WPD_volumes!$O48,0)</f>
        <v>0</v>
      </c>
      <c r="Y48" s="234">
        <f>IF(Y$11=$D$6, WPD_volumes!$M48,0)</f>
        <v>0</v>
      </c>
      <c r="Z48" s="233">
        <f>IF(Z$11=$D$6, WPD_volumes!$J48*WPD_volumes!$K48,0)</f>
        <v>0</v>
      </c>
      <c r="AA48" s="233">
        <f>IF(AA$11=IF($D48=$A$5, $D$5, IF(OR($D48="ESV observed compliance", $D48 = $A$7),$D$7, $D$6)), SUMPRODUCT(WPD_volumes!$Q48:$U48,WPD_volumes!$Q$13:$U$13)+WPD_volumes!$O48,0)</f>
        <v>0</v>
      </c>
      <c r="AB48" s="234">
        <f>IF(AB$11=$D$6, WPD_volumes!$M48,0)</f>
        <v>0</v>
      </c>
      <c r="AC48" s="124"/>
      <c r="AD48" s="235">
        <f t="shared" si="15"/>
        <v>0</v>
      </c>
      <c r="AE48" s="235">
        <f t="shared" si="15"/>
        <v>0</v>
      </c>
      <c r="AF48" s="235">
        <f t="shared" si="15"/>
        <v>0</v>
      </c>
      <c r="AG48" s="235">
        <f t="shared" ca="1" si="15"/>
        <v>0</v>
      </c>
      <c r="AH48" s="235">
        <f t="shared" si="15"/>
        <v>0</v>
      </c>
      <c r="AI48" s="235">
        <f t="shared" si="15"/>
        <v>0</v>
      </c>
      <c r="AJ48" s="235">
        <f t="shared" si="15"/>
        <v>0</v>
      </c>
      <c r="AK48" s="124"/>
      <c r="AL48" s="235">
        <f t="shared" ca="1" si="18"/>
        <v>0</v>
      </c>
      <c r="AN48" s="235">
        <f t="shared" si="17"/>
        <v>0</v>
      </c>
      <c r="AO48" s="235">
        <f t="shared" si="17"/>
        <v>0</v>
      </c>
      <c r="AP48" s="235">
        <f t="shared" si="17"/>
        <v>0</v>
      </c>
      <c r="AQ48" s="235">
        <f t="shared" si="17"/>
        <v>0</v>
      </c>
      <c r="AR48" s="235">
        <f t="shared" si="17"/>
        <v>0</v>
      </c>
      <c r="AS48" s="235">
        <f t="shared" si="17"/>
        <v>0</v>
      </c>
      <c r="AT48" s="235">
        <f t="shared" ca="1" si="17"/>
        <v>0</v>
      </c>
      <c r="AU48" s="235">
        <f t="shared" ca="1" si="17"/>
        <v>0</v>
      </c>
      <c r="AV48" s="235">
        <f t="shared" si="17"/>
        <v>0</v>
      </c>
      <c r="AW48" s="235">
        <f t="shared" si="17"/>
        <v>0</v>
      </c>
      <c r="AX48" s="235">
        <f t="shared" si="17"/>
        <v>0</v>
      </c>
      <c r="AY48" s="235">
        <f t="shared" si="17"/>
        <v>0</v>
      </c>
      <c r="AZ48" s="235">
        <f t="shared" si="17"/>
        <v>0</v>
      </c>
      <c r="BA48" s="235">
        <f t="shared" si="17"/>
        <v>0</v>
      </c>
      <c r="BB48" s="235">
        <f t="shared" si="17"/>
        <v>0</v>
      </c>
      <c r="BC48" s="235">
        <f t="shared" si="17"/>
        <v>0</v>
      </c>
    </row>
    <row r="49" spans="4:55">
      <c r="D49" s="217" t="str">
        <f>WPD_volumes!D49</f>
        <v>66kV bus extension</v>
      </c>
      <c r="F49" s="12"/>
      <c r="G49" s="98"/>
      <c r="H49" s="236">
        <f>IF(H$11=$D$6, WPD_volumes!$J49*WPD_volumes!$K49,0)</f>
        <v>0</v>
      </c>
      <c r="I49" s="233">
        <f>IF(I$11=IF($D49=$A$5, $D$5, IF(OR($D49="ESV observed compliance", $D49 = $A$7),$D$7, $D$6)), SUMPRODUCT(WPD_volumes!$Q49:$U49,WPD_volumes!$Q$13:$U$13)+WPD_volumes!$O49,0)</f>
        <v>0</v>
      </c>
      <c r="J49" s="234">
        <f>IF(J$11=$D$6, WPD_volumes!$M49,0)</f>
        <v>0</v>
      </c>
      <c r="K49" s="233">
        <f>IF(K$11=$D$6, WPD_volumes!$J49*WPD_volumes!$K49,0)</f>
        <v>0</v>
      </c>
      <c r="L49" s="233">
        <f>IF(L$11=IF($D49=$A$5, $D$5, IF(OR($D49="ESV observed compliance", $D49 = $A$7),$D$7, $D$6)), SUMPRODUCT(WPD_volumes!$Q49:$U49,WPD_volumes!$Q$13:$U$13)+WPD_volumes!$O49,0)</f>
        <v>0</v>
      </c>
      <c r="M49" s="234">
        <f>IF(M$11=$D$6, WPD_volumes!$M49,0)</f>
        <v>0</v>
      </c>
      <c r="N49" s="233">
        <f>IF(N$11=$D$6, WPD_volumes!$J49*WPD_volumes!$K49,0)</f>
        <v>0</v>
      </c>
      <c r="O49" s="233">
        <f>IF(O$11=IF($D49=$A$5, $D$5, IF(OR($D49="ESV observed compliance", $D49 = $A$7),$D$7, $D$6)), SUMPRODUCT(WPD_volumes!$Q49:$U49,WPD_volumes!$Q$13:$U$13)+WPD_volumes!$O49,0)</f>
        <v>0</v>
      </c>
      <c r="P49" s="234">
        <f>IF(P$11=$D$6, WPD_volumes!$M49,0)</f>
        <v>0</v>
      </c>
      <c r="Q49" s="233">
        <f>IF(Q$11=$D$6, WPD_volumes!$J49*WPD_volumes!$K49,0)</f>
        <v>0</v>
      </c>
      <c r="R49" s="233">
        <f ca="1">IF(R$11=IF($D49=$A$5, $D$5, IF(OR($D49="ESV observed compliance", $D49 = $A$7),$D$7, $D$6)), SUMPRODUCT(WPD_volumes!$Q49:$U49,WPD_volumes!$Q$13:$U$13)+WPD_volumes!$O49,0)</f>
        <v>0</v>
      </c>
      <c r="S49" s="234">
        <f>IF(S$11=$D$6, WPD_volumes!$M49,0)</f>
        <v>0</v>
      </c>
      <c r="T49" s="233">
        <f>IF(T$11=$D$6, WPD_volumes!$J49*WPD_volumes!$K49,0)</f>
        <v>0</v>
      </c>
      <c r="U49" s="233">
        <f>IF(U$11=IF($D49=$A$5, $D$5, IF(OR($D49="ESV observed compliance", $D49 = $A$7),$D$7, $D$6)), SUMPRODUCT(WPD_volumes!$Q49:$U49,WPD_volumes!$Q$13:$U$13)+WPD_volumes!$O49,0)</f>
        <v>0</v>
      </c>
      <c r="V49" s="234">
        <f>IF(V$11=$D$6, WPD_volumes!$M49,0)</f>
        <v>0</v>
      </c>
      <c r="W49" s="233">
        <f>IF(W$11=$D$6, WPD_volumes!$J49*WPD_volumes!$K49,0)</f>
        <v>0</v>
      </c>
      <c r="X49" s="233">
        <f>IF(X$11=IF($D49=$A$5, $D$5, IF(OR($D49="ESV observed compliance", $D49 = $A$7),$D$7, $D$6)), SUMPRODUCT(WPD_volumes!$Q49:$U49,WPD_volumes!$Q$13:$U$13)+WPD_volumes!$O49,0)</f>
        <v>0</v>
      </c>
      <c r="Y49" s="234">
        <f>IF(Y$11=$D$6, WPD_volumes!$M49,0)</f>
        <v>0</v>
      </c>
      <c r="Z49" s="233">
        <f>IF(Z$11=$D$6, WPD_volumes!$J49*WPD_volumes!$K49,0)</f>
        <v>0</v>
      </c>
      <c r="AA49" s="233">
        <f>IF(AA$11=IF($D49=$A$5, $D$5, IF(OR($D49="ESV observed compliance", $D49 = $A$7),$D$7, $D$6)), SUMPRODUCT(WPD_volumes!$Q49:$U49,WPD_volumes!$Q$13:$U$13)+WPD_volumes!$O49,0)</f>
        <v>0</v>
      </c>
      <c r="AB49" s="234">
        <f>IF(AB$11=$D$6, WPD_volumes!$M49,0)</f>
        <v>0</v>
      </c>
      <c r="AC49" s="124"/>
      <c r="AD49" s="235">
        <f t="shared" si="15"/>
        <v>0</v>
      </c>
      <c r="AE49" s="235">
        <f t="shared" si="15"/>
        <v>0</v>
      </c>
      <c r="AF49" s="235">
        <f t="shared" si="15"/>
        <v>0</v>
      </c>
      <c r="AG49" s="235">
        <f t="shared" ca="1" si="15"/>
        <v>0</v>
      </c>
      <c r="AH49" s="235">
        <f t="shared" si="15"/>
        <v>0</v>
      </c>
      <c r="AI49" s="235">
        <f t="shared" si="15"/>
        <v>0</v>
      </c>
      <c r="AJ49" s="235">
        <f t="shared" si="15"/>
        <v>0</v>
      </c>
      <c r="AK49" s="124"/>
      <c r="AL49" s="235">
        <f t="shared" ca="1" si="18"/>
        <v>0</v>
      </c>
      <c r="AN49" s="235">
        <f t="shared" si="17"/>
        <v>0</v>
      </c>
      <c r="AO49" s="235">
        <f t="shared" si="17"/>
        <v>0</v>
      </c>
      <c r="AP49" s="235">
        <f t="shared" si="17"/>
        <v>0</v>
      </c>
      <c r="AQ49" s="235">
        <f t="shared" si="17"/>
        <v>0</v>
      </c>
      <c r="AR49" s="235">
        <f t="shared" si="17"/>
        <v>0</v>
      </c>
      <c r="AS49" s="235">
        <f t="shared" si="17"/>
        <v>0</v>
      </c>
      <c r="AT49" s="235">
        <f t="shared" ca="1" si="17"/>
        <v>0</v>
      </c>
      <c r="AU49" s="235">
        <f t="shared" ca="1" si="17"/>
        <v>0</v>
      </c>
      <c r="AV49" s="235">
        <f t="shared" si="17"/>
        <v>0</v>
      </c>
      <c r="AW49" s="235">
        <f t="shared" si="17"/>
        <v>0</v>
      </c>
      <c r="AX49" s="235">
        <f t="shared" si="17"/>
        <v>0</v>
      </c>
      <c r="AY49" s="235">
        <f t="shared" si="17"/>
        <v>0</v>
      </c>
      <c r="AZ49" s="235">
        <f t="shared" si="17"/>
        <v>0</v>
      </c>
      <c r="BA49" s="235">
        <f t="shared" si="17"/>
        <v>0</v>
      </c>
      <c r="BB49" s="235">
        <f t="shared" si="17"/>
        <v>0</v>
      </c>
      <c r="BC49" s="235">
        <f t="shared" si="17"/>
        <v>0</v>
      </c>
    </row>
    <row r="50" spans="4:55">
      <c r="D50" s="217" t="str">
        <f>WPD_volumes!D50</f>
        <v>Station service transformer (500kVA)</v>
      </c>
      <c r="F50" s="12"/>
      <c r="G50" s="98"/>
      <c r="H50" s="236">
        <f>IF(H$11=$D$6, WPD_volumes!$J50*WPD_volumes!$K50,0)</f>
        <v>0</v>
      </c>
      <c r="I50" s="233">
        <f>IF(I$11=IF($D50=$A$5, $D$5, IF(OR($D50="ESV observed compliance", $D50 = $A$7),$D$7, $D$6)), SUMPRODUCT(WPD_volumes!$Q50:$U50,WPD_volumes!$Q$13:$U$13)+WPD_volumes!$O50,0)</f>
        <v>0</v>
      </c>
      <c r="J50" s="234">
        <f>IF(J$11=$D$6, WPD_volumes!$M50,0)</f>
        <v>0</v>
      </c>
      <c r="K50" s="233">
        <f>IF(K$11=$D$6, WPD_volumes!$J50*WPD_volumes!$K50,0)</f>
        <v>0</v>
      </c>
      <c r="L50" s="233">
        <f>IF(L$11=IF($D50=$A$5, $D$5, IF(OR($D50="ESV observed compliance", $D50 = $A$7),$D$7, $D$6)), SUMPRODUCT(WPD_volumes!$Q50:$U50,WPD_volumes!$Q$13:$U$13)+WPD_volumes!$O50,0)</f>
        <v>0</v>
      </c>
      <c r="M50" s="234">
        <f>IF(M$11=$D$6, WPD_volumes!$M50,0)</f>
        <v>0</v>
      </c>
      <c r="N50" s="233">
        <f>IF(N$11=$D$6, WPD_volumes!$J50*WPD_volumes!$K50,0)</f>
        <v>0</v>
      </c>
      <c r="O50" s="233">
        <f>IF(O$11=IF($D50=$A$5, $D$5, IF(OR($D50="ESV observed compliance", $D50 = $A$7),$D$7, $D$6)), SUMPRODUCT(WPD_volumes!$Q50:$U50,WPD_volumes!$Q$13:$U$13)+WPD_volumes!$O50,0)</f>
        <v>0</v>
      </c>
      <c r="P50" s="234">
        <f>IF(P$11=$D$6, WPD_volumes!$M50,0)</f>
        <v>0</v>
      </c>
      <c r="Q50" s="233">
        <f>IF(Q$11=$D$6, WPD_volumes!$J50*WPD_volumes!$K50,0)</f>
        <v>0</v>
      </c>
      <c r="R50" s="233">
        <f ca="1">IF(R$11=IF($D50=$A$5, $D$5, IF(OR($D50="ESV observed compliance", $D50 = $A$7),$D$7, $D$6)), SUMPRODUCT(WPD_volumes!$Q50:$U50,WPD_volumes!$Q$13:$U$13)+WPD_volumes!$O50,0)</f>
        <v>0</v>
      </c>
      <c r="S50" s="234">
        <f>IF(S$11=$D$6, WPD_volumes!$M50,0)</f>
        <v>0</v>
      </c>
      <c r="T50" s="233">
        <f>IF(T$11=$D$6, WPD_volumes!$J50*WPD_volumes!$K50,0)</f>
        <v>0</v>
      </c>
      <c r="U50" s="233">
        <f>IF(U$11=IF($D50=$A$5, $D$5, IF(OR($D50="ESV observed compliance", $D50 = $A$7),$D$7, $D$6)), SUMPRODUCT(WPD_volumes!$Q50:$U50,WPD_volumes!$Q$13:$U$13)+WPD_volumes!$O50,0)</f>
        <v>0</v>
      </c>
      <c r="V50" s="234">
        <f>IF(V$11=$D$6, WPD_volumes!$M50,0)</f>
        <v>0</v>
      </c>
      <c r="W50" s="233">
        <f>IF(W$11=$D$6, WPD_volumes!$J50*WPD_volumes!$K50,0)</f>
        <v>0</v>
      </c>
      <c r="X50" s="233">
        <f>IF(X$11=IF($D50=$A$5, $D$5, IF(OR($D50="ESV observed compliance", $D50 = $A$7),$D$7, $D$6)), SUMPRODUCT(WPD_volumes!$Q50:$U50,WPD_volumes!$Q$13:$U$13)+WPD_volumes!$O50,0)</f>
        <v>0</v>
      </c>
      <c r="Y50" s="234">
        <f>IF(Y$11=$D$6, WPD_volumes!$M50,0)</f>
        <v>0</v>
      </c>
      <c r="Z50" s="233">
        <f>IF(Z$11=$D$6, WPD_volumes!$J50*WPD_volumes!$K50,0)</f>
        <v>0</v>
      </c>
      <c r="AA50" s="233">
        <f>IF(AA$11=IF($D50=$A$5, $D$5, IF(OR($D50="ESV observed compliance", $D50 = $A$7),$D$7, $D$6)), SUMPRODUCT(WPD_volumes!$Q50:$U50,WPD_volumes!$Q$13:$U$13)+WPD_volumes!$O50,0)</f>
        <v>0</v>
      </c>
      <c r="AB50" s="234">
        <f>IF(AB$11=$D$6, WPD_volumes!$M50,0)</f>
        <v>0</v>
      </c>
      <c r="AC50" s="124"/>
      <c r="AD50" s="235">
        <f t="shared" si="15"/>
        <v>0</v>
      </c>
      <c r="AE50" s="235">
        <f t="shared" si="15"/>
        <v>0</v>
      </c>
      <c r="AF50" s="235">
        <f t="shared" si="15"/>
        <v>0</v>
      </c>
      <c r="AG50" s="235">
        <f t="shared" ca="1" si="15"/>
        <v>0</v>
      </c>
      <c r="AH50" s="235">
        <f t="shared" si="15"/>
        <v>0</v>
      </c>
      <c r="AI50" s="235">
        <f t="shared" si="15"/>
        <v>0</v>
      </c>
      <c r="AJ50" s="235">
        <f t="shared" si="15"/>
        <v>0</v>
      </c>
      <c r="AK50" s="124"/>
      <c r="AL50" s="235">
        <f t="shared" ca="1" si="18"/>
        <v>0</v>
      </c>
      <c r="AN50" s="235">
        <f t="shared" si="17"/>
        <v>0</v>
      </c>
      <c r="AO50" s="235">
        <f t="shared" si="17"/>
        <v>0</v>
      </c>
      <c r="AP50" s="235">
        <f t="shared" si="17"/>
        <v>0</v>
      </c>
      <c r="AQ50" s="235">
        <f t="shared" si="17"/>
        <v>0</v>
      </c>
      <c r="AR50" s="235">
        <f t="shared" si="17"/>
        <v>0</v>
      </c>
      <c r="AS50" s="235">
        <f t="shared" si="17"/>
        <v>0</v>
      </c>
      <c r="AT50" s="235">
        <f t="shared" ca="1" si="17"/>
        <v>0</v>
      </c>
      <c r="AU50" s="235">
        <f t="shared" ca="1" si="17"/>
        <v>0</v>
      </c>
      <c r="AV50" s="235">
        <f t="shared" si="17"/>
        <v>0</v>
      </c>
      <c r="AW50" s="235">
        <f t="shared" si="17"/>
        <v>0</v>
      </c>
      <c r="AX50" s="235">
        <f t="shared" si="17"/>
        <v>0</v>
      </c>
      <c r="AY50" s="235">
        <f t="shared" si="17"/>
        <v>0</v>
      </c>
      <c r="AZ50" s="235">
        <f t="shared" si="17"/>
        <v>0</v>
      </c>
      <c r="BA50" s="235">
        <f t="shared" si="17"/>
        <v>0</v>
      </c>
      <c r="BB50" s="235">
        <f t="shared" si="17"/>
        <v>0</v>
      </c>
      <c r="BC50" s="235">
        <f t="shared" si="17"/>
        <v>0</v>
      </c>
    </row>
    <row r="51" spans="4:55">
      <c r="D51" s="217" t="str">
        <f>WPD_volumes!D51</f>
        <v>Station service transformer (750kVA)</v>
      </c>
      <c r="F51" s="12"/>
      <c r="G51" s="98"/>
      <c r="H51" s="236">
        <f>IF(H$11=$D$6, WPD_volumes!$J51*WPD_volumes!$K51,0)</f>
        <v>0</v>
      </c>
      <c r="I51" s="233">
        <f>IF(I$11=IF($D51=$A$5, $D$5, IF(OR($D51="ESV observed compliance", $D51 = $A$7),$D$7, $D$6)), SUMPRODUCT(WPD_volumes!$Q51:$U51,WPD_volumes!$Q$13:$U$13)+WPD_volumes!$O51,0)</f>
        <v>0</v>
      </c>
      <c r="J51" s="234">
        <f>IF(J$11=$D$6, WPD_volumes!$M51,0)</f>
        <v>0</v>
      </c>
      <c r="K51" s="233">
        <f>IF(K$11=$D$6, WPD_volumes!$J51*WPD_volumes!$K51,0)</f>
        <v>0</v>
      </c>
      <c r="L51" s="233">
        <f>IF(L$11=IF($D51=$A$5, $D$5, IF(OR($D51="ESV observed compliance", $D51 = $A$7),$D$7, $D$6)), SUMPRODUCT(WPD_volumes!$Q51:$U51,WPD_volumes!$Q$13:$U$13)+WPD_volumes!$O51,0)</f>
        <v>0</v>
      </c>
      <c r="M51" s="234">
        <f>IF(M$11=$D$6, WPD_volumes!$M51,0)</f>
        <v>0</v>
      </c>
      <c r="N51" s="233">
        <f>IF(N$11=$D$6, WPD_volumes!$J51*WPD_volumes!$K51,0)</f>
        <v>0</v>
      </c>
      <c r="O51" s="233">
        <f>IF(O$11=IF($D51=$A$5, $D$5, IF(OR($D51="ESV observed compliance", $D51 = $A$7),$D$7, $D$6)), SUMPRODUCT(WPD_volumes!$Q51:$U51,WPD_volumes!$Q$13:$U$13)+WPD_volumes!$O51,0)</f>
        <v>0</v>
      </c>
      <c r="P51" s="234">
        <f>IF(P$11=$D$6, WPD_volumes!$M51,0)</f>
        <v>0</v>
      </c>
      <c r="Q51" s="233">
        <f>IF(Q$11=$D$6, WPD_volumes!$J51*WPD_volumes!$K51,0)</f>
        <v>175852.35049267887</v>
      </c>
      <c r="R51" s="233">
        <f ca="1">IF(R$11=IF($D51=$A$5, $D$5, IF(OR($D51="ESV observed compliance", $D51 = $A$7),$D$7, $D$6)), SUMPRODUCT(WPD_volumes!$Q51:$U51,WPD_volumes!$Q$13:$U$13)+WPD_volumes!$O51,0)</f>
        <v>0</v>
      </c>
      <c r="S51" s="234">
        <f>IF(S$11=$D$6, WPD_volumes!$M51,0)</f>
        <v>0</v>
      </c>
      <c r="T51" s="233">
        <f>IF(T$11=$D$6, WPD_volumes!$J51*WPD_volumes!$K51,0)</f>
        <v>0</v>
      </c>
      <c r="U51" s="233">
        <f>IF(U$11=IF($D51=$A$5, $D$5, IF(OR($D51="ESV observed compliance", $D51 = $A$7),$D$7, $D$6)), SUMPRODUCT(WPD_volumes!$Q51:$U51,WPD_volumes!$Q$13:$U$13)+WPD_volumes!$O51,0)</f>
        <v>0</v>
      </c>
      <c r="V51" s="234">
        <f>IF(V$11=$D$6, WPD_volumes!$M51,0)</f>
        <v>0</v>
      </c>
      <c r="W51" s="233">
        <f>IF(W$11=$D$6, WPD_volumes!$J51*WPD_volumes!$K51,0)</f>
        <v>0</v>
      </c>
      <c r="X51" s="233">
        <f>IF(X$11=IF($D51=$A$5, $D$5, IF(OR($D51="ESV observed compliance", $D51 = $A$7),$D$7, $D$6)), SUMPRODUCT(WPD_volumes!$Q51:$U51,WPD_volumes!$Q$13:$U$13)+WPD_volumes!$O51,0)</f>
        <v>0</v>
      </c>
      <c r="Y51" s="234">
        <f>IF(Y$11=$D$6, WPD_volumes!$M51,0)</f>
        <v>0</v>
      </c>
      <c r="Z51" s="233">
        <f>IF(Z$11=$D$6, WPD_volumes!$J51*WPD_volumes!$K51,0)</f>
        <v>0</v>
      </c>
      <c r="AA51" s="233">
        <f>IF(AA$11=IF($D51=$A$5, $D$5, IF(OR($D51="ESV observed compliance", $D51 = $A$7),$D$7, $D$6)), SUMPRODUCT(WPD_volumes!$Q51:$U51,WPD_volumes!$Q$13:$U$13)+WPD_volumes!$O51,0)</f>
        <v>0</v>
      </c>
      <c r="AB51" s="234">
        <f>IF(AB$11=$D$6, WPD_volumes!$M51,0)</f>
        <v>0</v>
      </c>
      <c r="AC51" s="124"/>
      <c r="AD51" s="235">
        <f t="shared" si="15"/>
        <v>0</v>
      </c>
      <c r="AE51" s="235">
        <f t="shared" si="15"/>
        <v>0</v>
      </c>
      <c r="AF51" s="235">
        <f t="shared" si="15"/>
        <v>0</v>
      </c>
      <c r="AG51" s="235">
        <f t="shared" ca="1" si="15"/>
        <v>175852.35049267887</v>
      </c>
      <c r="AH51" s="235">
        <f t="shared" si="15"/>
        <v>0</v>
      </c>
      <c r="AI51" s="235">
        <f t="shared" si="15"/>
        <v>0</v>
      </c>
      <c r="AJ51" s="235">
        <f t="shared" si="15"/>
        <v>0</v>
      </c>
      <c r="AK51" s="124"/>
      <c r="AL51" s="235">
        <f t="shared" ca="1" si="18"/>
        <v>175852.35049267887</v>
      </c>
      <c r="AN51" s="235">
        <f t="shared" si="17"/>
        <v>0</v>
      </c>
      <c r="AO51" s="235">
        <f t="shared" si="17"/>
        <v>0</v>
      </c>
      <c r="AP51" s="235">
        <f t="shared" si="17"/>
        <v>0</v>
      </c>
      <c r="AQ51" s="235">
        <f t="shared" si="17"/>
        <v>0</v>
      </c>
      <c r="AR51" s="235">
        <f t="shared" si="17"/>
        <v>0</v>
      </c>
      <c r="AS51" s="235">
        <f t="shared" si="17"/>
        <v>0</v>
      </c>
      <c r="AT51" s="235">
        <f t="shared" ca="1" si="17"/>
        <v>87926.175246339437</v>
      </c>
      <c r="AU51" s="235">
        <f t="shared" ca="1" si="17"/>
        <v>87926.175246339437</v>
      </c>
      <c r="AV51" s="235">
        <f t="shared" si="17"/>
        <v>0</v>
      </c>
      <c r="AW51" s="235">
        <f t="shared" si="17"/>
        <v>0</v>
      </c>
      <c r="AX51" s="235">
        <f t="shared" si="17"/>
        <v>0</v>
      </c>
      <c r="AY51" s="235">
        <f t="shared" si="17"/>
        <v>0</v>
      </c>
      <c r="AZ51" s="235">
        <f t="shared" si="17"/>
        <v>0</v>
      </c>
      <c r="BA51" s="235">
        <f t="shared" si="17"/>
        <v>0</v>
      </c>
      <c r="BB51" s="235">
        <f t="shared" si="17"/>
        <v>0</v>
      </c>
      <c r="BC51" s="235">
        <f t="shared" si="17"/>
        <v>0</v>
      </c>
    </row>
    <row r="52" spans="4:55">
      <c r="D52" s="217" t="str">
        <f>WPD_volumes!D52</f>
        <v>Cap bank</v>
      </c>
      <c r="F52" s="12"/>
      <c r="G52" s="98"/>
      <c r="H52" s="236">
        <f>IF(H$11=$D$6, WPD_volumes!$J52*WPD_volumes!$K52,0)</f>
        <v>0</v>
      </c>
      <c r="I52" s="233">
        <f>IF(I$11=IF($D52=$A$5, $D$5, IF(OR($D52="ESV observed compliance", $D52 = $A$7),$D$7, $D$6)), SUMPRODUCT(WPD_volumes!$Q52:$U52,WPD_volumes!$Q$13:$U$13)+WPD_volumes!$O52,0)</f>
        <v>0</v>
      </c>
      <c r="J52" s="234">
        <f>IF(J$11=$D$6, WPD_volumes!$M52,0)</f>
        <v>0</v>
      </c>
      <c r="K52" s="233">
        <f>IF(K$11=$D$6, WPD_volumes!$J52*WPD_volumes!$K52,0)</f>
        <v>0</v>
      </c>
      <c r="L52" s="233">
        <f>IF(L$11=IF($D52=$A$5, $D$5, IF(OR($D52="ESV observed compliance", $D52 = $A$7),$D$7, $D$6)), SUMPRODUCT(WPD_volumes!$Q52:$U52,WPD_volumes!$Q$13:$U$13)+WPD_volumes!$O52,0)</f>
        <v>0</v>
      </c>
      <c r="M52" s="234">
        <f>IF(M$11=$D$6, WPD_volumes!$M52,0)</f>
        <v>0</v>
      </c>
      <c r="N52" s="233">
        <f>IF(N$11=$D$6, WPD_volumes!$J52*WPD_volumes!$K52,0)</f>
        <v>0</v>
      </c>
      <c r="O52" s="233">
        <f>IF(O$11=IF($D52=$A$5, $D$5, IF(OR($D52="ESV observed compliance", $D52 = $A$7),$D$7, $D$6)), SUMPRODUCT(WPD_volumes!$Q52:$U52,WPD_volumes!$Q$13:$U$13)+WPD_volumes!$O52,0)</f>
        <v>0</v>
      </c>
      <c r="P52" s="234">
        <f>IF(P$11=$D$6, WPD_volumes!$M52,0)</f>
        <v>0</v>
      </c>
      <c r="Q52" s="233">
        <f>IF(Q$11=$D$6, WPD_volumes!$J52*WPD_volumes!$K52,0)</f>
        <v>0</v>
      </c>
      <c r="R52" s="233">
        <f ca="1">IF(R$11=IF($D52=$A$5, $D$5, IF(OR($D52="ESV observed compliance", $D52 = $A$7),$D$7, $D$6)), SUMPRODUCT(WPD_volumes!$Q52:$U52,WPD_volumes!$Q$13:$U$13)+WPD_volumes!$O52,0)</f>
        <v>0</v>
      </c>
      <c r="S52" s="234">
        <f>IF(S$11=$D$6, WPD_volumes!$M52,0)</f>
        <v>0</v>
      </c>
      <c r="T52" s="233">
        <f>IF(T$11=$D$6, WPD_volumes!$J52*WPD_volumes!$K52,0)</f>
        <v>0</v>
      </c>
      <c r="U52" s="233">
        <f>IF(U$11=IF($D52=$A$5, $D$5, IF(OR($D52="ESV observed compliance", $D52 = $A$7),$D$7, $D$6)), SUMPRODUCT(WPD_volumes!$Q52:$U52,WPD_volumes!$Q$13:$U$13)+WPD_volumes!$O52,0)</f>
        <v>0</v>
      </c>
      <c r="V52" s="234">
        <f>IF(V$11=$D$6, WPD_volumes!$M52,0)</f>
        <v>0</v>
      </c>
      <c r="W52" s="233">
        <f>IF(W$11=$D$6, WPD_volumes!$J52*WPD_volumes!$K52,0)</f>
        <v>0</v>
      </c>
      <c r="X52" s="233">
        <f>IF(X$11=IF($D52=$A$5, $D$5, IF(OR($D52="ESV observed compliance", $D52 = $A$7),$D$7, $D$6)), SUMPRODUCT(WPD_volumes!$Q52:$U52,WPD_volumes!$Q$13:$U$13)+WPD_volumes!$O52,0)</f>
        <v>0</v>
      </c>
      <c r="Y52" s="234">
        <f>IF(Y$11=$D$6, WPD_volumes!$M52,0)</f>
        <v>0</v>
      </c>
      <c r="Z52" s="233">
        <f>IF(Z$11=$D$6, WPD_volumes!$J52*WPD_volumes!$K52,0)</f>
        <v>0</v>
      </c>
      <c r="AA52" s="233">
        <f>IF(AA$11=IF($D52=$A$5, $D$5, IF(OR($D52="ESV observed compliance", $D52 = $A$7),$D$7, $D$6)), SUMPRODUCT(WPD_volumes!$Q52:$U52,WPD_volumes!$Q$13:$U$13)+WPD_volumes!$O52,0)</f>
        <v>0</v>
      </c>
      <c r="AB52" s="234">
        <f>IF(AB$11=$D$6, WPD_volumes!$M52,0)</f>
        <v>0</v>
      </c>
      <c r="AC52" s="124"/>
      <c r="AD52" s="235">
        <f t="shared" si="15"/>
        <v>0</v>
      </c>
      <c r="AE52" s="235">
        <f t="shared" si="15"/>
        <v>0</v>
      </c>
      <c r="AF52" s="235">
        <f t="shared" si="15"/>
        <v>0</v>
      </c>
      <c r="AG52" s="235">
        <f t="shared" ca="1" si="15"/>
        <v>0</v>
      </c>
      <c r="AH52" s="235">
        <f t="shared" si="15"/>
        <v>0</v>
      </c>
      <c r="AI52" s="235">
        <f t="shared" si="15"/>
        <v>0</v>
      </c>
      <c r="AJ52" s="235">
        <f t="shared" si="15"/>
        <v>0</v>
      </c>
      <c r="AK52" s="124"/>
      <c r="AL52" s="235">
        <f t="shared" ca="1" si="18"/>
        <v>0</v>
      </c>
      <c r="AN52" s="235">
        <f t="shared" si="17"/>
        <v>0</v>
      </c>
      <c r="AO52" s="235">
        <f t="shared" si="17"/>
        <v>0</v>
      </c>
      <c r="AP52" s="235">
        <f t="shared" si="17"/>
        <v>0</v>
      </c>
      <c r="AQ52" s="235">
        <f t="shared" si="17"/>
        <v>0</v>
      </c>
      <c r="AR52" s="235">
        <f t="shared" si="17"/>
        <v>0</v>
      </c>
      <c r="AS52" s="235">
        <f t="shared" si="17"/>
        <v>0</v>
      </c>
      <c r="AT52" s="235">
        <f t="shared" ca="1" si="17"/>
        <v>0</v>
      </c>
      <c r="AU52" s="235">
        <f t="shared" ca="1" si="17"/>
        <v>0</v>
      </c>
      <c r="AV52" s="235">
        <f t="shared" si="17"/>
        <v>0</v>
      </c>
      <c r="AW52" s="235">
        <f t="shared" si="17"/>
        <v>0</v>
      </c>
      <c r="AX52" s="235">
        <f t="shared" si="17"/>
        <v>0</v>
      </c>
      <c r="AY52" s="235">
        <f t="shared" si="17"/>
        <v>0</v>
      </c>
      <c r="AZ52" s="235">
        <f t="shared" si="17"/>
        <v>0</v>
      </c>
      <c r="BA52" s="235">
        <f t="shared" si="17"/>
        <v>0</v>
      </c>
      <c r="BB52" s="235">
        <f t="shared" si="17"/>
        <v>0</v>
      </c>
      <c r="BC52" s="235">
        <f t="shared" si="17"/>
        <v>0</v>
      </c>
    </row>
    <row r="53" spans="4:55">
      <c r="D53" s="217" t="str">
        <f>WPD_volumes!D53</f>
        <v>AC board (Including change over)</v>
      </c>
      <c r="F53" s="12"/>
      <c r="G53" s="98"/>
      <c r="H53" s="236">
        <f>IF(H$11=$D$6, WPD_volumes!$J53*WPD_volumes!$K53,0)</f>
        <v>0</v>
      </c>
      <c r="I53" s="233">
        <f>IF(I$11=IF($D53=$A$5, $D$5, IF(OR($D53="ESV observed compliance", $D53 = $A$7),$D$7, $D$6)), SUMPRODUCT(WPD_volumes!$Q53:$U53,WPD_volumes!$Q$13:$U$13)+WPD_volumes!$O53,0)</f>
        <v>0</v>
      </c>
      <c r="J53" s="234">
        <f>IF(J$11=$D$6, WPD_volumes!$M53,0)</f>
        <v>0</v>
      </c>
      <c r="K53" s="233">
        <f>IF(K$11=$D$6, WPD_volumes!$J53*WPD_volumes!$K53,0)</f>
        <v>0</v>
      </c>
      <c r="L53" s="233">
        <f>IF(L$11=IF($D53=$A$5, $D$5, IF(OR($D53="ESV observed compliance", $D53 = $A$7),$D$7, $D$6)), SUMPRODUCT(WPD_volumes!$Q53:$U53,WPD_volumes!$Q$13:$U$13)+WPD_volumes!$O53,0)</f>
        <v>0</v>
      </c>
      <c r="M53" s="234">
        <f>IF(M$11=$D$6, WPD_volumes!$M53,0)</f>
        <v>0</v>
      </c>
      <c r="N53" s="233">
        <f>IF(N$11=$D$6, WPD_volumes!$J53*WPD_volumes!$K53,0)</f>
        <v>0</v>
      </c>
      <c r="O53" s="233">
        <f>IF(O$11=IF($D53=$A$5, $D$5, IF(OR($D53="ESV observed compliance", $D53 = $A$7),$D$7, $D$6)), SUMPRODUCT(WPD_volumes!$Q53:$U53,WPD_volumes!$Q$13:$U$13)+WPD_volumes!$O53,0)</f>
        <v>0</v>
      </c>
      <c r="P53" s="234">
        <f>IF(P$11=$D$6, WPD_volumes!$M53,0)</f>
        <v>0</v>
      </c>
      <c r="Q53" s="233">
        <f>IF(Q$11=$D$6, WPD_volumes!$J53*WPD_volumes!$K53,0)</f>
        <v>53776.985400638048</v>
      </c>
      <c r="R53" s="233">
        <f ca="1">IF(R$11=IF($D53=$A$5, $D$5, IF(OR($D53="ESV observed compliance", $D53 = $A$7),$D$7, $D$6)), SUMPRODUCT(WPD_volumes!$Q53:$U53,WPD_volumes!$Q$13:$U$13)+WPD_volumes!$O53,0)</f>
        <v>0</v>
      </c>
      <c r="S53" s="234">
        <f>IF(S$11=$D$6, WPD_volumes!$M53,0)</f>
        <v>0</v>
      </c>
      <c r="T53" s="233">
        <f>IF(T$11=$D$6, WPD_volumes!$J53*WPD_volumes!$K53,0)</f>
        <v>0</v>
      </c>
      <c r="U53" s="233">
        <f>IF(U$11=IF($D53=$A$5, $D$5, IF(OR($D53="ESV observed compliance", $D53 = $A$7),$D$7, $D$6)), SUMPRODUCT(WPD_volumes!$Q53:$U53,WPD_volumes!$Q$13:$U$13)+WPD_volumes!$O53,0)</f>
        <v>0</v>
      </c>
      <c r="V53" s="234">
        <f>IF(V$11=$D$6, WPD_volumes!$M53,0)</f>
        <v>0</v>
      </c>
      <c r="W53" s="233">
        <f>IF(W$11=$D$6, WPD_volumes!$J53*WPD_volumes!$K53,0)</f>
        <v>0</v>
      </c>
      <c r="X53" s="233">
        <f>IF(X$11=IF($D53=$A$5, $D$5, IF(OR($D53="ESV observed compliance", $D53 = $A$7),$D$7, $D$6)), SUMPRODUCT(WPD_volumes!$Q53:$U53,WPD_volumes!$Q$13:$U$13)+WPD_volumes!$O53,0)</f>
        <v>0</v>
      </c>
      <c r="Y53" s="234">
        <f>IF(Y$11=$D$6, WPD_volumes!$M53,0)</f>
        <v>0</v>
      </c>
      <c r="Z53" s="233">
        <f>IF(Z$11=$D$6, WPD_volumes!$J53*WPD_volumes!$K53,0)</f>
        <v>0</v>
      </c>
      <c r="AA53" s="233">
        <f>IF(AA$11=IF($D53=$A$5, $D$5, IF(OR($D53="ESV observed compliance", $D53 = $A$7),$D$7, $D$6)), SUMPRODUCT(WPD_volumes!$Q53:$U53,WPD_volumes!$Q$13:$U$13)+WPD_volumes!$O53,0)</f>
        <v>0</v>
      </c>
      <c r="AB53" s="234">
        <f>IF(AB$11=$D$6, WPD_volumes!$M53,0)</f>
        <v>0</v>
      </c>
      <c r="AC53" s="124"/>
      <c r="AD53" s="235">
        <f t="shared" si="15"/>
        <v>0</v>
      </c>
      <c r="AE53" s="235">
        <f t="shared" si="15"/>
        <v>0</v>
      </c>
      <c r="AF53" s="235">
        <f t="shared" si="15"/>
        <v>0</v>
      </c>
      <c r="AG53" s="235">
        <f t="shared" ca="1" si="15"/>
        <v>53776.985400638048</v>
      </c>
      <c r="AH53" s="235">
        <f t="shared" si="15"/>
        <v>0</v>
      </c>
      <c r="AI53" s="235">
        <f t="shared" si="15"/>
        <v>0</v>
      </c>
      <c r="AJ53" s="235">
        <f t="shared" si="15"/>
        <v>0</v>
      </c>
      <c r="AK53" s="124"/>
      <c r="AL53" s="235">
        <f t="shared" ca="1" si="18"/>
        <v>53776.985400638048</v>
      </c>
      <c r="AN53" s="235">
        <f t="shared" si="17"/>
        <v>0</v>
      </c>
      <c r="AO53" s="235">
        <f t="shared" si="17"/>
        <v>0</v>
      </c>
      <c r="AP53" s="235">
        <f t="shared" si="17"/>
        <v>0</v>
      </c>
      <c r="AQ53" s="235">
        <f t="shared" si="17"/>
        <v>0</v>
      </c>
      <c r="AR53" s="235">
        <f t="shared" si="17"/>
        <v>0</v>
      </c>
      <c r="AS53" s="235">
        <f t="shared" si="17"/>
        <v>0</v>
      </c>
      <c r="AT53" s="235">
        <f t="shared" ca="1" si="17"/>
        <v>26888.492700319024</v>
      </c>
      <c r="AU53" s="235">
        <f t="shared" ca="1" si="17"/>
        <v>26888.492700319024</v>
      </c>
      <c r="AV53" s="235">
        <f t="shared" si="17"/>
        <v>0</v>
      </c>
      <c r="AW53" s="235">
        <f t="shared" si="17"/>
        <v>0</v>
      </c>
      <c r="AX53" s="235">
        <f t="shared" si="17"/>
        <v>0</v>
      </c>
      <c r="AY53" s="235">
        <f t="shared" si="17"/>
        <v>0</v>
      </c>
      <c r="AZ53" s="235">
        <f t="shared" si="17"/>
        <v>0</v>
      </c>
      <c r="BA53" s="235">
        <f t="shared" si="17"/>
        <v>0</v>
      </c>
      <c r="BB53" s="235">
        <f t="shared" si="17"/>
        <v>0</v>
      </c>
      <c r="BC53" s="235">
        <f t="shared" si="17"/>
        <v>0</v>
      </c>
    </row>
    <row r="54" spans="4:55">
      <c r="D54" s="217" t="str">
        <f>WPD_volumes!D54</f>
        <v>Control room</v>
      </c>
      <c r="F54" s="12"/>
      <c r="G54" s="98"/>
      <c r="H54" s="236">
        <f>IF(H$11=$D$6, WPD_volumes!$J54*WPD_volumes!$K54,0)</f>
        <v>0</v>
      </c>
      <c r="I54" s="233">
        <f>IF(I$11=IF($D54=$A$5, $D$5, IF(OR($D54="ESV observed compliance", $D54 = $A$7),$D$7, $D$6)), SUMPRODUCT(WPD_volumes!$Q54:$U54,WPD_volumes!$Q$13:$U$13)+WPD_volumes!$O54,0)</f>
        <v>0</v>
      </c>
      <c r="J54" s="234">
        <f>IF(J$11=$D$6, WPD_volumes!$M54,0)</f>
        <v>0</v>
      </c>
      <c r="K54" s="233">
        <f>IF(K$11=$D$6, WPD_volumes!$J54*WPD_volumes!$K54,0)</f>
        <v>0</v>
      </c>
      <c r="L54" s="233">
        <f>IF(L$11=IF($D54=$A$5, $D$5, IF(OR($D54="ESV observed compliance", $D54 = $A$7),$D$7, $D$6)), SUMPRODUCT(WPD_volumes!$Q54:$U54,WPD_volumes!$Q$13:$U$13)+WPD_volumes!$O54,0)</f>
        <v>0</v>
      </c>
      <c r="M54" s="234">
        <f>IF(M$11=$D$6, WPD_volumes!$M54,0)</f>
        <v>0</v>
      </c>
      <c r="N54" s="233">
        <f>IF(N$11=$D$6, WPD_volumes!$J54*WPD_volumes!$K54,0)</f>
        <v>0</v>
      </c>
      <c r="O54" s="233">
        <f>IF(O$11=IF($D54=$A$5, $D$5, IF(OR($D54="ESV observed compliance", $D54 = $A$7),$D$7, $D$6)), SUMPRODUCT(WPD_volumes!$Q54:$U54,WPD_volumes!$Q$13:$U$13)+WPD_volumes!$O54,0)</f>
        <v>0</v>
      </c>
      <c r="P54" s="234">
        <f>IF(P$11=$D$6, WPD_volumes!$M54,0)</f>
        <v>0</v>
      </c>
      <c r="Q54" s="233">
        <f>IF(Q$11=$D$6, WPD_volumes!$J54*WPD_volumes!$K54,0)</f>
        <v>0</v>
      </c>
      <c r="R54" s="233">
        <f ca="1">IF(R$11=IF($D54=$A$5, $D$5, IF(OR($D54="ESV observed compliance", $D54 = $A$7),$D$7, $D$6)), SUMPRODUCT(WPD_volumes!$Q54:$U54,WPD_volumes!$Q$13:$U$13)+WPD_volumes!$O54,0)</f>
        <v>0</v>
      </c>
      <c r="S54" s="234">
        <f>IF(S$11=$D$6, WPD_volumes!$M54,0)</f>
        <v>0</v>
      </c>
      <c r="T54" s="233">
        <f>IF(T$11=$D$6, WPD_volumes!$J54*WPD_volumes!$K54,0)</f>
        <v>0</v>
      </c>
      <c r="U54" s="233">
        <f>IF(U$11=IF($D54=$A$5, $D$5, IF(OR($D54="ESV observed compliance", $D54 = $A$7),$D$7, $D$6)), SUMPRODUCT(WPD_volumes!$Q54:$U54,WPD_volumes!$Q$13:$U$13)+WPD_volumes!$O54,0)</f>
        <v>0</v>
      </c>
      <c r="V54" s="234">
        <f>IF(V$11=$D$6, WPD_volumes!$M54,0)</f>
        <v>0</v>
      </c>
      <c r="W54" s="233">
        <f>IF(W$11=$D$6, WPD_volumes!$J54*WPD_volumes!$K54,0)</f>
        <v>0</v>
      </c>
      <c r="X54" s="233">
        <f>IF(X$11=IF($D54=$A$5, $D$5, IF(OR($D54="ESV observed compliance", $D54 = $A$7),$D$7, $D$6)), SUMPRODUCT(WPD_volumes!$Q54:$U54,WPD_volumes!$Q$13:$U$13)+WPD_volumes!$O54,0)</f>
        <v>0</v>
      </c>
      <c r="Y54" s="234">
        <f>IF(Y$11=$D$6, WPD_volumes!$M54,0)</f>
        <v>0</v>
      </c>
      <c r="Z54" s="233">
        <f>IF(Z$11=$D$6, WPD_volumes!$J54*WPD_volumes!$K54,0)</f>
        <v>0</v>
      </c>
      <c r="AA54" s="233">
        <f>IF(AA$11=IF($D54=$A$5, $D$5, IF(OR($D54="ESV observed compliance", $D54 = $A$7),$D$7, $D$6)), SUMPRODUCT(WPD_volumes!$Q54:$U54,WPD_volumes!$Q$13:$U$13)+WPD_volumes!$O54,0)</f>
        <v>0</v>
      </c>
      <c r="AB54" s="234">
        <f>IF(AB$11=$D$6, WPD_volumes!$M54,0)</f>
        <v>0</v>
      </c>
      <c r="AC54" s="124"/>
      <c r="AD54" s="235">
        <f t="shared" si="15"/>
        <v>0</v>
      </c>
      <c r="AE54" s="235">
        <f t="shared" si="15"/>
        <v>0</v>
      </c>
      <c r="AF54" s="235">
        <f t="shared" si="15"/>
        <v>0</v>
      </c>
      <c r="AG54" s="235">
        <f t="shared" ca="1" si="15"/>
        <v>0</v>
      </c>
      <c r="AH54" s="235">
        <f t="shared" si="15"/>
        <v>0</v>
      </c>
      <c r="AI54" s="235">
        <f t="shared" si="15"/>
        <v>0</v>
      </c>
      <c r="AJ54" s="235">
        <f t="shared" si="15"/>
        <v>0</v>
      </c>
      <c r="AK54" s="124"/>
      <c r="AL54" s="235">
        <f t="shared" ca="1" si="18"/>
        <v>0</v>
      </c>
      <c r="AN54" s="235">
        <f t="shared" si="17"/>
        <v>0</v>
      </c>
      <c r="AO54" s="235">
        <f t="shared" si="17"/>
        <v>0</v>
      </c>
      <c r="AP54" s="235">
        <f t="shared" si="17"/>
        <v>0</v>
      </c>
      <c r="AQ54" s="235">
        <f t="shared" si="17"/>
        <v>0</v>
      </c>
      <c r="AR54" s="235">
        <f t="shared" si="17"/>
        <v>0</v>
      </c>
      <c r="AS54" s="235">
        <f t="shared" si="17"/>
        <v>0</v>
      </c>
      <c r="AT54" s="235">
        <f t="shared" ca="1" si="17"/>
        <v>0</v>
      </c>
      <c r="AU54" s="235">
        <f t="shared" ca="1" si="17"/>
        <v>0</v>
      </c>
      <c r="AV54" s="235">
        <f t="shared" si="17"/>
        <v>0</v>
      </c>
      <c r="AW54" s="235">
        <f t="shared" si="17"/>
        <v>0</v>
      </c>
      <c r="AX54" s="235">
        <f t="shared" si="17"/>
        <v>0</v>
      </c>
      <c r="AY54" s="235">
        <f t="shared" si="17"/>
        <v>0</v>
      </c>
      <c r="AZ54" s="235">
        <f t="shared" si="17"/>
        <v>0</v>
      </c>
      <c r="BA54" s="235">
        <f t="shared" si="17"/>
        <v>0</v>
      </c>
      <c r="BB54" s="235">
        <f t="shared" si="17"/>
        <v>0</v>
      </c>
      <c r="BC54" s="235">
        <f t="shared" si="17"/>
        <v>0</v>
      </c>
    </row>
    <row r="55" spans="4:55">
      <c r="D55" s="217" t="str">
        <f>WPD_volumes!D55</f>
        <v>22kV circuit breaker (outdoor)</v>
      </c>
      <c r="F55" s="12"/>
      <c r="G55" s="98"/>
      <c r="H55" s="236">
        <f>IF(H$11=$D$6, WPD_volumes!$J55*WPD_volumes!$K55,0)</f>
        <v>0</v>
      </c>
      <c r="I55" s="233">
        <f>IF(I$11=IF($D55=$A$5, $D$5, IF(OR($D55="ESV observed compliance", $D55 = $A$7),$D$7, $D$6)), SUMPRODUCT(WPD_volumes!$Q55:$U55,WPD_volumes!$Q$13:$U$13)+WPD_volumes!$O55,0)</f>
        <v>0</v>
      </c>
      <c r="J55" s="234">
        <f>IF(J$11=$D$6, WPD_volumes!$M55,0)</f>
        <v>0</v>
      </c>
      <c r="K55" s="233">
        <f>IF(K$11=$D$6, WPD_volumes!$J55*WPD_volumes!$K55,0)</f>
        <v>0</v>
      </c>
      <c r="L55" s="233">
        <f>IF(L$11=IF($D55=$A$5, $D$5, IF(OR($D55="ESV observed compliance", $D55 = $A$7),$D$7, $D$6)), SUMPRODUCT(WPD_volumes!$Q55:$U55,WPD_volumes!$Q$13:$U$13)+WPD_volumes!$O55,0)</f>
        <v>0</v>
      </c>
      <c r="M55" s="234">
        <f>IF(M$11=$D$6, WPD_volumes!$M55,0)</f>
        <v>0</v>
      </c>
      <c r="N55" s="233">
        <f>IF(N$11=$D$6, WPD_volumes!$J55*WPD_volumes!$K55,0)</f>
        <v>0</v>
      </c>
      <c r="O55" s="233">
        <f>IF(O$11=IF($D55=$A$5, $D$5, IF(OR($D55="ESV observed compliance", $D55 = $A$7),$D$7, $D$6)), SUMPRODUCT(WPD_volumes!$Q55:$U55,WPD_volumes!$Q$13:$U$13)+WPD_volumes!$O55,0)</f>
        <v>0</v>
      </c>
      <c r="P55" s="234">
        <f>IF(P$11=$D$6, WPD_volumes!$M55,0)</f>
        <v>0</v>
      </c>
      <c r="Q55" s="233">
        <f>IF(Q$11=$D$6, WPD_volumes!$J55*WPD_volumes!$K55,0)</f>
        <v>0</v>
      </c>
      <c r="R55" s="233">
        <f ca="1">IF(R$11=IF($D55=$A$5, $D$5, IF(OR($D55="ESV observed compliance", $D55 = $A$7),$D$7, $D$6)), SUMPRODUCT(WPD_volumes!$Q55:$U55,WPD_volumes!$Q$13:$U$13)+WPD_volumes!$O55,0)</f>
        <v>0</v>
      </c>
      <c r="S55" s="234">
        <f>IF(S$11=$D$6, WPD_volumes!$M55,0)</f>
        <v>0</v>
      </c>
      <c r="T55" s="233">
        <f>IF(T$11=$D$6, WPD_volumes!$J55*WPD_volumes!$K55,0)</f>
        <v>0</v>
      </c>
      <c r="U55" s="233">
        <f>IF(U$11=IF($D55=$A$5, $D$5, IF(OR($D55="ESV observed compliance", $D55 = $A$7),$D$7, $D$6)), SUMPRODUCT(WPD_volumes!$Q55:$U55,WPD_volumes!$Q$13:$U$13)+WPD_volumes!$O55,0)</f>
        <v>0</v>
      </c>
      <c r="V55" s="234">
        <f>IF(V$11=$D$6, WPD_volumes!$M55,0)</f>
        <v>0</v>
      </c>
      <c r="W55" s="233">
        <f>IF(W$11=$D$6, WPD_volumes!$J55*WPD_volumes!$K55,0)</f>
        <v>0</v>
      </c>
      <c r="X55" s="233">
        <f>IF(X$11=IF($D55=$A$5, $D$5, IF(OR($D55="ESV observed compliance", $D55 = $A$7),$D$7, $D$6)), SUMPRODUCT(WPD_volumes!$Q55:$U55,WPD_volumes!$Q$13:$U$13)+WPD_volumes!$O55,0)</f>
        <v>0</v>
      </c>
      <c r="Y55" s="234">
        <f>IF(Y$11=$D$6, WPD_volumes!$M55,0)</f>
        <v>0</v>
      </c>
      <c r="Z55" s="233">
        <f>IF(Z$11=$D$6, WPD_volumes!$J55*WPD_volumes!$K55,0)</f>
        <v>0</v>
      </c>
      <c r="AA55" s="233">
        <f>IF(AA$11=IF($D55=$A$5, $D$5, IF(OR($D55="ESV observed compliance", $D55 = $A$7),$D$7, $D$6)), SUMPRODUCT(WPD_volumes!$Q55:$U55,WPD_volumes!$Q$13:$U$13)+WPD_volumes!$O55,0)</f>
        <v>0</v>
      </c>
      <c r="AB55" s="234">
        <f>IF(AB$11=$D$6, WPD_volumes!$M55,0)</f>
        <v>0</v>
      </c>
      <c r="AC55" s="124"/>
      <c r="AD55" s="235">
        <f t="shared" si="15"/>
        <v>0</v>
      </c>
      <c r="AE55" s="235">
        <f t="shared" si="15"/>
        <v>0</v>
      </c>
      <c r="AF55" s="235">
        <f t="shared" si="15"/>
        <v>0</v>
      </c>
      <c r="AG55" s="235">
        <f t="shared" ca="1" si="15"/>
        <v>0</v>
      </c>
      <c r="AH55" s="235">
        <f t="shared" si="15"/>
        <v>0</v>
      </c>
      <c r="AI55" s="235">
        <f t="shared" si="15"/>
        <v>0</v>
      </c>
      <c r="AJ55" s="235">
        <f t="shared" si="15"/>
        <v>0</v>
      </c>
      <c r="AK55" s="124"/>
      <c r="AL55" s="235">
        <f t="shared" ca="1" si="18"/>
        <v>0</v>
      </c>
      <c r="AN55" s="235">
        <f t="shared" si="17"/>
        <v>0</v>
      </c>
      <c r="AO55" s="235">
        <f t="shared" si="17"/>
        <v>0</v>
      </c>
      <c r="AP55" s="235">
        <f t="shared" si="17"/>
        <v>0</v>
      </c>
      <c r="AQ55" s="235">
        <f t="shared" si="17"/>
        <v>0</v>
      </c>
      <c r="AR55" s="235">
        <f t="shared" si="17"/>
        <v>0</v>
      </c>
      <c r="AS55" s="235">
        <f t="shared" si="17"/>
        <v>0</v>
      </c>
      <c r="AT55" s="235">
        <f t="shared" ca="1" si="17"/>
        <v>0</v>
      </c>
      <c r="AU55" s="235">
        <f t="shared" ca="1" si="17"/>
        <v>0</v>
      </c>
      <c r="AV55" s="235">
        <f t="shared" si="17"/>
        <v>0</v>
      </c>
      <c r="AW55" s="235">
        <f t="shared" si="17"/>
        <v>0</v>
      </c>
      <c r="AX55" s="235">
        <f t="shared" si="17"/>
        <v>0</v>
      </c>
      <c r="AY55" s="235">
        <f t="shared" si="17"/>
        <v>0</v>
      </c>
      <c r="AZ55" s="235">
        <f t="shared" si="17"/>
        <v>0</v>
      </c>
      <c r="BA55" s="235">
        <f t="shared" si="17"/>
        <v>0</v>
      </c>
      <c r="BB55" s="235">
        <f t="shared" si="17"/>
        <v>0</v>
      </c>
      <c r="BC55" s="235">
        <f t="shared" si="17"/>
        <v>0</v>
      </c>
    </row>
    <row r="56" spans="4:55">
      <c r="D56" s="217" t="str">
        <f>WPD_volumes!D56</f>
        <v>Voltage transformer</v>
      </c>
      <c r="F56" s="12"/>
      <c r="G56" s="98"/>
      <c r="H56" s="236">
        <f>IF(H$11=$D$6, WPD_volumes!$J56*WPD_volumes!$K56,0)</f>
        <v>0</v>
      </c>
      <c r="I56" s="233">
        <f>IF(I$11=IF($D56=$A$5, $D$5, IF(OR($D56="ESV observed compliance", $D56 = $A$7),$D$7, $D$6)), SUMPRODUCT(WPD_volumes!$Q56:$U56,WPD_volumes!$Q$13:$U$13)+WPD_volumes!$O56,0)</f>
        <v>0</v>
      </c>
      <c r="J56" s="234">
        <f>IF(J$11=$D$6, WPD_volumes!$M56,0)</f>
        <v>0</v>
      </c>
      <c r="K56" s="233">
        <f>IF(K$11=$D$6, WPD_volumes!$J56*WPD_volumes!$K56,0)</f>
        <v>0</v>
      </c>
      <c r="L56" s="233">
        <f>IF(L$11=IF($D56=$A$5, $D$5, IF(OR($D56="ESV observed compliance", $D56 = $A$7),$D$7, $D$6)), SUMPRODUCT(WPD_volumes!$Q56:$U56,WPD_volumes!$Q$13:$U$13)+WPD_volumes!$O56,0)</f>
        <v>0</v>
      </c>
      <c r="M56" s="234">
        <f>IF(M$11=$D$6, WPD_volumes!$M56,0)</f>
        <v>0</v>
      </c>
      <c r="N56" s="233">
        <f>IF(N$11=$D$6, WPD_volumes!$J56*WPD_volumes!$K56,0)</f>
        <v>0</v>
      </c>
      <c r="O56" s="233">
        <f>IF(O$11=IF($D56=$A$5, $D$5, IF(OR($D56="ESV observed compliance", $D56 = $A$7),$D$7, $D$6)), SUMPRODUCT(WPD_volumes!$Q56:$U56,WPD_volumes!$Q$13:$U$13)+WPD_volumes!$O56,0)</f>
        <v>0</v>
      </c>
      <c r="P56" s="234">
        <f>IF(P$11=$D$6, WPD_volumes!$M56,0)</f>
        <v>0</v>
      </c>
      <c r="Q56" s="233">
        <f>IF(Q$11=$D$6, WPD_volumes!$J56*WPD_volumes!$K56,0)</f>
        <v>0</v>
      </c>
      <c r="R56" s="233">
        <f ca="1">IF(R$11=IF($D56=$A$5, $D$5, IF(OR($D56="ESV observed compliance", $D56 = $A$7),$D$7, $D$6)), SUMPRODUCT(WPD_volumes!$Q56:$U56,WPD_volumes!$Q$13:$U$13)+WPD_volumes!$O56,0)</f>
        <v>0</v>
      </c>
      <c r="S56" s="234">
        <f>IF(S$11=$D$6, WPD_volumes!$M56,0)</f>
        <v>0</v>
      </c>
      <c r="T56" s="233">
        <f>IF(T$11=$D$6, WPD_volumes!$J56*WPD_volumes!$K56,0)</f>
        <v>0</v>
      </c>
      <c r="U56" s="233">
        <f>IF(U$11=IF($D56=$A$5, $D$5, IF(OR($D56="ESV observed compliance", $D56 = $A$7),$D$7, $D$6)), SUMPRODUCT(WPD_volumes!$Q56:$U56,WPD_volumes!$Q$13:$U$13)+WPD_volumes!$O56,0)</f>
        <v>0</v>
      </c>
      <c r="V56" s="234">
        <f>IF(V$11=$D$6, WPD_volumes!$M56,0)</f>
        <v>0</v>
      </c>
      <c r="W56" s="233">
        <f>IF(W$11=$D$6, WPD_volumes!$J56*WPD_volumes!$K56,0)</f>
        <v>0</v>
      </c>
      <c r="X56" s="233">
        <f>IF(X$11=IF($D56=$A$5, $D$5, IF(OR($D56="ESV observed compliance", $D56 = $A$7),$D$7, $D$6)), SUMPRODUCT(WPD_volumes!$Q56:$U56,WPD_volumes!$Q$13:$U$13)+WPD_volumes!$O56,0)</f>
        <v>0</v>
      </c>
      <c r="Y56" s="234">
        <f>IF(Y$11=$D$6, WPD_volumes!$M56,0)</f>
        <v>0</v>
      </c>
      <c r="Z56" s="233">
        <f>IF(Z$11=$D$6, WPD_volumes!$J56*WPD_volumes!$K56,0)</f>
        <v>0</v>
      </c>
      <c r="AA56" s="233">
        <f>IF(AA$11=IF($D56=$A$5, $D$5, IF(OR($D56="ESV observed compliance", $D56 = $A$7),$D$7, $D$6)), SUMPRODUCT(WPD_volumes!$Q56:$U56,WPD_volumes!$Q$13:$U$13)+WPD_volumes!$O56,0)</f>
        <v>0</v>
      </c>
      <c r="AB56" s="234">
        <f>IF(AB$11=$D$6, WPD_volumes!$M56,0)</f>
        <v>0</v>
      </c>
      <c r="AC56" s="124"/>
      <c r="AD56" s="235">
        <f t="shared" si="15"/>
        <v>0</v>
      </c>
      <c r="AE56" s="235">
        <f t="shared" si="15"/>
        <v>0</v>
      </c>
      <c r="AF56" s="235">
        <f t="shared" si="15"/>
        <v>0</v>
      </c>
      <c r="AG56" s="235">
        <f t="shared" ca="1" si="15"/>
        <v>0</v>
      </c>
      <c r="AH56" s="235">
        <f t="shared" si="15"/>
        <v>0</v>
      </c>
      <c r="AI56" s="235">
        <f t="shared" si="15"/>
        <v>0</v>
      </c>
      <c r="AJ56" s="235">
        <f t="shared" si="15"/>
        <v>0</v>
      </c>
      <c r="AK56" s="124"/>
      <c r="AL56" s="235">
        <f t="shared" ca="1" si="18"/>
        <v>0</v>
      </c>
      <c r="AN56" s="235">
        <f t="shared" si="17"/>
        <v>0</v>
      </c>
      <c r="AO56" s="235">
        <f t="shared" si="17"/>
        <v>0</v>
      </c>
      <c r="AP56" s="235">
        <f t="shared" si="17"/>
        <v>0</v>
      </c>
      <c r="AQ56" s="235">
        <f t="shared" si="17"/>
        <v>0</v>
      </c>
      <c r="AR56" s="235">
        <f t="shared" si="17"/>
        <v>0</v>
      </c>
      <c r="AS56" s="235">
        <f t="shared" si="17"/>
        <v>0</v>
      </c>
      <c r="AT56" s="235">
        <f t="shared" ca="1" si="17"/>
        <v>0</v>
      </c>
      <c r="AU56" s="235">
        <f t="shared" ca="1" si="17"/>
        <v>0</v>
      </c>
      <c r="AV56" s="235">
        <f t="shared" si="17"/>
        <v>0</v>
      </c>
      <c r="AW56" s="235">
        <f t="shared" si="17"/>
        <v>0</v>
      </c>
      <c r="AX56" s="235">
        <f t="shared" si="17"/>
        <v>0</v>
      </c>
      <c r="AY56" s="235">
        <f t="shared" si="17"/>
        <v>0</v>
      </c>
      <c r="AZ56" s="235">
        <f t="shared" si="17"/>
        <v>0</v>
      </c>
      <c r="BA56" s="235">
        <f t="shared" si="17"/>
        <v>0</v>
      </c>
      <c r="BB56" s="235">
        <f t="shared" si="17"/>
        <v>0</v>
      </c>
      <c r="BC56" s="235">
        <f t="shared" si="17"/>
        <v>0</v>
      </c>
    </row>
    <row r="57" spans="4:55">
      <c r="D57" s="217" t="str">
        <f>WPD_volumes!D57</f>
        <v>Current transformer (post type)</v>
      </c>
      <c r="F57" s="12"/>
      <c r="G57" s="98"/>
      <c r="H57" s="236">
        <f>IF(H$11=$D$6, WPD_volumes!$J57*WPD_volumes!$K57,0)</f>
        <v>0</v>
      </c>
      <c r="I57" s="233">
        <f>IF(I$11=IF($D57=$A$5, $D$5, IF(OR($D57="ESV observed compliance", $D57 = $A$7),$D$7, $D$6)), SUMPRODUCT(WPD_volumes!$Q57:$U57,WPD_volumes!$Q$13:$U$13)+WPD_volumes!$O57,0)</f>
        <v>0</v>
      </c>
      <c r="J57" s="234">
        <f>IF(J$11=$D$6, WPD_volumes!$M57,0)</f>
        <v>0</v>
      </c>
      <c r="K57" s="233">
        <f>IF(K$11=$D$6, WPD_volumes!$J57*WPD_volumes!$K57,0)</f>
        <v>0</v>
      </c>
      <c r="L57" s="233">
        <f>IF(L$11=IF($D57=$A$5, $D$5, IF(OR($D57="ESV observed compliance", $D57 = $A$7),$D$7, $D$6)), SUMPRODUCT(WPD_volumes!$Q57:$U57,WPD_volumes!$Q$13:$U$13)+WPD_volumes!$O57,0)</f>
        <v>0</v>
      </c>
      <c r="M57" s="234">
        <f>IF(M$11=$D$6, WPD_volumes!$M57,0)</f>
        <v>0</v>
      </c>
      <c r="N57" s="233">
        <f>IF(N$11=$D$6, WPD_volumes!$J57*WPD_volumes!$K57,0)</f>
        <v>0</v>
      </c>
      <c r="O57" s="233">
        <f>IF(O$11=IF($D57=$A$5, $D$5, IF(OR($D57="ESV observed compliance", $D57 = $A$7),$D$7, $D$6)), SUMPRODUCT(WPD_volumes!$Q57:$U57,WPD_volumes!$Q$13:$U$13)+WPD_volumes!$O57,0)</f>
        <v>0</v>
      </c>
      <c r="P57" s="234">
        <f>IF(P$11=$D$6, WPD_volumes!$M57,0)</f>
        <v>0</v>
      </c>
      <c r="Q57" s="233">
        <f>IF(Q$11=$D$6, WPD_volumes!$J57*WPD_volumes!$K57,0)</f>
        <v>152939.76614594783</v>
      </c>
      <c r="R57" s="233">
        <f ca="1">IF(R$11=IF($D57=$A$5, $D$5, IF(OR($D57="ESV observed compliance", $D57 = $A$7),$D$7, $D$6)), SUMPRODUCT(WPD_volumes!$Q57:$U57,WPD_volumes!$Q$13:$U$13)+WPD_volumes!$O57,0)</f>
        <v>0</v>
      </c>
      <c r="S57" s="234">
        <f>IF(S$11=$D$6, WPD_volumes!$M57,0)</f>
        <v>0</v>
      </c>
      <c r="T57" s="233">
        <f>IF(T$11=$D$6, WPD_volumes!$J57*WPD_volumes!$K57,0)</f>
        <v>0</v>
      </c>
      <c r="U57" s="233">
        <f>IF(U$11=IF($D57=$A$5, $D$5, IF(OR($D57="ESV observed compliance", $D57 = $A$7),$D$7, $D$6)), SUMPRODUCT(WPD_volumes!$Q57:$U57,WPD_volumes!$Q$13:$U$13)+WPD_volumes!$O57,0)</f>
        <v>0</v>
      </c>
      <c r="V57" s="234">
        <f>IF(V$11=$D$6, WPD_volumes!$M57,0)</f>
        <v>0</v>
      </c>
      <c r="W57" s="233">
        <f>IF(W$11=$D$6, WPD_volumes!$J57*WPD_volumes!$K57,0)</f>
        <v>0</v>
      </c>
      <c r="X57" s="233">
        <f>IF(X$11=IF($D57=$A$5, $D$5, IF(OR($D57="ESV observed compliance", $D57 = $A$7),$D$7, $D$6)), SUMPRODUCT(WPD_volumes!$Q57:$U57,WPD_volumes!$Q$13:$U$13)+WPD_volumes!$O57,0)</f>
        <v>0</v>
      </c>
      <c r="Y57" s="234">
        <f>IF(Y$11=$D$6, WPD_volumes!$M57,0)</f>
        <v>0</v>
      </c>
      <c r="Z57" s="233">
        <f>IF(Z$11=$D$6, WPD_volumes!$J57*WPD_volumes!$K57,0)</f>
        <v>0</v>
      </c>
      <c r="AA57" s="233">
        <f>IF(AA$11=IF($D57=$A$5, $D$5, IF(OR($D57="ESV observed compliance", $D57 = $A$7),$D$7, $D$6)), SUMPRODUCT(WPD_volumes!$Q57:$U57,WPD_volumes!$Q$13:$U$13)+WPD_volumes!$O57,0)</f>
        <v>0</v>
      </c>
      <c r="AB57" s="234">
        <f>IF(AB$11=$D$6, WPD_volumes!$M57,0)</f>
        <v>0</v>
      </c>
      <c r="AC57" s="124"/>
      <c r="AD57" s="235">
        <f t="shared" si="15"/>
        <v>0</v>
      </c>
      <c r="AE57" s="235">
        <f t="shared" si="15"/>
        <v>0</v>
      </c>
      <c r="AF57" s="235">
        <f t="shared" si="15"/>
        <v>0</v>
      </c>
      <c r="AG57" s="235">
        <f t="shared" ca="1" si="15"/>
        <v>152939.76614594783</v>
      </c>
      <c r="AH57" s="235">
        <f t="shared" si="15"/>
        <v>0</v>
      </c>
      <c r="AI57" s="235">
        <f t="shared" si="15"/>
        <v>0</v>
      </c>
      <c r="AJ57" s="235">
        <f t="shared" si="15"/>
        <v>0</v>
      </c>
      <c r="AK57" s="124"/>
      <c r="AL57" s="235">
        <f t="shared" ca="1" si="18"/>
        <v>152939.76614594783</v>
      </c>
      <c r="AN57" s="235">
        <f t="shared" si="17"/>
        <v>0</v>
      </c>
      <c r="AO57" s="235">
        <f t="shared" si="17"/>
        <v>0</v>
      </c>
      <c r="AP57" s="235">
        <f t="shared" si="17"/>
        <v>0</v>
      </c>
      <c r="AQ57" s="235">
        <f t="shared" si="17"/>
        <v>0</v>
      </c>
      <c r="AR57" s="235">
        <f t="shared" si="17"/>
        <v>0</v>
      </c>
      <c r="AS57" s="235">
        <f t="shared" si="17"/>
        <v>0</v>
      </c>
      <c r="AT57" s="235">
        <f t="shared" ca="1" si="17"/>
        <v>76469.883072973913</v>
      </c>
      <c r="AU57" s="235">
        <f t="shared" ca="1" si="17"/>
        <v>76469.883072973913</v>
      </c>
      <c r="AV57" s="235">
        <f t="shared" si="17"/>
        <v>0</v>
      </c>
      <c r="AW57" s="235">
        <f t="shared" si="17"/>
        <v>0</v>
      </c>
      <c r="AX57" s="235">
        <f t="shared" si="17"/>
        <v>0</v>
      </c>
      <c r="AY57" s="235">
        <f t="shared" si="17"/>
        <v>0</v>
      </c>
      <c r="AZ57" s="235">
        <f t="shared" si="17"/>
        <v>0</v>
      </c>
      <c r="BA57" s="235">
        <f t="shared" si="17"/>
        <v>0</v>
      </c>
      <c r="BB57" s="235">
        <f t="shared" si="17"/>
        <v>0</v>
      </c>
      <c r="BC57" s="235">
        <f t="shared" si="17"/>
        <v>0</v>
      </c>
    </row>
    <row r="58" spans="4:55">
      <c r="D58" s="217" t="str">
        <f>WPD_volumes!D58</f>
        <v>Current transformer (core balance type)</v>
      </c>
      <c r="F58" s="12"/>
      <c r="G58" s="98"/>
      <c r="H58" s="236">
        <f>IF(H$11=$D$6, WPD_volumes!$J58*WPD_volumes!$K58,0)</f>
        <v>0</v>
      </c>
      <c r="I58" s="233">
        <f>IF(I$11=IF($D58=$A$5, $D$5, IF(OR($D58="ESV observed compliance", $D58 = $A$7),$D$7, $D$6)), SUMPRODUCT(WPD_volumes!$Q58:$U58,WPD_volumes!$Q$13:$U$13)+WPD_volumes!$O58,0)</f>
        <v>0</v>
      </c>
      <c r="J58" s="234">
        <f>IF(J$11=$D$6, WPD_volumes!$M58,0)</f>
        <v>0</v>
      </c>
      <c r="K58" s="233">
        <f>IF(K$11=$D$6, WPD_volumes!$J58*WPD_volumes!$K58,0)</f>
        <v>0</v>
      </c>
      <c r="L58" s="233">
        <f>IF(L$11=IF($D58=$A$5, $D$5, IF(OR($D58="ESV observed compliance", $D58 = $A$7),$D$7, $D$6)), SUMPRODUCT(WPD_volumes!$Q58:$U58,WPD_volumes!$Q$13:$U$13)+WPD_volumes!$O58,0)</f>
        <v>0</v>
      </c>
      <c r="M58" s="234">
        <f>IF(M$11=$D$6, WPD_volumes!$M58,0)</f>
        <v>0</v>
      </c>
      <c r="N58" s="233">
        <f>IF(N$11=$D$6, WPD_volumes!$J58*WPD_volumes!$K58,0)</f>
        <v>0</v>
      </c>
      <c r="O58" s="233">
        <f>IF(O$11=IF($D58=$A$5, $D$5, IF(OR($D58="ESV observed compliance", $D58 = $A$7),$D$7, $D$6)), SUMPRODUCT(WPD_volumes!$Q58:$U58,WPD_volumes!$Q$13:$U$13)+WPD_volumes!$O58,0)</f>
        <v>0</v>
      </c>
      <c r="P58" s="234">
        <f>IF(P$11=$D$6, WPD_volumes!$M58,0)</f>
        <v>0</v>
      </c>
      <c r="Q58" s="233">
        <f>IF(Q$11=$D$6, WPD_volumes!$J58*WPD_volumes!$K58,0)</f>
        <v>0</v>
      </c>
      <c r="R58" s="233">
        <f ca="1">IF(R$11=IF($D58=$A$5, $D$5, IF(OR($D58="ESV observed compliance", $D58 = $A$7),$D$7, $D$6)), SUMPRODUCT(WPD_volumes!$Q58:$U58,WPD_volumes!$Q$13:$U$13)+WPD_volumes!$O58,0)</f>
        <v>0</v>
      </c>
      <c r="S58" s="234">
        <f>IF(S$11=$D$6, WPD_volumes!$M58,0)</f>
        <v>0</v>
      </c>
      <c r="T58" s="233">
        <f>IF(T$11=$D$6, WPD_volumes!$J58*WPD_volumes!$K58,0)</f>
        <v>0</v>
      </c>
      <c r="U58" s="233">
        <f>IF(U$11=IF($D58=$A$5, $D$5, IF(OR($D58="ESV observed compliance", $D58 = $A$7),$D$7, $D$6)), SUMPRODUCT(WPD_volumes!$Q58:$U58,WPD_volumes!$Q$13:$U$13)+WPD_volumes!$O58,0)</f>
        <v>0</v>
      </c>
      <c r="V58" s="234">
        <f>IF(V$11=$D$6, WPD_volumes!$M58,0)</f>
        <v>0</v>
      </c>
      <c r="W58" s="233">
        <f>IF(W$11=$D$6, WPD_volumes!$J58*WPD_volumes!$K58,0)</f>
        <v>0</v>
      </c>
      <c r="X58" s="233">
        <f>IF(X$11=IF($D58=$A$5, $D$5, IF(OR($D58="ESV observed compliance", $D58 = $A$7),$D$7, $D$6)), SUMPRODUCT(WPD_volumes!$Q58:$U58,WPD_volumes!$Q$13:$U$13)+WPD_volumes!$O58,0)</f>
        <v>0</v>
      </c>
      <c r="Y58" s="234">
        <f>IF(Y$11=$D$6, WPD_volumes!$M58,0)</f>
        <v>0</v>
      </c>
      <c r="Z58" s="233">
        <f>IF(Z$11=$D$6, WPD_volumes!$J58*WPD_volumes!$K58,0)</f>
        <v>0</v>
      </c>
      <c r="AA58" s="233">
        <f>IF(AA$11=IF($D58=$A$5, $D$5, IF(OR($D58="ESV observed compliance", $D58 = $A$7),$D$7, $D$6)), SUMPRODUCT(WPD_volumes!$Q58:$U58,WPD_volumes!$Q$13:$U$13)+WPD_volumes!$O58,0)</f>
        <v>0</v>
      </c>
      <c r="AB58" s="234">
        <f>IF(AB$11=$D$6, WPD_volumes!$M58,0)</f>
        <v>0</v>
      </c>
      <c r="AC58" s="124"/>
      <c r="AD58" s="235">
        <f t="shared" si="15"/>
        <v>0</v>
      </c>
      <c r="AE58" s="235">
        <f t="shared" si="15"/>
        <v>0</v>
      </c>
      <c r="AF58" s="235">
        <f t="shared" si="15"/>
        <v>0</v>
      </c>
      <c r="AG58" s="235">
        <f t="shared" ca="1" si="15"/>
        <v>0</v>
      </c>
      <c r="AH58" s="235">
        <f t="shared" si="15"/>
        <v>0</v>
      </c>
      <c r="AI58" s="235">
        <f t="shared" si="15"/>
        <v>0</v>
      </c>
      <c r="AJ58" s="235">
        <f t="shared" si="15"/>
        <v>0</v>
      </c>
      <c r="AK58" s="124"/>
      <c r="AL58" s="235">
        <f t="shared" ca="1" si="18"/>
        <v>0</v>
      </c>
      <c r="AN58" s="235">
        <f t="shared" si="17"/>
        <v>0</v>
      </c>
      <c r="AO58" s="235">
        <f t="shared" si="17"/>
        <v>0</v>
      </c>
      <c r="AP58" s="235">
        <f t="shared" si="17"/>
        <v>0</v>
      </c>
      <c r="AQ58" s="235">
        <f t="shared" si="17"/>
        <v>0</v>
      </c>
      <c r="AR58" s="235">
        <f t="shared" si="17"/>
        <v>0</v>
      </c>
      <c r="AS58" s="235">
        <f t="shared" si="17"/>
        <v>0</v>
      </c>
      <c r="AT58" s="235">
        <f t="shared" ca="1" si="17"/>
        <v>0</v>
      </c>
      <c r="AU58" s="235">
        <f t="shared" ca="1" si="17"/>
        <v>0</v>
      </c>
      <c r="AV58" s="235">
        <f t="shared" si="17"/>
        <v>0</v>
      </c>
      <c r="AW58" s="235">
        <f t="shared" si="17"/>
        <v>0</v>
      </c>
      <c r="AX58" s="235">
        <f t="shared" si="17"/>
        <v>0</v>
      </c>
      <c r="AY58" s="235">
        <f t="shared" si="17"/>
        <v>0</v>
      </c>
      <c r="AZ58" s="235">
        <f t="shared" si="17"/>
        <v>0</v>
      </c>
      <c r="BA58" s="235">
        <f t="shared" si="17"/>
        <v>0</v>
      </c>
      <c r="BB58" s="235">
        <f t="shared" si="17"/>
        <v>0</v>
      </c>
      <c r="BC58" s="235">
        <f t="shared" ref="BC58" si="19">SUMIF($AD$11:$AJ$11,BC$11, $AD58:$AJ58)*BC$8</f>
        <v>0</v>
      </c>
    </row>
    <row r="59" spans="4:55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20">SUMIF($AD$11:$AJ$11,AN$11, $AD59:$AJ59)*AN$8</f>
        <v>0</v>
      </c>
      <c r="AO59" s="235">
        <f t="shared" si="20"/>
        <v>0</v>
      </c>
      <c r="AP59" s="235">
        <f t="shared" si="20"/>
        <v>0</v>
      </c>
      <c r="AQ59" s="235">
        <f t="shared" si="20"/>
        <v>0</v>
      </c>
      <c r="AR59" s="235">
        <f t="shared" si="20"/>
        <v>0</v>
      </c>
      <c r="AS59" s="235">
        <f t="shared" si="20"/>
        <v>0</v>
      </c>
      <c r="AT59" s="235">
        <f t="shared" si="20"/>
        <v>0</v>
      </c>
      <c r="AU59" s="235">
        <f t="shared" si="20"/>
        <v>0</v>
      </c>
      <c r="AV59" s="235">
        <f t="shared" si="20"/>
        <v>0</v>
      </c>
      <c r="AW59" s="235">
        <f t="shared" si="20"/>
        <v>0</v>
      </c>
      <c r="AX59" s="235">
        <f t="shared" si="20"/>
        <v>0</v>
      </c>
      <c r="AY59" s="235">
        <f t="shared" si="20"/>
        <v>0</v>
      </c>
      <c r="AZ59" s="235">
        <f t="shared" si="20"/>
        <v>0</v>
      </c>
      <c r="BA59" s="235">
        <f t="shared" si="20"/>
        <v>0</v>
      </c>
      <c r="BB59" s="235">
        <f t="shared" si="20"/>
        <v>0</v>
      </c>
      <c r="BC59" s="235">
        <f t="shared" si="20"/>
        <v>0</v>
      </c>
    </row>
    <row r="60" spans="4:55">
      <c r="D60" s="224" t="str">
        <f>WPD_volumes!D60</f>
        <v>Other primary materials</v>
      </c>
      <c r="F60" s="12"/>
      <c r="G60" s="98"/>
      <c r="H60" s="236">
        <f>IF(H$11=$D$6, WPD_volumes!$J60*WPD_volumes!$K60,0)</f>
        <v>0</v>
      </c>
      <c r="I60" s="233">
        <f>IF(I$11=IF($D60=$A$5, $D$5, IF(OR($D60="ESV observed compliance", $D60 = $A$7),$D$7, $D$6)), SUMPRODUCT(WPD_volumes!$Q60:$U60,WPD_volumes!$Q$13:$U$13)+WPD_volumes!$O60,0)</f>
        <v>0</v>
      </c>
      <c r="J60" s="234">
        <f>IF(J$11=$D$6, WPD_volumes!$M60,0)</f>
        <v>0</v>
      </c>
      <c r="K60" s="233">
        <f>IF(K$11=$D$6, WPD_volumes!$J60*WPD_volumes!$K60,0)</f>
        <v>0</v>
      </c>
      <c r="L60" s="233">
        <f>IF(L$11=IF($D60=$A$5, $D$5, IF(OR($D60="ESV observed compliance", $D60 = $A$7),$D$7, $D$6)), SUMPRODUCT(WPD_volumes!$Q60:$U60,WPD_volumes!$Q$13:$U$13)+WPD_volumes!$O60,0)</f>
        <v>0</v>
      </c>
      <c r="M60" s="234">
        <f>IF(M$11=$D$6, WPD_volumes!$M60,0)</f>
        <v>0</v>
      </c>
      <c r="N60" s="233">
        <f>IF(N$11=$D$6, WPD_volumes!$J60*WPD_volumes!$K60,0)</f>
        <v>0</v>
      </c>
      <c r="O60" s="233">
        <f>IF(O$11=IF($D60=$A$5, $D$5, IF(OR($D60="ESV observed compliance", $D60 = $A$7),$D$7, $D$6)), SUMPRODUCT(WPD_volumes!$Q60:$U60,WPD_volumes!$Q$13:$U$13)+WPD_volumes!$O60,0)</f>
        <v>0</v>
      </c>
      <c r="P60" s="234">
        <f>IF(P$11=$D$6, WPD_volumes!$M60,0)</f>
        <v>0</v>
      </c>
      <c r="Q60" s="233">
        <f>IF(Q$11=$D$6, WPD_volumes!$J60*WPD_volumes!$K60,0)</f>
        <v>0</v>
      </c>
      <c r="R60" s="233">
        <f ca="1">IF(R$11=IF($D60=$A$5, $D$5, IF(OR($D60="ESV observed compliance", $D60 = $A$7),$D$7, $D$6)), SUMPRODUCT(WPD_volumes!$Q60:$U60,WPD_volumes!$Q$13:$U$13)+WPD_volumes!$O60,0)</f>
        <v>0</v>
      </c>
      <c r="S60" s="234">
        <f>IF(S$11=$D$6, WPD_volumes!$M60,0)</f>
        <v>0</v>
      </c>
      <c r="T60" s="233">
        <f>IF(T$11=$D$6, WPD_volumes!$J60*WPD_volumes!$K60,0)</f>
        <v>0</v>
      </c>
      <c r="U60" s="233">
        <f>IF(U$11=IF($D60=$A$5, $D$5, IF(OR($D60="ESV observed compliance", $D60 = $A$7),$D$7, $D$6)), SUMPRODUCT(WPD_volumes!$Q60:$U60,WPD_volumes!$Q$13:$U$13)+WPD_volumes!$O60,0)</f>
        <v>0</v>
      </c>
      <c r="V60" s="234">
        <f>IF(V$11=$D$6, WPD_volumes!$M60,0)</f>
        <v>0</v>
      </c>
      <c r="W60" s="233">
        <f>IF(W$11=$D$6, WPD_volumes!$J60*WPD_volumes!$K60,0)</f>
        <v>0</v>
      </c>
      <c r="X60" s="233">
        <f>IF(X$11=IF($D60=$A$5, $D$5, IF(OR($D60="ESV observed compliance", $D60 = $A$7),$D$7, $D$6)), SUMPRODUCT(WPD_volumes!$Q60:$U60,WPD_volumes!$Q$13:$U$13)+WPD_volumes!$O60,0)</f>
        <v>0</v>
      </c>
      <c r="Y60" s="234">
        <f>IF(Y$11=$D$6, WPD_volumes!$M60,0)</f>
        <v>0</v>
      </c>
      <c r="Z60" s="233">
        <f>IF(Z$11=$D$6, WPD_volumes!$J60*WPD_volumes!$K60,0)</f>
        <v>0</v>
      </c>
      <c r="AA60" s="233">
        <f>IF(AA$11=IF($D60=$A$5, $D$5, IF(OR($D60="ESV observed compliance", $D60 = $A$7),$D$7, $D$6)), SUMPRODUCT(WPD_volumes!$Q60:$U60,WPD_volumes!$Q$13:$U$13)+WPD_volumes!$O60,0)</f>
        <v>0</v>
      </c>
      <c r="AB60" s="234">
        <f>IF(AB$11=$D$6, WPD_volumes!$M60,0)</f>
        <v>0</v>
      </c>
      <c r="AC60" s="124"/>
      <c r="AD60" s="235">
        <f t="shared" si="15"/>
        <v>0</v>
      </c>
      <c r="AE60" s="235">
        <f t="shared" si="15"/>
        <v>0</v>
      </c>
      <c r="AF60" s="235">
        <f t="shared" si="15"/>
        <v>0</v>
      </c>
      <c r="AG60" s="235">
        <f t="shared" ca="1" si="15"/>
        <v>0</v>
      </c>
      <c r="AH60" s="235">
        <f t="shared" si="15"/>
        <v>0</v>
      </c>
      <c r="AI60" s="235">
        <f t="shared" si="15"/>
        <v>0</v>
      </c>
      <c r="AJ60" s="235">
        <f t="shared" si="15"/>
        <v>0</v>
      </c>
      <c r="AK60" s="124"/>
      <c r="AL60" s="235">
        <f t="shared" ref="AL60:AL64" ca="1" si="21">SUM(AD60:AJ60)</f>
        <v>0</v>
      </c>
      <c r="AN60" s="235">
        <f t="shared" si="20"/>
        <v>0</v>
      </c>
      <c r="AO60" s="235">
        <f t="shared" si="20"/>
        <v>0</v>
      </c>
      <c r="AP60" s="235">
        <f t="shared" si="20"/>
        <v>0</v>
      </c>
      <c r="AQ60" s="235">
        <f t="shared" si="20"/>
        <v>0</v>
      </c>
      <c r="AR60" s="235">
        <f t="shared" si="20"/>
        <v>0</v>
      </c>
      <c r="AS60" s="235">
        <f t="shared" si="20"/>
        <v>0</v>
      </c>
      <c r="AT60" s="235">
        <f t="shared" ca="1" si="20"/>
        <v>0</v>
      </c>
      <c r="AU60" s="235">
        <f t="shared" ca="1" si="20"/>
        <v>0</v>
      </c>
      <c r="AV60" s="235">
        <f t="shared" si="20"/>
        <v>0</v>
      </c>
      <c r="AW60" s="235">
        <f t="shared" si="20"/>
        <v>0</v>
      </c>
      <c r="AX60" s="235">
        <f t="shared" si="20"/>
        <v>0</v>
      </c>
      <c r="AY60" s="235">
        <f t="shared" si="20"/>
        <v>0</v>
      </c>
      <c r="AZ60" s="235">
        <f t="shared" si="20"/>
        <v>0</v>
      </c>
      <c r="BA60" s="235">
        <f t="shared" si="20"/>
        <v>0</v>
      </c>
      <c r="BB60" s="235">
        <f t="shared" si="20"/>
        <v>0</v>
      </c>
      <c r="BC60" s="235">
        <f t="shared" si="20"/>
        <v>0</v>
      </c>
    </row>
    <row r="61" spans="4:55">
      <c r="D61" s="224" t="str">
        <f>WPD_volumes!D61</f>
        <v>SCADA / Protection &amp; Control/ Comms</v>
      </c>
      <c r="F61" s="12"/>
      <c r="G61" s="98"/>
      <c r="H61" s="236">
        <f>IF(H$11=$D$6, WPD_volumes!$J61*WPD_volumes!$K61,0)</f>
        <v>0</v>
      </c>
      <c r="I61" s="233">
        <f>IF(I$11=IF($D61=$A$5, $D$5, IF(OR($D61="ESV observed compliance", $D61 = $A$7),$D$7, $D$6)), SUMPRODUCT(WPD_volumes!$Q61:$U61,WPD_volumes!$Q$13:$U$13)+WPD_volumes!$O61,0)</f>
        <v>0</v>
      </c>
      <c r="J61" s="234">
        <f>IF(J$11=$D$6, WPD_volumes!$M61,0)</f>
        <v>0</v>
      </c>
      <c r="K61" s="233">
        <f>IF(K$11=$D$6, WPD_volumes!$J61*WPD_volumes!$K61,0)</f>
        <v>0</v>
      </c>
      <c r="L61" s="233">
        <f>IF(L$11=IF($D61=$A$5, $D$5, IF(OR($D61="ESV observed compliance", $D61 = $A$7),$D$7, $D$6)), SUMPRODUCT(WPD_volumes!$Q61:$U61,WPD_volumes!$Q$13:$U$13)+WPD_volumes!$O61,0)</f>
        <v>0</v>
      </c>
      <c r="M61" s="234">
        <f>IF(M$11=$D$6, WPD_volumes!$M61,0)</f>
        <v>0</v>
      </c>
      <c r="N61" s="233">
        <f>IF(N$11=$D$6, WPD_volumes!$J61*WPD_volumes!$K61,0)</f>
        <v>0</v>
      </c>
      <c r="O61" s="233">
        <f>IF(O$11=IF($D61=$A$5, $D$5, IF(OR($D61="ESV observed compliance", $D61 = $A$7),$D$7, $D$6)), SUMPRODUCT(WPD_volumes!$Q61:$U61,WPD_volumes!$Q$13:$U$13)+WPD_volumes!$O61,0)</f>
        <v>0</v>
      </c>
      <c r="P61" s="234">
        <f>IF(P$11=$D$6, WPD_volumes!$M61,0)</f>
        <v>0</v>
      </c>
      <c r="Q61" s="233">
        <f>IF(Q$11=$D$6, WPD_volumes!$J61*WPD_volumes!$K61,0)</f>
        <v>1230120</v>
      </c>
      <c r="R61" s="233">
        <f ca="1">IF(R$11=IF($D61=$A$5, $D$5, IF(OR($D61="ESV observed compliance", $D61 = $A$7),$D$7, $D$6)), SUMPRODUCT(WPD_volumes!$Q61:$U61,WPD_volumes!$Q$13:$U$13)+WPD_volumes!$O61,0)</f>
        <v>0</v>
      </c>
      <c r="S61" s="234">
        <f>IF(S$11=$D$6, WPD_volumes!$M61,0)</f>
        <v>0</v>
      </c>
      <c r="T61" s="233">
        <f>IF(T$11=$D$6, WPD_volumes!$J61*WPD_volumes!$K61,0)</f>
        <v>0</v>
      </c>
      <c r="U61" s="233">
        <f>IF(U$11=IF($D61=$A$5, $D$5, IF(OR($D61="ESV observed compliance", $D61 = $A$7),$D$7, $D$6)), SUMPRODUCT(WPD_volumes!$Q61:$U61,WPD_volumes!$Q$13:$U$13)+WPD_volumes!$O61,0)</f>
        <v>0</v>
      </c>
      <c r="V61" s="234">
        <f>IF(V$11=$D$6, WPD_volumes!$M61,0)</f>
        <v>0</v>
      </c>
      <c r="W61" s="233">
        <f>IF(W$11=$D$6, WPD_volumes!$J61*WPD_volumes!$K61,0)</f>
        <v>0</v>
      </c>
      <c r="X61" s="233">
        <f>IF(X$11=IF($D61=$A$5, $D$5, IF(OR($D61="ESV observed compliance", $D61 = $A$7),$D$7, $D$6)), SUMPRODUCT(WPD_volumes!$Q61:$U61,WPD_volumes!$Q$13:$U$13)+WPD_volumes!$O61,0)</f>
        <v>0</v>
      </c>
      <c r="Y61" s="234">
        <f>IF(Y$11=$D$6, WPD_volumes!$M61,0)</f>
        <v>0</v>
      </c>
      <c r="Z61" s="233">
        <f>IF(Z$11=$D$6, WPD_volumes!$J61*WPD_volumes!$K61,0)</f>
        <v>0</v>
      </c>
      <c r="AA61" s="233">
        <f>IF(AA$11=IF($D61=$A$5, $D$5, IF(OR($D61="ESV observed compliance", $D61 = $A$7),$D$7, $D$6)), SUMPRODUCT(WPD_volumes!$Q61:$U61,WPD_volumes!$Q$13:$U$13)+WPD_volumes!$O61,0)</f>
        <v>0</v>
      </c>
      <c r="AB61" s="234">
        <f>IF(AB$11=$D$6, WPD_volumes!$M61,0)</f>
        <v>0</v>
      </c>
      <c r="AC61" s="124"/>
      <c r="AD61" s="235">
        <f t="shared" si="15"/>
        <v>0</v>
      </c>
      <c r="AE61" s="235">
        <f t="shared" si="15"/>
        <v>0</v>
      </c>
      <c r="AF61" s="235">
        <f t="shared" si="15"/>
        <v>0</v>
      </c>
      <c r="AG61" s="235">
        <f t="shared" ca="1" si="15"/>
        <v>1230120</v>
      </c>
      <c r="AH61" s="235">
        <f t="shared" si="15"/>
        <v>0</v>
      </c>
      <c r="AI61" s="235">
        <f t="shared" si="15"/>
        <v>0</v>
      </c>
      <c r="AJ61" s="235">
        <f t="shared" si="15"/>
        <v>0</v>
      </c>
      <c r="AK61" s="124"/>
      <c r="AL61" s="235">
        <f t="shared" ca="1" si="21"/>
        <v>1230120</v>
      </c>
      <c r="AN61" s="235">
        <f t="shared" si="20"/>
        <v>0</v>
      </c>
      <c r="AO61" s="235">
        <f t="shared" si="20"/>
        <v>0</v>
      </c>
      <c r="AP61" s="235">
        <f t="shared" si="20"/>
        <v>0</v>
      </c>
      <c r="AQ61" s="235">
        <f t="shared" si="20"/>
        <v>0</v>
      </c>
      <c r="AR61" s="235">
        <f t="shared" si="20"/>
        <v>0</v>
      </c>
      <c r="AS61" s="235">
        <f t="shared" si="20"/>
        <v>0</v>
      </c>
      <c r="AT61" s="235">
        <f t="shared" ca="1" si="20"/>
        <v>615060</v>
      </c>
      <c r="AU61" s="235">
        <f t="shared" ca="1" si="20"/>
        <v>615060</v>
      </c>
      <c r="AV61" s="235">
        <f t="shared" si="20"/>
        <v>0</v>
      </c>
      <c r="AW61" s="235">
        <f t="shared" si="20"/>
        <v>0</v>
      </c>
      <c r="AX61" s="235">
        <f t="shared" si="20"/>
        <v>0</v>
      </c>
      <c r="AY61" s="235">
        <f t="shared" si="20"/>
        <v>0</v>
      </c>
      <c r="AZ61" s="235">
        <f t="shared" si="20"/>
        <v>0</v>
      </c>
      <c r="BA61" s="235">
        <f t="shared" si="20"/>
        <v>0</v>
      </c>
      <c r="BB61" s="235">
        <f t="shared" si="20"/>
        <v>0</v>
      </c>
      <c r="BC61" s="235">
        <f t="shared" si="20"/>
        <v>0</v>
      </c>
    </row>
    <row r="62" spans="4:55">
      <c r="D62" s="224" t="str">
        <f>WPD_volumes!D62</f>
        <v>Commissioning</v>
      </c>
      <c r="G62" s="98"/>
      <c r="H62" s="236">
        <f>IF(H$11=$D$6, WPD_volumes!$J62*WPD_volumes!$K62,0)</f>
        <v>0</v>
      </c>
      <c r="I62" s="233">
        <f>IF(I$11=IF($D62=$A$5, $D$5, IF(OR($D62="ESV observed compliance", $D62 = $A$7),$D$7, $D$6)), SUMPRODUCT(WPD_volumes!$Q62:$U62,WPD_volumes!$Q$13:$U$13)+WPD_volumes!$O62,0)</f>
        <v>0</v>
      </c>
      <c r="J62" s="234">
        <f>IF(J$11=$D$6, WPD_volumes!$M62,0)</f>
        <v>0</v>
      </c>
      <c r="K62" s="233">
        <f>IF(K$11=$D$6, WPD_volumes!$J62*WPD_volumes!$K62,0)</f>
        <v>0</v>
      </c>
      <c r="L62" s="233">
        <f>IF(L$11=IF($D62=$A$5, $D$5, IF(OR($D62="ESV observed compliance", $D62 = $A$7),$D$7, $D$6)), SUMPRODUCT(WPD_volumes!$Q62:$U62,WPD_volumes!$Q$13:$U$13)+WPD_volumes!$O62,0)</f>
        <v>0</v>
      </c>
      <c r="M62" s="234">
        <f>IF(M$11=$D$6, WPD_volumes!$M62,0)</f>
        <v>0</v>
      </c>
      <c r="N62" s="233">
        <f>IF(N$11=$D$6, WPD_volumes!$J62*WPD_volumes!$K62,0)</f>
        <v>0</v>
      </c>
      <c r="O62" s="233">
        <f>IF(O$11=IF($D62=$A$5, $D$5, IF(OR($D62="ESV observed compliance", $D62 = $A$7),$D$7, $D$6)), SUMPRODUCT(WPD_volumes!$Q62:$U62,WPD_volumes!$Q$13:$U$13)+WPD_volumes!$O62,0)</f>
        <v>0</v>
      </c>
      <c r="P62" s="234">
        <f>IF(P$11=$D$6, WPD_volumes!$M62,0)</f>
        <v>0</v>
      </c>
      <c r="Q62" s="233">
        <f>IF(Q$11=$D$6, WPD_volumes!$J62*WPD_volumes!$K62,0)</f>
        <v>0</v>
      </c>
      <c r="R62" s="233">
        <f ca="1">IF(R$11=IF($D62=$A$5, $D$5, IF(OR($D62="ESV observed compliance", $D62 = $A$7),$D$7, $D$6)), SUMPRODUCT(WPD_volumes!$Q62:$U62,WPD_volumes!$Q$13:$U$13)+WPD_volumes!$O62,0)</f>
        <v>0</v>
      </c>
      <c r="S62" s="234">
        <f>IF(S$11=$D$6, WPD_volumes!$M62,0)</f>
        <v>0</v>
      </c>
      <c r="T62" s="233">
        <f>IF(T$11=$D$6, WPD_volumes!$J62*WPD_volumes!$K62,0)</f>
        <v>0</v>
      </c>
      <c r="U62" s="233">
        <f>IF(U$11=IF($D62=$A$5, $D$5, IF(OR($D62="ESV observed compliance", $D62 = $A$7),$D$7, $D$6)), SUMPRODUCT(WPD_volumes!$Q62:$U62,WPD_volumes!$Q$13:$U$13)+WPD_volumes!$O62,0)</f>
        <v>0</v>
      </c>
      <c r="V62" s="234">
        <f>IF(V$11=$D$6, WPD_volumes!$M62,0)</f>
        <v>0</v>
      </c>
      <c r="W62" s="233">
        <f>IF(W$11=$D$6, WPD_volumes!$J62*WPD_volumes!$K62,0)</f>
        <v>0</v>
      </c>
      <c r="X62" s="233">
        <f>IF(X$11=IF($D62=$A$5, $D$5, IF(OR($D62="ESV observed compliance", $D62 = $A$7),$D$7, $D$6)), SUMPRODUCT(WPD_volumes!$Q62:$U62,WPD_volumes!$Q$13:$U$13)+WPD_volumes!$O62,0)</f>
        <v>0</v>
      </c>
      <c r="Y62" s="234">
        <f>IF(Y$11=$D$6, WPD_volumes!$M62,0)</f>
        <v>0</v>
      </c>
      <c r="Z62" s="233">
        <f>IF(Z$11=$D$6, WPD_volumes!$J62*WPD_volumes!$K62,0)</f>
        <v>0</v>
      </c>
      <c r="AA62" s="233">
        <f>IF(AA$11=IF($D62=$A$5, $D$5, IF(OR($D62="ESV observed compliance", $D62 = $A$7),$D$7, $D$6)), SUMPRODUCT(WPD_volumes!$Q62:$U62,WPD_volumes!$Q$13:$U$13)+WPD_volumes!$O62,0)</f>
        <v>0</v>
      </c>
      <c r="AB62" s="234">
        <f>IF(AB$11=$D$6, WPD_volumes!$M62,0)</f>
        <v>0</v>
      </c>
      <c r="AC62" s="124"/>
      <c r="AD62" s="235">
        <f t="shared" ref="AD62:AJ64" si="22">SUMIF($H$11:$AB$11,AD$11, $H62:$AB62)</f>
        <v>0</v>
      </c>
      <c r="AE62" s="235">
        <f t="shared" si="22"/>
        <v>0</v>
      </c>
      <c r="AF62" s="235">
        <f t="shared" si="22"/>
        <v>0</v>
      </c>
      <c r="AG62" s="235">
        <f t="shared" ca="1" si="22"/>
        <v>0</v>
      </c>
      <c r="AH62" s="235">
        <f t="shared" si="22"/>
        <v>0</v>
      </c>
      <c r="AI62" s="235">
        <f t="shared" si="22"/>
        <v>0</v>
      </c>
      <c r="AJ62" s="235">
        <f t="shared" si="22"/>
        <v>0</v>
      </c>
      <c r="AK62" s="124"/>
      <c r="AL62" s="235">
        <f t="shared" ca="1" si="21"/>
        <v>0</v>
      </c>
      <c r="AN62" s="235">
        <f t="shared" si="20"/>
        <v>0</v>
      </c>
      <c r="AO62" s="235">
        <f t="shared" si="20"/>
        <v>0</v>
      </c>
      <c r="AP62" s="235">
        <f t="shared" si="20"/>
        <v>0</v>
      </c>
      <c r="AQ62" s="235">
        <f t="shared" si="20"/>
        <v>0</v>
      </c>
      <c r="AR62" s="235">
        <f t="shared" si="20"/>
        <v>0</v>
      </c>
      <c r="AS62" s="235">
        <f t="shared" si="20"/>
        <v>0</v>
      </c>
      <c r="AT62" s="235">
        <f t="shared" ca="1" si="20"/>
        <v>0</v>
      </c>
      <c r="AU62" s="235">
        <f t="shared" ca="1" si="20"/>
        <v>0</v>
      </c>
      <c r="AV62" s="235">
        <f t="shared" si="20"/>
        <v>0</v>
      </c>
      <c r="AW62" s="235">
        <f t="shared" si="20"/>
        <v>0</v>
      </c>
      <c r="AX62" s="235">
        <f t="shared" si="20"/>
        <v>0</v>
      </c>
      <c r="AY62" s="235">
        <f t="shared" si="20"/>
        <v>0</v>
      </c>
      <c r="AZ62" s="235">
        <f t="shared" si="20"/>
        <v>0</v>
      </c>
      <c r="BA62" s="235">
        <f t="shared" si="20"/>
        <v>0</v>
      </c>
      <c r="BB62" s="235">
        <f t="shared" si="20"/>
        <v>0</v>
      </c>
      <c r="BC62" s="235">
        <f t="shared" si="20"/>
        <v>0</v>
      </c>
    </row>
    <row r="63" spans="4:55">
      <c r="D63" s="224" t="str">
        <f>WPD_volumes!D63</f>
        <v>ESV observed compliance</v>
      </c>
      <c r="G63" s="98"/>
      <c r="H63" s="236">
        <f>IF(H$11=$D$6, WPD_volumes!$J63*WPD_volumes!$K63,0)</f>
        <v>0</v>
      </c>
      <c r="I63" s="233">
        <f>IF(I$11=IF($D63=$A$5, $D$5, IF(OR($D63="ESV observed compliance", $D63 = $A$7),$D$7, $D$6)), SUMPRODUCT(WPD_volumes!$Q63:$U63,WPD_volumes!$Q$13:$U$13)+WPD_volumes!$O63,0)</f>
        <v>0</v>
      </c>
      <c r="J63" s="234">
        <f>IF(J$11=$D$6, WPD_volumes!$M63,0)</f>
        <v>0</v>
      </c>
      <c r="K63" s="233">
        <f>IF(K$11=$D$6, WPD_volumes!$J63*WPD_volumes!$K63,0)</f>
        <v>0</v>
      </c>
      <c r="L63" s="233">
        <f>IF(L$11=IF($D63=$A$5, $D$5, IF(OR($D63="ESV observed compliance", $D63 = $A$7),$D$7, $D$6)), SUMPRODUCT(WPD_volumes!$Q63:$U63,WPD_volumes!$Q$13:$U$13)+WPD_volumes!$O63,0)</f>
        <v>0</v>
      </c>
      <c r="M63" s="234">
        <f>IF(M$11=$D$6, WPD_volumes!$M63,0)</f>
        <v>0</v>
      </c>
      <c r="N63" s="233">
        <f>IF(N$11=$D$6, WPD_volumes!$J63*WPD_volumes!$K63,0)</f>
        <v>0</v>
      </c>
      <c r="O63" s="233">
        <f>IF(O$11=IF($D63=$A$5, $D$5, IF(OR($D63="ESV observed compliance", $D63 = $A$7),$D$7, $D$6)), SUMPRODUCT(WPD_volumes!$Q63:$U63,WPD_volumes!$Q$13:$U$13)+WPD_volumes!$O63,0)</f>
        <v>0</v>
      </c>
      <c r="P63" s="234">
        <f>IF(P$11=$D$6, WPD_volumes!$M63,0)</f>
        <v>0</v>
      </c>
      <c r="Q63" s="233">
        <f>IF(Q$11=$D$6, WPD_volumes!$J63*WPD_volumes!$K63,0)</f>
        <v>0</v>
      </c>
      <c r="R63" s="233">
        <f ca="1">IF(R$11=IF($D63=$A$5, $D$5, IF(OR($D63="ESV observed compliance", $D63 = $A$7),$D$7, $D$6)), SUMPRODUCT(WPD_volumes!$Q63:$U63,WPD_volumes!$Q$13:$U$13)+WPD_volumes!$O63,0)</f>
        <v>0</v>
      </c>
      <c r="S63" s="234">
        <f>IF(S$11=$D$6, WPD_volumes!$M63,0)</f>
        <v>0</v>
      </c>
      <c r="T63" s="233">
        <f>IF(T$11=$D$6, WPD_volumes!$J63*WPD_volumes!$K63,0)</f>
        <v>0</v>
      </c>
      <c r="U63" s="233">
        <f>IF(U$11=IF($D63=$A$5, $D$5, IF(OR($D63="ESV observed compliance", $D63 = $A$7),$D$7, $D$6)), SUMPRODUCT(WPD_volumes!$Q63:$U63,WPD_volumes!$Q$13:$U$13)+WPD_volumes!$O63,0)</f>
        <v>0</v>
      </c>
      <c r="V63" s="234">
        <f>IF(V$11=$D$6, WPD_volumes!$M63,0)</f>
        <v>0</v>
      </c>
      <c r="W63" s="233">
        <f>IF(W$11=$D$6, WPD_volumes!$J63*WPD_volumes!$K63,0)</f>
        <v>0</v>
      </c>
      <c r="X63" s="233">
        <f>IF(X$11=IF($D63=$A$5, $D$5, IF(OR($D63="ESV observed compliance", $D63 = $A$7),$D$7, $D$6)), SUMPRODUCT(WPD_volumes!$Q63:$U63,WPD_volumes!$Q$13:$U$13)+WPD_volumes!$O63,0)</f>
        <v>0</v>
      </c>
      <c r="Y63" s="234">
        <f>IF(Y$11=$D$6, WPD_volumes!$M63,0)</f>
        <v>0</v>
      </c>
      <c r="Z63" s="233">
        <f>IF(Z$11=$D$6, WPD_volumes!$J63*WPD_volumes!$K63,0)</f>
        <v>0</v>
      </c>
      <c r="AA63" s="233">
        <f>IF(AA$11=IF($D63=$A$5, $D$5, IF(OR($D63="ESV observed compliance", $D63 = $A$7),$D$7, $D$6)), SUMPRODUCT(WPD_volumes!$Q63:$U63,WPD_volumes!$Q$13:$U$13)+WPD_volumes!$O63,0)</f>
        <v>0</v>
      </c>
      <c r="AB63" s="234">
        <f>IF(AB$11=$D$6, WPD_volumes!$M63,0)</f>
        <v>0</v>
      </c>
      <c r="AC63" s="124"/>
      <c r="AD63" s="235">
        <f t="shared" si="22"/>
        <v>0</v>
      </c>
      <c r="AE63" s="235">
        <f t="shared" si="22"/>
        <v>0</v>
      </c>
      <c r="AF63" s="235">
        <f t="shared" si="22"/>
        <v>0</v>
      </c>
      <c r="AG63" s="235">
        <f t="shared" ca="1" si="22"/>
        <v>0</v>
      </c>
      <c r="AH63" s="235">
        <f t="shared" si="22"/>
        <v>0</v>
      </c>
      <c r="AI63" s="235">
        <f t="shared" si="22"/>
        <v>0</v>
      </c>
      <c r="AJ63" s="235">
        <f t="shared" si="22"/>
        <v>0</v>
      </c>
      <c r="AK63" s="124"/>
      <c r="AL63" s="235">
        <f t="shared" ref="AL63" ca="1" si="23">SUM(AD63:AJ63)</f>
        <v>0</v>
      </c>
      <c r="AN63" s="235">
        <f t="shared" si="20"/>
        <v>0</v>
      </c>
      <c r="AO63" s="235">
        <f t="shared" si="20"/>
        <v>0</v>
      </c>
      <c r="AP63" s="235">
        <f t="shared" si="20"/>
        <v>0</v>
      </c>
      <c r="AQ63" s="235">
        <f t="shared" si="20"/>
        <v>0</v>
      </c>
      <c r="AR63" s="235">
        <f t="shared" si="20"/>
        <v>0</v>
      </c>
      <c r="AS63" s="235">
        <f t="shared" si="20"/>
        <v>0</v>
      </c>
      <c r="AT63" s="235">
        <f t="shared" ca="1" si="20"/>
        <v>0</v>
      </c>
      <c r="AU63" s="235">
        <f t="shared" ca="1" si="20"/>
        <v>0</v>
      </c>
      <c r="AV63" s="235">
        <f t="shared" si="20"/>
        <v>0</v>
      </c>
      <c r="AW63" s="235">
        <f t="shared" si="20"/>
        <v>0</v>
      </c>
      <c r="AX63" s="235">
        <f t="shared" si="20"/>
        <v>0</v>
      </c>
      <c r="AY63" s="235">
        <f t="shared" si="20"/>
        <v>0</v>
      </c>
      <c r="AZ63" s="235">
        <f t="shared" si="20"/>
        <v>0</v>
      </c>
      <c r="BA63" s="235">
        <f t="shared" si="20"/>
        <v>0</v>
      </c>
      <c r="BB63" s="235">
        <f t="shared" si="20"/>
        <v>0</v>
      </c>
      <c r="BC63" s="235">
        <f t="shared" si="20"/>
        <v>0</v>
      </c>
    </row>
    <row r="64" spans="4:55">
      <c r="D64" s="224" t="str">
        <f>WPD_volumes!D64</f>
        <v>Construction delivery &amp; site control</v>
      </c>
      <c r="G64" s="98"/>
      <c r="H64" s="236">
        <f>IF(H$11=$D$6, WPD_volumes!$J64*WPD_volumes!$K64,0)</f>
        <v>0</v>
      </c>
      <c r="I64" s="233">
        <f>IF(I$11=IF($D64=$A$5, $D$5, IF(OR($D64="ESV observed compliance", $D64 = $A$7),$D$7, $D$6)), SUMPRODUCT(WPD_volumes!$Q64:$U64,WPD_volumes!$Q$13:$U$13)+WPD_volumes!$O64,0)</f>
        <v>0</v>
      </c>
      <c r="J64" s="234">
        <f>IF(J$11=$D$6, WPD_volumes!$M64,0)</f>
        <v>0</v>
      </c>
      <c r="K64" s="233">
        <f>IF(K$11=$D$6, WPD_volumes!$J64*WPD_volumes!$K64,0)</f>
        <v>0</v>
      </c>
      <c r="L64" s="233">
        <f>IF(L$11=IF($D64=$A$5, $D$5, IF(OR($D64="ESV observed compliance", $D64 = $A$7),$D$7, $D$6)), SUMPRODUCT(WPD_volumes!$Q64:$U64,WPD_volumes!$Q$13:$U$13)+WPD_volumes!$O64,0)</f>
        <v>0</v>
      </c>
      <c r="M64" s="234">
        <f>IF(M$11=$D$6, WPD_volumes!$M64,0)</f>
        <v>0</v>
      </c>
      <c r="N64" s="233">
        <f>IF(N$11=$D$6, WPD_volumes!$J64*WPD_volumes!$K64,0)</f>
        <v>0</v>
      </c>
      <c r="O64" s="233">
        <f>IF(O$11=IF($D64=$A$5, $D$5, IF(OR($D64="ESV observed compliance", $D64 = $A$7),$D$7, $D$6)), SUMPRODUCT(WPD_volumes!$Q64:$U64,WPD_volumes!$Q$13:$U$13)+WPD_volumes!$O64,0)</f>
        <v>0</v>
      </c>
      <c r="P64" s="234">
        <f>IF(P$11=$D$6, WPD_volumes!$M64,0)</f>
        <v>0</v>
      </c>
      <c r="Q64" s="233">
        <f>IF(Q$11=$D$6, WPD_volumes!$J64*WPD_volumes!$K64,0)</f>
        <v>0</v>
      </c>
      <c r="R64" s="233">
        <f ca="1">IF(R$11=IF($D64=$A$5, $D$5, IF(OR($D64="ESV observed compliance", $D64 = $A$7),$D$7, $D$6)), SUMPRODUCT(WPD_volumes!$Q64:$U64,WPD_volumes!$Q$13:$U$13)+WPD_volumes!$O64,0)</f>
        <v>0</v>
      </c>
      <c r="S64" s="234">
        <f>IF(S$11=$D$6, WPD_volumes!$M64,0)</f>
        <v>0</v>
      </c>
      <c r="T64" s="233">
        <f>IF(T$11=$D$6, WPD_volumes!$J64*WPD_volumes!$K64,0)</f>
        <v>0</v>
      </c>
      <c r="U64" s="233">
        <f>IF(U$11=IF($D64=$A$5, $D$5, IF(OR($D64="ESV observed compliance", $D64 = $A$7),$D$7, $D$6)), SUMPRODUCT(WPD_volumes!$Q64:$U64,WPD_volumes!$Q$13:$U$13)+WPD_volumes!$O64,0)</f>
        <v>0</v>
      </c>
      <c r="V64" s="234">
        <f>IF(V$11=$D$6, WPD_volumes!$M64,0)</f>
        <v>0</v>
      </c>
      <c r="W64" s="233">
        <f>IF(W$11=$D$6, WPD_volumes!$J64*WPD_volumes!$K64,0)</f>
        <v>0</v>
      </c>
      <c r="X64" s="233">
        <f>IF(X$11=IF($D64=$A$5, $D$5, IF(OR($D64="ESV observed compliance", $D64 = $A$7),$D$7, $D$6)), SUMPRODUCT(WPD_volumes!$Q64:$U64,WPD_volumes!$Q$13:$U$13)+WPD_volumes!$O64,0)</f>
        <v>0</v>
      </c>
      <c r="Y64" s="234">
        <f>IF(Y$11=$D$6, WPD_volumes!$M64,0)</f>
        <v>0</v>
      </c>
      <c r="Z64" s="233">
        <f>IF(Z$11=$D$6, WPD_volumes!$J64*WPD_volumes!$K64,0)</f>
        <v>0</v>
      </c>
      <c r="AA64" s="233">
        <f>IF(AA$11=IF($D64=$A$5, $D$5, IF(OR($D64="ESV observed compliance", $D64 = $A$7),$D$7, $D$6)), SUMPRODUCT(WPD_volumes!$Q64:$U64,WPD_volumes!$Q$13:$U$13)+WPD_volumes!$O64,0)</f>
        <v>0</v>
      </c>
      <c r="AB64" s="234">
        <f>IF(AB$11=$D$6, WPD_volumes!$M64,0)</f>
        <v>0</v>
      </c>
      <c r="AC64" s="124"/>
      <c r="AD64" s="235">
        <f t="shared" si="22"/>
        <v>0</v>
      </c>
      <c r="AE64" s="235">
        <f t="shared" si="22"/>
        <v>0</v>
      </c>
      <c r="AF64" s="235">
        <f t="shared" si="22"/>
        <v>0</v>
      </c>
      <c r="AG64" s="235">
        <f t="shared" ca="1" si="22"/>
        <v>0</v>
      </c>
      <c r="AH64" s="235">
        <f t="shared" si="22"/>
        <v>0</v>
      </c>
      <c r="AI64" s="235">
        <f t="shared" si="22"/>
        <v>0</v>
      </c>
      <c r="AJ64" s="235">
        <f t="shared" si="22"/>
        <v>0</v>
      </c>
      <c r="AK64" s="124"/>
      <c r="AL64" s="235">
        <f t="shared" ca="1" si="21"/>
        <v>0</v>
      </c>
      <c r="AN64" s="235">
        <f t="shared" si="20"/>
        <v>0</v>
      </c>
      <c r="AO64" s="235">
        <f t="shared" si="20"/>
        <v>0</v>
      </c>
      <c r="AP64" s="235">
        <f t="shared" si="20"/>
        <v>0</v>
      </c>
      <c r="AQ64" s="235">
        <f t="shared" si="20"/>
        <v>0</v>
      </c>
      <c r="AR64" s="235">
        <f t="shared" si="20"/>
        <v>0</v>
      </c>
      <c r="AS64" s="235">
        <f t="shared" si="20"/>
        <v>0</v>
      </c>
      <c r="AT64" s="235">
        <f t="shared" ca="1" si="20"/>
        <v>0</v>
      </c>
      <c r="AU64" s="235">
        <f t="shared" ca="1" si="20"/>
        <v>0</v>
      </c>
      <c r="AV64" s="235">
        <f t="shared" si="20"/>
        <v>0</v>
      </c>
      <c r="AW64" s="235">
        <f t="shared" si="20"/>
        <v>0</v>
      </c>
      <c r="AX64" s="235">
        <f t="shared" si="20"/>
        <v>0</v>
      </c>
      <c r="AY64" s="235">
        <f t="shared" si="20"/>
        <v>0</v>
      </c>
      <c r="AZ64" s="235">
        <f t="shared" si="20"/>
        <v>0</v>
      </c>
      <c r="BA64" s="235">
        <f t="shared" si="20"/>
        <v>0</v>
      </c>
      <c r="BB64" s="235">
        <f t="shared" si="20"/>
        <v>0</v>
      </c>
      <c r="BC64" s="235">
        <f t="shared" si="20"/>
        <v>0</v>
      </c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D65" s="104"/>
      <c r="AE65" s="104"/>
      <c r="AF65" s="104"/>
      <c r="AG65" s="104"/>
      <c r="AH65" s="104"/>
      <c r="AI65" s="104"/>
      <c r="AJ65" s="104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</row>
    <row r="66" spans="1:16373" s="8" customFormat="1" ht="15.75">
      <c r="A66" s="6"/>
      <c r="B66" s="9" t="s">
        <v>15</v>
      </c>
      <c r="C66" s="10"/>
      <c r="D66" s="217"/>
      <c r="E66" s="217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 s="2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  <c r="XDP66" s="217"/>
      <c r="XDQ66" s="217"/>
      <c r="XDR66" s="217"/>
      <c r="XDS66" s="217"/>
      <c r="XDT66" s="217"/>
      <c r="XDU66" s="217"/>
      <c r="XDV66" s="217"/>
      <c r="XDW66" s="217"/>
      <c r="XDX66" s="217"/>
      <c r="XDY66" s="217"/>
      <c r="XDZ66" s="217"/>
      <c r="XEA66" s="217"/>
      <c r="XEB66" s="217"/>
      <c r="XEC66" s="217"/>
      <c r="XED66" s="217"/>
      <c r="XEE66" s="217"/>
      <c r="XEF66" s="217"/>
      <c r="XEG66" s="217"/>
      <c r="XEH66" s="217"/>
      <c r="XEI66" s="217"/>
      <c r="XEJ66" s="217"/>
      <c r="XEK66" s="217"/>
      <c r="XEL66" s="217"/>
      <c r="XEM66" s="217"/>
      <c r="XEN66" s="217"/>
      <c r="XEO66" s="217"/>
      <c r="XEP66" s="217"/>
      <c r="XEQ66" s="217"/>
      <c r="XER66" s="217"/>
      <c r="XES66" s="217"/>
    </row>
    <row r="67" spans="1:16373">
      <c r="B67" s="18"/>
      <c r="D67" s="19" t="str">
        <f>WPD_volumes!D67</f>
        <v>Traffic control</v>
      </c>
      <c r="F67" s="12"/>
      <c r="G67" s="98"/>
      <c r="H67" s="236">
        <f>IF(H$11=$D$6, WPD_volumes!$J67*WPD_volumes!$K67,0)</f>
        <v>0</v>
      </c>
      <c r="I67" s="233">
        <f>IF(I$11=IF($D67=$A$5, $D$5, IF(OR($D67="ESV observed compliance", $D67 = $A$7),$D$7, $D$6)), SUMPRODUCT(WPD_volumes!$Q67:$U67,WPD_volumes!$Q$13:$U$13)+WPD_volumes!$O67,0)</f>
        <v>0</v>
      </c>
      <c r="J67" s="234">
        <f>IF(J$11=$D$6, WPD_volumes!$M67,0)</f>
        <v>0</v>
      </c>
      <c r="K67" s="233">
        <f>IF(K$11=$D$6, WPD_volumes!$J67*WPD_volumes!$K67,0)</f>
        <v>0</v>
      </c>
      <c r="L67" s="233">
        <f>IF(L$11=IF($D67=$A$5, $D$5, IF(OR($D67="ESV observed compliance", $D67 = $A$7),$D$7, $D$6)), SUMPRODUCT(WPD_volumes!$Q67:$U67,WPD_volumes!$Q$13:$U$13)+WPD_volumes!$O67,0)</f>
        <v>0</v>
      </c>
      <c r="M67" s="234">
        <f>IF(M$11=$D$6, WPD_volumes!$M67,0)</f>
        <v>0</v>
      </c>
      <c r="N67" s="233">
        <f>IF(N$11=$D$6, WPD_volumes!$J67*WPD_volumes!$K67,0)</f>
        <v>0</v>
      </c>
      <c r="O67" s="233">
        <f>IF(O$11=IF($D67=$A$5, $D$5, IF(OR($D67="ESV observed compliance", $D67 = $A$7),$D$7, $D$6)), SUMPRODUCT(WPD_volumes!$Q67:$U67,WPD_volumes!$Q$13:$U$13)+WPD_volumes!$O67,0)</f>
        <v>0</v>
      </c>
      <c r="P67" s="234">
        <f>IF(P$11=$D$6, WPD_volumes!$M67,0)</f>
        <v>0</v>
      </c>
      <c r="Q67" s="233">
        <f>IF(Q$11=$D$6, WPD_volumes!$J67*WPD_volumes!$K67,0)</f>
        <v>0</v>
      </c>
      <c r="R67" s="233">
        <f ca="1">IF(R$11=IF($D67=$A$5, $D$5, IF(OR($D67="ESV observed compliance", $D67 = $A$7),$D$7, $D$6)), SUMPRODUCT(WPD_volumes!$Q67:$U67,WPD_volumes!$Q$13:$U$13)+WPD_volumes!$O67,0)</f>
        <v>0</v>
      </c>
      <c r="S67" s="234">
        <f>IF(S$11=$D$6, WPD_volumes!$M67,0)</f>
        <v>0</v>
      </c>
      <c r="T67" s="233">
        <f>IF(T$11=$D$6, WPD_volumes!$J67*WPD_volumes!$K67,0)</f>
        <v>0</v>
      </c>
      <c r="U67" s="233">
        <f>IF(U$11=IF($D67=$A$5, $D$5, IF(OR($D67="ESV observed compliance", $D67 = $A$7),$D$7, $D$6)), SUMPRODUCT(WPD_volumes!$Q67:$U67,WPD_volumes!$Q$13:$U$13)+WPD_volumes!$O67,0)</f>
        <v>0</v>
      </c>
      <c r="V67" s="234">
        <f>IF(V$11=$D$6, WPD_volumes!$M67,0)</f>
        <v>0</v>
      </c>
      <c r="W67" s="233">
        <f>IF(W$11=$D$6, WPD_volumes!$J67*WPD_volumes!$K67,0)</f>
        <v>0</v>
      </c>
      <c r="X67" s="233">
        <f>IF(X$11=IF($D67=$A$5, $D$5, IF(OR($D67="ESV observed compliance", $D67 = $A$7),$D$7, $D$6)), SUMPRODUCT(WPD_volumes!$Q67:$U67,WPD_volumes!$Q$13:$U$13)+WPD_volumes!$O67,0)</f>
        <v>0</v>
      </c>
      <c r="Y67" s="234">
        <f>IF(Y$11=$D$6, WPD_volumes!$M67,0)</f>
        <v>0</v>
      </c>
      <c r="Z67" s="233">
        <f>IF(Z$11=$D$6, WPD_volumes!$J67*WPD_volumes!$K67,0)</f>
        <v>0</v>
      </c>
      <c r="AA67" s="233">
        <f>IF(AA$11=IF($D67=$A$5, $D$5, IF(OR($D67="ESV observed compliance", $D67 = $A$7),$D$7, $D$6)), SUMPRODUCT(WPD_volumes!$Q67:$U67,WPD_volumes!$Q$13:$U$13)+WPD_volumes!$O67,0)</f>
        <v>0</v>
      </c>
      <c r="AB67" s="234">
        <f>IF(AB$11=$D$6, WPD_volumes!$M67,0)</f>
        <v>0</v>
      </c>
      <c r="AC67" s="124"/>
      <c r="AD67" s="235">
        <f t="shared" ref="AD67:AJ71" si="24">SUMIF($H$11:$AB$11,AD$11, $H67:$AB67)</f>
        <v>0</v>
      </c>
      <c r="AE67" s="235">
        <f t="shared" si="24"/>
        <v>0</v>
      </c>
      <c r="AF67" s="235">
        <f t="shared" si="24"/>
        <v>0</v>
      </c>
      <c r="AG67" s="235">
        <f t="shared" ca="1" si="24"/>
        <v>0</v>
      </c>
      <c r="AH67" s="235">
        <f t="shared" si="24"/>
        <v>0</v>
      </c>
      <c r="AI67" s="235">
        <f t="shared" si="24"/>
        <v>0</v>
      </c>
      <c r="AJ67" s="235">
        <f t="shared" si="24"/>
        <v>0</v>
      </c>
      <c r="AK67" s="124"/>
      <c r="AL67" s="235">
        <f t="shared" ref="AL67:AL71" ca="1" si="25">SUM(AD67:AJ67)</f>
        <v>0</v>
      </c>
      <c r="AN67" s="235">
        <f t="shared" ref="AN67:BC71" si="26">SUMIF($AD$11:$AJ$11,AN$11, $AD67:$AJ67)*AN$8</f>
        <v>0</v>
      </c>
      <c r="AO67" s="235">
        <f t="shared" si="26"/>
        <v>0</v>
      </c>
      <c r="AP67" s="235">
        <f t="shared" si="26"/>
        <v>0</v>
      </c>
      <c r="AQ67" s="235">
        <f t="shared" si="26"/>
        <v>0</v>
      </c>
      <c r="AR67" s="235">
        <f t="shared" si="26"/>
        <v>0</v>
      </c>
      <c r="AS67" s="235">
        <f t="shared" si="26"/>
        <v>0</v>
      </c>
      <c r="AT67" s="235">
        <f t="shared" ca="1" si="26"/>
        <v>0</v>
      </c>
      <c r="AU67" s="235">
        <f t="shared" ca="1" si="26"/>
        <v>0</v>
      </c>
      <c r="AV67" s="235">
        <f t="shared" si="26"/>
        <v>0</v>
      </c>
      <c r="AW67" s="235">
        <f t="shared" si="26"/>
        <v>0</v>
      </c>
      <c r="AX67" s="235">
        <f t="shared" si="26"/>
        <v>0</v>
      </c>
      <c r="AY67" s="235">
        <f t="shared" si="26"/>
        <v>0</v>
      </c>
      <c r="AZ67" s="235">
        <f t="shared" si="26"/>
        <v>0</v>
      </c>
      <c r="BA67" s="235">
        <f t="shared" si="26"/>
        <v>0</v>
      </c>
      <c r="BB67" s="235">
        <f t="shared" si="26"/>
        <v>0</v>
      </c>
      <c r="BC67" s="235">
        <f t="shared" si="26"/>
        <v>0</v>
      </c>
    </row>
    <row r="68" spans="1:16373">
      <c r="B68" s="18"/>
      <c r="D68" s="19" t="str">
        <f>WPD_volumes!D68</f>
        <v>Line survey</v>
      </c>
      <c r="F68" s="12"/>
      <c r="G68" s="98"/>
      <c r="H68" s="236">
        <f>IF(H$11=$D$6, WPD_volumes!$J68*WPD_volumes!$K68,0)</f>
        <v>0</v>
      </c>
      <c r="I68" s="233">
        <f>IF(I$11=IF($D68=$A$5, $D$5, IF(OR($D68="ESV observed compliance", $D68 = $A$7),$D$7, $D$6)), SUMPRODUCT(WPD_volumes!$Q68:$U68,WPD_volumes!$Q$13:$U$13)+WPD_volumes!$O68,0)</f>
        <v>0</v>
      </c>
      <c r="J68" s="234">
        <f>IF(J$11=$D$6, WPD_volumes!$M68,0)</f>
        <v>0</v>
      </c>
      <c r="K68" s="233">
        <f>IF(K$11=$D$6, WPD_volumes!$J68*WPD_volumes!$K68,0)</f>
        <v>0</v>
      </c>
      <c r="L68" s="233">
        <f>IF(L$11=IF($D68=$A$5, $D$5, IF(OR($D68="ESV observed compliance", $D68 = $A$7),$D$7, $D$6)), SUMPRODUCT(WPD_volumes!$Q68:$U68,WPD_volumes!$Q$13:$U$13)+WPD_volumes!$O68,0)</f>
        <v>0</v>
      </c>
      <c r="M68" s="234">
        <f>IF(M$11=$D$6, WPD_volumes!$M68,0)</f>
        <v>0</v>
      </c>
      <c r="N68" s="233">
        <f>IF(N$11=$D$6, WPD_volumes!$J68*WPD_volumes!$K68,0)</f>
        <v>0</v>
      </c>
      <c r="O68" s="233">
        <f>IF(O$11=IF($D68=$A$5, $D$5, IF(OR($D68="ESV observed compliance", $D68 = $A$7),$D$7, $D$6)), SUMPRODUCT(WPD_volumes!$Q68:$U68,WPD_volumes!$Q$13:$U$13)+WPD_volumes!$O68,0)</f>
        <v>0</v>
      </c>
      <c r="P68" s="234">
        <f>IF(P$11=$D$6, WPD_volumes!$M68,0)</f>
        <v>0</v>
      </c>
      <c r="Q68" s="233">
        <f>IF(Q$11=$D$6, WPD_volumes!$J68*WPD_volumes!$K68,0)</f>
        <v>0</v>
      </c>
      <c r="R68" s="233">
        <f ca="1">IF(R$11=IF($D68=$A$5, $D$5, IF(OR($D68="ESV observed compliance", $D68 = $A$7),$D$7, $D$6)), SUMPRODUCT(WPD_volumes!$Q68:$U68,WPD_volumes!$Q$13:$U$13)+WPD_volumes!$O68,0)</f>
        <v>0</v>
      </c>
      <c r="S68" s="234">
        <f>IF(S$11=$D$6, WPD_volumes!$M68,0)</f>
        <v>8160</v>
      </c>
      <c r="T68" s="233">
        <f>IF(T$11=$D$6, WPD_volumes!$J68*WPD_volumes!$K68,0)</f>
        <v>0</v>
      </c>
      <c r="U68" s="233">
        <f>IF(U$11=IF($D68=$A$5, $D$5, IF(OR($D68="ESV observed compliance", $D68 = $A$7),$D$7, $D$6)), SUMPRODUCT(WPD_volumes!$Q68:$U68,WPD_volumes!$Q$13:$U$13)+WPD_volumes!$O68,0)</f>
        <v>0</v>
      </c>
      <c r="V68" s="234">
        <f>IF(V$11=$D$6, WPD_volumes!$M68,0)</f>
        <v>0</v>
      </c>
      <c r="W68" s="233">
        <f>IF(W$11=$D$6, WPD_volumes!$J68*WPD_volumes!$K68,0)</f>
        <v>0</v>
      </c>
      <c r="X68" s="233">
        <f>IF(X$11=IF($D68=$A$5, $D$5, IF(OR($D68="ESV observed compliance", $D68 = $A$7),$D$7, $D$6)), SUMPRODUCT(WPD_volumes!$Q68:$U68,WPD_volumes!$Q$13:$U$13)+WPD_volumes!$O68,0)</f>
        <v>0</v>
      </c>
      <c r="Y68" s="234">
        <f>IF(Y$11=$D$6, WPD_volumes!$M68,0)</f>
        <v>0</v>
      </c>
      <c r="Z68" s="233">
        <f>IF(Z$11=$D$6, WPD_volumes!$J68*WPD_volumes!$K68,0)</f>
        <v>0</v>
      </c>
      <c r="AA68" s="233">
        <f>IF(AA$11=IF($D68=$A$5, $D$5, IF(OR($D68="ESV observed compliance", $D68 = $A$7),$D$7, $D$6)), SUMPRODUCT(WPD_volumes!$Q68:$U68,WPD_volumes!$Q$13:$U$13)+WPD_volumes!$O68,0)</f>
        <v>0</v>
      </c>
      <c r="AB68" s="234">
        <f>IF(AB$11=$D$6, WPD_volumes!$M68,0)</f>
        <v>0</v>
      </c>
      <c r="AC68" s="124"/>
      <c r="AD68" s="235">
        <f t="shared" si="24"/>
        <v>0</v>
      </c>
      <c r="AE68" s="235">
        <f t="shared" si="24"/>
        <v>0</v>
      </c>
      <c r="AF68" s="235">
        <f t="shared" si="24"/>
        <v>0</v>
      </c>
      <c r="AG68" s="235">
        <f t="shared" ca="1" si="24"/>
        <v>8160</v>
      </c>
      <c r="AH68" s="235">
        <f t="shared" si="24"/>
        <v>0</v>
      </c>
      <c r="AI68" s="235">
        <f t="shared" si="24"/>
        <v>0</v>
      </c>
      <c r="AJ68" s="235">
        <f t="shared" si="24"/>
        <v>0</v>
      </c>
      <c r="AK68" s="124"/>
      <c r="AL68" s="235">
        <f t="shared" ca="1" si="25"/>
        <v>8160</v>
      </c>
      <c r="AN68" s="235">
        <f t="shared" si="26"/>
        <v>0</v>
      </c>
      <c r="AO68" s="235">
        <f t="shared" si="26"/>
        <v>0</v>
      </c>
      <c r="AP68" s="235">
        <f t="shared" si="26"/>
        <v>0</v>
      </c>
      <c r="AQ68" s="235">
        <f t="shared" si="26"/>
        <v>0</v>
      </c>
      <c r="AR68" s="235">
        <f t="shared" si="26"/>
        <v>0</v>
      </c>
      <c r="AS68" s="235">
        <f t="shared" si="26"/>
        <v>0</v>
      </c>
      <c r="AT68" s="235">
        <f t="shared" ca="1" si="26"/>
        <v>4080</v>
      </c>
      <c r="AU68" s="235">
        <f t="shared" ca="1" si="26"/>
        <v>4080</v>
      </c>
      <c r="AV68" s="235">
        <f t="shared" si="26"/>
        <v>0</v>
      </c>
      <c r="AW68" s="235">
        <f t="shared" si="26"/>
        <v>0</v>
      </c>
      <c r="AX68" s="235">
        <f t="shared" si="26"/>
        <v>0</v>
      </c>
      <c r="AY68" s="235">
        <f t="shared" si="26"/>
        <v>0</v>
      </c>
      <c r="AZ68" s="235">
        <f t="shared" si="26"/>
        <v>0</v>
      </c>
      <c r="BA68" s="235">
        <f t="shared" si="26"/>
        <v>0</v>
      </c>
      <c r="BB68" s="235">
        <f t="shared" si="26"/>
        <v>0</v>
      </c>
      <c r="BC68" s="235">
        <f t="shared" si="26"/>
        <v>0</v>
      </c>
    </row>
    <row r="69" spans="1:16373">
      <c r="B69" s="18"/>
      <c r="D69" s="19" t="str">
        <f>WPD_volumes!D69</f>
        <v>Civil works</v>
      </c>
      <c r="F69" s="12"/>
      <c r="G69" s="98"/>
      <c r="H69" s="236">
        <f>IF(H$11=$D$6, WPD_volumes!$J69*WPD_volumes!$K69,0)</f>
        <v>0</v>
      </c>
      <c r="I69" s="233">
        <f>IF(I$11=IF($D69=$A$5, $D$5, IF(OR($D69="ESV observed compliance", $D69 = $A$7),$D$7, $D$6)), SUMPRODUCT(WPD_volumes!$Q69:$U69,WPD_volumes!$Q$13:$U$13)+WPD_volumes!$O69,0)</f>
        <v>0</v>
      </c>
      <c r="J69" s="234">
        <f>IF(J$11=$D$6, WPD_volumes!$M69,0)</f>
        <v>0</v>
      </c>
      <c r="K69" s="233">
        <f>IF(K$11=$D$6, WPD_volumes!$J69*WPD_volumes!$K69,0)</f>
        <v>0</v>
      </c>
      <c r="L69" s="233">
        <f>IF(L$11=IF($D69=$A$5, $D$5, IF(OR($D69="ESV observed compliance", $D69 = $A$7),$D$7, $D$6)), SUMPRODUCT(WPD_volumes!$Q69:$U69,WPD_volumes!$Q$13:$U$13)+WPD_volumes!$O69,0)</f>
        <v>0</v>
      </c>
      <c r="M69" s="234">
        <f>IF(M$11=$D$6, WPD_volumes!$M69,0)</f>
        <v>0</v>
      </c>
      <c r="N69" s="233">
        <f>IF(N$11=$D$6, WPD_volumes!$J69*WPD_volumes!$K69,0)</f>
        <v>0</v>
      </c>
      <c r="O69" s="233">
        <f>IF(O$11=IF($D69=$A$5, $D$5, IF(OR($D69="ESV observed compliance", $D69 = $A$7),$D$7, $D$6)), SUMPRODUCT(WPD_volumes!$Q69:$U69,WPD_volumes!$Q$13:$U$13)+WPD_volumes!$O69,0)</f>
        <v>0</v>
      </c>
      <c r="P69" s="234">
        <f>IF(P$11=$D$6, WPD_volumes!$M69,0)</f>
        <v>0</v>
      </c>
      <c r="Q69" s="233">
        <f>IF(Q$11=$D$6, WPD_volumes!$J69*WPD_volumes!$K69,0)</f>
        <v>0</v>
      </c>
      <c r="R69" s="233">
        <f ca="1">IF(R$11=IF($D69=$A$5, $D$5, IF(OR($D69="ESV observed compliance", $D69 = $A$7),$D$7, $D$6)), SUMPRODUCT(WPD_volumes!$Q69:$U69,WPD_volumes!$Q$13:$U$13)+WPD_volumes!$O69,0)</f>
        <v>0</v>
      </c>
      <c r="S69" s="234">
        <f>IF(S$11=$D$6, WPD_volumes!$M69,0)</f>
        <v>2000000</v>
      </c>
      <c r="T69" s="233">
        <f>IF(T$11=$D$6, WPD_volumes!$J69*WPD_volumes!$K69,0)</f>
        <v>0</v>
      </c>
      <c r="U69" s="233">
        <f>IF(U$11=IF($D69=$A$5, $D$5, IF(OR($D69="ESV observed compliance", $D69 = $A$7),$D$7, $D$6)), SUMPRODUCT(WPD_volumes!$Q69:$U69,WPD_volumes!$Q$13:$U$13)+WPD_volumes!$O69,0)</f>
        <v>0</v>
      </c>
      <c r="V69" s="234">
        <f>IF(V$11=$D$6, WPD_volumes!$M69,0)</f>
        <v>0</v>
      </c>
      <c r="W69" s="233">
        <f>IF(W$11=$D$6, WPD_volumes!$J69*WPD_volumes!$K69,0)</f>
        <v>0</v>
      </c>
      <c r="X69" s="233">
        <f>IF(X$11=IF($D69=$A$5, $D$5, IF(OR($D69="ESV observed compliance", $D69 = $A$7),$D$7, $D$6)), SUMPRODUCT(WPD_volumes!$Q69:$U69,WPD_volumes!$Q$13:$U$13)+WPD_volumes!$O69,0)</f>
        <v>0</v>
      </c>
      <c r="Y69" s="234">
        <f>IF(Y$11=$D$6, WPD_volumes!$M69,0)</f>
        <v>0</v>
      </c>
      <c r="Z69" s="233">
        <f>IF(Z$11=$D$6, WPD_volumes!$J69*WPD_volumes!$K69,0)</f>
        <v>0</v>
      </c>
      <c r="AA69" s="233">
        <f>IF(AA$11=IF($D69=$A$5, $D$5, IF(OR($D69="ESV observed compliance", $D69 = $A$7),$D$7, $D$6)), SUMPRODUCT(WPD_volumes!$Q69:$U69,WPD_volumes!$Q$13:$U$13)+WPD_volumes!$O69,0)</f>
        <v>0</v>
      </c>
      <c r="AB69" s="234">
        <f>IF(AB$11=$D$6, WPD_volumes!$M69,0)</f>
        <v>0</v>
      </c>
      <c r="AC69" s="124"/>
      <c r="AD69" s="235">
        <f t="shared" si="24"/>
        <v>0</v>
      </c>
      <c r="AE69" s="235">
        <f t="shared" si="24"/>
        <v>0</v>
      </c>
      <c r="AF69" s="235">
        <f t="shared" si="24"/>
        <v>0</v>
      </c>
      <c r="AG69" s="235">
        <f t="shared" ca="1" si="24"/>
        <v>2000000</v>
      </c>
      <c r="AH69" s="235">
        <f t="shared" si="24"/>
        <v>0</v>
      </c>
      <c r="AI69" s="235">
        <f t="shared" si="24"/>
        <v>0</v>
      </c>
      <c r="AJ69" s="235">
        <f t="shared" si="24"/>
        <v>0</v>
      </c>
      <c r="AK69" s="124"/>
      <c r="AL69" s="235">
        <f t="shared" ca="1" si="25"/>
        <v>2000000</v>
      </c>
      <c r="AN69" s="235">
        <f t="shared" si="26"/>
        <v>0</v>
      </c>
      <c r="AO69" s="235">
        <f t="shared" si="26"/>
        <v>0</v>
      </c>
      <c r="AP69" s="235">
        <f t="shared" si="26"/>
        <v>0</v>
      </c>
      <c r="AQ69" s="235">
        <f t="shared" si="26"/>
        <v>0</v>
      </c>
      <c r="AR69" s="235">
        <f t="shared" si="26"/>
        <v>0</v>
      </c>
      <c r="AS69" s="235">
        <f t="shared" si="26"/>
        <v>0</v>
      </c>
      <c r="AT69" s="235">
        <f t="shared" ca="1" si="26"/>
        <v>1000000</v>
      </c>
      <c r="AU69" s="235">
        <f t="shared" ca="1" si="26"/>
        <v>1000000</v>
      </c>
      <c r="AV69" s="235">
        <f t="shared" si="26"/>
        <v>0</v>
      </c>
      <c r="AW69" s="235">
        <f t="shared" si="26"/>
        <v>0</v>
      </c>
      <c r="AX69" s="235">
        <f t="shared" si="26"/>
        <v>0</v>
      </c>
      <c r="AY69" s="235">
        <f t="shared" si="26"/>
        <v>0</v>
      </c>
      <c r="AZ69" s="235">
        <f t="shared" si="26"/>
        <v>0</v>
      </c>
      <c r="BA69" s="235">
        <f t="shared" si="26"/>
        <v>0</v>
      </c>
      <c r="BB69" s="235">
        <f t="shared" si="26"/>
        <v>0</v>
      </c>
      <c r="BC69" s="235">
        <f t="shared" si="26"/>
        <v>0</v>
      </c>
    </row>
    <row r="70" spans="1:16373">
      <c r="B70" s="18"/>
      <c r="D70" s="19" t="str">
        <f>WPD_volumes!D70</f>
        <v>Mob/Demob</v>
      </c>
      <c r="F70" s="12"/>
      <c r="G70" s="98"/>
      <c r="H70" s="236">
        <f>IF(H$11=$D$6, WPD_volumes!$J70*WPD_volumes!$K70,0)</f>
        <v>0</v>
      </c>
      <c r="I70" s="233">
        <f>IF(I$11=IF($D70=$A$5, $D$5, IF(OR($D70="ESV observed compliance", $D70 = $A$7),$D$7, $D$6)), SUMPRODUCT(WPD_volumes!$Q70:$U70,WPD_volumes!$Q$13:$U$13)+WPD_volumes!$O70,0)</f>
        <v>0</v>
      </c>
      <c r="J70" s="234">
        <f>IF(J$11=$D$6, WPD_volumes!$M70,0)</f>
        <v>0</v>
      </c>
      <c r="K70" s="233">
        <f>IF(K$11=$D$6, WPD_volumes!$J70*WPD_volumes!$K70,0)</f>
        <v>0</v>
      </c>
      <c r="L70" s="233">
        <f>IF(L$11=IF($D70=$A$5, $D$5, IF(OR($D70="ESV observed compliance", $D70 = $A$7),$D$7, $D$6)), SUMPRODUCT(WPD_volumes!$Q70:$U70,WPD_volumes!$Q$13:$U$13)+WPD_volumes!$O70,0)</f>
        <v>0</v>
      </c>
      <c r="M70" s="234">
        <f>IF(M$11=$D$6, WPD_volumes!$M70,0)</f>
        <v>0</v>
      </c>
      <c r="N70" s="233">
        <f>IF(N$11=$D$6, WPD_volumes!$J70*WPD_volumes!$K70,0)</f>
        <v>0</v>
      </c>
      <c r="O70" s="233">
        <f>IF(O$11=IF($D70=$A$5, $D$5, IF(OR($D70="ESV observed compliance", $D70 = $A$7),$D$7, $D$6)), SUMPRODUCT(WPD_volumes!$Q70:$U70,WPD_volumes!$Q$13:$U$13)+WPD_volumes!$O70,0)</f>
        <v>0</v>
      </c>
      <c r="P70" s="234">
        <f>IF(P$11=$D$6, WPD_volumes!$M70,0)</f>
        <v>0</v>
      </c>
      <c r="Q70" s="233">
        <f>IF(Q$11=$D$6, WPD_volumes!$J70*WPD_volumes!$K70,0)</f>
        <v>0</v>
      </c>
      <c r="R70" s="233">
        <f ca="1">IF(R$11=IF($D70=$A$5, $D$5, IF(OR($D70="ESV observed compliance", $D70 = $A$7),$D$7, $D$6)), SUMPRODUCT(WPD_volumes!$Q70:$U70,WPD_volumes!$Q$13:$U$13)+WPD_volumes!$O70,0)</f>
        <v>0</v>
      </c>
      <c r="S70" s="234">
        <f>IF(S$11=$D$6, WPD_volumes!$M70,0)</f>
        <v>40800</v>
      </c>
      <c r="T70" s="233">
        <f>IF(T$11=$D$6, WPD_volumes!$J70*WPD_volumes!$K70,0)</f>
        <v>0</v>
      </c>
      <c r="U70" s="233">
        <f>IF(U$11=IF($D70=$A$5, $D$5, IF(OR($D70="ESV observed compliance", $D70 = $A$7),$D$7, $D$6)), SUMPRODUCT(WPD_volumes!$Q70:$U70,WPD_volumes!$Q$13:$U$13)+WPD_volumes!$O70,0)</f>
        <v>0</v>
      </c>
      <c r="V70" s="234">
        <f>IF(V$11=$D$6, WPD_volumes!$M70,0)</f>
        <v>0</v>
      </c>
      <c r="W70" s="233">
        <f>IF(W$11=$D$6, WPD_volumes!$J70*WPD_volumes!$K70,0)</f>
        <v>0</v>
      </c>
      <c r="X70" s="233">
        <f>IF(X$11=IF($D70=$A$5, $D$5, IF(OR($D70="ESV observed compliance", $D70 = $A$7),$D$7, $D$6)), SUMPRODUCT(WPD_volumes!$Q70:$U70,WPD_volumes!$Q$13:$U$13)+WPD_volumes!$O70,0)</f>
        <v>0</v>
      </c>
      <c r="Y70" s="234">
        <f>IF(Y$11=$D$6, WPD_volumes!$M70,0)</f>
        <v>0</v>
      </c>
      <c r="Z70" s="233">
        <f>IF(Z$11=$D$6, WPD_volumes!$J70*WPD_volumes!$K70,0)</f>
        <v>0</v>
      </c>
      <c r="AA70" s="233">
        <f>IF(AA$11=IF($D70=$A$5, $D$5, IF(OR($D70="ESV observed compliance", $D70 = $A$7),$D$7, $D$6)), SUMPRODUCT(WPD_volumes!$Q70:$U70,WPD_volumes!$Q$13:$U$13)+WPD_volumes!$O70,0)</f>
        <v>0</v>
      </c>
      <c r="AB70" s="234">
        <f>IF(AB$11=$D$6, WPD_volumes!$M70,0)</f>
        <v>0</v>
      </c>
      <c r="AC70" s="124"/>
      <c r="AD70" s="235">
        <f t="shared" si="24"/>
        <v>0</v>
      </c>
      <c r="AE70" s="235">
        <f t="shared" si="24"/>
        <v>0</v>
      </c>
      <c r="AF70" s="235">
        <f t="shared" si="24"/>
        <v>0</v>
      </c>
      <c r="AG70" s="235">
        <f t="shared" ca="1" si="24"/>
        <v>40800</v>
      </c>
      <c r="AH70" s="235">
        <f t="shared" si="24"/>
        <v>0</v>
      </c>
      <c r="AI70" s="235">
        <f t="shared" si="24"/>
        <v>0</v>
      </c>
      <c r="AJ70" s="235">
        <f t="shared" si="24"/>
        <v>0</v>
      </c>
      <c r="AK70" s="124"/>
      <c r="AL70" s="235">
        <f t="shared" ca="1" si="25"/>
        <v>40800</v>
      </c>
      <c r="AN70" s="235">
        <f t="shared" si="26"/>
        <v>0</v>
      </c>
      <c r="AO70" s="235">
        <f t="shared" si="26"/>
        <v>0</v>
      </c>
      <c r="AP70" s="235">
        <f t="shared" si="26"/>
        <v>0</v>
      </c>
      <c r="AQ70" s="235">
        <f t="shared" si="26"/>
        <v>0</v>
      </c>
      <c r="AR70" s="235">
        <f t="shared" si="26"/>
        <v>0</v>
      </c>
      <c r="AS70" s="235">
        <f t="shared" si="26"/>
        <v>0</v>
      </c>
      <c r="AT70" s="235">
        <f t="shared" ca="1" si="26"/>
        <v>20400</v>
      </c>
      <c r="AU70" s="235">
        <f t="shared" ca="1" si="26"/>
        <v>20400</v>
      </c>
      <c r="AV70" s="235">
        <f t="shared" si="26"/>
        <v>0</v>
      </c>
      <c r="AW70" s="235">
        <f t="shared" si="26"/>
        <v>0</v>
      </c>
      <c r="AX70" s="235">
        <f t="shared" si="26"/>
        <v>0</v>
      </c>
      <c r="AY70" s="235">
        <f t="shared" si="26"/>
        <v>0</v>
      </c>
      <c r="AZ70" s="235">
        <f t="shared" si="26"/>
        <v>0</v>
      </c>
      <c r="BA70" s="235">
        <f t="shared" si="26"/>
        <v>0</v>
      </c>
      <c r="BB70" s="235">
        <f t="shared" si="26"/>
        <v>0</v>
      </c>
      <c r="BC70" s="235">
        <f t="shared" si="26"/>
        <v>0</v>
      </c>
    </row>
    <row r="71" spans="1:16373">
      <c r="D71" s="155" t="str">
        <f>WPD_volumes!D71</f>
        <v>Other - Land Acquisition for Iso Substations</v>
      </c>
      <c r="F71" s="12"/>
      <c r="G71" s="98"/>
      <c r="H71" s="236">
        <f>IF(H$11=$D$6, WPD_volumes!$J71*WPD_volumes!$K71,0)</f>
        <v>0</v>
      </c>
      <c r="I71" s="233">
        <f>IF(I$11=IF($D71=$A$5, $D$5, IF(OR($D71="ESV observed compliance", $D71 = $A$7),$D$7, $D$6)), SUMPRODUCT(WPD_volumes!$Q71:$U71,WPD_volumes!$Q$13:$U$13)+WPD_volumes!$O71,0)</f>
        <v>0</v>
      </c>
      <c r="J71" s="234">
        <f>IF(J$11=$D$6, WPD_volumes!$M71,0)</f>
        <v>0</v>
      </c>
      <c r="K71" s="233">
        <f>IF(K$11=$D$6, WPD_volumes!$J71*WPD_volumes!$K71,0)</f>
        <v>0</v>
      </c>
      <c r="L71" s="233">
        <f>IF(L$11=IF($D71=$A$5, $D$5, IF(OR($D71="ESV observed compliance", $D71 = $A$7),$D$7, $D$6)), SUMPRODUCT(WPD_volumes!$Q71:$U71,WPD_volumes!$Q$13:$U$13)+WPD_volumes!$O71,0)</f>
        <v>0</v>
      </c>
      <c r="M71" s="234">
        <f>IF(M$11=$D$6, WPD_volumes!$M71,0)</f>
        <v>0</v>
      </c>
      <c r="N71" s="233">
        <f>IF(N$11=$D$6, WPD_volumes!$J71*WPD_volumes!$K71,0)</f>
        <v>0</v>
      </c>
      <c r="O71" s="233">
        <f>IF(O$11=IF($D71=$A$5, $D$5, IF(OR($D71="ESV observed compliance", $D71 = $A$7),$D$7, $D$6)), SUMPRODUCT(WPD_volumes!$Q71:$U71,WPD_volumes!$Q$13:$U$13)+WPD_volumes!$O71,0)</f>
        <v>0</v>
      </c>
      <c r="P71" s="234">
        <f>IF(P$11=$D$6, WPD_volumes!$M71,0)</f>
        <v>0</v>
      </c>
      <c r="Q71" s="233">
        <f>IF(Q$11=$D$6, WPD_volumes!$J71*WPD_volumes!$K71,0)</f>
        <v>0</v>
      </c>
      <c r="R71" s="233">
        <f ca="1">IF(R$11=IF($D71=$A$5, $D$5, IF(OR($D71="ESV observed compliance", $D71 = $A$7),$D$7, $D$6)), SUMPRODUCT(WPD_volumes!$Q71:$U71,WPD_volumes!$Q$13:$U$13)+WPD_volumes!$O71,0)</f>
        <v>0</v>
      </c>
      <c r="S71" s="234">
        <f>IF(S$11=$D$6, WPD_volumes!$M71,0)</f>
        <v>0</v>
      </c>
      <c r="T71" s="233">
        <f>IF(T$11=$D$6, WPD_volumes!$J71*WPD_volumes!$K71,0)</f>
        <v>0</v>
      </c>
      <c r="U71" s="233">
        <f>IF(U$11=IF($D71=$A$5, $D$5, IF(OR($D71="ESV observed compliance", $D71 = $A$7),$D$7, $D$6)), SUMPRODUCT(WPD_volumes!$Q71:$U71,WPD_volumes!$Q$13:$U$13)+WPD_volumes!$O71,0)</f>
        <v>0</v>
      </c>
      <c r="V71" s="234">
        <f>IF(V$11=$D$6, WPD_volumes!$M71,0)</f>
        <v>0</v>
      </c>
      <c r="W71" s="233">
        <f>IF(W$11=$D$6, WPD_volumes!$J71*WPD_volumes!$K71,0)</f>
        <v>0</v>
      </c>
      <c r="X71" s="233">
        <f>IF(X$11=IF($D71=$A$5, $D$5, IF(OR($D71="ESV observed compliance", $D71 = $A$7),$D$7, $D$6)), SUMPRODUCT(WPD_volumes!$Q71:$U71,WPD_volumes!$Q$13:$U$13)+WPD_volumes!$O71,0)</f>
        <v>0</v>
      </c>
      <c r="Y71" s="234">
        <f>IF(Y$11=$D$6, WPD_volumes!$M71,0)</f>
        <v>0</v>
      </c>
      <c r="Z71" s="233">
        <f>IF(Z$11=$D$6, WPD_volumes!$J71*WPD_volumes!$K71,0)</f>
        <v>0</v>
      </c>
      <c r="AA71" s="233">
        <f>IF(AA$11=IF($D71=$A$5, $D$5, IF(OR($D71="ESV observed compliance", $D71 = $A$7),$D$7, $D$6)), SUMPRODUCT(WPD_volumes!$Q71:$U71,WPD_volumes!$Q$13:$U$13)+WPD_volumes!$O71,0)</f>
        <v>0</v>
      </c>
      <c r="AB71" s="234">
        <f>IF(AB$11=$D$6, WPD_volumes!$M71,0)</f>
        <v>0</v>
      </c>
      <c r="AC71" s="124"/>
      <c r="AD71" s="235">
        <f t="shared" si="24"/>
        <v>0</v>
      </c>
      <c r="AE71" s="235">
        <f t="shared" si="24"/>
        <v>0</v>
      </c>
      <c r="AF71" s="235">
        <f t="shared" si="24"/>
        <v>0</v>
      </c>
      <c r="AG71" s="235">
        <f t="shared" ca="1" si="24"/>
        <v>0</v>
      </c>
      <c r="AH71" s="235">
        <f t="shared" si="24"/>
        <v>0</v>
      </c>
      <c r="AI71" s="235">
        <f t="shared" si="24"/>
        <v>0</v>
      </c>
      <c r="AJ71" s="235">
        <f t="shared" si="24"/>
        <v>0</v>
      </c>
      <c r="AK71" s="124"/>
      <c r="AL71" s="235">
        <f t="shared" ca="1" si="25"/>
        <v>0</v>
      </c>
      <c r="AN71" s="235">
        <f t="shared" si="26"/>
        <v>0</v>
      </c>
      <c r="AO71" s="235">
        <f t="shared" si="26"/>
        <v>0</v>
      </c>
      <c r="AP71" s="235">
        <f t="shared" si="26"/>
        <v>0</v>
      </c>
      <c r="AQ71" s="235">
        <f t="shared" si="26"/>
        <v>0</v>
      </c>
      <c r="AR71" s="235">
        <f t="shared" si="26"/>
        <v>0</v>
      </c>
      <c r="AS71" s="235">
        <f t="shared" si="26"/>
        <v>0</v>
      </c>
      <c r="AT71" s="235">
        <f t="shared" ca="1" si="26"/>
        <v>0</v>
      </c>
      <c r="AU71" s="235">
        <f t="shared" ca="1" si="26"/>
        <v>0</v>
      </c>
      <c r="AV71" s="235">
        <f t="shared" si="26"/>
        <v>0</v>
      </c>
      <c r="AW71" s="235">
        <f t="shared" si="26"/>
        <v>0</v>
      </c>
      <c r="AX71" s="235">
        <f t="shared" si="26"/>
        <v>0</v>
      </c>
      <c r="AY71" s="235">
        <f t="shared" si="26"/>
        <v>0</v>
      </c>
      <c r="AZ71" s="235">
        <f t="shared" si="26"/>
        <v>0</v>
      </c>
      <c r="BA71" s="235">
        <f t="shared" si="26"/>
        <v>0</v>
      </c>
      <c r="BB71" s="235">
        <f t="shared" si="26"/>
        <v>0</v>
      </c>
      <c r="BC71" s="235">
        <f t="shared" si="26"/>
        <v>0</v>
      </c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D72" s="106"/>
      <c r="AE72" s="106"/>
      <c r="AF72" s="106"/>
      <c r="AG72" s="106"/>
      <c r="AH72" s="106"/>
      <c r="AI72" s="106"/>
      <c r="AJ72" s="106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27">SUM(H15:H71)</f>
        <v>0</v>
      </c>
      <c r="I73" s="216">
        <f t="shared" si="27"/>
        <v>0</v>
      </c>
      <c r="J73" s="101">
        <f t="shared" si="27"/>
        <v>0</v>
      </c>
      <c r="K73" s="216">
        <f t="shared" si="27"/>
        <v>0</v>
      </c>
      <c r="L73" s="216">
        <f t="shared" si="27"/>
        <v>0</v>
      </c>
      <c r="M73" s="101">
        <f t="shared" si="27"/>
        <v>0</v>
      </c>
      <c r="N73" s="216">
        <f t="shared" si="27"/>
        <v>0</v>
      </c>
      <c r="O73" s="216">
        <f t="shared" si="27"/>
        <v>0</v>
      </c>
      <c r="P73" s="101">
        <f t="shared" si="27"/>
        <v>0</v>
      </c>
      <c r="Q73" s="216">
        <f t="shared" si="27"/>
        <v>26638425.004649654</v>
      </c>
      <c r="R73" s="216">
        <f t="shared" ca="1" si="27"/>
        <v>4048454.0395496516</v>
      </c>
      <c r="S73" s="101">
        <f t="shared" si="27"/>
        <v>2048960</v>
      </c>
      <c r="T73" s="216">
        <f t="shared" si="27"/>
        <v>0</v>
      </c>
      <c r="U73" s="216">
        <f t="shared" si="27"/>
        <v>0</v>
      </c>
      <c r="V73" s="101">
        <f t="shared" si="27"/>
        <v>0</v>
      </c>
      <c r="W73" s="216">
        <f t="shared" si="27"/>
        <v>0</v>
      </c>
      <c r="X73" s="216">
        <f t="shared" si="27"/>
        <v>0</v>
      </c>
      <c r="Y73" s="101">
        <f t="shared" si="27"/>
        <v>0</v>
      </c>
      <c r="Z73" s="216">
        <f t="shared" si="27"/>
        <v>0</v>
      </c>
      <c r="AA73" s="216">
        <f t="shared" si="27"/>
        <v>0</v>
      </c>
      <c r="AB73" s="101">
        <f t="shared" si="27"/>
        <v>0</v>
      </c>
      <c r="AD73" s="108">
        <f t="shared" ref="AD73:AJ73" si="28">SUM(AD15:AD72)</f>
        <v>0</v>
      </c>
      <c r="AE73" s="108">
        <f t="shared" si="28"/>
        <v>0</v>
      </c>
      <c r="AF73" s="108">
        <f t="shared" si="28"/>
        <v>0</v>
      </c>
      <c r="AG73" s="108">
        <f t="shared" ca="1" si="28"/>
        <v>32735839.044199303</v>
      </c>
      <c r="AH73" s="108">
        <f t="shared" si="28"/>
        <v>0</v>
      </c>
      <c r="AI73" s="108">
        <f t="shared" si="28"/>
        <v>0</v>
      </c>
      <c r="AJ73" s="108">
        <f t="shared" si="28"/>
        <v>0</v>
      </c>
      <c r="AL73" s="108">
        <f ca="1">SUM(AL15:AL72)</f>
        <v>32735839.044199303</v>
      </c>
      <c r="AN73" s="108">
        <f t="shared" ref="AN73:AS73" si="29">SUM(AN15:AN71)</f>
        <v>0</v>
      </c>
      <c r="AO73" s="108">
        <f t="shared" si="29"/>
        <v>0</v>
      </c>
      <c r="AP73" s="108">
        <f t="shared" si="29"/>
        <v>0</v>
      </c>
      <c r="AQ73" s="108">
        <f t="shared" si="29"/>
        <v>0</v>
      </c>
      <c r="AR73" s="108">
        <f t="shared" si="29"/>
        <v>0</v>
      </c>
      <c r="AS73" s="314">
        <f t="shared" si="29"/>
        <v>0</v>
      </c>
      <c r="AT73" s="108">
        <f ca="1">SUM(AT15:AT71)</f>
        <v>16367919.522099651</v>
      </c>
      <c r="AU73" s="108">
        <f ca="1">SUM(AU15:AU71)</f>
        <v>16367919.522099651</v>
      </c>
      <c r="AV73" s="314">
        <f t="shared" ref="AV73:BC73" si="30">SUM(AV15:AV71)</f>
        <v>0</v>
      </c>
      <c r="AW73" s="314">
        <f t="shared" si="30"/>
        <v>0</v>
      </c>
      <c r="AX73" s="314">
        <f t="shared" si="30"/>
        <v>0</v>
      </c>
      <c r="AY73" s="314">
        <f t="shared" si="30"/>
        <v>0</v>
      </c>
      <c r="AZ73" s="314">
        <f t="shared" si="30"/>
        <v>0</v>
      </c>
      <c r="BA73" s="314">
        <f t="shared" si="30"/>
        <v>0</v>
      </c>
      <c r="BB73" s="314">
        <f t="shared" si="30"/>
        <v>0</v>
      </c>
      <c r="BC73" s="314">
        <f t="shared" si="30"/>
        <v>0</v>
      </c>
      <c r="BE73" s="315" t="b">
        <f ca="1">ROUND(SUM(AN73:BC73)-AL73, 5)=0</f>
        <v>1</v>
      </c>
    </row>
    <row r="74" spans="1:16373" ht="13.5" thickTop="1"/>
    <row r="76" spans="1:16373" s="218" customFormat="1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18" customFormat="1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18" customFormat="1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18" customFormat="1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18" customFormat="1">
      <c r="A80" s="217"/>
      <c r="B80" s="217"/>
      <c r="C80" s="217"/>
      <c r="D80" s="217"/>
      <c r="E80" s="217"/>
      <c r="F80" s="20"/>
    </row>
    <row r="81" spans="1:6" s="218" customFormat="1">
      <c r="A81" s="217"/>
      <c r="B81" s="217"/>
      <c r="C81" s="217"/>
      <c r="D81" s="217"/>
      <c r="E81" s="217"/>
      <c r="F81" s="20"/>
    </row>
    <row r="82" spans="1:6" s="218" customFormat="1">
      <c r="A82" s="217"/>
      <c r="B82" s="217"/>
      <c r="C82" s="217"/>
      <c r="D82" s="217"/>
      <c r="E82" s="217"/>
      <c r="F82" s="20"/>
    </row>
    <row r="83" spans="1:6" s="218" customFormat="1">
      <c r="A83" s="217"/>
      <c r="B83" s="217"/>
      <c r="C83" s="217"/>
      <c r="D83" s="217"/>
      <c r="E83" s="217"/>
      <c r="F83" s="20"/>
    </row>
    <row r="84" spans="1:6" s="218" customFormat="1">
      <c r="A84" s="217"/>
      <c r="B84" s="217"/>
      <c r="C84" s="217"/>
      <c r="D84" s="217"/>
      <c r="E84" s="217"/>
      <c r="F84" s="20"/>
    </row>
    <row r="85" spans="1:6" s="218" customFormat="1">
      <c r="A85" s="217"/>
      <c r="B85" s="217"/>
      <c r="C85" s="217"/>
      <c r="D85" s="217"/>
      <c r="E85" s="217"/>
      <c r="F85" s="20"/>
    </row>
    <row r="86" spans="1:6" s="218" customFormat="1">
      <c r="A86" s="217"/>
      <c r="B86" s="217"/>
      <c r="C86" s="217"/>
      <c r="D86" s="217"/>
      <c r="E86" s="217"/>
      <c r="F86" s="20"/>
    </row>
    <row r="87" spans="1:6" s="218" customFormat="1">
      <c r="A87" s="217"/>
      <c r="B87" s="217"/>
      <c r="C87" s="217"/>
      <c r="D87" s="217"/>
      <c r="E87" s="217"/>
      <c r="F87" s="20"/>
    </row>
    <row r="88" spans="1:6" s="218" customFormat="1">
      <c r="A88" s="217"/>
      <c r="B88" s="217"/>
      <c r="C88" s="217"/>
      <c r="D88" s="217"/>
      <c r="E88" s="217"/>
      <c r="F88" s="20"/>
    </row>
    <row r="89" spans="1:6" s="218" customFormat="1">
      <c r="A89" s="217"/>
      <c r="B89" s="217"/>
      <c r="C89" s="217"/>
      <c r="D89" s="217"/>
      <c r="E89" s="217"/>
      <c r="F89" s="20"/>
    </row>
    <row r="90" spans="1:6" s="218" customFormat="1">
      <c r="A90" s="217"/>
      <c r="B90" s="217"/>
      <c r="C90" s="217"/>
      <c r="D90" s="217"/>
      <c r="E90" s="217"/>
      <c r="F90" s="20"/>
    </row>
    <row r="91" spans="1:6" s="218" customFormat="1">
      <c r="A91" s="217"/>
      <c r="B91" s="217"/>
      <c r="C91" s="217"/>
      <c r="D91" s="217"/>
      <c r="E91" s="217"/>
      <c r="F91" s="20"/>
    </row>
    <row r="92" spans="1:6" s="218" customFormat="1">
      <c r="A92" s="217"/>
      <c r="B92" s="217"/>
      <c r="C92" s="217"/>
      <c r="D92" s="217"/>
      <c r="E92" s="217"/>
      <c r="F92" s="20"/>
    </row>
    <row r="93" spans="1:6" s="218" customFormat="1">
      <c r="A93" s="217"/>
      <c r="B93" s="217"/>
      <c r="C93" s="217"/>
      <c r="D93" s="217"/>
      <c r="E93" s="217"/>
      <c r="F93" s="20"/>
    </row>
    <row r="94" spans="1:6" s="218" customFormat="1">
      <c r="A94" s="217"/>
      <c r="B94" s="217"/>
      <c r="C94" s="217"/>
      <c r="D94" s="217"/>
      <c r="E94" s="217"/>
      <c r="F94" s="20"/>
    </row>
    <row r="95" spans="1:6" s="218" customFormat="1">
      <c r="A95" s="217"/>
      <c r="B95" s="217"/>
      <c r="C95" s="217"/>
      <c r="D95" s="217"/>
      <c r="E95" s="217"/>
      <c r="F95" s="20"/>
    </row>
    <row r="96" spans="1:6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6" s="218" customFormat="1">
      <c r="A129" s="217"/>
      <c r="B129" s="217"/>
      <c r="C129" s="217"/>
      <c r="D129" s="217"/>
      <c r="E129" s="217"/>
      <c r="F129" s="20"/>
    </row>
    <row r="130" spans="1:6" s="218" customFormat="1">
      <c r="A130" s="217"/>
      <c r="B130" s="217"/>
      <c r="C130" s="217"/>
      <c r="D130" s="217"/>
      <c r="E130" s="217"/>
      <c r="F130" s="20"/>
    </row>
    <row r="131" spans="1:6" s="218" customFormat="1">
      <c r="A131" s="217"/>
      <c r="B131" s="217"/>
      <c r="C131" s="217"/>
      <c r="D131" s="217"/>
      <c r="E131" s="217"/>
      <c r="F131" s="20"/>
    </row>
    <row r="132" spans="1:6" s="218" customFormat="1">
      <c r="A132" s="217"/>
      <c r="B132" s="217"/>
      <c r="C132" s="217"/>
      <c r="D132" s="217"/>
      <c r="E132" s="217"/>
      <c r="F132" s="20"/>
    </row>
    <row r="133" spans="1:6" s="218" customFormat="1">
      <c r="A133" s="217"/>
      <c r="B133" s="217"/>
      <c r="C133" s="217"/>
      <c r="D133" s="217"/>
      <c r="E133" s="217"/>
      <c r="F133" s="20"/>
    </row>
    <row r="134" spans="1:6" s="218" customFormat="1">
      <c r="A134" s="217"/>
      <c r="B134" s="217"/>
      <c r="C134" s="217"/>
      <c r="D134" s="217"/>
      <c r="E134" s="217"/>
      <c r="F134" s="20"/>
    </row>
    <row r="135" spans="1:6" s="218" customFormat="1">
      <c r="A135" s="217"/>
      <c r="B135" s="217"/>
      <c r="C135" s="217"/>
      <c r="D135" s="217"/>
      <c r="E135" s="217"/>
      <c r="F135" s="20"/>
    </row>
    <row r="136" spans="1:6" s="218" customFormat="1">
      <c r="A136" s="217"/>
      <c r="B136" s="217"/>
      <c r="C136" s="217"/>
      <c r="D136" s="217"/>
      <c r="E136" s="217"/>
      <c r="F136" s="20"/>
    </row>
    <row r="137" spans="1:6" s="218" customFormat="1">
      <c r="A137" s="217"/>
      <c r="B137" s="217"/>
      <c r="C137" s="217"/>
      <c r="D137" s="217"/>
      <c r="E137" s="217"/>
      <c r="F137" s="20"/>
    </row>
    <row r="138" spans="1:6" s="218" customFormat="1">
      <c r="A138" s="217"/>
      <c r="B138" s="217"/>
      <c r="C138" s="217"/>
      <c r="D138" s="217"/>
      <c r="E138" s="217"/>
      <c r="F138" s="20"/>
    </row>
    <row r="139" spans="1:6" s="218" customFormat="1">
      <c r="A139" s="217"/>
      <c r="B139" s="217"/>
      <c r="C139" s="217"/>
      <c r="D139" s="217"/>
      <c r="E139" s="217"/>
      <c r="F139" s="20"/>
    </row>
    <row r="140" spans="1:6" s="218" customFormat="1">
      <c r="A140" s="217"/>
      <c r="B140" s="217"/>
      <c r="C140" s="217"/>
      <c r="D140" s="217"/>
      <c r="E140" s="217"/>
      <c r="F140" s="20"/>
    </row>
    <row r="141" spans="1:6" s="218" customFormat="1">
      <c r="A141" s="217"/>
      <c r="B141" s="217"/>
      <c r="C141" s="217"/>
      <c r="D141" s="217"/>
      <c r="E141" s="217"/>
      <c r="F141" s="20"/>
    </row>
    <row r="142" spans="1:6" s="218" customFormat="1">
      <c r="A142" s="217"/>
      <c r="B142" s="217"/>
      <c r="C142" s="217"/>
      <c r="D142" s="217"/>
      <c r="E142" s="217"/>
      <c r="F142" s="20"/>
    </row>
  </sheetData>
  <conditionalFormatting sqref="H2">
    <cfRule type="containsText" dxfId="3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XES142"/>
  <sheetViews>
    <sheetView showGridLines="0" zoomScale="70" zoomScaleNormal="70" workbookViewId="0">
      <pane xSplit="6" ySplit="12" topLeftCell="G1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RowHeight="12.75"/>
  <cols>
    <col min="1" max="1" width="3.140625" style="217" customWidth="1"/>
    <col min="2" max="2" width="11.7109375" style="217" customWidth="1"/>
    <col min="3" max="3" width="6" style="217" customWidth="1"/>
    <col min="4" max="4" width="37.7109375" style="217" customWidth="1"/>
    <col min="5" max="5" width="7.7109375" style="217" customWidth="1"/>
    <col min="6" max="7" width="4.5703125" style="217" customWidth="1"/>
    <col min="8" max="8" width="16.5703125" style="217" customWidth="1"/>
    <col min="9" max="9" width="14.85546875" style="217" customWidth="1"/>
    <col min="10" max="10" width="14.140625" style="217" customWidth="1"/>
    <col min="11" max="11" width="16.5703125" style="217" customWidth="1"/>
    <col min="12" max="12" width="14.85546875" style="217" customWidth="1"/>
    <col min="13" max="22" width="14.140625" style="217" customWidth="1"/>
    <col min="23" max="23" width="16.5703125" style="217" customWidth="1"/>
    <col min="24" max="24" width="14.85546875" style="217" customWidth="1"/>
    <col min="25" max="25" width="14.140625" style="217" customWidth="1"/>
    <col min="26" max="26" width="16.5703125" style="217" customWidth="1"/>
    <col min="27" max="27" width="14.85546875" style="217" customWidth="1"/>
    <col min="28" max="28" width="14.140625" style="217" customWidth="1"/>
    <col min="29" max="29" width="3.5703125" style="217" customWidth="1"/>
    <col min="30" max="30" width="12" style="217" bestFit="1" customWidth="1"/>
    <col min="31" max="36" width="11.5703125" style="217" customWidth="1"/>
    <col min="37" max="37" width="3.5703125" style="217" customWidth="1"/>
    <col min="38" max="38" width="11.5703125" style="217" customWidth="1"/>
    <col min="39" max="39" width="9.140625" style="217"/>
    <col min="40" max="40" width="12" style="217" bestFit="1" customWidth="1"/>
    <col min="41" max="55" width="11.5703125" style="217" customWidth="1"/>
    <col min="56" max="16384" width="9.140625" style="217"/>
  </cols>
  <sheetData>
    <row r="1" spans="1:55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5" ht="17.25" customHeight="1">
      <c r="A2" s="170" t="s">
        <v>35</v>
      </c>
      <c r="B2" s="169"/>
      <c r="C2" s="169"/>
      <c r="D2" s="170" t="s">
        <v>170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21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5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5" ht="15">
      <c r="A4" s="221"/>
      <c r="B4" s="4"/>
      <c r="C4" s="4"/>
      <c r="D4" s="4"/>
      <c r="F4" s="14"/>
    </row>
    <row r="5" spans="1:55" ht="15">
      <c r="A5" s="219" t="s">
        <v>120</v>
      </c>
      <c r="B5" s="4"/>
      <c r="C5" s="4"/>
      <c r="D5" s="31">
        <f>INDEX(Project_inputs!$J$99:$M$109, MATCH($D$2, Project_inputs!$C$99:$C$109, 0), MATCH($A5, Project_inputs!$J$98:$M$98,0))</f>
        <v>2022</v>
      </c>
    </row>
    <row r="6" spans="1:55" ht="15">
      <c r="A6" s="219" t="s">
        <v>30</v>
      </c>
      <c r="B6" s="4"/>
      <c r="C6" s="4"/>
      <c r="D6" s="31">
        <f>INDEX(Project_inputs!$J$99:$M$109, MATCH($D$2, Project_inputs!$C$99:$C$109, 0), MATCH($A6, Project_inputs!$J$98:$M$98,0))</f>
        <v>2022</v>
      </c>
    </row>
    <row r="7" spans="1:55" ht="15">
      <c r="A7" s="219" t="s">
        <v>18</v>
      </c>
      <c r="B7" s="4"/>
      <c r="C7" s="4"/>
      <c r="D7" s="31">
        <f>INDEX(Project_inputs!$J$99:$M$109, MATCH($D$2, Project_inputs!$C$99:$C$109, 0), MATCH($A7, Project_inputs!$J$98:$M$98,0))</f>
        <v>2022</v>
      </c>
    </row>
    <row r="8" spans="1:55">
      <c r="A8" s="324"/>
      <c r="B8" s="325"/>
      <c r="C8" s="325"/>
      <c r="D8" s="325"/>
      <c r="E8" s="325"/>
      <c r="F8" s="325"/>
      <c r="G8" s="224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224"/>
      <c r="AD8" s="325"/>
      <c r="AE8" s="325"/>
      <c r="AF8" s="325"/>
      <c r="AG8" s="325"/>
      <c r="AH8" s="325"/>
      <c r="AI8" s="325"/>
      <c r="AJ8" s="325"/>
      <c r="AK8" s="224"/>
      <c r="AL8" s="325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5">
      <c r="B9" s="319" t="s">
        <v>181</v>
      </c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v>2019</v>
      </c>
      <c r="AO9" s="323">
        <v>2019</v>
      </c>
      <c r="AP9" s="323">
        <f t="shared" ref="AP9:BC9" si="0">AN9+1</f>
        <v>2020</v>
      </c>
      <c r="AQ9" s="323">
        <f t="shared" si="0"/>
        <v>2020</v>
      </c>
      <c r="AR9" s="323">
        <f t="shared" si="0"/>
        <v>2021</v>
      </c>
      <c r="AS9" s="323">
        <f t="shared" si="0"/>
        <v>2021</v>
      </c>
      <c r="AT9" s="323">
        <f t="shared" si="0"/>
        <v>2022</v>
      </c>
      <c r="AU9" s="323">
        <f t="shared" si="0"/>
        <v>2022</v>
      </c>
      <c r="AV9" s="323">
        <f t="shared" si="0"/>
        <v>2023</v>
      </c>
      <c r="AW9" s="323">
        <f t="shared" si="0"/>
        <v>2023</v>
      </c>
      <c r="AX9" s="323">
        <f t="shared" si="0"/>
        <v>2024</v>
      </c>
      <c r="AY9" s="323">
        <f t="shared" si="0"/>
        <v>2024</v>
      </c>
      <c r="AZ9" s="323">
        <f t="shared" si="0"/>
        <v>2025</v>
      </c>
      <c r="BA9" s="323">
        <f t="shared" si="0"/>
        <v>2025</v>
      </c>
      <c r="BB9" s="323">
        <f t="shared" si="0"/>
        <v>2026</v>
      </c>
      <c r="BC9" s="323">
        <f t="shared" si="0"/>
        <v>2026</v>
      </c>
    </row>
    <row r="10" spans="1:55">
      <c r="B10" s="320" t="s">
        <v>182</v>
      </c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">
        <v>140</v>
      </c>
      <c r="AO10" s="323" t="s">
        <v>141</v>
      </c>
      <c r="AP10" s="323" t="s">
        <v>140</v>
      </c>
      <c r="AQ10" s="323" t="s">
        <v>141</v>
      </c>
      <c r="AR10" s="323" t="s">
        <v>140</v>
      </c>
      <c r="AS10" s="323" t="s">
        <v>141</v>
      </c>
      <c r="AT10" s="323" t="s">
        <v>140</v>
      </c>
      <c r="AU10" s="323" t="s">
        <v>141</v>
      </c>
      <c r="AV10" s="323" t="s">
        <v>140</v>
      </c>
      <c r="AW10" s="323" t="s">
        <v>141</v>
      </c>
      <c r="AX10" s="323" t="s">
        <v>140</v>
      </c>
      <c r="AY10" s="323" t="s">
        <v>141</v>
      </c>
      <c r="AZ10" s="323" t="s">
        <v>140</v>
      </c>
      <c r="BA10" s="323" t="s">
        <v>141</v>
      </c>
      <c r="BB10" s="323" t="s">
        <v>140</v>
      </c>
      <c r="BC10" s="323" t="s">
        <v>141</v>
      </c>
    </row>
    <row r="11" spans="1:55">
      <c r="B11" s="318" t="s">
        <v>183</v>
      </c>
      <c r="C11" s="109"/>
      <c r="D11" s="109"/>
      <c r="E11" s="109"/>
      <c r="F11" s="109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1">H11+1</f>
        <v>2020</v>
      </c>
      <c r="L11" s="109">
        <f t="shared" si="1"/>
        <v>2020</v>
      </c>
      <c r="M11" s="110">
        <f t="shared" si="1"/>
        <v>2020</v>
      </c>
      <c r="N11" s="109">
        <f t="shared" si="1"/>
        <v>2021</v>
      </c>
      <c r="O11" s="109">
        <f t="shared" si="1"/>
        <v>2021</v>
      </c>
      <c r="P11" s="110">
        <f t="shared" si="1"/>
        <v>2021</v>
      </c>
      <c r="Q11" s="109">
        <f t="shared" si="1"/>
        <v>2022</v>
      </c>
      <c r="R11" s="109">
        <f t="shared" si="1"/>
        <v>2022</v>
      </c>
      <c r="S11" s="110">
        <f t="shared" si="1"/>
        <v>2022</v>
      </c>
      <c r="T11" s="109">
        <f t="shared" si="1"/>
        <v>2023</v>
      </c>
      <c r="U11" s="109">
        <f t="shared" si="1"/>
        <v>2023</v>
      </c>
      <c r="V11" s="110">
        <f t="shared" si="1"/>
        <v>2023</v>
      </c>
      <c r="W11" s="109">
        <f t="shared" si="1"/>
        <v>2024</v>
      </c>
      <c r="X11" s="109">
        <f t="shared" si="1"/>
        <v>2024</v>
      </c>
      <c r="Y11" s="110">
        <f t="shared" si="1"/>
        <v>2024</v>
      </c>
      <c r="Z11" s="109">
        <f t="shared" si="1"/>
        <v>2025</v>
      </c>
      <c r="AA11" s="109">
        <f t="shared" si="1"/>
        <v>2025</v>
      </c>
      <c r="AB11" s="110">
        <f t="shared" si="1"/>
        <v>2025</v>
      </c>
      <c r="AD11" s="111">
        <f>H11</f>
        <v>2019</v>
      </c>
      <c r="AE11" s="111">
        <f t="shared" ref="AE11:AJ11" si="2">AD11+1</f>
        <v>2020</v>
      </c>
      <c r="AF11" s="111">
        <f t="shared" si="2"/>
        <v>2021</v>
      </c>
      <c r="AG11" s="111">
        <f t="shared" si="2"/>
        <v>2022</v>
      </c>
      <c r="AH11" s="111">
        <f t="shared" si="2"/>
        <v>2023</v>
      </c>
      <c r="AI11" s="111">
        <f t="shared" si="2"/>
        <v>2024</v>
      </c>
      <c r="AJ11" s="111">
        <f t="shared" si="2"/>
        <v>2025</v>
      </c>
      <c r="AL11" s="109" t="s">
        <v>0</v>
      </c>
      <c r="AN11" s="109">
        <f>AD11</f>
        <v>2019</v>
      </c>
      <c r="AO11" s="109">
        <f>AN11</f>
        <v>2019</v>
      </c>
      <c r="AP11" s="109">
        <f>AE11</f>
        <v>2020</v>
      </c>
      <c r="AQ11" s="109">
        <f>AP11</f>
        <v>2020</v>
      </c>
      <c r="AR11" s="109">
        <f>AP11+1</f>
        <v>2021</v>
      </c>
      <c r="AS11" s="109">
        <f>AR11</f>
        <v>2021</v>
      </c>
      <c r="AT11" s="109">
        <f>AR11+1</f>
        <v>2022</v>
      </c>
      <c r="AU11" s="109">
        <f>AT11</f>
        <v>2022</v>
      </c>
      <c r="AV11" s="109">
        <f>AT11+1</f>
        <v>2023</v>
      </c>
      <c r="AW11" s="109">
        <f>AV11</f>
        <v>2023</v>
      </c>
      <c r="AX11" s="109">
        <f>AV11+1</f>
        <v>2024</v>
      </c>
      <c r="AY11" s="109">
        <f>AX11</f>
        <v>2024</v>
      </c>
      <c r="AZ11" s="109">
        <f>AX11+1</f>
        <v>2025</v>
      </c>
      <c r="BA11" s="109">
        <f>AZ11</f>
        <v>2025</v>
      </c>
      <c r="BB11" s="109">
        <f>AZ11+1</f>
        <v>2026</v>
      </c>
      <c r="BC11" s="109">
        <f>BB11</f>
        <v>2026</v>
      </c>
    </row>
    <row r="12" spans="1:55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3">AN11&amp;AN10</f>
        <v>2019H1</v>
      </c>
      <c r="AO12" s="322" t="str">
        <f t="shared" si="3"/>
        <v>2019H2</v>
      </c>
      <c r="AP12" s="322" t="str">
        <f t="shared" si="3"/>
        <v>2020H1</v>
      </c>
      <c r="AQ12" s="322" t="str">
        <f t="shared" si="3"/>
        <v>2020H2</v>
      </c>
      <c r="AR12" s="322" t="str">
        <f t="shared" si="3"/>
        <v>2021H1</v>
      </c>
      <c r="AS12" s="322" t="str">
        <f t="shared" si="3"/>
        <v>2021H2</v>
      </c>
      <c r="AT12" s="322" t="str">
        <f t="shared" si="3"/>
        <v>2022H1</v>
      </c>
      <c r="AU12" s="322" t="str">
        <f t="shared" si="3"/>
        <v>2022H2</v>
      </c>
      <c r="AV12" s="322" t="str">
        <f t="shared" si="3"/>
        <v>2023H1</v>
      </c>
      <c r="AW12" s="322" t="str">
        <f t="shared" si="3"/>
        <v>2023H2</v>
      </c>
      <c r="AX12" s="322" t="str">
        <f t="shared" si="3"/>
        <v>2024H1</v>
      </c>
      <c r="AY12" s="322" t="str">
        <f t="shared" si="3"/>
        <v>2024H2</v>
      </c>
      <c r="AZ12" s="322" t="str">
        <f t="shared" si="3"/>
        <v>2025H1</v>
      </c>
      <c r="BA12" s="322" t="str">
        <f t="shared" si="3"/>
        <v>2025H2</v>
      </c>
      <c r="BB12" s="322" t="str">
        <f t="shared" si="3"/>
        <v>2026H1</v>
      </c>
      <c r="BC12" s="322" t="str">
        <f t="shared" si="3"/>
        <v>2026H2</v>
      </c>
    </row>
    <row r="13" spans="1:55" s="6" customFormat="1" ht="15.75"/>
    <row r="14" spans="1:55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5">
      <c r="D15" s="11" t="s">
        <v>120</v>
      </c>
      <c r="F15" s="12"/>
      <c r="G15" s="98"/>
      <c r="H15" s="233">
        <f>IF(H$11=$D$6, TQY_volumes!$J15*TQY_volumes!$K15,0)</f>
        <v>0</v>
      </c>
      <c r="I15" s="233">
        <f>IF(I$11=IF($D15=$A$5, $D$5, IF(OR($D15="ESV observed compliance", $D15 = $A$7),$D$7, $D$6)), SUMPRODUCT(TQY_volumes!$Q15:$U15,TQY_volumes!$Q$13:$U$13)+TQY_volumes!$O15,0)</f>
        <v>0</v>
      </c>
      <c r="J15" s="234">
        <f>IF(J$11=$D$6, TQY_volumes!$M15,0)</f>
        <v>0</v>
      </c>
      <c r="K15" s="233">
        <f>IF(K$11=$D$6, TQY_volumes!$J15*TQY_volumes!$K15,0)</f>
        <v>0</v>
      </c>
      <c r="L15" s="233">
        <f>IF(L$11=IF($D15=$A$5, $D$5, IF(OR($D15="ESV observed compliance", $D15 = $A$7),$D$7, $D$6)), SUMPRODUCT(TQY_volumes!$Q15:$U15,TQY_volumes!$Q$13:$U$13)+TQY_volumes!$O15,0)</f>
        <v>0</v>
      </c>
      <c r="M15" s="234">
        <f>IF(M$11=$D$6, TQY_volumes!$M15,0)</f>
        <v>0</v>
      </c>
      <c r="N15" s="233">
        <f>IF(N$11=$D$6, TQY_volumes!$J15*TQY_volumes!$K15,0)</f>
        <v>0</v>
      </c>
      <c r="O15" s="233">
        <f>IF(O$11=IF($D15=$A$5, $D$5, IF(OR($D15="ESV observed compliance", $D15 = $A$7),$D$7, $D$6)), SUMPRODUCT(TQY_volumes!$Q15:$U15,TQY_volumes!$Q$13:$U$13)+TQY_volumes!$O15,0)</f>
        <v>0</v>
      </c>
      <c r="P15" s="234">
        <f>IF(P$11=$D$6, TQY_volumes!$M15,0)</f>
        <v>0</v>
      </c>
      <c r="Q15" s="233">
        <f>IF(Q$11=$D$6, TQY_volumes!$J15*TQY_volumes!$K15,0)</f>
        <v>0</v>
      </c>
      <c r="R15" s="233">
        <f ca="1">IF(R$11=IF($D15=$A$5, $D$5, IF(OR($D15="ESV observed compliance", $D15 = $A$7),$D$7, $D$6)), SUMPRODUCT(TQY_volumes!$Q15:$U15,TQY_volumes!$Q$13:$U$13)+TQY_volumes!$O15,0)</f>
        <v>525343.43019771471</v>
      </c>
      <c r="S15" s="234">
        <f>IF(S$11=$D$6, TQY_volumes!$M15,0)</f>
        <v>0</v>
      </c>
      <c r="T15" s="233">
        <f>IF(T$11=$D$6, TQY_volumes!$J15*TQY_volumes!$K15,0)</f>
        <v>0</v>
      </c>
      <c r="U15" s="233">
        <f>IF(U$11=IF($D15=$A$5, $D$5, IF(OR($D15="ESV observed compliance", $D15 = $A$7),$D$7, $D$6)), SUMPRODUCT(TQY_volumes!$Q15:$U15,TQY_volumes!$Q$13:$U$13)+TQY_volumes!$O15,0)</f>
        <v>0</v>
      </c>
      <c r="V15" s="234">
        <f>IF(V$11=$D$6, TQY_volumes!$M15,0)</f>
        <v>0</v>
      </c>
      <c r="W15" s="233">
        <f>IF(W$11=$D$6, TQY_volumes!$J15*TQY_volumes!$K15,0)</f>
        <v>0</v>
      </c>
      <c r="X15" s="233">
        <f>IF(X$11=IF($D15=$A$5, $D$5, IF(OR($D15="ESV observed compliance", $D15 = $A$7),$D$7, $D$6)), SUMPRODUCT(TQY_volumes!$Q15:$U15,TQY_volumes!$Q$13:$U$13)+TQY_volumes!$O15,0)</f>
        <v>0</v>
      </c>
      <c r="Y15" s="234">
        <f>IF(Y$11=$D$6, TQY_volumes!$M15,0)</f>
        <v>0</v>
      </c>
      <c r="Z15" s="233">
        <f>IF(Z$11=$D$6, TQY_volumes!$J15*TQY_volumes!$K15,0)</f>
        <v>0</v>
      </c>
      <c r="AA15" s="233">
        <f>IF(AA$11=IF($D15=$A$5, $D$5, IF(OR($D15="ESV observed compliance", $D15 = $A$7),$D$7, $D$6)), SUMPRODUCT(TQY_volumes!$Q15:$U15,TQY_volumes!$Q$13:$U$13)+TQY_volumes!$O15,0)</f>
        <v>0</v>
      </c>
      <c r="AB15" s="234">
        <f>IF(AB$11=$D$6, TQY_volumes!$M15,0)</f>
        <v>0</v>
      </c>
      <c r="AC15" s="124"/>
      <c r="AD15" s="235">
        <f t="shared" ref="AD15:AJ15" si="4">SUMIF($H$11:$AB$11,AD$11, $H15:$AB15)</f>
        <v>0</v>
      </c>
      <c r="AE15" s="235">
        <f t="shared" si="4"/>
        <v>0</v>
      </c>
      <c r="AF15" s="235">
        <f t="shared" si="4"/>
        <v>0</v>
      </c>
      <c r="AG15" s="235">
        <f t="shared" ca="1" si="4"/>
        <v>525343.43019771471</v>
      </c>
      <c r="AH15" s="235">
        <f t="shared" si="4"/>
        <v>0</v>
      </c>
      <c r="AI15" s="235">
        <f t="shared" si="4"/>
        <v>0</v>
      </c>
      <c r="AJ15" s="235">
        <f t="shared" si="4"/>
        <v>0</v>
      </c>
      <c r="AK15" s="124"/>
      <c r="AL15" s="235">
        <f ca="1">SUM(AD15:AJ15)</f>
        <v>525343.43019771471</v>
      </c>
      <c r="AN15" s="235">
        <f>SUMIF($AD$11:$AJ$11,AN$11, $AD15:$AJ15)*AN$8</f>
        <v>0</v>
      </c>
      <c r="AO15" s="235">
        <f t="shared" ref="AO15:BC15" si="5">SUMIF($AD$11:$AJ$11,AO$11, $AD15:$AJ15)*AO$8</f>
        <v>0</v>
      </c>
      <c r="AP15" s="235">
        <f t="shared" si="5"/>
        <v>0</v>
      </c>
      <c r="AQ15" s="235">
        <f t="shared" si="5"/>
        <v>0</v>
      </c>
      <c r="AR15" s="235">
        <f t="shared" si="5"/>
        <v>0</v>
      </c>
      <c r="AS15" s="235">
        <f t="shared" si="5"/>
        <v>0</v>
      </c>
      <c r="AT15" s="235">
        <f t="shared" ca="1" si="5"/>
        <v>262671.71509885736</v>
      </c>
      <c r="AU15" s="235">
        <f t="shared" ca="1" si="5"/>
        <v>262671.71509885736</v>
      </c>
      <c r="AV15" s="235">
        <f t="shared" si="5"/>
        <v>0</v>
      </c>
      <c r="AW15" s="235">
        <f t="shared" si="5"/>
        <v>0</v>
      </c>
      <c r="AX15" s="235">
        <f t="shared" si="5"/>
        <v>0</v>
      </c>
      <c r="AY15" s="235">
        <f t="shared" si="5"/>
        <v>0</v>
      </c>
      <c r="AZ15" s="235">
        <f t="shared" si="5"/>
        <v>0</v>
      </c>
      <c r="BA15" s="235">
        <f t="shared" si="5"/>
        <v>0</v>
      </c>
      <c r="BB15" s="235">
        <f t="shared" si="5"/>
        <v>0</v>
      </c>
      <c r="BC15" s="235">
        <f t="shared" si="5"/>
        <v>0</v>
      </c>
    </row>
    <row r="16" spans="1:55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2:55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D17" s="105"/>
      <c r="AE17" s="105"/>
      <c r="AF17" s="105"/>
      <c r="AG17" s="105"/>
      <c r="AH17" s="105"/>
      <c r="AI17" s="105"/>
      <c r="AJ17" s="105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2:55">
      <c r="D18" s="224" t="str">
        <f>TQY_volumes!D18</f>
        <v>Surge arrestor sites (single phase)</v>
      </c>
      <c r="F18" s="12"/>
      <c r="G18" s="98"/>
      <c r="H18" s="236">
        <f>IF(H$11=$D$6, TQY_volumes!$J18*TQY_volumes!$K18,0)</f>
        <v>0</v>
      </c>
      <c r="I18" s="233">
        <f>IF(I$11=IF($D18=$A$5, $D$5, IF(OR($D18="ESV observed compliance", $D18 = $A$7),$D$7, $D$6)), SUMPRODUCT(TQY_volumes!$Q18:$U18,TQY_volumes!$Q$13:$U$13)+TQY_volumes!$O18,0)</f>
        <v>0</v>
      </c>
      <c r="J18" s="234">
        <f>IF(J$11=$D$6, TQY_volumes!$M18,0)</f>
        <v>0</v>
      </c>
      <c r="K18" s="233">
        <f>IF(K$11=$D$6, TQY_volumes!$J18*TQY_volumes!$K18,0)</f>
        <v>0</v>
      </c>
      <c r="L18" s="233">
        <f>IF(L$11=IF($D18=$A$5, $D$5, IF(OR($D18="ESV observed compliance", $D18 = $A$7),$D$7, $D$6)), SUMPRODUCT(TQY_volumes!$Q18:$U18,TQY_volumes!$Q$13:$U$13)+TQY_volumes!$O18,0)</f>
        <v>0</v>
      </c>
      <c r="M18" s="234">
        <f>IF(M$11=$D$6, TQY_volumes!$M18,0)</f>
        <v>0</v>
      </c>
      <c r="N18" s="233">
        <f>IF(N$11=$D$6, TQY_volumes!$J18*TQY_volumes!$K18,0)</f>
        <v>0</v>
      </c>
      <c r="O18" s="233">
        <f>IF(O$11=IF($D18=$A$5, $D$5, IF(OR($D18="ESV observed compliance", $D18 = $A$7),$D$7, $D$6)), SUMPRODUCT(TQY_volumes!$Q18:$U18,TQY_volumes!$Q$13:$U$13)+TQY_volumes!$O18,0)</f>
        <v>0</v>
      </c>
      <c r="P18" s="234">
        <f>IF(P$11=$D$6, TQY_volumes!$M18,0)</f>
        <v>0</v>
      </c>
      <c r="Q18" s="233">
        <f>IF(Q$11=$D$6, TQY_volumes!$J18*TQY_volumes!$K18,0)</f>
        <v>0</v>
      </c>
      <c r="R18" s="233">
        <f ca="1">IF(R$11=IF($D18=$A$5, $D$5, IF(OR($D18="ESV observed compliance", $D18 = $A$7),$D$7, $D$6)), SUMPRODUCT(TQY_volumes!$Q18:$U18,TQY_volumes!$Q$13:$U$13)+TQY_volumes!$O18,0)</f>
        <v>0</v>
      </c>
      <c r="S18" s="234">
        <f>IF(S$11=$D$6, TQY_volumes!$M18,0)</f>
        <v>0</v>
      </c>
      <c r="T18" s="233">
        <f>IF(T$11=$D$6, TQY_volumes!$J18*TQY_volumes!$K18,0)</f>
        <v>0</v>
      </c>
      <c r="U18" s="233">
        <f>IF(U$11=IF($D18=$A$5, $D$5, IF(OR($D18="ESV observed compliance", $D18 = $A$7),$D$7, $D$6)), SUMPRODUCT(TQY_volumes!$Q18:$U18,TQY_volumes!$Q$13:$U$13)+TQY_volumes!$O18,0)</f>
        <v>0</v>
      </c>
      <c r="V18" s="234">
        <f>IF(V$11=$D$6, TQY_volumes!$M18,0)</f>
        <v>0</v>
      </c>
      <c r="W18" s="233">
        <f>IF(W$11=$D$6, TQY_volumes!$J18*TQY_volumes!$K18,0)</f>
        <v>0</v>
      </c>
      <c r="X18" s="233">
        <f>IF(X$11=IF($D18=$A$5, $D$5, IF(OR($D18="ESV observed compliance", $D18 = $A$7),$D$7, $D$6)), SUMPRODUCT(TQY_volumes!$Q18:$U18,TQY_volumes!$Q$13:$U$13)+TQY_volumes!$O18,0)</f>
        <v>0</v>
      </c>
      <c r="Y18" s="234">
        <f>IF(Y$11=$D$6, TQY_volumes!$M18,0)</f>
        <v>0</v>
      </c>
      <c r="Z18" s="233">
        <f>IF(Z$11=$D$6, TQY_volumes!$J18*TQY_volumes!$K18,0)</f>
        <v>0</v>
      </c>
      <c r="AA18" s="233">
        <f>IF(AA$11=IF($D18=$A$5, $D$5, IF(OR($D18="ESV observed compliance", $D18 = $A$7),$D$7, $D$6)), SUMPRODUCT(TQY_volumes!$Q18:$U18,TQY_volumes!$Q$13:$U$13)+TQY_volumes!$O18,0)</f>
        <v>0</v>
      </c>
      <c r="AB18" s="234">
        <f>IF(AB$11=$D$6, TQY_volumes!$M18,0)</f>
        <v>0</v>
      </c>
      <c r="AC18" s="124"/>
      <c r="AD18" s="235">
        <f t="shared" ref="AD18:AJ32" si="6">SUMIF($H$11:$AB$11,AD$11, $H18:$AB18)</f>
        <v>0</v>
      </c>
      <c r="AE18" s="235">
        <f t="shared" si="6"/>
        <v>0</v>
      </c>
      <c r="AF18" s="235">
        <f t="shared" si="6"/>
        <v>0</v>
      </c>
      <c r="AG18" s="235">
        <f t="shared" ca="1" si="6"/>
        <v>0</v>
      </c>
      <c r="AH18" s="235">
        <f t="shared" si="6"/>
        <v>0</v>
      </c>
      <c r="AI18" s="235">
        <f t="shared" si="6"/>
        <v>0</v>
      </c>
      <c r="AJ18" s="235">
        <f t="shared" si="6"/>
        <v>0</v>
      </c>
      <c r="AK18" s="124"/>
      <c r="AL18" s="235">
        <f t="shared" ref="AL18" ca="1" si="7">SUM(AD18:AJ18)</f>
        <v>0</v>
      </c>
      <c r="AN18" s="235">
        <f t="shared" ref="AN18:BC33" si="8">SUMIF($AD$11:$AJ$11,AN$11, $AD18:$AJ18)*AN$8</f>
        <v>0</v>
      </c>
      <c r="AO18" s="235">
        <f t="shared" si="8"/>
        <v>0</v>
      </c>
      <c r="AP18" s="235">
        <f t="shared" si="8"/>
        <v>0</v>
      </c>
      <c r="AQ18" s="235">
        <f t="shared" si="8"/>
        <v>0</v>
      </c>
      <c r="AR18" s="235">
        <f t="shared" si="8"/>
        <v>0</v>
      </c>
      <c r="AS18" s="235">
        <f t="shared" si="8"/>
        <v>0</v>
      </c>
      <c r="AT18" s="235">
        <f t="shared" ca="1" si="8"/>
        <v>0</v>
      </c>
      <c r="AU18" s="235">
        <f t="shared" ca="1" si="8"/>
        <v>0</v>
      </c>
      <c r="AV18" s="235">
        <f t="shared" si="8"/>
        <v>0</v>
      </c>
      <c r="AW18" s="235">
        <f t="shared" si="8"/>
        <v>0</v>
      </c>
      <c r="AX18" s="235">
        <f t="shared" si="8"/>
        <v>0</v>
      </c>
      <c r="AY18" s="235">
        <f t="shared" si="8"/>
        <v>0</v>
      </c>
      <c r="AZ18" s="235">
        <f t="shared" si="8"/>
        <v>0</v>
      </c>
      <c r="BA18" s="235">
        <f t="shared" si="8"/>
        <v>0</v>
      </c>
      <c r="BB18" s="235">
        <f t="shared" si="8"/>
        <v>0</v>
      </c>
      <c r="BC18" s="235">
        <f t="shared" si="8"/>
        <v>0</v>
      </c>
    </row>
    <row r="19" spans="2:55">
      <c r="D19" s="224" t="str">
        <f>TQY_volumes!D19</f>
        <v>Surge arrestor sites (three phase)</v>
      </c>
      <c r="F19" s="12"/>
      <c r="G19" s="102"/>
      <c r="H19" s="236">
        <f>IF(H$11=$D$6, TQY_volumes!$J19*TQY_volumes!$K19,0)</f>
        <v>0</v>
      </c>
      <c r="I19" s="233">
        <f>IF(I$11=IF($D19=$A$5, $D$5, IF(OR($D19="ESV observed compliance", $D19 = $A$7),$D$7, $D$6)), SUMPRODUCT(TQY_volumes!$Q19:$U19,TQY_volumes!$Q$13:$U$13)+TQY_volumes!$O19,0)</f>
        <v>0</v>
      </c>
      <c r="J19" s="234">
        <f>IF(J$11=$D$6, TQY_volumes!$M19,0)</f>
        <v>0</v>
      </c>
      <c r="K19" s="233">
        <f>IF(K$11=$D$6, TQY_volumes!$J19*TQY_volumes!$K19,0)</f>
        <v>0</v>
      </c>
      <c r="L19" s="233">
        <f>IF(L$11=IF($D19=$A$5, $D$5, IF(OR($D19="ESV observed compliance", $D19 = $A$7),$D$7, $D$6)), SUMPRODUCT(TQY_volumes!$Q19:$U19,TQY_volumes!$Q$13:$U$13)+TQY_volumes!$O19,0)</f>
        <v>0</v>
      </c>
      <c r="M19" s="234">
        <f>IF(M$11=$D$6, TQY_volumes!$M19,0)</f>
        <v>0</v>
      </c>
      <c r="N19" s="233">
        <f>IF(N$11=$D$6, TQY_volumes!$J19*TQY_volumes!$K19,0)</f>
        <v>0</v>
      </c>
      <c r="O19" s="233">
        <f>IF(O$11=IF($D19=$A$5, $D$5, IF(OR($D19="ESV observed compliance", $D19 = $A$7),$D$7, $D$6)), SUMPRODUCT(TQY_volumes!$Q19:$U19,TQY_volumes!$Q$13:$U$13)+TQY_volumes!$O19,0)</f>
        <v>0</v>
      </c>
      <c r="P19" s="234">
        <f>IF(P$11=$D$6, TQY_volumes!$M19,0)</f>
        <v>0</v>
      </c>
      <c r="Q19" s="233">
        <f>IF(Q$11=$D$6, TQY_volumes!$J19*TQY_volumes!$K19,0)</f>
        <v>0</v>
      </c>
      <c r="R19" s="233">
        <f ca="1">IF(R$11=IF($D19=$A$5, $D$5, IF(OR($D19="ESV observed compliance", $D19 = $A$7),$D$7, $D$6)), SUMPRODUCT(TQY_volumes!$Q19:$U19,TQY_volumes!$Q$13:$U$13)+TQY_volumes!$O19,0)</f>
        <v>0</v>
      </c>
      <c r="S19" s="234">
        <f>IF(S$11=$D$6, TQY_volumes!$M19,0)</f>
        <v>0</v>
      </c>
      <c r="T19" s="233">
        <f>IF(T$11=$D$6, TQY_volumes!$J19*TQY_volumes!$K19,0)</f>
        <v>0</v>
      </c>
      <c r="U19" s="233">
        <f>IF(U$11=IF($D19=$A$5, $D$5, IF(OR($D19="ESV observed compliance", $D19 = $A$7),$D$7, $D$6)), SUMPRODUCT(TQY_volumes!$Q19:$U19,TQY_volumes!$Q$13:$U$13)+TQY_volumes!$O19,0)</f>
        <v>0</v>
      </c>
      <c r="V19" s="234">
        <f>IF(V$11=$D$6, TQY_volumes!$M19,0)</f>
        <v>0</v>
      </c>
      <c r="W19" s="233">
        <f>IF(W$11=$D$6, TQY_volumes!$J19*TQY_volumes!$K19,0)</f>
        <v>0</v>
      </c>
      <c r="X19" s="233">
        <f>IF(X$11=IF($D19=$A$5, $D$5, IF(OR($D19="ESV observed compliance", $D19 = $A$7),$D$7, $D$6)), SUMPRODUCT(TQY_volumes!$Q19:$U19,TQY_volumes!$Q$13:$U$13)+TQY_volumes!$O19,0)</f>
        <v>0</v>
      </c>
      <c r="Y19" s="234">
        <f>IF(Y$11=$D$6, TQY_volumes!$M19,0)</f>
        <v>0</v>
      </c>
      <c r="Z19" s="233">
        <f>IF(Z$11=$D$6, TQY_volumes!$J19*TQY_volumes!$K19,0)</f>
        <v>0</v>
      </c>
      <c r="AA19" s="233">
        <f>IF(AA$11=IF($D19=$A$5, $D$5, IF(OR($D19="ESV observed compliance", $D19 = $A$7),$D$7, $D$6)), SUMPRODUCT(TQY_volumes!$Q19:$U19,TQY_volumes!$Q$13:$U$13)+TQY_volumes!$O19,0)</f>
        <v>0</v>
      </c>
      <c r="AB19" s="234">
        <f>IF(AB$11=$D$6, TQY_volumes!$M19,0)</f>
        <v>0</v>
      </c>
      <c r="AC19" s="124"/>
      <c r="AD19" s="235">
        <f t="shared" si="6"/>
        <v>0</v>
      </c>
      <c r="AE19" s="235">
        <f t="shared" si="6"/>
        <v>0</v>
      </c>
      <c r="AF19" s="235">
        <f t="shared" si="6"/>
        <v>0</v>
      </c>
      <c r="AG19" s="235">
        <f t="shared" ca="1" si="6"/>
        <v>0</v>
      </c>
      <c r="AH19" s="235">
        <f t="shared" si="6"/>
        <v>0</v>
      </c>
      <c r="AI19" s="235">
        <f t="shared" si="6"/>
        <v>0</v>
      </c>
      <c r="AJ19" s="235">
        <f t="shared" si="6"/>
        <v>0</v>
      </c>
      <c r="AK19" s="124"/>
      <c r="AL19" s="235">
        <f t="shared" ref="AL19:AL34" ca="1" si="9">SUM(AD19:AJ19)</f>
        <v>0</v>
      </c>
      <c r="AN19" s="235">
        <f t="shared" si="8"/>
        <v>0</v>
      </c>
      <c r="AO19" s="235">
        <f t="shared" si="8"/>
        <v>0</v>
      </c>
      <c r="AP19" s="235">
        <f t="shared" si="8"/>
        <v>0</v>
      </c>
      <c r="AQ19" s="235">
        <f t="shared" si="8"/>
        <v>0</v>
      </c>
      <c r="AR19" s="235">
        <f t="shared" si="8"/>
        <v>0</v>
      </c>
      <c r="AS19" s="235">
        <f t="shared" si="8"/>
        <v>0</v>
      </c>
      <c r="AT19" s="235">
        <f t="shared" ca="1" si="8"/>
        <v>0</v>
      </c>
      <c r="AU19" s="235">
        <f t="shared" ca="1" si="8"/>
        <v>0</v>
      </c>
      <c r="AV19" s="235">
        <f t="shared" si="8"/>
        <v>0</v>
      </c>
      <c r="AW19" s="235">
        <f t="shared" si="8"/>
        <v>0</v>
      </c>
      <c r="AX19" s="235">
        <f t="shared" si="8"/>
        <v>0</v>
      </c>
      <c r="AY19" s="235">
        <f t="shared" si="8"/>
        <v>0</v>
      </c>
      <c r="AZ19" s="235">
        <f t="shared" si="8"/>
        <v>0</v>
      </c>
      <c r="BA19" s="235">
        <f t="shared" si="8"/>
        <v>0</v>
      </c>
      <c r="BB19" s="235">
        <f t="shared" si="8"/>
        <v>0</v>
      </c>
      <c r="BC19" s="235">
        <f t="shared" si="8"/>
        <v>0</v>
      </c>
    </row>
    <row r="20" spans="2:55">
      <c r="D20" s="217" t="str">
        <f>TQY_volumes!D20</f>
        <v>ACRs</v>
      </c>
      <c r="F20" s="12"/>
      <c r="G20" s="98"/>
      <c r="H20" s="236">
        <f>IF(H$11=$D$6, TQY_volumes!$J20*TQY_volumes!$K20,0)</f>
        <v>0</v>
      </c>
      <c r="I20" s="233">
        <f>IF(I$11=IF($D20=$A$5, $D$5, IF(OR($D20="ESV observed compliance", $D20 = $A$7),$D$7, $D$6)), SUMPRODUCT(TQY_volumes!$Q20:$U20,TQY_volumes!$Q$13:$U$13)+TQY_volumes!$O20,0)</f>
        <v>0</v>
      </c>
      <c r="J20" s="234">
        <f>IF(J$11=$D$6, TQY_volumes!$M20,0)</f>
        <v>0</v>
      </c>
      <c r="K20" s="233">
        <f>IF(K$11=$D$6, TQY_volumes!$J20*TQY_volumes!$K20,0)</f>
        <v>0</v>
      </c>
      <c r="L20" s="233">
        <f>IF(L$11=IF($D20=$A$5, $D$5, IF(OR($D20="ESV observed compliance", $D20 = $A$7),$D$7, $D$6)), SUMPRODUCT(TQY_volumes!$Q20:$U20,TQY_volumes!$Q$13:$U$13)+TQY_volumes!$O20,0)</f>
        <v>0</v>
      </c>
      <c r="M20" s="234">
        <f>IF(M$11=$D$6, TQY_volumes!$M20,0)</f>
        <v>0</v>
      </c>
      <c r="N20" s="233">
        <f>IF(N$11=$D$6, TQY_volumes!$J20*TQY_volumes!$K20,0)</f>
        <v>0</v>
      </c>
      <c r="O20" s="233">
        <f>IF(O$11=IF($D20=$A$5, $D$5, IF(OR($D20="ESV observed compliance", $D20 = $A$7),$D$7, $D$6)), SUMPRODUCT(TQY_volumes!$Q20:$U20,TQY_volumes!$Q$13:$U$13)+TQY_volumes!$O20,0)</f>
        <v>0</v>
      </c>
      <c r="P20" s="234">
        <f>IF(P$11=$D$6, TQY_volumes!$M20,0)</f>
        <v>0</v>
      </c>
      <c r="Q20" s="233">
        <f>IF(Q$11=$D$6, TQY_volumes!$J20*TQY_volumes!$K20,0)</f>
        <v>0</v>
      </c>
      <c r="R20" s="233">
        <f ca="1">IF(R$11=IF($D20=$A$5, $D$5, IF(OR($D20="ESV observed compliance", $D20 = $A$7),$D$7, $D$6)), SUMPRODUCT(TQY_volumes!$Q20:$U20,TQY_volumes!$Q$13:$U$13)+TQY_volumes!$O20,0)</f>
        <v>0</v>
      </c>
      <c r="S20" s="234">
        <f>IF(S$11=$D$6, TQY_volumes!$M20,0)</f>
        <v>0</v>
      </c>
      <c r="T20" s="233">
        <f>IF(T$11=$D$6, TQY_volumes!$J20*TQY_volumes!$K20,0)</f>
        <v>0</v>
      </c>
      <c r="U20" s="233">
        <f>IF(U$11=IF($D20=$A$5, $D$5, IF(OR($D20="ESV observed compliance", $D20 = $A$7),$D$7, $D$6)), SUMPRODUCT(TQY_volumes!$Q20:$U20,TQY_volumes!$Q$13:$U$13)+TQY_volumes!$O20,0)</f>
        <v>0</v>
      </c>
      <c r="V20" s="234">
        <f>IF(V$11=$D$6, TQY_volumes!$M20,0)</f>
        <v>0</v>
      </c>
      <c r="W20" s="233">
        <f>IF(W$11=$D$6, TQY_volumes!$J20*TQY_volumes!$K20,0)</f>
        <v>0</v>
      </c>
      <c r="X20" s="233">
        <f>IF(X$11=IF($D20=$A$5, $D$5, IF(OR($D20="ESV observed compliance", $D20 = $A$7),$D$7, $D$6)), SUMPRODUCT(TQY_volumes!$Q20:$U20,TQY_volumes!$Q$13:$U$13)+TQY_volumes!$O20,0)</f>
        <v>0</v>
      </c>
      <c r="Y20" s="234">
        <f>IF(Y$11=$D$6, TQY_volumes!$M20,0)</f>
        <v>0</v>
      </c>
      <c r="Z20" s="233">
        <f>IF(Z$11=$D$6, TQY_volumes!$J20*TQY_volumes!$K20,0)</f>
        <v>0</v>
      </c>
      <c r="AA20" s="233">
        <f>IF(AA$11=IF($D20=$A$5, $D$5, IF(OR($D20="ESV observed compliance", $D20 = $A$7),$D$7, $D$6)), SUMPRODUCT(TQY_volumes!$Q20:$U20,TQY_volumes!$Q$13:$U$13)+TQY_volumes!$O20,0)</f>
        <v>0</v>
      </c>
      <c r="AB20" s="234">
        <f>IF(AB$11=$D$6, TQY_volumes!$M20,0)</f>
        <v>0</v>
      </c>
      <c r="AC20" s="124"/>
      <c r="AD20" s="235">
        <f t="shared" si="6"/>
        <v>0</v>
      </c>
      <c r="AE20" s="235">
        <f t="shared" si="6"/>
        <v>0</v>
      </c>
      <c r="AF20" s="235">
        <f t="shared" si="6"/>
        <v>0</v>
      </c>
      <c r="AG20" s="235">
        <f t="shared" ca="1" si="6"/>
        <v>0</v>
      </c>
      <c r="AH20" s="235">
        <f t="shared" si="6"/>
        <v>0</v>
      </c>
      <c r="AI20" s="235">
        <f t="shared" si="6"/>
        <v>0</v>
      </c>
      <c r="AJ20" s="235">
        <f t="shared" si="6"/>
        <v>0</v>
      </c>
      <c r="AK20" s="124"/>
      <c r="AL20" s="235">
        <f t="shared" ca="1" si="9"/>
        <v>0</v>
      </c>
      <c r="AN20" s="235">
        <f t="shared" si="8"/>
        <v>0</v>
      </c>
      <c r="AO20" s="235">
        <f t="shared" si="8"/>
        <v>0</v>
      </c>
      <c r="AP20" s="235">
        <f t="shared" si="8"/>
        <v>0</v>
      </c>
      <c r="AQ20" s="235">
        <f t="shared" si="8"/>
        <v>0</v>
      </c>
      <c r="AR20" s="235">
        <f t="shared" si="8"/>
        <v>0</v>
      </c>
      <c r="AS20" s="235">
        <f t="shared" si="8"/>
        <v>0</v>
      </c>
      <c r="AT20" s="235">
        <f t="shared" ca="1" si="8"/>
        <v>0</v>
      </c>
      <c r="AU20" s="235">
        <f t="shared" ca="1" si="8"/>
        <v>0</v>
      </c>
      <c r="AV20" s="235">
        <f t="shared" si="8"/>
        <v>0</v>
      </c>
      <c r="AW20" s="235">
        <f t="shared" si="8"/>
        <v>0</v>
      </c>
      <c r="AX20" s="235">
        <f t="shared" si="8"/>
        <v>0</v>
      </c>
      <c r="AY20" s="235">
        <f t="shared" si="8"/>
        <v>0</v>
      </c>
      <c r="AZ20" s="235">
        <f t="shared" si="8"/>
        <v>0</v>
      </c>
      <c r="BA20" s="235">
        <f t="shared" si="8"/>
        <v>0</v>
      </c>
      <c r="BB20" s="235">
        <f t="shared" si="8"/>
        <v>0</v>
      </c>
      <c r="BC20" s="235">
        <f t="shared" si="8"/>
        <v>0</v>
      </c>
    </row>
    <row r="21" spans="2:55">
      <c r="D21" s="224" t="str">
        <f>TQY_volumes!D21</f>
        <v>ACR/gas switch control box replacement</v>
      </c>
      <c r="F21" s="12"/>
      <c r="G21" s="98"/>
      <c r="H21" s="236">
        <f>IF(H$11=$D$6, TQY_volumes!$J21*TQY_volumes!$K21,0)</f>
        <v>0</v>
      </c>
      <c r="I21" s="233">
        <f>IF(I$11=IF($D21=$A$5, $D$5, IF(OR($D21="ESV observed compliance", $D21 = $A$7),$D$7, $D$6)), SUMPRODUCT(TQY_volumes!$Q21:$U21,TQY_volumes!$Q$13:$U$13)+TQY_volumes!$O21,0)</f>
        <v>0</v>
      </c>
      <c r="J21" s="234">
        <f>IF(J$11=$D$6, TQY_volumes!$M21,0)</f>
        <v>0</v>
      </c>
      <c r="K21" s="233">
        <f>IF(K$11=$D$6, TQY_volumes!$J21*TQY_volumes!$K21,0)</f>
        <v>0</v>
      </c>
      <c r="L21" s="233">
        <f>IF(L$11=IF($D21=$A$5, $D$5, IF(OR($D21="ESV observed compliance", $D21 = $A$7),$D$7, $D$6)), SUMPRODUCT(TQY_volumes!$Q21:$U21,TQY_volumes!$Q$13:$U$13)+TQY_volumes!$O21,0)</f>
        <v>0</v>
      </c>
      <c r="M21" s="234">
        <f>IF(M$11=$D$6, TQY_volumes!$M21,0)</f>
        <v>0</v>
      </c>
      <c r="N21" s="233">
        <f>IF(N$11=$D$6, TQY_volumes!$J21*TQY_volumes!$K21,0)</f>
        <v>0</v>
      </c>
      <c r="O21" s="233">
        <f>IF(O$11=IF($D21=$A$5, $D$5, IF(OR($D21="ESV observed compliance", $D21 = $A$7),$D$7, $D$6)), SUMPRODUCT(TQY_volumes!$Q21:$U21,TQY_volumes!$Q$13:$U$13)+TQY_volumes!$O21,0)</f>
        <v>0</v>
      </c>
      <c r="P21" s="234">
        <f>IF(P$11=$D$6, TQY_volumes!$M21,0)</f>
        <v>0</v>
      </c>
      <c r="Q21" s="233">
        <f>IF(Q$11=$D$6, TQY_volumes!$J21*TQY_volumes!$K21,0)</f>
        <v>0</v>
      </c>
      <c r="R21" s="233">
        <f ca="1">IF(R$11=IF($D21=$A$5, $D$5, IF(OR($D21="ESV observed compliance", $D21 = $A$7),$D$7, $D$6)), SUMPRODUCT(TQY_volumes!$Q21:$U21,TQY_volumes!$Q$13:$U$13)+TQY_volumes!$O21,0)</f>
        <v>0</v>
      </c>
      <c r="S21" s="234">
        <f>IF(S$11=$D$6, TQY_volumes!$M21,0)</f>
        <v>0</v>
      </c>
      <c r="T21" s="233">
        <f>IF(T$11=$D$6, TQY_volumes!$J21*TQY_volumes!$K21,0)</f>
        <v>0</v>
      </c>
      <c r="U21" s="233">
        <f>IF(U$11=IF($D21=$A$5, $D$5, IF(OR($D21="ESV observed compliance", $D21 = $A$7),$D$7, $D$6)), SUMPRODUCT(TQY_volumes!$Q21:$U21,TQY_volumes!$Q$13:$U$13)+TQY_volumes!$O21,0)</f>
        <v>0</v>
      </c>
      <c r="V21" s="234">
        <f>IF(V$11=$D$6, TQY_volumes!$M21,0)</f>
        <v>0</v>
      </c>
      <c r="W21" s="233">
        <f>IF(W$11=$D$6, TQY_volumes!$J21*TQY_volumes!$K21,0)</f>
        <v>0</v>
      </c>
      <c r="X21" s="233">
        <f>IF(X$11=IF($D21=$A$5, $D$5, IF(OR($D21="ESV observed compliance", $D21 = $A$7),$D$7, $D$6)), SUMPRODUCT(TQY_volumes!$Q21:$U21,TQY_volumes!$Q$13:$U$13)+TQY_volumes!$O21,0)</f>
        <v>0</v>
      </c>
      <c r="Y21" s="234">
        <f>IF(Y$11=$D$6, TQY_volumes!$M21,0)</f>
        <v>0</v>
      </c>
      <c r="Z21" s="233">
        <f>IF(Z$11=$D$6, TQY_volumes!$J21*TQY_volumes!$K21,0)</f>
        <v>0</v>
      </c>
      <c r="AA21" s="233">
        <f>IF(AA$11=IF($D21=$A$5, $D$5, IF(OR($D21="ESV observed compliance", $D21 = $A$7),$D$7, $D$6)), SUMPRODUCT(TQY_volumes!$Q21:$U21,TQY_volumes!$Q$13:$U$13)+TQY_volumes!$O21,0)</f>
        <v>0</v>
      </c>
      <c r="AB21" s="234">
        <f>IF(AB$11=$D$6, TQY_volumes!$M21,0)</f>
        <v>0</v>
      </c>
      <c r="AC21" s="124"/>
      <c r="AD21" s="235">
        <f t="shared" si="6"/>
        <v>0</v>
      </c>
      <c r="AE21" s="235">
        <f t="shared" si="6"/>
        <v>0</v>
      </c>
      <c r="AF21" s="235">
        <f t="shared" si="6"/>
        <v>0</v>
      </c>
      <c r="AG21" s="235">
        <f t="shared" ca="1" si="6"/>
        <v>0</v>
      </c>
      <c r="AH21" s="235">
        <f t="shared" si="6"/>
        <v>0</v>
      </c>
      <c r="AI21" s="235">
        <f t="shared" si="6"/>
        <v>0</v>
      </c>
      <c r="AJ21" s="235">
        <f t="shared" si="6"/>
        <v>0</v>
      </c>
      <c r="AK21" s="124"/>
      <c r="AL21" s="235">
        <f t="shared" ca="1" si="9"/>
        <v>0</v>
      </c>
      <c r="AN21" s="235">
        <f t="shared" si="8"/>
        <v>0</v>
      </c>
      <c r="AO21" s="235">
        <f t="shared" si="8"/>
        <v>0</v>
      </c>
      <c r="AP21" s="235">
        <f t="shared" si="8"/>
        <v>0</v>
      </c>
      <c r="AQ21" s="235">
        <f t="shared" si="8"/>
        <v>0</v>
      </c>
      <c r="AR21" s="235">
        <f t="shared" si="8"/>
        <v>0</v>
      </c>
      <c r="AS21" s="235">
        <f t="shared" si="8"/>
        <v>0</v>
      </c>
      <c r="AT21" s="235">
        <f t="shared" ca="1" si="8"/>
        <v>0</v>
      </c>
      <c r="AU21" s="235">
        <f t="shared" ca="1" si="8"/>
        <v>0</v>
      </c>
      <c r="AV21" s="235">
        <f t="shared" si="8"/>
        <v>0</v>
      </c>
      <c r="AW21" s="235">
        <f t="shared" si="8"/>
        <v>0</v>
      </c>
      <c r="AX21" s="235">
        <f t="shared" si="8"/>
        <v>0</v>
      </c>
      <c r="AY21" s="235">
        <f t="shared" si="8"/>
        <v>0</v>
      </c>
      <c r="AZ21" s="235">
        <f t="shared" si="8"/>
        <v>0</v>
      </c>
      <c r="BA21" s="235">
        <f t="shared" si="8"/>
        <v>0</v>
      </c>
      <c r="BB21" s="235">
        <f t="shared" si="8"/>
        <v>0</v>
      </c>
      <c r="BC21" s="235">
        <f t="shared" si="8"/>
        <v>0</v>
      </c>
    </row>
    <row r="22" spans="2:55">
      <c r="D22" s="217" t="str">
        <f>TQY_volumes!D22</f>
        <v>Admittance balancing units (single phase)</v>
      </c>
      <c r="F22" s="12"/>
      <c r="G22" s="98"/>
      <c r="H22" s="236">
        <f>IF(H$11=$D$6, TQY_volumes!$J22*TQY_volumes!$K22,0)</f>
        <v>0</v>
      </c>
      <c r="I22" s="233">
        <f>IF(I$11=IF($D22=$A$5, $D$5, IF(OR($D22="ESV observed compliance", $D22 = $A$7),$D$7, $D$6)), SUMPRODUCT(TQY_volumes!$Q22:$U22,TQY_volumes!$Q$13:$U$13)+TQY_volumes!$O22,0)</f>
        <v>0</v>
      </c>
      <c r="J22" s="234">
        <f>IF(J$11=$D$6, TQY_volumes!$M22,0)</f>
        <v>0</v>
      </c>
      <c r="K22" s="233">
        <f>IF(K$11=$D$6, TQY_volumes!$J22*TQY_volumes!$K22,0)</f>
        <v>0</v>
      </c>
      <c r="L22" s="233">
        <f>IF(L$11=IF($D22=$A$5, $D$5, IF(OR($D22="ESV observed compliance", $D22 = $A$7),$D$7, $D$6)), SUMPRODUCT(TQY_volumes!$Q22:$U22,TQY_volumes!$Q$13:$U$13)+TQY_volumes!$O22,0)</f>
        <v>0</v>
      </c>
      <c r="M22" s="234">
        <f>IF(M$11=$D$6, TQY_volumes!$M22,0)</f>
        <v>0</v>
      </c>
      <c r="N22" s="233">
        <f>IF(N$11=$D$6, TQY_volumes!$J22*TQY_volumes!$K22,0)</f>
        <v>0</v>
      </c>
      <c r="O22" s="233">
        <f>IF(O$11=IF($D22=$A$5, $D$5, IF(OR($D22="ESV observed compliance", $D22 = $A$7),$D$7, $D$6)), SUMPRODUCT(TQY_volumes!$Q22:$U22,TQY_volumes!$Q$13:$U$13)+TQY_volumes!$O22,0)</f>
        <v>0</v>
      </c>
      <c r="P22" s="234">
        <f>IF(P$11=$D$6, TQY_volumes!$M22,0)</f>
        <v>0</v>
      </c>
      <c r="Q22" s="233">
        <f>IF(Q$11=$D$6, TQY_volumes!$J22*TQY_volumes!$K22,0)</f>
        <v>0</v>
      </c>
      <c r="R22" s="233">
        <f ca="1">IF(R$11=IF($D22=$A$5, $D$5, IF(OR($D22="ESV observed compliance", $D22 = $A$7),$D$7, $D$6)), SUMPRODUCT(TQY_volumes!$Q22:$U22,TQY_volumes!$Q$13:$U$13)+TQY_volumes!$O22,0)</f>
        <v>0</v>
      </c>
      <c r="S22" s="234">
        <f>IF(S$11=$D$6, TQY_volumes!$M22,0)</f>
        <v>0</v>
      </c>
      <c r="T22" s="233">
        <f>IF(T$11=$D$6, TQY_volumes!$J22*TQY_volumes!$K22,0)</f>
        <v>0</v>
      </c>
      <c r="U22" s="233">
        <f>IF(U$11=IF($D22=$A$5, $D$5, IF(OR($D22="ESV observed compliance", $D22 = $A$7),$D$7, $D$6)), SUMPRODUCT(TQY_volumes!$Q22:$U22,TQY_volumes!$Q$13:$U$13)+TQY_volumes!$O22,0)</f>
        <v>0</v>
      </c>
      <c r="V22" s="234">
        <f>IF(V$11=$D$6, TQY_volumes!$M22,0)</f>
        <v>0</v>
      </c>
      <c r="W22" s="233">
        <f>IF(W$11=$D$6, TQY_volumes!$J22*TQY_volumes!$K22,0)</f>
        <v>0</v>
      </c>
      <c r="X22" s="233">
        <f>IF(X$11=IF($D22=$A$5, $D$5, IF(OR($D22="ESV observed compliance", $D22 = $A$7),$D$7, $D$6)), SUMPRODUCT(TQY_volumes!$Q22:$U22,TQY_volumes!$Q$13:$U$13)+TQY_volumes!$O22,0)</f>
        <v>0</v>
      </c>
      <c r="Y22" s="234">
        <f>IF(Y$11=$D$6, TQY_volumes!$M22,0)</f>
        <v>0</v>
      </c>
      <c r="Z22" s="233">
        <f>IF(Z$11=$D$6, TQY_volumes!$J22*TQY_volumes!$K22,0)</f>
        <v>0</v>
      </c>
      <c r="AA22" s="233">
        <f>IF(AA$11=IF($D22=$A$5, $D$5, IF(OR($D22="ESV observed compliance", $D22 = $A$7),$D$7, $D$6)), SUMPRODUCT(TQY_volumes!$Q22:$U22,TQY_volumes!$Q$13:$U$13)+TQY_volumes!$O22,0)</f>
        <v>0</v>
      </c>
      <c r="AB22" s="234">
        <f>IF(AB$11=$D$6, TQY_volumes!$M22,0)</f>
        <v>0</v>
      </c>
      <c r="AC22" s="124"/>
      <c r="AD22" s="235">
        <f t="shared" si="6"/>
        <v>0</v>
      </c>
      <c r="AE22" s="235">
        <f t="shared" si="6"/>
        <v>0</v>
      </c>
      <c r="AF22" s="235">
        <f t="shared" si="6"/>
        <v>0</v>
      </c>
      <c r="AG22" s="235">
        <f t="shared" ca="1" si="6"/>
        <v>0</v>
      </c>
      <c r="AH22" s="235">
        <f t="shared" si="6"/>
        <v>0</v>
      </c>
      <c r="AI22" s="235">
        <f t="shared" si="6"/>
        <v>0</v>
      </c>
      <c r="AJ22" s="235">
        <f t="shared" si="6"/>
        <v>0</v>
      </c>
      <c r="AK22" s="124"/>
      <c r="AL22" s="235">
        <f t="shared" ca="1" si="9"/>
        <v>0</v>
      </c>
      <c r="AN22" s="235">
        <f t="shared" si="8"/>
        <v>0</v>
      </c>
      <c r="AO22" s="235">
        <f t="shared" si="8"/>
        <v>0</v>
      </c>
      <c r="AP22" s="235">
        <f t="shared" si="8"/>
        <v>0</v>
      </c>
      <c r="AQ22" s="235">
        <f t="shared" si="8"/>
        <v>0</v>
      </c>
      <c r="AR22" s="235">
        <f t="shared" si="8"/>
        <v>0</v>
      </c>
      <c r="AS22" s="235">
        <f t="shared" si="8"/>
        <v>0</v>
      </c>
      <c r="AT22" s="235">
        <f t="shared" ca="1" si="8"/>
        <v>0</v>
      </c>
      <c r="AU22" s="235">
        <f t="shared" ca="1" si="8"/>
        <v>0</v>
      </c>
      <c r="AV22" s="235">
        <f t="shared" si="8"/>
        <v>0</v>
      </c>
      <c r="AW22" s="235">
        <f t="shared" si="8"/>
        <v>0</v>
      </c>
      <c r="AX22" s="235">
        <f t="shared" si="8"/>
        <v>0</v>
      </c>
      <c r="AY22" s="235">
        <f t="shared" si="8"/>
        <v>0</v>
      </c>
      <c r="AZ22" s="235">
        <f t="shared" si="8"/>
        <v>0</v>
      </c>
      <c r="BA22" s="235">
        <f t="shared" si="8"/>
        <v>0</v>
      </c>
      <c r="BB22" s="235">
        <f t="shared" si="8"/>
        <v>0</v>
      </c>
      <c r="BC22" s="235">
        <f t="shared" si="8"/>
        <v>0</v>
      </c>
    </row>
    <row r="23" spans="2:55">
      <c r="D23" s="217" t="str">
        <f>TQY_volumes!D23</f>
        <v>Admittance balancing units (three phase)</v>
      </c>
      <c r="F23" s="12"/>
      <c r="G23" s="98"/>
      <c r="H23" s="236">
        <f>IF(H$11=$D$6, TQY_volumes!$J23*TQY_volumes!$K23,0)</f>
        <v>0</v>
      </c>
      <c r="I23" s="233">
        <f>IF(I$11=IF($D23=$A$5, $D$5, IF(OR($D23="ESV observed compliance", $D23 = $A$7),$D$7, $D$6)), SUMPRODUCT(TQY_volumes!$Q23:$U23,TQY_volumes!$Q$13:$U$13)+TQY_volumes!$O23,0)</f>
        <v>0</v>
      </c>
      <c r="J23" s="234">
        <f>IF(J$11=$D$6, TQY_volumes!$M23,0)</f>
        <v>0</v>
      </c>
      <c r="K23" s="233">
        <f>IF(K$11=$D$6, TQY_volumes!$J23*TQY_volumes!$K23,0)</f>
        <v>0</v>
      </c>
      <c r="L23" s="233">
        <f>IF(L$11=IF($D23=$A$5, $D$5, IF(OR($D23="ESV observed compliance", $D23 = $A$7),$D$7, $D$6)), SUMPRODUCT(TQY_volumes!$Q23:$U23,TQY_volumes!$Q$13:$U$13)+TQY_volumes!$O23,0)</f>
        <v>0</v>
      </c>
      <c r="M23" s="234">
        <f>IF(M$11=$D$6, TQY_volumes!$M23,0)</f>
        <v>0</v>
      </c>
      <c r="N23" s="233">
        <f>IF(N$11=$D$6, TQY_volumes!$J23*TQY_volumes!$K23,0)</f>
        <v>0</v>
      </c>
      <c r="O23" s="233">
        <f>IF(O$11=IF($D23=$A$5, $D$5, IF(OR($D23="ESV observed compliance", $D23 = $A$7),$D$7, $D$6)), SUMPRODUCT(TQY_volumes!$Q23:$U23,TQY_volumes!$Q$13:$U$13)+TQY_volumes!$O23,0)</f>
        <v>0</v>
      </c>
      <c r="P23" s="234">
        <f>IF(P$11=$D$6, TQY_volumes!$M23,0)</f>
        <v>0</v>
      </c>
      <c r="Q23" s="233">
        <f>IF(Q$11=$D$6, TQY_volumes!$J23*TQY_volumes!$K23,0)</f>
        <v>0</v>
      </c>
      <c r="R23" s="233">
        <f ca="1">IF(R$11=IF($D23=$A$5, $D$5, IF(OR($D23="ESV observed compliance", $D23 = $A$7),$D$7, $D$6)), SUMPRODUCT(TQY_volumes!$Q23:$U23,TQY_volumes!$Q$13:$U$13)+TQY_volumes!$O23,0)</f>
        <v>0</v>
      </c>
      <c r="S23" s="234">
        <f>IF(S$11=$D$6, TQY_volumes!$M23,0)</f>
        <v>0</v>
      </c>
      <c r="T23" s="233">
        <f>IF(T$11=$D$6, TQY_volumes!$J23*TQY_volumes!$K23,0)</f>
        <v>0</v>
      </c>
      <c r="U23" s="233">
        <f>IF(U$11=IF($D23=$A$5, $D$5, IF(OR($D23="ESV observed compliance", $D23 = $A$7),$D$7, $D$6)), SUMPRODUCT(TQY_volumes!$Q23:$U23,TQY_volumes!$Q$13:$U$13)+TQY_volumes!$O23,0)</f>
        <v>0</v>
      </c>
      <c r="V23" s="234">
        <f>IF(V$11=$D$6, TQY_volumes!$M23,0)</f>
        <v>0</v>
      </c>
      <c r="W23" s="233">
        <f>IF(W$11=$D$6, TQY_volumes!$J23*TQY_volumes!$K23,0)</f>
        <v>0</v>
      </c>
      <c r="X23" s="233">
        <f>IF(X$11=IF($D23=$A$5, $D$5, IF(OR($D23="ESV observed compliance", $D23 = $A$7),$D$7, $D$6)), SUMPRODUCT(TQY_volumes!$Q23:$U23,TQY_volumes!$Q$13:$U$13)+TQY_volumes!$O23,0)</f>
        <v>0</v>
      </c>
      <c r="Y23" s="234">
        <f>IF(Y$11=$D$6, TQY_volumes!$M23,0)</f>
        <v>0</v>
      </c>
      <c r="Z23" s="233">
        <f>IF(Z$11=$D$6, TQY_volumes!$J23*TQY_volumes!$K23,0)</f>
        <v>0</v>
      </c>
      <c r="AA23" s="233">
        <f>IF(AA$11=IF($D23=$A$5, $D$5, IF(OR($D23="ESV observed compliance", $D23 = $A$7),$D$7, $D$6)), SUMPRODUCT(TQY_volumes!$Q23:$U23,TQY_volumes!$Q$13:$U$13)+TQY_volumes!$O23,0)</f>
        <v>0</v>
      </c>
      <c r="AB23" s="234">
        <f>IF(AB$11=$D$6, TQY_volumes!$M23,0)</f>
        <v>0</v>
      </c>
      <c r="AC23" s="124"/>
      <c r="AD23" s="235">
        <f t="shared" si="6"/>
        <v>0</v>
      </c>
      <c r="AE23" s="235">
        <f t="shared" si="6"/>
        <v>0</v>
      </c>
      <c r="AF23" s="235">
        <f t="shared" si="6"/>
        <v>0</v>
      </c>
      <c r="AG23" s="235">
        <f t="shared" ca="1" si="6"/>
        <v>0</v>
      </c>
      <c r="AH23" s="235">
        <f t="shared" si="6"/>
        <v>0</v>
      </c>
      <c r="AI23" s="235">
        <f t="shared" si="6"/>
        <v>0</v>
      </c>
      <c r="AJ23" s="235">
        <f t="shared" si="6"/>
        <v>0</v>
      </c>
      <c r="AK23" s="124"/>
      <c r="AL23" s="235">
        <f t="shared" ca="1" si="9"/>
        <v>0</v>
      </c>
      <c r="AN23" s="235">
        <f t="shared" si="8"/>
        <v>0</v>
      </c>
      <c r="AO23" s="235">
        <f t="shared" si="8"/>
        <v>0</v>
      </c>
      <c r="AP23" s="235">
        <f t="shared" si="8"/>
        <v>0</v>
      </c>
      <c r="AQ23" s="235">
        <f t="shared" si="8"/>
        <v>0</v>
      </c>
      <c r="AR23" s="235">
        <f t="shared" si="8"/>
        <v>0</v>
      </c>
      <c r="AS23" s="235">
        <f t="shared" si="8"/>
        <v>0</v>
      </c>
      <c r="AT23" s="235">
        <f t="shared" ca="1" si="8"/>
        <v>0</v>
      </c>
      <c r="AU23" s="235">
        <f t="shared" ca="1" si="8"/>
        <v>0</v>
      </c>
      <c r="AV23" s="235">
        <f t="shared" si="8"/>
        <v>0</v>
      </c>
      <c r="AW23" s="235">
        <f t="shared" si="8"/>
        <v>0</v>
      </c>
      <c r="AX23" s="235">
        <f t="shared" si="8"/>
        <v>0</v>
      </c>
      <c r="AY23" s="235">
        <f t="shared" si="8"/>
        <v>0</v>
      </c>
      <c r="AZ23" s="235">
        <f t="shared" si="8"/>
        <v>0</v>
      </c>
      <c r="BA23" s="235">
        <f t="shared" si="8"/>
        <v>0</v>
      </c>
      <c r="BB23" s="235">
        <f t="shared" si="8"/>
        <v>0</v>
      </c>
      <c r="BC23" s="235">
        <f t="shared" si="8"/>
        <v>0</v>
      </c>
    </row>
    <row r="24" spans="2:55">
      <c r="D24" s="217" t="str">
        <f>TQY_volumes!D24</f>
        <v>Re-phasing</v>
      </c>
      <c r="F24" s="12"/>
      <c r="G24" s="98"/>
      <c r="H24" s="236">
        <f>IF(H$11=$D$6, TQY_volumes!$J24*TQY_volumes!$K24,0)</f>
        <v>0</v>
      </c>
      <c r="I24" s="233">
        <f>IF(I$11=IF($D24=$A$5, $D$5, IF(OR($D24="ESV observed compliance", $D24 = $A$7),$D$7, $D$6)), SUMPRODUCT(TQY_volumes!$Q24:$U24,TQY_volumes!$Q$13:$U$13)+TQY_volumes!$O24,0)</f>
        <v>0</v>
      </c>
      <c r="J24" s="234">
        <f>IF(J$11=$D$6, TQY_volumes!$M24,0)</f>
        <v>0</v>
      </c>
      <c r="K24" s="233">
        <f>IF(K$11=$D$6, TQY_volumes!$J24*TQY_volumes!$K24,0)</f>
        <v>0</v>
      </c>
      <c r="L24" s="233">
        <f>IF(L$11=IF($D24=$A$5, $D$5, IF(OR($D24="ESV observed compliance", $D24 = $A$7),$D$7, $D$6)), SUMPRODUCT(TQY_volumes!$Q24:$U24,TQY_volumes!$Q$13:$U$13)+TQY_volumes!$O24,0)</f>
        <v>0</v>
      </c>
      <c r="M24" s="234">
        <f>IF(M$11=$D$6, TQY_volumes!$M24,0)</f>
        <v>0</v>
      </c>
      <c r="N24" s="233">
        <f>IF(N$11=$D$6, TQY_volumes!$J24*TQY_volumes!$K24,0)</f>
        <v>0</v>
      </c>
      <c r="O24" s="233">
        <f>IF(O$11=IF($D24=$A$5, $D$5, IF(OR($D24="ESV observed compliance", $D24 = $A$7),$D$7, $D$6)), SUMPRODUCT(TQY_volumes!$Q24:$U24,TQY_volumes!$Q$13:$U$13)+TQY_volumes!$O24,0)</f>
        <v>0</v>
      </c>
      <c r="P24" s="234">
        <f>IF(P$11=$D$6, TQY_volumes!$M24,0)</f>
        <v>0</v>
      </c>
      <c r="Q24" s="233">
        <f>IF(Q$11=$D$6, TQY_volumes!$J24*TQY_volumes!$K24,0)</f>
        <v>0</v>
      </c>
      <c r="R24" s="233">
        <f ca="1">IF(R$11=IF($D24=$A$5, $D$5, IF(OR($D24="ESV observed compliance", $D24 = $A$7),$D$7, $D$6)), SUMPRODUCT(TQY_volumes!$Q24:$U24,TQY_volumes!$Q$13:$U$13)+TQY_volumes!$O24,0)</f>
        <v>0</v>
      </c>
      <c r="S24" s="234">
        <f>IF(S$11=$D$6, TQY_volumes!$M24,0)</f>
        <v>0</v>
      </c>
      <c r="T24" s="233">
        <f>IF(T$11=$D$6, TQY_volumes!$J24*TQY_volumes!$K24,0)</f>
        <v>0</v>
      </c>
      <c r="U24" s="233">
        <f>IF(U$11=IF($D24=$A$5, $D$5, IF(OR($D24="ESV observed compliance", $D24 = $A$7),$D$7, $D$6)), SUMPRODUCT(TQY_volumes!$Q24:$U24,TQY_volumes!$Q$13:$U$13)+TQY_volumes!$O24,0)</f>
        <v>0</v>
      </c>
      <c r="V24" s="234">
        <f>IF(V$11=$D$6, TQY_volumes!$M24,0)</f>
        <v>0</v>
      </c>
      <c r="W24" s="233">
        <f>IF(W$11=$D$6, TQY_volumes!$J24*TQY_volumes!$K24,0)</f>
        <v>0</v>
      </c>
      <c r="X24" s="233">
        <f>IF(X$11=IF($D24=$A$5, $D$5, IF(OR($D24="ESV observed compliance", $D24 = $A$7),$D$7, $D$6)), SUMPRODUCT(TQY_volumes!$Q24:$U24,TQY_volumes!$Q$13:$U$13)+TQY_volumes!$O24,0)</f>
        <v>0</v>
      </c>
      <c r="Y24" s="234">
        <f>IF(Y$11=$D$6, TQY_volumes!$M24,0)</f>
        <v>0</v>
      </c>
      <c r="Z24" s="233">
        <f>IF(Z$11=$D$6, TQY_volumes!$J24*TQY_volumes!$K24,0)</f>
        <v>0</v>
      </c>
      <c r="AA24" s="233">
        <f>IF(AA$11=IF($D24=$A$5, $D$5, IF(OR($D24="ESV observed compliance", $D24 = $A$7),$D$7, $D$6)), SUMPRODUCT(TQY_volumes!$Q24:$U24,TQY_volumes!$Q$13:$U$13)+TQY_volumes!$O24,0)</f>
        <v>0</v>
      </c>
      <c r="AB24" s="234">
        <f>IF(AB$11=$D$6, TQY_volumes!$M24,0)</f>
        <v>0</v>
      </c>
      <c r="AC24" s="124"/>
      <c r="AD24" s="235">
        <f t="shared" si="6"/>
        <v>0</v>
      </c>
      <c r="AE24" s="235">
        <f t="shared" si="6"/>
        <v>0</v>
      </c>
      <c r="AF24" s="235">
        <f t="shared" si="6"/>
        <v>0</v>
      </c>
      <c r="AG24" s="235">
        <f t="shared" ca="1" si="6"/>
        <v>0</v>
      </c>
      <c r="AH24" s="235">
        <f t="shared" si="6"/>
        <v>0</v>
      </c>
      <c r="AI24" s="235">
        <f t="shared" si="6"/>
        <v>0</v>
      </c>
      <c r="AJ24" s="235">
        <f t="shared" si="6"/>
        <v>0</v>
      </c>
      <c r="AK24" s="124"/>
      <c r="AL24" s="235">
        <f t="shared" ca="1" si="9"/>
        <v>0</v>
      </c>
      <c r="AN24" s="235">
        <f t="shared" si="8"/>
        <v>0</v>
      </c>
      <c r="AO24" s="235">
        <f t="shared" si="8"/>
        <v>0</v>
      </c>
      <c r="AP24" s="235">
        <f t="shared" si="8"/>
        <v>0</v>
      </c>
      <c r="AQ24" s="235">
        <f t="shared" si="8"/>
        <v>0</v>
      </c>
      <c r="AR24" s="235">
        <f t="shared" si="8"/>
        <v>0</v>
      </c>
      <c r="AS24" s="235">
        <f t="shared" si="8"/>
        <v>0</v>
      </c>
      <c r="AT24" s="235">
        <f t="shared" ca="1" si="8"/>
        <v>0</v>
      </c>
      <c r="AU24" s="235">
        <f t="shared" ca="1" si="8"/>
        <v>0</v>
      </c>
      <c r="AV24" s="235">
        <f t="shared" si="8"/>
        <v>0</v>
      </c>
      <c r="AW24" s="235">
        <f t="shared" si="8"/>
        <v>0</v>
      </c>
      <c r="AX24" s="235">
        <f t="shared" si="8"/>
        <v>0</v>
      </c>
      <c r="AY24" s="235">
        <f t="shared" si="8"/>
        <v>0</v>
      </c>
      <c r="AZ24" s="235">
        <f t="shared" si="8"/>
        <v>0</v>
      </c>
      <c r="BA24" s="235">
        <f t="shared" si="8"/>
        <v>0</v>
      </c>
      <c r="BB24" s="235">
        <f t="shared" si="8"/>
        <v>0</v>
      </c>
      <c r="BC24" s="235">
        <f t="shared" si="8"/>
        <v>0</v>
      </c>
    </row>
    <row r="25" spans="2:55">
      <c r="D25" s="217" t="str">
        <f>TQY_volumes!D25</f>
        <v>Fusesavers</v>
      </c>
      <c r="F25" s="12"/>
      <c r="G25" s="98"/>
      <c r="H25" s="236">
        <f>IF(H$11=$D$6, TQY_volumes!$J25*TQY_volumes!$K25,0)</f>
        <v>0</v>
      </c>
      <c r="I25" s="233">
        <f>IF(I$11=IF($D25=$A$5, $D$5, IF(OR($D25="ESV observed compliance", $D25 = $A$7),$D$7, $D$6)), SUMPRODUCT(TQY_volumes!$Q25:$U25,TQY_volumes!$Q$13:$U$13)+TQY_volumes!$O25,0)</f>
        <v>0</v>
      </c>
      <c r="J25" s="234">
        <f>IF(J$11=$D$6, TQY_volumes!$M25,0)</f>
        <v>0</v>
      </c>
      <c r="K25" s="233">
        <f>IF(K$11=$D$6, TQY_volumes!$J25*TQY_volumes!$K25,0)</f>
        <v>0</v>
      </c>
      <c r="L25" s="233">
        <f>IF(L$11=IF($D25=$A$5, $D$5, IF(OR($D25="ESV observed compliance", $D25 = $A$7),$D$7, $D$6)), SUMPRODUCT(TQY_volumes!$Q25:$U25,TQY_volumes!$Q$13:$U$13)+TQY_volumes!$O25,0)</f>
        <v>0</v>
      </c>
      <c r="M25" s="234">
        <f>IF(M$11=$D$6, TQY_volumes!$M25,0)</f>
        <v>0</v>
      </c>
      <c r="N25" s="233">
        <f>IF(N$11=$D$6, TQY_volumes!$J25*TQY_volumes!$K25,0)</f>
        <v>0</v>
      </c>
      <c r="O25" s="233">
        <f>IF(O$11=IF($D25=$A$5, $D$5, IF(OR($D25="ESV observed compliance", $D25 = $A$7),$D$7, $D$6)), SUMPRODUCT(TQY_volumes!$Q25:$U25,TQY_volumes!$Q$13:$U$13)+TQY_volumes!$O25,0)</f>
        <v>0</v>
      </c>
      <c r="P25" s="234">
        <f>IF(P$11=$D$6, TQY_volumes!$M25,0)</f>
        <v>0</v>
      </c>
      <c r="Q25" s="233">
        <f>IF(Q$11=$D$6, TQY_volumes!$J25*TQY_volumes!$K25,0)</f>
        <v>0</v>
      </c>
      <c r="R25" s="233">
        <f ca="1">IF(R$11=IF($D25=$A$5, $D$5, IF(OR($D25="ESV observed compliance", $D25 = $A$7),$D$7, $D$6)), SUMPRODUCT(TQY_volumes!$Q25:$U25,TQY_volumes!$Q$13:$U$13)+TQY_volumes!$O25,0)</f>
        <v>0</v>
      </c>
      <c r="S25" s="234">
        <f>IF(S$11=$D$6, TQY_volumes!$M25,0)</f>
        <v>0</v>
      </c>
      <c r="T25" s="233">
        <f>IF(T$11=$D$6, TQY_volumes!$J25*TQY_volumes!$K25,0)</f>
        <v>0</v>
      </c>
      <c r="U25" s="233">
        <f>IF(U$11=IF($D25=$A$5, $D$5, IF(OR($D25="ESV observed compliance", $D25 = $A$7),$D$7, $D$6)), SUMPRODUCT(TQY_volumes!$Q25:$U25,TQY_volumes!$Q$13:$U$13)+TQY_volumes!$O25,0)</f>
        <v>0</v>
      </c>
      <c r="V25" s="234">
        <f>IF(V$11=$D$6, TQY_volumes!$M25,0)</f>
        <v>0</v>
      </c>
      <c r="W25" s="233">
        <f>IF(W$11=$D$6, TQY_volumes!$J25*TQY_volumes!$K25,0)</f>
        <v>0</v>
      </c>
      <c r="X25" s="233">
        <f>IF(X$11=IF($D25=$A$5, $D$5, IF(OR($D25="ESV observed compliance", $D25 = $A$7),$D$7, $D$6)), SUMPRODUCT(TQY_volumes!$Q25:$U25,TQY_volumes!$Q$13:$U$13)+TQY_volumes!$O25,0)</f>
        <v>0</v>
      </c>
      <c r="Y25" s="234">
        <f>IF(Y$11=$D$6, TQY_volumes!$M25,0)</f>
        <v>0</v>
      </c>
      <c r="Z25" s="233">
        <f>IF(Z$11=$D$6, TQY_volumes!$J25*TQY_volumes!$K25,0)</f>
        <v>0</v>
      </c>
      <c r="AA25" s="233">
        <f>IF(AA$11=IF($D25=$A$5, $D$5, IF(OR($D25="ESV observed compliance", $D25 = $A$7),$D$7, $D$6)), SUMPRODUCT(TQY_volumes!$Q25:$U25,TQY_volumes!$Q$13:$U$13)+TQY_volumes!$O25,0)</f>
        <v>0</v>
      </c>
      <c r="AB25" s="234">
        <f>IF(AB$11=$D$6, TQY_volumes!$M25,0)</f>
        <v>0</v>
      </c>
      <c r="AC25" s="124"/>
      <c r="AD25" s="235">
        <f t="shared" si="6"/>
        <v>0</v>
      </c>
      <c r="AE25" s="235">
        <f t="shared" si="6"/>
        <v>0</v>
      </c>
      <c r="AF25" s="235">
        <f t="shared" si="6"/>
        <v>0</v>
      </c>
      <c r="AG25" s="235">
        <f t="shared" ca="1" si="6"/>
        <v>0</v>
      </c>
      <c r="AH25" s="235">
        <f t="shared" si="6"/>
        <v>0</v>
      </c>
      <c r="AI25" s="235">
        <f t="shared" si="6"/>
        <v>0</v>
      </c>
      <c r="AJ25" s="235">
        <f t="shared" si="6"/>
        <v>0</v>
      </c>
      <c r="AK25" s="124"/>
      <c r="AL25" s="235">
        <f t="shared" ca="1" si="9"/>
        <v>0</v>
      </c>
      <c r="AN25" s="235">
        <f t="shared" si="8"/>
        <v>0</v>
      </c>
      <c r="AO25" s="235">
        <f t="shared" si="8"/>
        <v>0</v>
      </c>
      <c r="AP25" s="235">
        <f t="shared" si="8"/>
        <v>0</v>
      </c>
      <c r="AQ25" s="235">
        <f t="shared" si="8"/>
        <v>0</v>
      </c>
      <c r="AR25" s="235">
        <f t="shared" si="8"/>
        <v>0</v>
      </c>
      <c r="AS25" s="235">
        <f t="shared" si="8"/>
        <v>0</v>
      </c>
      <c r="AT25" s="235">
        <f t="shared" ca="1" si="8"/>
        <v>0</v>
      </c>
      <c r="AU25" s="235">
        <f t="shared" ca="1" si="8"/>
        <v>0</v>
      </c>
      <c r="AV25" s="235">
        <f t="shared" si="8"/>
        <v>0</v>
      </c>
      <c r="AW25" s="235">
        <f t="shared" si="8"/>
        <v>0</v>
      </c>
      <c r="AX25" s="235">
        <f t="shared" si="8"/>
        <v>0</v>
      </c>
      <c r="AY25" s="235">
        <f t="shared" si="8"/>
        <v>0</v>
      </c>
      <c r="AZ25" s="235">
        <f t="shared" si="8"/>
        <v>0</v>
      </c>
      <c r="BA25" s="235">
        <f t="shared" si="8"/>
        <v>0</v>
      </c>
      <c r="BB25" s="235">
        <f t="shared" si="8"/>
        <v>0</v>
      </c>
      <c r="BC25" s="235">
        <f t="shared" si="8"/>
        <v>0</v>
      </c>
    </row>
    <row r="26" spans="2:55">
      <c r="D26" s="217" t="str">
        <f>TQY_volumes!D26</f>
        <v>HV Regulators upgrade (control box)</v>
      </c>
      <c r="F26" s="12"/>
      <c r="G26" s="98"/>
      <c r="H26" s="236">
        <f>IF(H$11=$D$6, TQY_volumes!$J26*TQY_volumes!$K26,0)</f>
        <v>0</v>
      </c>
      <c r="I26" s="233">
        <f>IF(I$11=IF($D26=$A$5, $D$5, IF(OR($D26="ESV observed compliance", $D26 = $A$7),$D$7, $D$6)), SUMPRODUCT(TQY_volumes!$Q26:$U26,TQY_volumes!$Q$13:$U$13)+TQY_volumes!$O26,0)</f>
        <v>0</v>
      </c>
      <c r="J26" s="234">
        <f>IF(J$11=$D$6, TQY_volumes!$M26,0)</f>
        <v>0</v>
      </c>
      <c r="K26" s="233">
        <f>IF(K$11=$D$6, TQY_volumes!$J26*TQY_volumes!$K26,0)</f>
        <v>0</v>
      </c>
      <c r="L26" s="233">
        <f>IF(L$11=IF($D26=$A$5, $D$5, IF(OR($D26="ESV observed compliance", $D26 = $A$7),$D$7, $D$6)), SUMPRODUCT(TQY_volumes!$Q26:$U26,TQY_volumes!$Q$13:$U$13)+TQY_volumes!$O26,0)</f>
        <v>0</v>
      </c>
      <c r="M26" s="234">
        <f>IF(M$11=$D$6, TQY_volumes!$M26,0)</f>
        <v>0</v>
      </c>
      <c r="N26" s="233">
        <f>IF(N$11=$D$6, TQY_volumes!$J26*TQY_volumes!$K26,0)</f>
        <v>0</v>
      </c>
      <c r="O26" s="233">
        <f>IF(O$11=IF($D26=$A$5, $D$5, IF(OR($D26="ESV observed compliance", $D26 = $A$7),$D$7, $D$6)), SUMPRODUCT(TQY_volumes!$Q26:$U26,TQY_volumes!$Q$13:$U$13)+TQY_volumes!$O26,0)</f>
        <v>0</v>
      </c>
      <c r="P26" s="234">
        <f>IF(P$11=$D$6, TQY_volumes!$M26,0)</f>
        <v>0</v>
      </c>
      <c r="Q26" s="233">
        <f>IF(Q$11=$D$6, TQY_volumes!$J26*TQY_volumes!$K26,0)</f>
        <v>0</v>
      </c>
      <c r="R26" s="233">
        <f ca="1">IF(R$11=IF($D26=$A$5, $D$5, IF(OR($D26="ESV observed compliance", $D26 = $A$7),$D$7, $D$6)), SUMPRODUCT(TQY_volumes!$Q26:$U26,TQY_volumes!$Q$13:$U$13)+TQY_volumes!$O26,0)</f>
        <v>0</v>
      </c>
      <c r="S26" s="234">
        <f>IF(S$11=$D$6, TQY_volumes!$M26,0)</f>
        <v>0</v>
      </c>
      <c r="T26" s="233">
        <f>IF(T$11=$D$6, TQY_volumes!$J26*TQY_volumes!$K26,0)</f>
        <v>0</v>
      </c>
      <c r="U26" s="233">
        <f>IF(U$11=IF($D26=$A$5, $D$5, IF(OR($D26="ESV observed compliance", $D26 = $A$7),$D$7, $D$6)), SUMPRODUCT(TQY_volumes!$Q26:$U26,TQY_volumes!$Q$13:$U$13)+TQY_volumes!$O26,0)</f>
        <v>0</v>
      </c>
      <c r="V26" s="234">
        <f>IF(V$11=$D$6, TQY_volumes!$M26,0)</f>
        <v>0</v>
      </c>
      <c r="W26" s="233">
        <f>IF(W$11=$D$6, TQY_volumes!$J26*TQY_volumes!$K26,0)</f>
        <v>0</v>
      </c>
      <c r="X26" s="233">
        <f>IF(X$11=IF($D26=$A$5, $D$5, IF(OR($D26="ESV observed compliance", $D26 = $A$7),$D$7, $D$6)), SUMPRODUCT(TQY_volumes!$Q26:$U26,TQY_volumes!$Q$13:$U$13)+TQY_volumes!$O26,0)</f>
        <v>0</v>
      </c>
      <c r="Y26" s="234">
        <f>IF(Y$11=$D$6, TQY_volumes!$M26,0)</f>
        <v>0</v>
      </c>
      <c r="Z26" s="233">
        <f>IF(Z$11=$D$6, TQY_volumes!$J26*TQY_volumes!$K26,0)</f>
        <v>0</v>
      </c>
      <c r="AA26" s="233">
        <f>IF(AA$11=IF($D26=$A$5, $D$5, IF(OR($D26="ESV observed compliance", $D26 = $A$7),$D$7, $D$6)), SUMPRODUCT(TQY_volumes!$Q26:$U26,TQY_volumes!$Q$13:$U$13)+TQY_volumes!$O26,0)</f>
        <v>0</v>
      </c>
      <c r="AB26" s="234">
        <f>IF(AB$11=$D$6, TQY_volumes!$M26,0)</f>
        <v>0</v>
      </c>
      <c r="AC26" s="124"/>
      <c r="AD26" s="235">
        <f t="shared" si="6"/>
        <v>0</v>
      </c>
      <c r="AE26" s="235">
        <f t="shared" si="6"/>
        <v>0</v>
      </c>
      <c r="AF26" s="235">
        <f t="shared" si="6"/>
        <v>0</v>
      </c>
      <c r="AG26" s="235">
        <f t="shared" ca="1" si="6"/>
        <v>0</v>
      </c>
      <c r="AH26" s="235">
        <f t="shared" si="6"/>
        <v>0</v>
      </c>
      <c r="AI26" s="235">
        <f t="shared" si="6"/>
        <v>0</v>
      </c>
      <c r="AJ26" s="235">
        <f t="shared" si="6"/>
        <v>0</v>
      </c>
      <c r="AK26" s="124"/>
      <c r="AL26" s="235">
        <f t="shared" ca="1" si="9"/>
        <v>0</v>
      </c>
      <c r="AN26" s="235">
        <f t="shared" si="8"/>
        <v>0</v>
      </c>
      <c r="AO26" s="235">
        <f t="shared" si="8"/>
        <v>0</v>
      </c>
      <c r="AP26" s="235">
        <f t="shared" si="8"/>
        <v>0</v>
      </c>
      <c r="AQ26" s="235">
        <f t="shared" si="8"/>
        <v>0</v>
      </c>
      <c r="AR26" s="235">
        <f t="shared" si="8"/>
        <v>0</v>
      </c>
      <c r="AS26" s="235">
        <f t="shared" si="8"/>
        <v>0</v>
      </c>
      <c r="AT26" s="235">
        <f t="shared" ca="1" si="8"/>
        <v>0</v>
      </c>
      <c r="AU26" s="235">
        <f t="shared" ca="1" si="8"/>
        <v>0</v>
      </c>
      <c r="AV26" s="235">
        <f t="shared" si="8"/>
        <v>0</v>
      </c>
      <c r="AW26" s="235">
        <f t="shared" si="8"/>
        <v>0</v>
      </c>
      <c r="AX26" s="235">
        <f t="shared" si="8"/>
        <v>0</v>
      </c>
      <c r="AY26" s="235">
        <f t="shared" si="8"/>
        <v>0</v>
      </c>
      <c r="AZ26" s="235">
        <f t="shared" si="8"/>
        <v>0</v>
      </c>
      <c r="BA26" s="235">
        <f t="shared" si="8"/>
        <v>0</v>
      </c>
      <c r="BB26" s="235">
        <f t="shared" si="8"/>
        <v>0</v>
      </c>
      <c r="BC26" s="235">
        <f t="shared" si="8"/>
        <v>0</v>
      </c>
    </row>
    <row r="27" spans="2:55">
      <c r="D27" s="217" t="str">
        <f>TQY_volumes!D27</f>
        <v>HV Regulators upgrade (close delta)</v>
      </c>
      <c r="F27" s="12"/>
      <c r="G27" s="98"/>
      <c r="H27" s="236">
        <f>IF(H$11=$D$6, TQY_volumes!$J27*TQY_volumes!$K27,0)</f>
        <v>0</v>
      </c>
      <c r="I27" s="233">
        <f>IF(I$11=IF($D27=$A$5, $D$5, IF(OR($D27="ESV observed compliance", $D27 = $A$7),$D$7, $D$6)), SUMPRODUCT(TQY_volumes!$Q27:$U27,TQY_volumes!$Q$13:$U$13)+TQY_volumes!$O27,0)</f>
        <v>0</v>
      </c>
      <c r="J27" s="234">
        <f>IF(J$11=$D$6, TQY_volumes!$M27,0)</f>
        <v>0</v>
      </c>
      <c r="K27" s="233">
        <f>IF(K$11=$D$6, TQY_volumes!$J27*TQY_volumes!$K27,0)</f>
        <v>0</v>
      </c>
      <c r="L27" s="233">
        <f>IF(L$11=IF($D27=$A$5, $D$5, IF(OR($D27="ESV observed compliance", $D27 = $A$7),$D$7, $D$6)), SUMPRODUCT(TQY_volumes!$Q27:$U27,TQY_volumes!$Q$13:$U$13)+TQY_volumes!$O27,0)</f>
        <v>0</v>
      </c>
      <c r="M27" s="234">
        <f>IF(M$11=$D$6, TQY_volumes!$M27,0)</f>
        <v>0</v>
      </c>
      <c r="N27" s="233">
        <f>IF(N$11=$D$6, TQY_volumes!$J27*TQY_volumes!$K27,0)</f>
        <v>0</v>
      </c>
      <c r="O27" s="233">
        <f>IF(O$11=IF($D27=$A$5, $D$5, IF(OR($D27="ESV observed compliance", $D27 = $A$7),$D$7, $D$6)), SUMPRODUCT(TQY_volumes!$Q27:$U27,TQY_volumes!$Q$13:$U$13)+TQY_volumes!$O27,0)</f>
        <v>0</v>
      </c>
      <c r="P27" s="234">
        <f>IF(P$11=$D$6, TQY_volumes!$M27,0)</f>
        <v>0</v>
      </c>
      <c r="Q27" s="233">
        <f>IF(Q$11=$D$6, TQY_volumes!$J27*TQY_volumes!$K27,0)</f>
        <v>0</v>
      </c>
      <c r="R27" s="233">
        <f ca="1">IF(R$11=IF($D27=$A$5, $D$5, IF(OR($D27="ESV observed compliance", $D27 = $A$7),$D$7, $D$6)), SUMPRODUCT(TQY_volumes!$Q27:$U27,TQY_volumes!$Q$13:$U$13)+TQY_volumes!$O27,0)</f>
        <v>0</v>
      </c>
      <c r="S27" s="234">
        <f>IF(S$11=$D$6, TQY_volumes!$M27,0)</f>
        <v>0</v>
      </c>
      <c r="T27" s="233">
        <f>IF(T$11=$D$6, TQY_volumes!$J27*TQY_volumes!$K27,0)</f>
        <v>0</v>
      </c>
      <c r="U27" s="233">
        <f>IF(U$11=IF($D27=$A$5, $D$5, IF(OR($D27="ESV observed compliance", $D27 = $A$7),$D$7, $D$6)), SUMPRODUCT(TQY_volumes!$Q27:$U27,TQY_volumes!$Q$13:$U$13)+TQY_volumes!$O27,0)</f>
        <v>0</v>
      </c>
      <c r="V27" s="234">
        <f>IF(V$11=$D$6, TQY_volumes!$M27,0)</f>
        <v>0</v>
      </c>
      <c r="W27" s="233">
        <f>IF(W$11=$D$6, TQY_volumes!$J27*TQY_volumes!$K27,0)</f>
        <v>0</v>
      </c>
      <c r="X27" s="233">
        <f>IF(X$11=IF($D27=$A$5, $D$5, IF(OR($D27="ESV observed compliance", $D27 = $A$7),$D$7, $D$6)), SUMPRODUCT(TQY_volumes!$Q27:$U27,TQY_volumes!$Q$13:$U$13)+TQY_volumes!$O27,0)</f>
        <v>0</v>
      </c>
      <c r="Y27" s="234">
        <f>IF(Y$11=$D$6, TQY_volumes!$M27,0)</f>
        <v>0</v>
      </c>
      <c r="Z27" s="233">
        <f>IF(Z$11=$D$6, TQY_volumes!$J27*TQY_volumes!$K27,0)</f>
        <v>0</v>
      </c>
      <c r="AA27" s="233">
        <f>IF(AA$11=IF($D27=$A$5, $D$5, IF(OR($D27="ESV observed compliance", $D27 = $A$7),$D$7, $D$6)), SUMPRODUCT(TQY_volumes!$Q27:$U27,TQY_volumes!$Q$13:$U$13)+TQY_volumes!$O27,0)</f>
        <v>0</v>
      </c>
      <c r="AB27" s="234">
        <f>IF(AB$11=$D$6, TQY_volumes!$M27,0)</f>
        <v>0</v>
      </c>
      <c r="AC27" s="124"/>
      <c r="AD27" s="235">
        <f t="shared" si="6"/>
        <v>0</v>
      </c>
      <c r="AE27" s="235">
        <f t="shared" si="6"/>
        <v>0</v>
      </c>
      <c r="AF27" s="235">
        <f t="shared" si="6"/>
        <v>0</v>
      </c>
      <c r="AG27" s="235">
        <f t="shared" ca="1" si="6"/>
        <v>0</v>
      </c>
      <c r="AH27" s="235">
        <f t="shared" si="6"/>
        <v>0</v>
      </c>
      <c r="AI27" s="235">
        <f t="shared" si="6"/>
        <v>0</v>
      </c>
      <c r="AJ27" s="235">
        <f t="shared" si="6"/>
        <v>0</v>
      </c>
      <c r="AK27" s="124"/>
      <c r="AL27" s="235">
        <f t="shared" ca="1" si="9"/>
        <v>0</v>
      </c>
      <c r="AN27" s="235">
        <f t="shared" si="8"/>
        <v>0</v>
      </c>
      <c r="AO27" s="235">
        <f t="shared" si="8"/>
        <v>0</v>
      </c>
      <c r="AP27" s="235">
        <f t="shared" si="8"/>
        <v>0</v>
      </c>
      <c r="AQ27" s="235">
        <f t="shared" si="8"/>
        <v>0</v>
      </c>
      <c r="AR27" s="235">
        <f t="shared" si="8"/>
        <v>0</v>
      </c>
      <c r="AS27" s="235">
        <f t="shared" si="8"/>
        <v>0</v>
      </c>
      <c r="AT27" s="235">
        <f t="shared" ca="1" si="8"/>
        <v>0</v>
      </c>
      <c r="AU27" s="235">
        <f t="shared" ca="1" si="8"/>
        <v>0</v>
      </c>
      <c r="AV27" s="235">
        <f t="shared" si="8"/>
        <v>0</v>
      </c>
      <c r="AW27" s="235">
        <f t="shared" si="8"/>
        <v>0</v>
      </c>
      <c r="AX27" s="235">
        <f t="shared" si="8"/>
        <v>0</v>
      </c>
      <c r="AY27" s="235">
        <f t="shared" si="8"/>
        <v>0</v>
      </c>
      <c r="AZ27" s="235">
        <f t="shared" si="8"/>
        <v>0</v>
      </c>
      <c r="BA27" s="235">
        <f t="shared" si="8"/>
        <v>0</v>
      </c>
      <c r="BB27" s="235">
        <f t="shared" si="8"/>
        <v>0</v>
      </c>
      <c r="BC27" s="235">
        <f t="shared" si="8"/>
        <v>0</v>
      </c>
    </row>
    <row r="28" spans="2:55">
      <c r="D28" s="217" t="str">
        <f>TQY_volumes!D28</f>
        <v>Distribution switchgear (installed)</v>
      </c>
      <c r="F28" s="12"/>
      <c r="G28" s="98"/>
      <c r="H28" s="236">
        <f>IF(H$11=$D$6, TQY_volumes!$J28*TQY_volumes!$K28,0)</f>
        <v>0</v>
      </c>
      <c r="I28" s="233">
        <f>IF(I$11=IF($D28=$A$5, $D$5, IF(OR($D28="ESV observed compliance", $D28 = $A$7),$D$7, $D$6)), SUMPRODUCT(TQY_volumes!$Q28:$U28,TQY_volumes!$Q$13:$U$13)+TQY_volumes!$O28,0)</f>
        <v>0</v>
      </c>
      <c r="J28" s="234">
        <f>IF(J$11=$D$6, TQY_volumes!$M28,0)</f>
        <v>0</v>
      </c>
      <c r="K28" s="233">
        <f>IF(K$11=$D$6, TQY_volumes!$J28*TQY_volumes!$K28,0)</f>
        <v>0</v>
      </c>
      <c r="L28" s="233">
        <f>IF(L$11=IF($D28=$A$5, $D$5, IF(OR($D28="ESV observed compliance", $D28 = $A$7),$D$7, $D$6)), SUMPRODUCT(TQY_volumes!$Q28:$U28,TQY_volumes!$Q$13:$U$13)+TQY_volumes!$O28,0)</f>
        <v>0</v>
      </c>
      <c r="M28" s="234">
        <f>IF(M$11=$D$6, TQY_volumes!$M28,0)</f>
        <v>0</v>
      </c>
      <c r="N28" s="233">
        <f>IF(N$11=$D$6, TQY_volumes!$J28*TQY_volumes!$K28,0)</f>
        <v>0</v>
      </c>
      <c r="O28" s="233">
        <f>IF(O$11=IF($D28=$A$5, $D$5, IF(OR($D28="ESV observed compliance", $D28 = $A$7),$D$7, $D$6)), SUMPRODUCT(TQY_volumes!$Q28:$U28,TQY_volumes!$Q$13:$U$13)+TQY_volumes!$O28,0)</f>
        <v>0</v>
      </c>
      <c r="P28" s="234">
        <f>IF(P$11=$D$6, TQY_volumes!$M28,0)</f>
        <v>0</v>
      </c>
      <c r="Q28" s="233">
        <f>IF(Q$11=$D$6, TQY_volumes!$J28*TQY_volumes!$K28,0)</f>
        <v>0</v>
      </c>
      <c r="R28" s="233">
        <f ca="1">IF(R$11=IF($D28=$A$5, $D$5, IF(OR($D28="ESV observed compliance", $D28 = $A$7),$D$7, $D$6)), SUMPRODUCT(TQY_volumes!$Q28:$U28,TQY_volumes!$Q$13:$U$13)+TQY_volumes!$O28,0)</f>
        <v>0</v>
      </c>
      <c r="S28" s="234">
        <f>IF(S$11=$D$6, TQY_volumes!$M28,0)</f>
        <v>0</v>
      </c>
      <c r="T28" s="233">
        <f>IF(T$11=$D$6, TQY_volumes!$J28*TQY_volumes!$K28,0)</f>
        <v>0</v>
      </c>
      <c r="U28" s="233">
        <f>IF(U$11=IF($D28=$A$5, $D$5, IF(OR($D28="ESV observed compliance", $D28 = $A$7),$D$7, $D$6)), SUMPRODUCT(TQY_volumes!$Q28:$U28,TQY_volumes!$Q$13:$U$13)+TQY_volumes!$O28,0)</f>
        <v>0</v>
      </c>
      <c r="V28" s="234">
        <f>IF(V$11=$D$6, TQY_volumes!$M28,0)</f>
        <v>0</v>
      </c>
      <c r="W28" s="233">
        <f>IF(W$11=$D$6, TQY_volumes!$J28*TQY_volumes!$K28,0)</f>
        <v>0</v>
      </c>
      <c r="X28" s="233">
        <f>IF(X$11=IF($D28=$A$5, $D$5, IF(OR($D28="ESV observed compliance", $D28 = $A$7),$D$7, $D$6)), SUMPRODUCT(TQY_volumes!$Q28:$U28,TQY_volumes!$Q$13:$U$13)+TQY_volumes!$O28,0)</f>
        <v>0</v>
      </c>
      <c r="Y28" s="234">
        <f>IF(Y$11=$D$6, TQY_volumes!$M28,0)</f>
        <v>0</v>
      </c>
      <c r="Z28" s="233">
        <f>IF(Z$11=$D$6, TQY_volumes!$J28*TQY_volumes!$K28,0)</f>
        <v>0</v>
      </c>
      <c r="AA28" s="233">
        <f>IF(AA$11=IF($D28=$A$5, $D$5, IF(OR($D28="ESV observed compliance", $D28 = $A$7),$D$7, $D$6)), SUMPRODUCT(TQY_volumes!$Q28:$U28,TQY_volumes!$Q$13:$U$13)+TQY_volumes!$O28,0)</f>
        <v>0</v>
      </c>
      <c r="AB28" s="234">
        <f>IF(AB$11=$D$6, TQY_volumes!$M28,0)</f>
        <v>0</v>
      </c>
      <c r="AC28" s="124"/>
      <c r="AD28" s="235">
        <f t="shared" si="6"/>
        <v>0</v>
      </c>
      <c r="AE28" s="235">
        <f t="shared" si="6"/>
        <v>0</v>
      </c>
      <c r="AF28" s="235">
        <f t="shared" si="6"/>
        <v>0</v>
      </c>
      <c r="AG28" s="235">
        <f t="shared" ca="1" si="6"/>
        <v>0</v>
      </c>
      <c r="AH28" s="235">
        <f t="shared" si="6"/>
        <v>0</v>
      </c>
      <c r="AI28" s="235">
        <f t="shared" si="6"/>
        <v>0</v>
      </c>
      <c r="AJ28" s="235">
        <f t="shared" si="6"/>
        <v>0</v>
      </c>
      <c r="AK28" s="124"/>
      <c r="AL28" s="235">
        <f t="shared" ca="1" si="9"/>
        <v>0</v>
      </c>
      <c r="AN28" s="235">
        <f t="shared" si="8"/>
        <v>0</v>
      </c>
      <c r="AO28" s="235">
        <f t="shared" si="8"/>
        <v>0</v>
      </c>
      <c r="AP28" s="235">
        <f t="shared" si="8"/>
        <v>0</v>
      </c>
      <c r="AQ28" s="235">
        <f t="shared" si="8"/>
        <v>0</v>
      </c>
      <c r="AR28" s="235">
        <f t="shared" si="8"/>
        <v>0</v>
      </c>
      <c r="AS28" s="235">
        <f t="shared" si="8"/>
        <v>0</v>
      </c>
      <c r="AT28" s="235">
        <f t="shared" ca="1" si="8"/>
        <v>0</v>
      </c>
      <c r="AU28" s="235">
        <f t="shared" ca="1" si="8"/>
        <v>0</v>
      </c>
      <c r="AV28" s="235">
        <f t="shared" si="8"/>
        <v>0</v>
      </c>
      <c r="AW28" s="235">
        <f t="shared" si="8"/>
        <v>0</v>
      </c>
      <c r="AX28" s="235">
        <f t="shared" si="8"/>
        <v>0</v>
      </c>
      <c r="AY28" s="235">
        <f t="shared" si="8"/>
        <v>0</v>
      </c>
      <c r="AZ28" s="235">
        <f t="shared" si="8"/>
        <v>0</v>
      </c>
      <c r="BA28" s="235">
        <f t="shared" si="8"/>
        <v>0</v>
      </c>
      <c r="BB28" s="235">
        <f t="shared" si="8"/>
        <v>0</v>
      </c>
      <c r="BC28" s="235">
        <f t="shared" si="8"/>
        <v>0</v>
      </c>
    </row>
    <row r="29" spans="2:55">
      <c r="D29" s="217" t="str">
        <f>TQY_volumes!D29</f>
        <v>UG cable replacement</v>
      </c>
      <c r="F29" s="12"/>
      <c r="G29" s="98"/>
      <c r="H29" s="236">
        <f>IF(H$11=$D$6, TQY_volumes!$J29*TQY_volumes!$K29,0)</f>
        <v>0</v>
      </c>
      <c r="I29" s="233">
        <f>IF(I$11=IF($D29=$A$5, $D$5, IF(OR($D29="ESV observed compliance", $D29 = $A$7),$D$7, $D$6)), SUMPRODUCT(TQY_volumes!$Q29:$U29,TQY_volumes!$Q$13:$U$13)+TQY_volumes!$O29,0)</f>
        <v>0</v>
      </c>
      <c r="J29" s="234">
        <f>IF(J$11=$D$6, TQY_volumes!$M29,0)</f>
        <v>0</v>
      </c>
      <c r="K29" s="233">
        <f>IF(K$11=$D$6, TQY_volumes!$J29*TQY_volumes!$K29,0)</f>
        <v>0</v>
      </c>
      <c r="L29" s="233">
        <f>IF(L$11=IF($D29=$A$5, $D$5, IF(OR($D29="ESV observed compliance", $D29 = $A$7),$D$7, $D$6)), SUMPRODUCT(TQY_volumes!$Q29:$U29,TQY_volumes!$Q$13:$U$13)+TQY_volumes!$O29,0)</f>
        <v>0</v>
      </c>
      <c r="M29" s="234">
        <f>IF(M$11=$D$6, TQY_volumes!$M29,0)</f>
        <v>0</v>
      </c>
      <c r="N29" s="233">
        <f>IF(N$11=$D$6, TQY_volumes!$J29*TQY_volumes!$K29,0)</f>
        <v>0</v>
      </c>
      <c r="O29" s="233">
        <f>IF(O$11=IF($D29=$A$5, $D$5, IF(OR($D29="ESV observed compliance", $D29 = $A$7),$D$7, $D$6)), SUMPRODUCT(TQY_volumes!$Q29:$U29,TQY_volumes!$Q$13:$U$13)+TQY_volumes!$O29,0)</f>
        <v>0</v>
      </c>
      <c r="P29" s="234">
        <f>IF(P$11=$D$6, TQY_volumes!$M29,0)</f>
        <v>0</v>
      </c>
      <c r="Q29" s="233">
        <f>IF(Q$11=$D$6, TQY_volumes!$J29*TQY_volumes!$K29,0)</f>
        <v>0</v>
      </c>
      <c r="R29" s="233">
        <f ca="1">IF(R$11=IF($D29=$A$5, $D$5, IF(OR($D29="ESV observed compliance", $D29 = $A$7),$D$7, $D$6)), SUMPRODUCT(TQY_volumes!$Q29:$U29,TQY_volumes!$Q$13:$U$13)+TQY_volumes!$O29,0)</f>
        <v>0</v>
      </c>
      <c r="S29" s="234">
        <f>IF(S$11=$D$6, TQY_volumes!$M29,0)</f>
        <v>0</v>
      </c>
      <c r="T29" s="233">
        <f>IF(T$11=$D$6, TQY_volumes!$J29*TQY_volumes!$K29,0)</f>
        <v>0</v>
      </c>
      <c r="U29" s="233">
        <f>IF(U$11=IF($D29=$A$5, $D$5, IF(OR($D29="ESV observed compliance", $D29 = $A$7),$D$7, $D$6)), SUMPRODUCT(TQY_volumes!$Q29:$U29,TQY_volumes!$Q$13:$U$13)+TQY_volumes!$O29,0)</f>
        <v>0</v>
      </c>
      <c r="V29" s="234">
        <f>IF(V$11=$D$6, TQY_volumes!$M29,0)</f>
        <v>0</v>
      </c>
      <c r="W29" s="233">
        <f>IF(W$11=$D$6, TQY_volumes!$J29*TQY_volumes!$K29,0)</f>
        <v>0</v>
      </c>
      <c r="X29" s="233">
        <f>IF(X$11=IF($D29=$A$5, $D$5, IF(OR($D29="ESV observed compliance", $D29 = $A$7),$D$7, $D$6)), SUMPRODUCT(TQY_volumes!$Q29:$U29,TQY_volumes!$Q$13:$U$13)+TQY_volumes!$O29,0)</f>
        <v>0</v>
      </c>
      <c r="Y29" s="234">
        <f>IF(Y$11=$D$6, TQY_volumes!$M29,0)</f>
        <v>0</v>
      </c>
      <c r="Z29" s="233">
        <f>IF(Z$11=$D$6, TQY_volumes!$J29*TQY_volumes!$K29,0)</f>
        <v>0</v>
      </c>
      <c r="AA29" s="233">
        <f>IF(AA$11=IF($D29=$A$5, $D$5, IF(OR($D29="ESV observed compliance", $D29 = $A$7),$D$7, $D$6)), SUMPRODUCT(TQY_volumes!$Q29:$U29,TQY_volumes!$Q$13:$U$13)+TQY_volumes!$O29,0)</f>
        <v>0</v>
      </c>
      <c r="AB29" s="234">
        <f>IF(AB$11=$D$6, TQY_volumes!$M29,0)</f>
        <v>0</v>
      </c>
      <c r="AC29" s="124"/>
      <c r="AD29" s="235">
        <f t="shared" si="6"/>
        <v>0</v>
      </c>
      <c r="AE29" s="235">
        <f t="shared" si="6"/>
        <v>0</v>
      </c>
      <c r="AF29" s="235">
        <f t="shared" si="6"/>
        <v>0</v>
      </c>
      <c r="AG29" s="235">
        <f t="shared" ca="1" si="6"/>
        <v>0</v>
      </c>
      <c r="AH29" s="235">
        <f t="shared" si="6"/>
        <v>0</v>
      </c>
      <c r="AI29" s="235">
        <f t="shared" si="6"/>
        <v>0</v>
      </c>
      <c r="AJ29" s="235">
        <f t="shared" si="6"/>
        <v>0</v>
      </c>
      <c r="AK29" s="124"/>
      <c r="AL29" s="235">
        <f t="shared" ca="1" si="9"/>
        <v>0</v>
      </c>
      <c r="AN29" s="235">
        <f t="shared" si="8"/>
        <v>0</v>
      </c>
      <c r="AO29" s="235">
        <f t="shared" si="8"/>
        <v>0</v>
      </c>
      <c r="AP29" s="235">
        <f t="shared" si="8"/>
        <v>0</v>
      </c>
      <c r="AQ29" s="235">
        <f t="shared" si="8"/>
        <v>0</v>
      </c>
      <c r="AR29" s="235">
        <f t="shared" si="8"/>
        <v>0</v>
      </c>
      <c r="AS29" s="235">
        <f t="shared" si="8"/>
        <v>0</v>
      </c>
      <c r="AT29" s="235">
        <f t="shared" ca="1" si="8"/>
        <v>0</v>
      </c>
      <c r="AU29" s="235">
        <f t="shared" ca="1" si="8"/>
        <v>0</v>
      </c>
      <c r="AV29" s="235">
        <f t="shared" si="8"/>
        <v>0</v>
      </c>
      <c r="AW29" s="235">
        <f t="shared" si="8"/>
        <v>0</v>
      </c>
      <c r="AX29" s="235">
        <f t="shared" si="8"/>
        <v>0</v>
      </c>
      <c r="AY29" s="235">
        <f t="shared" si="8"/>
        <v>0</v>
      </c>
      <c r="AZ29" s="235">
        <f t="shared" si="8"/>
        <v>0</v>
      </c>
      <c r="BA29" s="235">
        <f t="shared" si="8"/>
        <v>0</v>
      </c>
      <c r="BB29" s="235">
        <f t="shared" si="8"/>
        <v>0</v>
      </c>
      <c r="BC29" s="235">
        <f t="shared" si="8"/>
        <v>0</v>
      </c>
    </row>
    <row r="30" spans="2:55">
      <c r="D30" s="217" t="str">
        <f>TQY_volumes!D30</f>
        <v>Test Sites</v>
      </c>
      <c r="F30" s="12"/>
      <c r="G30" s="98"/>
      <c r="H30" s="236">
        <f>IF(H$11=$D$6, TQY_volumes!$J30*TQY_volumes!$K30,0)</f>
        <v>0</v>
      </c>
      <c r="I30" s="233">
        <f>IF(I$11=IF($D30=$A$5, $D$5, IF(OR($D30="ESV observed compliance", $D30 = $A$7),$D$7, $D$6)), SUMPRODUCT(TQY_volumes!$Q30:$U30,TQY_volumes!$Q$13:$U$13)+TQY_volumes!$O30,0)</f>
        <v>0</v>
      </c>
      <c r="J30" s="234">
        <f>IF(J$11=$D$6, TQY_volumes!$M30,0)</f>
        <v>0</v>
      </c>
      <c r="K30" s="233">
        <f>IF(K$11=$D$6, TQY_volumes!$J30*TQY_volumes!$K30,0)</f>
        <v>0</v>
      </c>
      <c r="L30" s="233">
        <f>IF(L$11=IF($D30=$A$5, $D$5, IF(OR($D30="ESV observed compliance", $D30 = $A$7),$D$7, $D$6)), SUMPRODUCT(TQY_volumes!$Q30:$U30,TQY_volumes!$Q$13:$U$13)+TQY_volumes!$O30,0)</f>
        <v>0</v>
      </c>
      <c r="M30" s="234">
        <f>IF(M$11=$D$6, TQY_volumes!$M30,0)</f>
        <v>0</v>
      </c>
      <c r="N30" s="233">
        <f>IF(N$11=$D$6, TQY_volumes!$J30*TQY_volumes!$K30,0)</f>
        <v>0</v>
      </c>
      <c r="O30" s="233">
        <f>IF(O$11=IF($D30=$A$5, $D$5, IF(OR($D30="ESV observed compliance", $D30 = $A$7),$D$7, $D$6)), SUMPRODUCT(TQY_volumes!$Q30:$U30,TQY_volumes!$Q$13:$U$13)+TQY_volumes!$O30,0)</f>
        <v>0</v>
      </c>
      <c r="P30" s="234">
        <f>IF(P$11=$D$6, TQY_volumes!$M30,0)</f>
        <v>0</v>
      </c>
      <c r="Q30" s="233">
        <f>IF(Q$11=$D$6, TQY_volumes!$J30*TQY_volumes!$K30,0)</f>
        <v>0</v>
      </c>
      <c r="R30" s="233">
        <f ca="1">IF(R$11=IF($D30=$A$5, $D$5, IF(OR($D30="ESV observed compliance", $D30 = $A$7),$D$7, $D$6)), SUMPRODUCT(TQY_volumes!$Q30:$U30,TQY_volumes!$Q$13:$U$13)+TQY_volumes!$O30,0)</f>
        <v>0</v>
      </c>
      <c r="S30" s="234">
        <f>IF(S$11=$D$6, TQY_volumes!$M30,0)</f>
        <v>0</v>
      </c>
      <c r="T30" s="233">
        <f>IF(T$11=$D$6, TQY_volumes!$J30*TQY_volumes!$K30,0)</f>
        <v>0</v>
      </c>
      <c r="U30" s="233">
        <f>IF(U$11=IF($D30=$A$5, $D$5, IF(OR($D30="ESV observed compliance", $D30 = $A$7),$D$7, $D$6)), SUMPRODUCT(TQY_volumes!$Q30:$U30,TQY_volumes!$Q$13:$U$13)+TQY_volumes!$O30,0)</f>
        <v>0</v>
      </c>
      <c r="V30" s="234">
        <f>IF(V$11=$D$6, TQY_volumes!$M30,0)</f>
        <v>0</v>
      </c>
      <c r="W30" s="233">
        <f>IF(W$11=$D$6, TQY_volumes!$J30*TQY_volumes!$K30,0)</f>
        <v>0</v>
      </c>
      <c r="X30" s="233">
        <f>IF(X$11=IF($D30=$A$5, $D$5, IF(OR($D30="ESV observed compliance", $D30 = $A$7),$D$7, $D$6)), SUMPRODUCT(TQY_volumes!$Q30:$U30,TQY_volumes!$Q$13:$U$13)+TQY_volumes!$O30,0)</f>
        <v>0</v>
      </c>
      <c r="Y30" s="234">
        <f>IF(Y$11=$D$6, TQY_volumes!$M30,0)</f>
        <v>0</v>
      </c>
      <c r="Z30" s="233">
        <f>IF(Z$11=$D$6, TQY_volumes!$J30*TQY_volumes!$K30,0)</f>
        <v>0</v>
      </c>
      <c r="AA30" s="233">
        <f>IF(AA$11=IF($D30=$A$5, $D$5, IF(OR($D30="ESV observed compliance", $D30 = $A$7),$D$7, $D$6)), SUMPRODUCT(TQY_volumes!$Q30:$U30,TQY_volumes!$Q$13:$U$13)+TQY_volumes!$O30,0)</f>
        <v>0</v>
      </c>
      <c r="AB30" s="234">
        <f>IF(AB$11=$D$6, TQY_volumes!$M30,0)</f>
        <v>0</v>
      </c>
      <c r="AC30" s="124"/>
      <c r="AD30" s="235">
        <f t="shared" si="6"/>
        <v>0</v>
      </c>
      <c r="AE30" s="235">
        <f t="shared" si="6"/>
        <v>0</v>
      </c>
      <c r="AF30" s="235">
        <f t="shared" si="6"/>
        <v>0</v>
      </c>
      <c r="AG30" s="235">
        <f t="shared" ca="1" si="6"/>
        <v>0</v>
      </c>
      <c r="AH30" s="235">
        <f t="shared" si="6"/>
        <v>0</v>
      </c>
      <c r="AI30" s="235">
        <f t="shared" si="6"/>
        <v>0</v>
      </c>
      <c r="AJ30" s="235">
        <f t="shared" si="6"/>
        <v>0</v>
      </c>
      <c r="AK30" s="124"/>
      <c r="AL30" s="235">
        <f ca="1">SUM(AD30:AJ30)</f>
        <v>0</v>
      </c>
      <c r="AN30" s="235">
        <f t="shared" si="8"/>
        <v>0</v>
      </c>
      <c r="AO30" s="235">
        <f t="shared" si="8"/>
        <v>0</v>
      </c>
      <c r="AP30" s="235">
        <f t="shared" si="8"/>
        <v>0</v>
      </c>
      <c r="AQ30" s="235">
        <f t="shared" si="8"/>
        <v>0</v>
      </c>
      <c r="AR30" s="235">
        <f t="shared" si="8"/>
        <v>0</v>
      </c>
      <c r="AS30" s="235">
        <f t="shared" si="8"/>
        <v>0</v>
      </c>
      <c r="AT30" s="235">
        <f t="shared" ca="1" si="8"/>
        <v>0</v>
      </c>
      <c r="AU30" s="235">
        <f t="shared" ca="1" si="8"/>
        <v>0</v>
      </c>
      <c r="AV30" s="235">
        <f t="shared" si="8"/>
        <v>0</v>
      </c>
      <c r="AW30" s="235">
        <f t="shared" si="8"/>
        <v>0</v>
      </c>
      <c r="AX30" s="235">
        <f t="shared" si="8"/>
        <v>0</v>
      </c>
      <c r="AY30" s="235">
        <f t="shared" si="8"/>
        <v>0</v>
      </c>
      <c r="AZ30" s="235">
        <f t="shared" si="8"/>
        <v>0</v>
      </c>
      <c r="BA30" s="235">
        <f t="shared" si="8"/>
        <v>0</v>
      </c>
      <c r="BB30" s="235">
        <f t="shared" si="8"/>
        <v>0</v>
      </c>
      <c r="BC30" s="235">
        <f t="shared" si="8"/>
        <v>0</v>
      </c>
    </row>
    <row r="31" spans="2:55">
      <c r="D31" s="219" t="str">
        <f>TQY_volumes!D31</f>
        <v>HV Customers (total)</v>
      </c>
      <c r="F31" s="12"/>
      <c r="G31" s="98"/>
      <c r="H31" s="236">
        <f>IF(H$11=$D$6, TQY_volumes!$J31*TQY_volumes!$K31,0)</f>
        <v>0</v>
      </c>
      <c r="I31" s="233">
        <f>IF(I$11=IF($D31=$A$5, $D$5, IF(OR($D31="ESV observed compliance", $D31 = $A$7),$D$7, $D$6)), SUMPRODUCT(TQY_volumes!$Q31:$U31,TQY_volumes!$Q$13:$U$13)+TQY_volumes!$O31,0)</f>
        <v>0</v>
      </c>
      <c r="J31" s="234">
        <f>IF(J$11=$D$6, TQY_volumes!$M31,0)</f>
        <v>0</v>
      </c>
      <c r="K31" s="233">
        <f>IF(K$11=$D$6, TQY_volumes!$J31*TQY_volumes!$K31,0)</f>
        <v>0</v>
      </c>
      <c r="L31" s="233">
        <f>IF(L$11=IF($D31=$A$5, $D$5, IF(OR($D31="ESV observed compliance", $D31 = $A$7),$D$7, $D$6)), SUMPRODUCT(TQY_volumes!$Q31:$U31,TQY_volumes!$Q$13:$U$13)+TQY_volumes!$O31,0)</f>
        <v>0</v>
      </c>
      <c r="M31" s="234">
        <f>IF(M$11=$D$6, TQY_volumes!$M31,0)</f>
        <v>0</v>
      </c>
      <c r="N31" s="233">
        <f>IF(N$11=$D$6, TQY_volumes!$J31*TQY_volumes!$K31,0)</f>
        <v>0</v>
      </c>
      <c r="O31" s="233">
        <f>IF(O$11=IF($D31=$A$5, $D$5, IF(OR($D31="ESV observed compliance", $D31 = $A$7),$D$7, $D$6)), SUMPRODUCT(TQY_volumes!$Q31:$U31,TQY_volumes!$Q$13:$U$13)+TQY_volumes!$O31,0)</f>
        <v>0</v>
      </c>
      <c r="P31" s="234">
        <f>IF(P$11=$D$6, TQY_volumes!$M31,0)</f>
        <v>0</v>
      </c>
      <c r="Q31" s="233">
        <f>IF(Q$11=$D$6, TQY_volumes!$J31*TQY_volumes!$K31,0)</f>
        <v>0</v>
      </c>
      <c r="R31" s="233">
        <f ca="1">IF(R$11=IF($D31=$A$5, $D$5, IF(OR($D31="ESV observed compliance", $D31 = $A$7),$D$7, $D$6)), SUMPRODUCT(TQY_volumes!$Q31:$U31,TQY_volumes!$Q$13:$U$13)+TQY_volumes!$O31,0)</f>
        <v>0</v>
      </c>
      <c r="S31" s="234">
        <f>IF(S$11=$D$6, TQY_volumes!$M31,0)</f>
        <v>0</v>
      </c>
      <c r="T31" s="233">
        <f>IF(T$11=$D$6, TQY_volumes!$J31*TQY_volumes!$K31,0)</f>
        <v>0</v>
      </c>
      <c r="U31" s="233">
        <f>IF(U$11=IF($D31=$A$5, $D$5, IF(OR($D31="ESV observed compliance", $D31 = $A$7),$D$7, $D$6)), SUMPRODUCT(TQY_volumes!$Q31:$U31,TQY_volumes!$Q$13:$U$13)+TQY_volumes!$O31,0)</f>
        <v>0</v>
      </c>
      <c r="V31" s="234">
        <f>IF(V$11=$D$6, TQY_volumes!$M31,0)</f>
        <v>0</v>
      </c>
      <c r="W31" s="233">
        <f>IF(W$11=$D$6, TQY_volumes!$J31*TQY_volumes!$K31,0)</f>
        <v>0</v>
      </c>
      <c r="X31" s="233">
        <f>IF(X$11=IF($D31=$A$5, $D$5, IF(OR($D31="ESV observed compliance", $D31 = $A$7),$D$7, $D$6)), SUMPRODUCT(TQY_volumes!$Q31:$U31,TQY_volumes!$Q$13:$U$13)+TQY_volumes!$O31,0)</f>
        <v>0</v>
      </c>
      <c r="Y31" s="234">
        <f>IF(Y$11=$D$6, TQY_volumes!$M31,0)</f>
        <v>0</v>
      </c>
      <c r="Z31" s="233">
        <f>IF(Z$11=$D$6, TQY_volumes!$J31*TQY_volumes!$K31,0)</f>
        <v>0</v>
      </c>
      <c r="AA31" s="233">
        <f>IF(AA$11=IF($D31=$A$5, $D$5, IF(OR($D31="ESV observed compliance", $D31 = $A$7),$D$7, $D$6)), SUMPRODUCT(TQY_volumes!$Q31:$U31,TQY_volumes!$Q$13:$U$13)+TQY_volumes!$O31,0)</f>
        <v>0</v>
      </c>
      <c r="AB31" s="234">
        <f>IF(AB$11=$D$6, TQY_volumes!$M31,0)</f>
        <v>0</v>
      </c>
      <c r="AC31" s="124"/>
      <c r="AD31" s="235">
        <f t="shared" si="6"/>
        <v>0</v>
      </c>
      <c r="AE31" s="235">
        <f t="shared" si="6"/>
        <v>0</v>
      </c>
      <c r="AF31" s="235">
        <f t="shared" si="6"/>
        <v>0</v>
      </c>
      <c r="AG31" s="235">
        <f t="shared" ca="1" si="6"/>
        <v>0</v>
      </c>
      <c r="AH31" s="235">
        <f t="shared" si="6"/>
        <v>0</v>
      </c>
      <c r="AI31" s="235">
        <f t="shared" si="6"/>
        <v>0</v>
      </c>
      <c r="AJ31" s="235">
        <f t="shared" si="6"/>
        <v>0</v>
      </c>
      <c r="AK31" s="124"/>
      <c r="AL31" s="235">
        <f t="shared" ca="1" si="9"/>
        <v>0</v>
      </c>
      <c r="AN31" s="235">
        <f t="shared" si="8"/>
        <v>0</v>
      </c>
      <c r="AO31" s="235">
        <f t="shared" si="8"/>
        <v>0</v>
      </c>
      <c r="AP31" s="235">
        <f t="shared" si="8"/>
        <v>0</v>
      </c>
      <c r="AQ31" s="235">
        <f t="shared" si="8"/>
        <v>0</v>
      </c>
      <c r="AR31" s="235">
        <f t="shared" si="8"/>
        <v>0</v>
      </c>
      <c r="AS31" s="235">
        <f t="shared" si="8"/>
        <v>0</v>
      </c>
      <c r="AT31" s="235">
        <f t="shared" ca="1" si="8"/>
        <v>0</v>
      </c>
      <c r="AU31" s="235">
        <f t="shared" ca="1" si="8"/>
        <v>0</v>
      </c>
      <c r="AV31" s="235">
        <f t="shared" si="8"/>
        <v>0</v>
      </c>
      <c r="AW31" s="235">
        <f t="shared" si="8"/>
        <v>0</v>
      </c>
      <c r="AX31" s="235">
        <f t="shared" si="8"/>
        <v>0</v>
      </c>
      <c r="AY31" s="235">
        <f t="shared" si="8"/>
        <v>0</v>
      </c>
      <c r="AZ31" s="235">
        <f t="shared" si="8"/>
        <v>0</v>
      </c>
      <c r="BA31" s="235">
        <f t="shared" si="8"/>
        <v>0</v>
      </c>
      <c r="BB31" s="235">
        <f t="shared" si="8"/>
        <v>0</v>
      </c>
      <c r="BC31" s="235">
        <f t="shared" si="8"/>
        <v>0</v>
      </c>
    </row>
    <row r="32" spans="2:55">
      <c r="D32" s="219" t="str">
        <f>TQY_volumes!D32</f>
        <v>HV Customers (generation signalling)</v>
      </c>
      <c r="F32" s="12"/>
      <c r="G32" s="98"/>
      <c r="H32" s="236">
        <f>IF(H$11=$D$6, TQY_volumes!$J32*TQY_volumes!$K32,0)</f>
        <v>0</v>
      </c>
      <c r="I32" s="233">
        <f>IF(I$11=IF($D32=$A$5, $D$5, IF(OR($D32="ESV observed compliance", $D32 = $A$7),$D$7, $D$6)), SUMPRODUCT(TQY_volumes!$Q32:$U32,TQY_volumes!$Q$13:$U$13)+TQY_volumes!$O32,0)</f>
        <v>0</v>
      </c>
      <c r="J32" s="234">
        <f>IF(J$11=$D$6, TQY_volumes!$M32,0)</f>
        <v>0</v>
      </c>
      <c r="K32" s="233">
        <f>IF(K$11=$D$6, TQY_volumes!$J32*TQY_volumes!$K32,0)</f>
        <v>0</v>
      </c>
      <c r="L32" s="233">
        <f>IF(L$11=IF($D32=$A$5, $D$5, IF(OR($D32="ESV observed compliance", $D32 = $A$7),$D$7, $D$6)), SUMPRODUCT(TQY_volumes!$Q32:$U32,TQY_volumes!$Q$13:$U$13)+TQY_volumes!$O32,0)</f>
        <v>0</v>
      </c>
      <c r="M32" s="234">
        <f>IF(M$11=$D$6, TQY_volumes!$M32,0)</f>
        <v>0</v>
      </c>
      <c r="N32" s="233">
        <f>IF(N$11=$D$6, TQY_volumes!$J32*TQY_volumes!$K32,0)</f>
        <v>0</v>
      </c>
      <c r="O32" s="233">
        <f>IF(O$11=IF($D32=$A$5, $D$5, IF(OR($D32="ESV observed compliance", $D32 = $A$7),$D$7, $D$6)), SUMPRODUCT(TQY_volumes!$Q32:$U32,TQY_volumes!$Q$13:$U$13)+TQY_volumes!$O32,0)</f>
        <v>0</v>
      </c>
      <c r="P32" s="234">
        <f>IF(P$11=$D$6, TQY_volumes!$M32,0)</f>
        <v>0</v>
      </c>
      <c r="Q32" s="233">
        <f>IF(Q$11=$D$6, TQY_volumes!$J32*TQY_volumes!$K32,0)</f>
        <v>0</v>
      </c>
      <c r="R32" s="233">
        <f ca="1">IF(R$11=IF($D32=$A$5, $D$5, IF(OR($D32="ESV observed compliance", $D32 = $A$7),$D$7, $D$6)), SUMPRODUCT(TQY_volumes!$Q32:$U32,TQY_volumes!$Q$13:$U$13)+TQY_volumes!$O32,0)</f>
        <v>0</v>
      </c>
      <c r="S32" s="234">
        <f>IF(S$11=$D$6, TQY_volumes!$M32,0)</f>
        <v>0</v>
      </c>
      <c r="T32" s="233">
        <f>IF(T$11=$D$6, TQY_volumes!$J32*TQY_volumes!$K32,0)</f>
        <v>0</v>
      </c>
      <c r="U32" s="233">
        <f>IF(U$11=IF($D32=$A$5, $D$5, IF(OR($D32="ESV observed compliance", $D32 = $A$7),$D$7, $D$6)), SUMPRODUCT(TQY_volumes!$Q32:$U32,TQY_volumes!$Q$13:$U$13)+TQY_volumes!$O32,0)</f>
        <v>0</v>
      </c>
      <c r="V32" s="234">
        <f>IF(V$11=$D$6, TQY_volumes!$M32,0)</f>
        <v>0</v>
      </c>
      <c r="W32" s="233">
        <f>IF(W$11=$D$6, TQY_volumes!$J32*TQY_volumes!$K32,0)</f>
        <v>0</v>
      </c>
      <c r="X32" s="233">
        <f>IF(X$11=IF($D32=$A$5, $D$5, IF(OR($D32="ESV observed compliance", $D32 = $A$7),$D$7, $D$6)), SUMPRODUCT(TQY_volumes!$Q32:$U32,TQY_volumes!$Q$13:$U$13)+TQY_volumes!$O32,0)</f>
        <v>0</v>
      </c>
      <c r="Y32" s="234">
        <f>IF(Y$11=$D$6, TQY_volumes!$M32,0)</f>
        <v>0</v>
      </c>
      <c r="Z32" s="233">
        <f>IF(Z$11=$D$6, TQY_volumes!$J32*TQY_volumes!$K32,0)</f>
        <v>0</v>
      </c>
      <c r="AA32" s="233">
        <f>IF(AA$11=IF($D32=$A$5, $D$5, IF(OR($D32="ESV observed compliance", $D32 = $A$7),$D$7, $D$6)), SUMPRODUCT(TQY_volumes!$Q32:$U32,TQY_volumes!$Q$13:$U$13)+TQY_volumes!$O32,0)</f>
        <v>0</v>
      </c>
      <c r="AB32" s="234">
        <f>IF(AB$11=$D$6, TQY_volumes!$M32,0)</f>
        <v>0</v>
      </c>
      <c r="AC32" s="124"/>
      <c r="AD32" s="235">
        <f t="shared" si="6"/>
        <v>0</v>
      </c>
      <c r="AE32" s="235">
        <f t="shared" si="6"/>
        <v>0</v>
      </c>
      <c r="AF32" s="235">
        <f t="shared" si="6"/>
        <v>0</v>
      </c>
      <c r="AG32" s="235">
        <f t="shared" ca="1" si="6"/>
        <v>0</v>
      </c>
      <c r="AH32" s="235">
        <f t="shared" si="6"/>
        <v>0</v>
      </c>
      <c r="AI32" s="235">
        <f t="shared" si="6"/>
        <v>0</v>
      </c>
      <c r="AJ32" s="235">
        <f t="shared" si="6"/>
        <v>0</v>
      </c>
      <c r="AK32" s="124"/>
      <c r="AL32" s="235">
        <f t="shared" ca="1" si="9"/>
        <v>0</v>
      </c>
      <c r="AN32" s="235">
        <f t="shared" si="8"/>
        <v>0</v>
      </c>
      <c r="AO32" s="235">
        <f t="shared" si="8"/>
        <v>0</v>
      </c>
      <c r="AP32" s="235">
        <f t="shared" si="8"/>
        <v>0</v>
      </c>
      <c r="AQ32" s="235">
        <f t="shared" si="8"/>
        <v>0</v>
      </c>
      <c r="AR32" s="235">
        <f t="shared" si="8"/>
        <v>0</v>
      </c>
      <c r="AS32" s="235">
        <f t="shared" si="8"/>
        <v>0</v>
      </c>
      <c r="AT32" s="235">
        <f t="shared" ca="1" si="8"/>
        <v>0</v>
      </c>
      <c r="AU32" s="235">
        <f t="shared" ca="1" si="8"/>
        <v>0</v>
      </c>
      <c r="AV32" s="235">
        <f t="shared" si="8"/>
        <v>0</v>
      </c>
      <c r="AW32" s="235">
        <f t="shared" si="8"/>
        <v>0</v>
      </c>
      <c r="AX32" s="235">
        <f t="shared" si="8"/>
        <v>0</v>
      </c>
      <c r="AY32" s="235">
        <f t="shared" si="8"/>
        <v>0</v>
      </c>
      <c r="AZ32" s="235">
        <f t="shared" si="8"/>
        <v>0</v>
      </c>
      <c r="BA32" s="235">
        <f t="shared" si="8"/>
        <v>0</v>
      </c>
      <c r="BB32" s="235">
        <f t="shared" si="8"/>
        <v>0</v>
      </c>
      <c r="BC32" s="235">
        <f t="shared" si="8"/>
        <v>0</v>
      </c>
    </row>
    <row r="33" spans="1:55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8"/>
        <v>0</v>
      </c>
      <c r="AO33" s="235">
        <f t="shared" si="8"/>
        <v>0</v>
      </c>
      <c r="AP33" s="235">
        <f t="shared" si="8"/>
        <v>0</v>
      </c>
      <c r="AQ33" s="235">
        <f t="shared" si="8"/>
        <v>0</v>
      </c>
      <c r="AR33" s="235">
        <f t="shared" si="8"/>
        <v>0</v>
      </c>
      <c r="AS33" s="235">
        <f t="shared" si="8"/>
        <v>0</v>
      </c>
      <c r="AT33" s="235">
        <f t="shared" si="8"/>
        <v>0</v>
      </c>
      <c r="AU33" s="235">
        <f t="shared" si="8"/>
        <v>0</v>
      </c>
      <c r="AV33" s="235">
        <f t="shared" si="8"/>
        <v>0</v>
      </c>
      <c r="AW33" s="235">
        <f t="shared" si="8"/>
        <v>0</v>
      </c>
      <c r="AX33" s="235">
        <f t="shared" si="8"/>
        <v>0</v>
      </c>
      <c r="AY33" s="235">
        <f t="shared" si="8"/>
        <v>0</v>
      </c>
      <c r="AZ33" s="235">
        <f t="shared" si="8"/>
        <v>0</v>
      </c>
      <c r="BA33" s="235">
        <f t="shared" si="8"/>
        <v>0</v>
      </c>
      <c r="BB33" s="235">
        <f t="shared" si="8"/>
        <v>0</v>
      </c>
      <c r="BC33" s="235">
        <f t="shared" ref="AO33:BC39" si="10">SUMIF($AD$11:$AJ$11,BC$11, $AD33:$AJ33)*BC$8</f>
        <v>0</v>
      </c>
    </row>
    <row r="34" spans="1:55">
      <c r="D34" s="217" t="str">
        <f>TQY_volumes!D34</f>
        <v>22kV feeder works</v>
      </c>
      <c r="F34" s="12"/>
      <c r="G34" s="98"/>
      <c r="H34" s="236">
        <f>IF(H$11=$D$6, TQY_volumes!$J34*TQY_volumes!$K34,0)</f>
        <v>0</v>
      </c>
      <c r="I34" s="233">
        <f>IF(I$11=IF($D34=$A$5, $D$5, IF(OR($D34="ESV observed compliance", $D34 = $A$7),$D$7, $D$6)), SUMPRODUCT(TQY_volumes!$Q34:$U34,TQY_volumes!$Q$13:$U$13)+TQY_volumes!$O34,0)</f>
        <v>0</v>
      </c>
      <c r="J34" s="234">
        <f>IF(J$11=$D$6, TQY_volumes!$M34,0)</f>
        <v>0</v>
      </c>
      <c r="K34" s="233">
        <f>IF(K$11=$D$6, TQY_volumes!$J34*TQY_volumes!$K34,0)</f>
        <v>0</v>
      </c>
      <c r="L34" s="233">
        <f>IF(L$11=IF($D34=$A$5, $D$5, IF(OR($D34="ESV observed compliance", $D34 = $A$7),$D$7, $D$6)), SUMPRODUCT(TQY_volumes!$Q34:$U34,TQY_volumes!$Q$13:$U$13)+TQY_volumes!$O34,0)</f>
        <v>0</v>
      </c>
      <c r="M34" s="234">
        <f>IF(M$11=$D$6, TQY_volumes!$M34,0)</f>
        <v>0</v>
      </c>
      <c r="N34" s="233">
        <f>IF(N$11=$D$6, TQY_volumes!$J34*TQY_volumes!$K34,0)</f>
        <v>0</v>
      </c>
      <c r="O34" s="233">
        <f>IF(O$11=IF($D34=$A$5, $D$5, IF(OR($D34="ESV observed compliance", $D34 = $A$7),$D$7, $D$6)), SUMPRODUCT(TQY_volumes!$Q34:$U34,TQY_volumes!$Q$13:$U$13)+TQY_volumes!$O34,0)</f>
        <v>0</v>
      </c>
      <c r="P34" s="234">
        <f>IF(P$11=$D$6, TQY_volumes!$M34,0)</f>
        <v>0</v>
      </c>
      <c r="Q34" s="233">
        <f>IF(Q$11=$D$6, TQY_volumes!$J34*TQY_volumes!$K34,0)</f>
        <v>0</v>
      </c>
      <c r="R34" s="233">
        <f ca="1">IF(R$11=IF($D34=$A$5, $D$5, IF(OR($D34="ESV observed compliance", $D34 = $A$7),$D$7, $D$6)), SUMPRODUCT(TQY_volumes!$Q34:$U34,TQY_volumes!$Q$13:$U$13)+TQY_volumes!$O34,0)</f>
        <v>0</v>
      </c>
      <c r="S34" s="234">
        <f>IF(S$11=$D$6, TQY_volumes!$M34,0)</f>
        <v>0</v>
      </c>
      <c r="T34" s="233">
        <f>IF(T$11=$D$6, TQY_volumes!$J34*TQY_volumes!$K34,0)</f>
        <v>0</v>
      </c>
      <c r="U34" s="233">
        <f>IF(U$11=IF($D34=$A$5, $D$5, IF(OR($D34="ESV observed compliance", $D34 = $A$7),$D$7, $D$6)), SUMPRODUCT(TQY_volumes!$Q34:$U34,TQY_volumes!$Q$13:$U$13)+TQY_volumes!$O34,0)</f>
        <v>0</v>
      </c>
      <c r="V34" s="234">
        <f>IF(V$11=$D$6, TQY_volumes!$M34,0)</f>
        <v>0</v>
      </c>
      <c r="W34" s="233">
        <f>IF(W$11=$D$6, TQY_volumes!$J34*TQY_volumes!$K34,0)</f>
        <v>0</v>
      </c>
      <c r="X34" s="233">
        <f>IF(X$11=IF($D34=$A$5, $D$5, IF(OR($D34="ESV observed compliance", $D34 = $A$7),$D$7, $D$6)), SUMPRODUCT(TQY_volumes!$Q34:$U34,TQY_volumes!$Q$13:$U$13)+TQY_volumes!$O34,0)</f>
        <v>0</v>
      </c>
      <c r="Y34" s="234">
        <f>IF(Y$11=$D$6, TQY_volumes!$M34,0)</f>
        <v>0</v>
      </c>
      <c r="Z34" s="233">
        <f>IF(Z$11=$D$6, TQY_volumes!$J34*TQY_volumes!$K34,0)</f>
        <v>0</v>
      </c>
      <c r="AA34" s="233">
        <f>IF(AA$11=IF($D34=$A$5, $D$5, IF(OR($D34="ESV observed compliance", $D34 = $A$7),$D$7, $D$6)), SUMPRODUCT(TQY_volumes!$Q34:$U34,TQY_volumes!$Q$13:$U$13)+TQY_volumes!$O34,0)</f>
        <v>0</v>
      </c>
      <c r="AB34" s="234">
        <f>IF(AB$11=$D$6, TQY_volumes!$M34,0)</f>
        <v>0</v>
      </c>
      <c r="AC34" s="124"/>
      <c r="AD34" s="235">
        <f t="shared" ref="AD34:AJ39" si="11">SUMIF($H$11:$AB$11,AD$11, $H34:$AB34)</f>
        <v>0</v>
      </c>
      <c r="AE34" s="235">
        <f t="shared" si="11"/>
        <v>0</v>
      </c>
      <c r="AF34" s="235">
        <f t="shared" si="11"/>
        <v>0</v>
      </c>
      <c r="AG34" s="235">
        <f t="shared" ca="1" si="11"/>
        <v>0</v>
      </c>
      <c r="AH34" s="235">
        <f t="shared" si="11"/>
        <v>0</v>
      </c>
      <c r="AI34" s="235">
        <f t="shared" si="11"/>
        <v>0</v>
      </c>
      <c r="AJ34" s="235">
        <f t="shared" si="11"/>
        <v>0</v>
      </c>
      <c r="AK34" s="124"/>
      <c r="AL34" s="235">
        <f t="shared" ca="1" si="9"/>
        <v>0</v>
      </c>
      <c r="AN34" s="235">
        <f t="shared" ref="AN34:AN39" si="12">SUMIF($AD$11:$AJ$11,AN$11, $AD34:$AJ34)*AN$8</f>
        <v>0</v>
      </c>
      <c r="AO34" s="235">
        <f t="shared" si="10"/>
        <v>0</v>
      </c>
      <c r="AP34" s="235">
        <f t="shared" si="10"/>
        <v>0</v>
      </c>
      <c r="AQ34" s="235">
        <f t="shared" si="10"/>
        <v>0</v>
      </c>
      <c r="AR34" s="235">
        <f t="shared" si="10"/>
        <v>0</v>
      </c>
      <c r="AS34" s="235">
        <f t="shared" si="10"/>
        <v>0</v>
      </c>
      <c r="AT34" s="235">
        <f t="shared" ca="1" si="10"/>
        <v>0</v>
      </c>
      <c r="AU34" s="235">
        <f t="shared" ca="1" si="10"/>
        <v>0</v>
      </c>
      <c r="AV34" s="235">
        <f t="shared" si="10"/>
        <v>0</v>
      </c>
      <c r="AW34" s="235">
        <f t="shared" si="10"/>
        <v>0</v>
      </c>
      <c r="AX34" s="235">
        <f t="shared" si="10"/>
        <v>0</v>
      </c>
      <c r="AY34" s="235">
        <f t="shared" si="10"/>
        <v>0</v>
      </c>
      <c r="AZ34" s="235">
        <f t="shared" si="10"/>
        <v>0</v>
      </c>
      <c r="BA34" s="235">
        <f t="shared" si="10"/>
        <v>0</v>
      </c>
      <c r="BB34" s="235">
        <f t="shared" si="10"/>
        <v>0</v>
      </c>
      <c r="BC34" s="235">
        <f t="shared" si="10"/>
        <v>0</v>
      </c>
    </row>
    <row r="35" spans="1:55">
      <c r="D35" s="217" t="str">
        <f>TQY_volumes!D35</f>
        <v>66kV Line works (Overhead)</v>
      </c>
      <c r="F35" s="12"/>
      <c r="G35" s="98"/>
      <c r="H35" s="236">
        <f>IF(H$11=$D$6, TQY_volumes!$J35*TQY_volumes!$K35,0)</f>
        <v>0</v>
      </c>
      <c r="I35" s="233">
        <f>IF(I$11=IF($D35=$A$5, $D$5, IF(OR($D35="ESV observed compliance", $D35 = $A$7),$D$7, $D$6)), SUMPRODUCT(TQY_volumes!$Q35:$U35,TQY_volumes!$Q$13:$U$13)+TQY_volumes!$O35,0)</f>
        <v>0</v>
      </c>
      <c r="J35" s="234">
        <f>IF(J$11=$D$6, TQY_volumes!$M35,0)</f>
        <v>0</v>
      </c>
      <c r="K35" s="233">
        <f>IF(K$11=$D$6, TQY_volumes!$J35*TQY_volumes!$K35,0)</f>
        <v>0</v>
      </c>
      <c r="L35" s="233">
        <f>IF(L$11=IF($D35=$A$5, $D$5, IF(OR($D35="ESV observed compliance", $D35 = $A$7),$D$7, $D$6)), SUMPRODUCT(TQY_volumes!$Q35:$U35,TQY_volumes!$Q$13:$U$13)+TQY_volumes!$O35,0)</f>
        <v>0</v>
      </c>
      <c r="M35" s="234">
        <f>IF(M$11=$D$6, TQY_volumes!$M35,0)</f>
        <v>0</v>
      </c>
      <c r="N35" s="233">
        <f>IF(N$11=$D$6, TQY_volumes!$J35*TQY_volumes!$K35,0)</f>
        <v>0</v>
      </c>
      <c r="O35" s="233">
        <f>IF(O$11=IF($D35=$A$5, $D$5, IF(OR($D35="ESV observed compliance", $D35 = $A$7),$D$7, $D$6)), SUMPRODUCT(TQY_volumes!$Q35:$U35,TQY_volumes!$Q$13:$U$13)+TQY_volumes!$O35,0)</f>
        <v>0</v>
      </c>
      <c r="P35" s="234">
        <f>IF(P$11=$D$6, TQY_volumes!$M35,0)</f>
        <v>0</v>
      </c>
      <c r="Q35" s="233">
        <f>IF(Q$11=$D$6, TQY_volumes!$J35*TQY_volumes!$K35,0)</f>
        <v>0</v>
      </c>
      <c r="R35" s="233">
        <f ca="1">IF(R$11=IF($D35=$A$5, $D$5, IF(OR($D35="ESV observed compliance", $D35 = $A$7),$D$7, $D$6)), SUMPRODUCT(TQY_volumes!$Q35:$U35,TQY_volumes!$Q$13:$U$13)+TQY_volumes!$O35,0)</f>
        <v>0</v>
      </c>
      <c r="S35" s="234">
        <f>IF(S$11=$D$6, TQY_volumes!$M35,0)</f>
        <v>0</v>
      </c>
      <c r="T35" s="233">
        <f>IF(T$11=$D$6, TQY_volumes!$J35*TQY_volumes!$K35,0)</f>
        <v>0</v>
      </c>
      <c r="U35" s="233">
        <f>IF(U$11=IF($D35=$A$5, $D$5, IF(OR($D35="ESV observed compliance", $D35 = $A$7),$D$7, $D$6)), SUMPRODUCT(TQY_volumes!$Q35:$U35,TQY_volumes!$Q$13:$U$13)+TQY_volumes!$O35,0)</f>
        <v>0</v>
      </c>
      <c r="V35" s="234">
        <f>IF(V$11=$D$6, TQY_volumes!$M35,0)</f>
        <v>0</v>
      </c>
      <c r="W35" s="233">
        <f>IF(W$11=$D$6, TQY_volumes!$J35*TQY_volumes!$K35,0)</f>
        <v>0</v>
      </c>
      <c r="X35" s="233">
        <f>IF(X$11=IF($D35=$A$5, $D$5, IF(OR($D35="ESV observed compliance", $D35 = $A$7),$D$7, $D$6)), SUMPRODUCT(TQY_volumes!$Q35:$U35,TQY_volumes!$Q$13:$U$13)+TQY_volumes!$O35,0)</f>
        <v>0</v>
      </c>
      <c r="Y35" s="234">
        <f>IF(Y$11=$D$6, TQY_volumes!$M35,0)</f>
        <v>0</v>
      </c>
      <c r="Z35" s="233">
        <f>IF(Z$11=$D$6, TQY_volumes!$J35*TQY_volumes!$K35,0)</f>
        <v>0</v>
      </c>
      <c r="AA35" s="233">
        <f>IF(AA$11=IF($D35=$A$5, $D$5, IF(OR($D35="ESV observed compliance", $D35 = $A$7),$D$7, $D$6)), SUMPRODUCT(TQY_volumes!$Q35:$U35,TQY_volumes!$Q$13:$U$13)+TQY_volumes!$O35,0)</f>
        <v>0</v>
      </c>
      <c r="AB35" s="234">
        <f>IF(AB$11=$D$6, TQY_volumes!$M35,0)</f>
        <v>0</v>
      </c>
      <c r="AC35" s="124"/>
      <c r="AD35" s="235">
        <f t="shared" si="11"/>
        <v>0</v>
      </c>
      <c r="AE35" s="235">
        <f t="shared" si="11"/>
        <v>0</v>
      </c>
      <c r="AF35" s="235">
        <f t="shared" si="11"/>
        <v>0</v>
      </c>
      <c r="AG35" s="235">
        <f t="shared" ca="1" si="11"/>
        <v>0</v>
      </c>
      <c r="AH35" s="235">
        <f t="shared" si="11"/>
        <v>0</v>
      </c>
      <c r="AI35" s="235">
        <f t="shared" si="11"/>
        <v>0</v>
      </c>
      <c r="AJ35" s="235">
        <f t="shared" si="11"/>
        <v>0</v>
      </c>
      <c r="AK35" s="124"/>
      <c r="AL35" s="235">
        <f t="shared" ref="AL35:AL39" ca="1" si="13">SUM(AD35:AJ35)</f>
        <v>0</v>
      </c>
      <c r="AN35" s="235">
        <f t="shared" si="12"/>
        <v>0</v>
      </c>
      <c r="AO35" s="235">
        <f t="shared" si="10"/>
        <v>0</v>
      </c>
      <c r="AP35" s="235">
        <f t="shared" si="10"/>
        <v>0</v>
      </c>
      <c r="AQ35" s="235">
        <f t="shared" si="10"/>
        <v>0</v>
      </c>
      <c r="AR35" s="235">
        <f t="shared" si="10"/>
        <v>0</v>
      </c>
      <c r="AS35" s="235">
        <f t="shared" si="10"/>
        <v>0</v>
      </c>
      <c r="AT35" s="235">
        <f t="shared" ca="1" si="10"/>
        <v>0</v>
      </c>
      <c r="AU35" s="235">
        <f t="shared" ca="1" si="10"/>
        <v>0</v>
      </c>
      <c r="AV35" s="235">
        <f t="shared" si="10"/>
        <v>0</v>
      </c>
      <c r="AW35" s="235">
        <f t="shared" si="10"/>
        <v>0</v>
      </c>
      <c r="AX35" s="235">
        <f t="shared" si="10"/>
        <v>0</v>
      </c>
      <c r="AY35" s="235">
        <f t="shared" si="10"/>
        <v>0</v>
      </c>
      <c r="AZ35" s="235">
        <f t="shared" si="10"/>
        <v>0</v>
      </c>
      <c r="BA35" s="235">
        <f t="shared" si="10"/>
        <v>0</v>
      </c>
      <c r="BB35" s="235">
        <f t="shared" si="10"/>
        <v>0</v>
      </c>
      <c r="BC35" s="235">
        <f t="shared" si="10"/>
        <v>0</v>
      </c>
    </row>
    <row r="36" spans="1:55">
      <c r="D36" s="217" t="str">
        <f>TQY_volumes!D36</f>
        <v>3rd phase line extension</v>
      </c>
      <c r="F36" s="12"/>
      <c r="G36" s="98"/>
      <c r="H36" s="236">
        <f>IF(H$11=$D$6, TQY_volumes!$J36*TQY_volumes!$K36,0)</f>
        <v>0</v>
      </c>
      <c r="I36" s="233">
        <f>IF(I$11=IF($D36=$A$5, $D$5, IF(OR($D36="ESV observed compliance", $D36 = $A$7),$D$7, $D$6)), SUMPRODUCT(TQY_volumes!$Q36:$U36,TQY_volumes!$Q$13:$U$13)+TQY_volumes!$O36,0)</f>
        <v>0</v>
      </c>
      <c r="J36" s="234">
        <f>IF(J$11=$D$6, TQY_volumes!$M36,0)</f>
        <v>0</v>
      </c>
      <c r="K36" s="233">
        <f>IF(K$11=$D$6, TQY_volumes!$J36*TQY_volumes!$K36,0)</f>
        <v>0</v>
      </c>
      <c r="L36" s="233">
        <f>IF(L$11=IF($D36=$A$5, $D$5, IF(OR($D36="ESV observed compliance", $D36 = $A$7),$D$7, $D$6)), SUMPRODUCT(TQY_volumes!$Q36:$U36,TQY_volumes!$Q$13:$U$13)+TQY_volumes!$O36,0)</f>
        <v>0</v>
      </c>
      <c r="M36" s="234">
        <f>IF(M$11=$D$6, TQY_volumes!$M36,0)</f>
        <v>0</v>
      </c>
      <c r="N36" s="233">
        <f>IF(N$11=$D$6, TQY_volumes!$J36*TQY_volumes!$K36,0)</f>
        <v>0</v>
      </c>
      <c r="O36" s="233">
        <f>IF(O$11=IF($D36=$A$5, $D$5, IF(OR($D36="ESV observed compliance", $D36 = $A$7),$D$7, $D$6)), SUMPRODUCT(TQY_volumes!$Q36:$U36,TQY_volumes!$Q$13:$U$13)+TQY_volumes!$O36,0)</f>
        <v>0</v>
      </c>
      <c r="P36" s="234">
        <f>IF(P$11=$D$6, TQY_volumes!$M36,0)</f>
        <v>0</v>
      </c>
      <c r="Q36" s="233">
        <f>IF(Q$11=$D$6, TQY_volumes!$J36*TQY_volumes!$K36,0)</f>
        <v>0</v>
      </c>
      <c r="R36" s="233">
        <f ca="1">IF(R$11=IF($D36=$A$5, $D$5, IF(OR($D36="ESV observed compliance", $D36 = $A$7),$D$7, $D$6)), SUMPRODUCT(TQY_volumes!$Q36:$U36,TQY_volumes!$Q$13:$U$13)+TQY_volumes!$O36,0)</f>
        <v>0</v>
      </c>
      <c r="S36" s="234">
        <f>IF(S$11=$D$6, TQY_volumes!$M36,0)</f>
        <v>0</v>
      </c>
      <c r="T36" s="233">
        <f>IF(T$11=$D$6, TQY_volumes!$J36*TQY_volumes!$K36,0)</f>
        <v>0</v>
      </c>
      <c r="U36" s="233">
        <f>IF(U$11=IF($D36=$A$5, $D$5, IF(OR($D36="ESV observed compliance", $D36 = $A$7),$D$7, $D$6)), SUMPRODUCT(TQY_volumes!$Q36:$U36,TQY_volumes!$Q$13:$U$13)+TQY_volumes!$O36,0)</f>
        <v>0</v>
      </c>
      <c r="V36" s="234">
        <f>IF(V$11=$D$6, TQY_volumes!$M36,0)</f>
        <v>0</v>
      </c>
      <c r="W36" s="233">
        <f>IF(W$11=$D$6, TQY_volumes!$J36*TQY_volumes!$K36,0)</f>
        <v>0</v>
      </c>
      <c r="X36" s="233">
        <f>IF(X$11=IF($D36=$A$5, $D$5, IF(OR($D36="ESV observed compliance", $D36 = $A$7),$D$7, $D$6)), SUMPRODUCT(TQY_volumes!$Q36:$U36,TQY_volumes!$Q$13:$U$13)+TQY_volumes!$O36,0)</f>
        <v>0</v>
      </c>
      <c r="Y36" s="234">
        <f>IF(Y$11=$D$6, TQY_volumes!$M36,0)</f>
        <v>0</v>
      </c>
      <c r="Z36" s="233">
        <f>IF(Z$11=$D$6, TQY_volumes!$J36*TQY_volumes!$K36,0)</f>
        <v>0</v>
      </c>
      <c r="AA36" s="233">
        <f>IF(AA$11=IF($D36=$A$5, $D$5, IF(OR($D36="ESV observed compliance", $D36 = $A$7),$D$7, $D$6)), SUMPRODUCT(TQY_volumes!$Q36:$U36,TQY_volumes!$Q$13:$U$13)+TQY_volumes!$O36,0)</f>
        <v>0</v>
      </c>
      <c r="AB36" s="234">
        <f>IF(AB$11=$D$6, TQY_volumes!$M36,0)</f>
        <v>0</v>
      </c>
      <c r="AC36" s="124"/>
      <c r="AD36" s="235">
        <f t="shared" si="11"/>
        <v>0</v>
      </c>
      <c r="AE36" s="235">
        <f t="shared" si="11"/>
        <v>0</v>
      </c>
      <c r="AF36" s="235">
        <f t="shared" si="11"/>
        <v>0</v>
      </c>
      <c r="AG36" s="235">
        <f t="shared" ca="1" si="11"/>
        <v>0</v>
      </c>
      <c r="AH36" s="235">
        <f t="shared" si="11"/>
        <v>0</v>
      </c>
      <c r="AI36" s="235">
        <f t="shared" si="11"/>
        <v>0</v>
      </c>
      <c r="AJ36" s="235">
        <f t="shared" si="11"/>
        <v>0</v>
      </c>
      <c r="AK36" s="124"/>
      <c r="AL36" s="235">
        <f t="shared" ca="1" si="13"/>
        <v>0</v>
      </c>
      <c r="AN36" s="235">
        <f t="shared" si="12"/>
        <v>0</v>
      </c>
      <c r="AO36" s="235">
        <f t="shared" si="10"/>
        <v>0</v>
      </c>
      <c r="AP36" s="235">
        <f t="shared" si="10"/>
        <v>0</v>
      </c>
      <c r="AQ36" s="235">
        <f t="shared" si="10"/>
        <v>0</v>
      </c>
      <c r="AR36" s="235">
        <f t="shared" si="10"/>
        <v>0</v>
      </c>
      <c r="AS36" s="235">
        <f t="shared" si="10"/>
        <v>0</v>
      </c>
      <c r="AT36" s="235">
        <f t="shared" ca="1" si="10"/>
        <v>0</v>
      </c>
      <c r="AU36" s="235">
        <f t="shared" ca="1" si="10"/>
        <v>0</v>
      </c>
      <c r="AV36" s="235">
        <f t="shared" si="10"/>
        <v>0</v>
      </c>
      <c r="AW36" s="235">
        <f t="shared" si="10"/>
        <v>0</v>
      </c>
      <c r="AX36" s="235">
        <f t="shared" si="10"/>
        <v>0</v>
      </c>
      <c r="AY36" s="235">
        <f t="shared" si="10"/>
        <v>0</v>
      </c>
      <c r="AZ36" s="235">
        <f t="shared" si="10"/>
        <v>0</v>
      </c>
      <c r="BA36" s="235">
        <f t="shared" si="10"/>
        <v>0</v>
      </c>
      <c r="BB36" s="235">
        <f t="shared" si="10"/>
        <v>0</v>
      </c>
      <c r="BC36" s="235">
        <f t="shared" si="10"/>
        <v>0</v>
      </c>
    </row>
    <row r="37" spans="1:55">
      <c r="D37" s="217" t="str">
        <f>TQY_volumes!D37</f>
        <v>Asset resilience</v>
      </c>
      <c r="F37" s="12"/>
      <c r="G37" s="98"/>
      <c r="H37" s="236">
        <f>IF(H$11=$D$6, TQY_volumes!$J37*TQY_volumes!$K37,0)</f>
        <v>0</v>
      </c>
      <c r="I37" s="233">
        <f>IF(I$11=IF($D37=$A$5, $D$5, IF(OR($D37="ESV observed compliance", $D37 = $A$7),$D$7, $D$6)), SUMPRODUCT(TQY_volumes!$Q37:$U37,TQY_volumes!$Q$13:$U$13)+TQY_volumes!$O37,0)</f>
        <v>0</v>
      </c>
      <c r="J37" s="234">
        <f>IF(J$11=$D$6, TQY_volumes!$M37,0)</f>
        <v>0</v>
      </c>
      <c r="K37" s="233">
        <f>IF(K$11=$D$6, TQY_volumes!$J37*TQY_volumes!$K37,0)</f>
        <v>0</v>
      </c>
      <c r="L37" s="233">
        <f>IF(L$11=IF($D37=$A$5, $D$5, IF(OR($D37="ESV observed compliance", $D37 = $A$7),$D$7, $D$6)), SUMPRODUCT(TQY_volumes!$Q37:$U37,TQY_volumes!$Q$13:$U$13)+TQY_volumes!$O37,0)</f>
        <v>0</v>
      </c>
      <c r="M37" s="234">
        <f>IF(M$11=$D$6, TQY_volumes!$M37,0)</f>
        <v>0</v>
      </c>
      <c r="N37" s="233">
        <f>IF(N$11=$D$6, TQY_volumes!$J37*TQY_volumes!$K37,0)</f>
        <v>0</v>
      </c>
      <c r="O37" s="233">
        <f>IF(O$11=IF($D37=$A$5, $D$5, IF(OR($D37="ESV observed compliance", $D37 = $A$7),$D$7, $D$6)), SUMPRODUCT(TQY_volumes!$Q37:$U37,TQY_volumes!$Q$13:$U$13)+TQY_volumes!$O37,0)</f>
        <v>0</v>
      </c>
      <c r="P37" s="234">
        <f>IF(P$11=$D$6, TQY_volumes!$M37,0)</f>
        <v>0</v>
      </c>
      <c r="Q37" s="233">
        <f>IF(Q$11=$D$6, TQY_volumes!$J37*TQY_volumes!$K37,0)</f>
        <v>0</v>
      </c>
      <c r="R37" s="233">
        <f ca="1">IF(R$11=IF($D37=$A$5, $D$5, IF(OR($D37="ESV observed compliance", $D37 = $A$7),$D$7, $D$6)), SUMPRODUCT(TQY_volumes!$Q37:$U37,TQY_volumes!$Q$13:$U$13)+TQY_volumes!$O37,0)</f>
        <v>0</v>
      </c>
      <c r="S37" s="234">
        <f>IF(S$11=$D$6, TQY_volumes!$M37,0)</f>
        <v>0</v>
      </c>
      <c r="T37" s="233">
        <f>IF(T$11=$D$6, TQY_volumes!$J37*TQY_volumes!$K37,0)</f>
        <v>0</v>
      </c>
      <c r="U37" s="233">
        <f>IF(U$11=IF($D37=$A$5, $D$5, IF(OR($D37="ESV observed compliance", $D37 = $A$7),$D$7, $D$6)), SUMPRODUCT(TQY_volumes!$Q37:$U37,TQY_volumes!$Q$13:$U$13)+TQY_volumes!$O37,0)</f>
        <v>0</v>
      </c>
      <c r="V37" s="234">
        <f>IF(V$11=$D$6, TQY_volumes!$M37,0)</f>
        <v>0</v>
      </c>
      <c r="W37" s="233">
        <f>IF(W$11=$D$6, TQY_volumes!$J37*TQY_volumes!$K37,0)</f>
        <v>0</v>
      </c>
      <c r="X37" s="233">
        <f>IF(X$11=IF($D37=$A$5, $D$5, IF(OR($D37="ESV observed compliance", $D37 = $A$7),$D$7, $D$6)), SUMPRODUCT(TQY_volumes!$Q37:$U37,TQY_volumes!$Q$13:$U$13)+TQY_volumes!$O37,0)</f>
        <v>0</v>
      </c>
      <c r="Y37" s="234">
        <f>IF(Y$11=$D$6, TQY_volumes!$M37,0)</f>
        <v>0</v>
      </c>
      <c r="Z37" s="233">
        <f>IF(Z$11=$D$6, TQY_volumes!$J37*TQY_volumes!$K37,0)</f>
        <v>0</v>
      </c>
      <c r="AA37" s="233">
        <f>IF(AA$11=IF($D37=$A$5, $D$5, IF(OR($D37="ESV observed compliance", $D37 = $A$7),$D$7, $D$6)), SUMPRODUCT(TQY_volumes!$Q37:$U37,TQY_volumes!$Q$13:$U$13)+TQY_volumes!$O37,0)</f>
        <v>0</v>
      </c>
      <c r="AB37" s="234">
        <f>IF(AB$11=$D$6, TQY_volumes!$M37,0)</f>
        <v>0</v>
      </c>
      <c r="AC37" s="124"/>
      <c r="AD37" s="235">
        <f t="shared" si="11"/>
        <v>0</v>
      </c>
      <c r="AE37" s="235">
        <f t="shared" si="11"/>
        <v>0</v>
      </c>
      <c r="AF37" s="235">
        <f t="shared" si="11"/>
        <v>0</v>
      </c>
      <c r="AG37" s="235">
        <f t="shared" ca="1" si="11"/>
        <v>0</v>
      </c>
      <c r="AH37" s="235">
        <f t="shared" si="11"/>
        <v>0</v>
      </c>
      <c r="AI37" s="235">
        <f t="shared" si="11"/>
        <v>0</v>
      </c>
      <c r="AJ37" s="235">
        <f t="shared" si="11"/>
        <v>0</v>
      </c>
      <c r="AK37" s="124"/>
      <c r="AL37" s="235">
        <f t="shared" ca="1" si="13"/>
        <v>0</v>
      </c>
      <c r="AN37" s="235">
        <f t="shared" si="12"/>
        <v>0</v>
      </c>
      <c r="AO37" s="235">
        <f t="shared" si="10"/>
        <v>0</v>
      </c>
      <c r="AP37" s="235">
        <f t="shared" si="10"/>
        <v>0</v>
      </c>
      <c r="AQ37" s="235">
        <f t="shared" si="10"/>
        <v>0</v>
      </c>
      <c r="AR37" s="235">
        <f t="shared" si="10"/>
        <v>0</v>
      </c>
      <c r="AS37" s="235">
        <f t="shared" si="10"/>
        <v>0</v>
      </c>
      <c r="AT37" s="235">
        <f t="shared" ca="1" si="10"/>
        <v>0</v>
      </c>
      <c r="AU37" s="235">
        <f t="shared" ca="1" si="10"/>
        <v>0</v>
      </c>
      <c r="AV37" s="235">
        <f t="shared" si="10"/>
        <v>0</v>
      </c>
      <c r="AW37" s="235">
        <f t="shared" si="10"/>
        <v>0</v>
      </c>
      <c r="AX37" s="235">
        <f t="shared" si="10"/>
        <v>0</v>
      </c>
      <c r="AY37" s="235">
        <f t="shared" si="10"/>
        <v>0</v>
      </c>
      <c r="AZ37" s="235">
        <f t="shared" si="10"/>
        <v>0</v>
      </c>
      <c r="BA37" s="235">
        <f t="shared" si="10"/>
        <v>0</v>
      </c>
      <c r="BB37" s="235">
        <f t="shared" si="10"/>
        <v>0</v>
      </c>
      <c r="BC37" s="235">
        <f t="shared" si="10"/>
        <v>0</v>
      </c>
    </row>
    <row r="38" spans="1:55">
      <c r="D38" s="217" t="str">
        <f>TQY_volumes!D38</f>
        <v>Distribution Comms</v>
      </c>
      <c r="F38" s="12"/>
      <c r="G38" s="98"/>
      <c r="H38" s="236">
        <f>IF(H$11=$D$6, TQY_volumes!$J38*TQY_volumes!$K38,0)</f>
        <v>0</v>
      </c>
      <c r="I38" s="233">
        <f>IF(I$11=IF($D38=$A$5, $D$5, IF(OR($D38="ESV observed compliance", $D38 = $A$7),$D$7, $D$6)), SUMPRODUCT(TQY_volumes!$Q38:$U38,TQY_volumes!$Q$13:$U$13)+TQY_volumes!$O38,0)</f>
        <v>0</v>
      </c>
      <c r="J38" s="234">
        <f>IF(J$11=$D$6, TQY_volumes!$M38,0)</f>
        <v>0</v>
      </c>
      <c r="K38" s="233">
        <f>IF(K$11=$D$6, TQY_volumes!$J38*TQY_volumes!$K38,0)</f>
        <v>0</v>
      </c>
      <c r="L38" s="233">
        <f>IF(L$11=IF($D38=$A$5, $D$5, IF(OR($D38="ESV observed compliance", $D38 = $A$7),$D$7, $D$6)), SUMPRODUCT(TQY_volumes!$Q38:$U38,TQY_volumes!$Q$13:$U$13)+TQY_volumes!$O38,0)</f>
        <v>0</v>
      </c>
      <c r="M38" s="234">
        <f>IF(M$11=$D$6, TQY_volumes!$M38,0)</f>
        <v>0</v>
      </c>
      <c r="N38" s="233">
        <f>IF(N$11=$D$6, TQY_volumes!$J38*TQY_volumes!$K38,0)</f>
        <v>0</v>
      </c>
      <c r="O38" s="233">
        <f>IF(O$11=IF($D38=$A$5, $D$5, IF(OR($D38="ESV observed compliance", $D38 = $A$7),$D$7, $D$6)), SUMPRODUCT(TQY_volumes!$Q38:$U38,TQY_volumes!$Q$13:$U$13)+TQY_volumes!$O38,0)</f>
        <v>0</v>
      </c>
      <c r="P38" s="234">
        <f>IF(P$11=$D$6, TQY_volumes!$M38,0)</f>
        <v>0</v>
      </c>
      <c r="Q38" s="233">
        <f>IF(Q$11=$D$6, TQY_volumes!$J38*TQY_volumes!$K38,0)</f>
        <v>0</v>
      </c>
      <c r="R38" s="233">
        <f ca="1">IF(R$11=IF($D38=$A$5, $D$5, IF(OR($D38="ESV observed compliance", $D38 = $A$7),$D$7, $D$6)), SUMPRODUCT(TQY_volumes!$Q38:$U38,TQY_volumes!$Q$13:$U$13)+TQY_volumes!$O38,0)</f>
        <v>0</v>
      </c>
      <c r="S38" s="234">
        <f>IF(S$11=$D$6, TQY_volumes!$M38,0)</f>
        <v>0</v>
      </c>
      <c r="T38" s="233">
        <f>IF(T$11=$D$6, TQY_volumes!$J38*TQY_volumes!$K38,0)</f>
        <v>0</v>
      </c>
      <c r="U38" s="233">
        <f>IF(U$11=IF($D38=$A$5, $D$5, IF(OR($D38="ESV observed compliance", $D38 = $A$7),$D$7, $D$6)), SUMPRODUCT(TQY_volumes!$Q38:$U38,TQY_volumes!$Q$13:$U$13)+TQY_volumes!$O38,0)</f>
        <v>0</v>
      </c>
      <c r="V38" s="234">
        <f>IF(V$11=$D$6, TQY_volumes!$M38,0)</f>
        <v>0</v>
      </c>
      <c r="W38" s="233">
        <f>IF(W$11=$D$6, TQY_volumes!$J38*TQY_volumes!$K38,0)</f>
        <v>0</v>
      </c>
      <c r="X38" s="233">
        <f>IF(X$11=IF($D38=$A$5, $D$5, IF(OR($D38="ESV observed compliance", $D38 = $A$7),$D$7, $D$6)), SUMPRODUCT(TQY_volumes!$Q38:$U38,TQY_volumes!$Q$13:$U$13)+TQY_volumes!$O38,0)</f>
        <v>0</v>
      </c>
      <c r="Y38" s="234">
        <f>IF(Y$11=$D$6, TQY_volumes!$M38,0)</f>
        <v>0</v>
      </c>
      <c r="Z38" s="233">
        <f>IF(Z$11=$D$6, TQY_volumes!$J38*TQY_volumes!$K38,0)</f>
        <v>0</v>
      </c>
      <c r="AA38" s="233">
        <f>IF(AA$11=IF($D38=$A$5, $D$5, IF(OR($D38="ESV observed compliance", $D38 = $A$7),$D$7, $D$6)), SUMPRODUCT(TQY_volumes!$Q38:$U38,TQY_volumes!$Q$13:$U$13)+TQY_volumes!$O38,0)</f>
        <v>0</v>
      </c>
      <c r="AB38" s="234">
        <f>IF(AB$11=$D$6, TQY_volumes!$M38,0)</f>
        <v>0</v>
      </c>
      <c r="AC38" s="124"/>
      <c r="AD38" s="235">
        <f t="shared" si="11"/>
        <v>0</v>
      </c>
      <c r="AE38" s="235">
        <f t="shared" si="11"/>
        <v>0</v>
      </c>
      <c r="AF38" s="235">
        <f t="shared" si="11"/>
        <v>0</v>
      </c>
      <c r="AG38" s="235">
        <f t="shared" ca="1" si="11"/>
        <v>0</v>
      </c>
      <c r="AH38" s="235">
        <f t="shared" si="11"/>
        <v>0</v>
      </c>
      <c r="AI38" s="235">
        <f t="shared" si="11"/>
        <v>0</v>
      </c>
      <c r="AJ38" s="235">
        <f t="shared" si="11"/>
        <v>0</v>
      </c>
      <c r="AK38" s="124"/>
      <c r="AL38" s="235">
        <f t="shared" ca="1" si="13"/>
        <v>0</v>
      </c>
      <c r="AN38" s="235">
        <f t="shared" si="12"/>
        <v>0</v>
      </c>
      <c r="AO38" s="235">
        <f t="shared" si="10"/>
        <v>0</v>
      </c>
      <c r="AP38" s="235">
        <f t="shared" si="10"/>
        <v>0</v>
      </c>
      <c r="AQ38" s="235">
        <f t="shared" si="10"/>
        <v>0</v>
      </c>
      <c r="AR38" s="235">
        <f t="shared" si="10"/>
        <v>0</v>
      </c>
      <c r="AS38" s="235">
        <f t="shared" si="10"/>
        <v>0</v>
      </c>
      <c r="AT38" s="235">
        <f t="shared" ca="1" si="10"/>
        <v>0</v>
      </c>
      <c r="AU38" s="235">
        <f t="shared" ca="1" si="10"/>
        <v>0</v>
      </c>
      <c r="AV38" s="235">
        <f t="shared" si="10"/>
        <v>0</v>
      </c>
      <c r="AW38" s="235">
        <f t="shared" si="10"/>
        <v>0</v>
      </c>
      <c r="AX38" s="235">
        <f t="shared" si="10"/>
        <v>0</v>
      </c>
      <c r="AY38" s="235">
        <f t="shared" si="10"/>
        <v>0</v>
      </c>
      <c r="AZ38" s="235">
        <f t="shared" si="10"/>
        <v>0</v>
      </c>
      <c r="BA38" s="235">
        <f t="shared" si="10"/>
        <v>0</v>
      </c>
      <c r="BB38" s="235">
        <f t="shared" si="10"/>
        <v>0</v>
      </c>
      <c r="BC38" s="235">
        <f t="shared" si="10"/>
        <v>0</v>
      </c>
    </row>
    <row r="39" spans="1:55">
      <c r="D39" s="217" t="str">
        <f>TQY_volumes!D39</f>
        <v>Other distribution materials - Isolating Transformer (6MVA)</v>
      </c>
      <c r="F39" s="12"/>
      <c r="G39" s="98"/>
      <c r="H39" s="236">
        <f>IF(H$11=$D$6, TQY_volumes!$J39*TQY_volumes!$K39,0)</f>
        <v>0</v>
      </c>
      <c r="I39" s="233">
        <f>IF(I$11=IF($D39=$A$5, $D$5, IF(OR($D39="ESV observed compliance", $D39 = $A$7),$D$7, $D$6)), SUMPRODUCT(TQY_volumes!$Q39:$U39,TQY_volumes!$Q$13:$U$13)+TQY_volumes!$O39,0)</f>
        <v>0</v>
      </c>
      <c r="J39" s="234">
        <f>IF(J$11=$D$6, TQY_volumes!$M39,0)</f>
        <v>0</v>
      </c>
      <c r="K39" s="233">
        <f>IF(K$11=$D$6, TQY_volumes!$J39*TQY_volumes!$K39,0)</f>
        <v>0</v>
      </c>
      <c r="L39" s="233">
        <f>IF(L$11=IF($D39=$A$5, $D$5, IF(OR($D39="ESV observed compliance", $D39 = $A$7),$D$7, $D$6)), SUMPRODUCT(TQY_volumes!$Q39:$U39,TQY_volumes!$Q$13:$U$13)+TQY_volumes!$O39,0)</f>
        <v>0</v>
      </c>
      <c r="M39" s="234">
        <f>IF(M$11=$D$6, TQY_volumes!$M39,0)</f>
        <v>0</v>
      </c>
      <c r="N39" s="233">
        <f>IF(N$11=$D$6, TQY_volumes!$J39*TQY_volumes!$K39,0)</f>
        <v>0</v>
      </c>
      <c r="O39" s="233">
        <f>IF(O$11=IF($D39=$A$5, $D$5, IF(OR($D39="ESV observed compliance", $D39 = $A$7),$D$7, $D$6)), SUMPRODUCT(TQY_volumes!$Q39:$U39,TQY_volumes!$Q$13:$U$13)+TQY_volumes!$O39,0)</f>
        <v>0</v>
      </c>
      <c r="P39" s="234">
        <f>IF(P$11=$D$6, TQY_volumes!$M39,0)</f>
        <v>0</v>
      </c>
      <c r="Q39" s="233">
        <f>IF(Q$11=$D$6, TQY_volumes!$J39*TQY_volumes!$K39,0)</f>
        <v>3672000</v>
      </c>
      <c r="R39" s="233">
        <f ca="1">IF(R$11=IF($D39=$A$5, $D$5, IF(OR($D39="ESV observed compliance", $D39 = $A$7),$D$7, $D$6)), SUMPRODUCT(TQY_volumes!$Q39:$U39,TQY_volumes!$Q$13:$U$13)+TQY_volumes!$O39,0)</f>
        <v>0</v>
      </c>
      <c r="S39" s="234">
        <f>IF(S$11=$D$6, TQY_volumes!$M39,0)</f>
        <v>0</v>
      </c>
      <c r="T39" s="233">
        <f>IF(T$11=$D$6, TQY_volumes!$J39*TQY_volumes!$K39,0)</f>
        <v>0</v>
      </c>
      <c r="U39" s="233">
        <f>IF(U$11=IF($D39=$A$5, $D$5, IF(OR($D39="ESV observed compliance", $D39 = $A$7),$D$7, $D$6)), SUMPRODUCT(TQY_volumes!$Q39:$U39,TQY_volumes!$Q$13:$U$13)+TQY_volumes!$O39,0)</f>
        <v>0</v>
      </c>
      <c r="V39" s="234">
        <f>IF(V$11=$D$6, TQY_volumes!$M39,0)</f>
        <v>0</v>
      </c>
      <c r="W39" s="233">
        <f>IF(W$11=$D$6, TQY_volumes!$J39*TQY_volumes!$K39,0)</f>
        <v>0</v>
      </c>
      <c r="X39" s="233">
        <f>IF(X$11=IF($D39=$A$5, $D$5, IF(OR($D39="ESV observed compliance", $D39 = $A$7),$D$7, $D$6)), SUMPRODUCT(TQY_volumes!$Q39:$U39,TQY_volumes!$Q$13:$U$13)+TQY_volumes!$O39,0)</f>
        <v>0</v>
      </c>
      <c r="Y39" s="234">
        <f>IF(Y$11=$D$6, TQY_volumes!$M39,0)</f>
        <v>0</v>
      </c>
      <c r="Z39" s="233">
        <f>IF(Z$11=$D$6, TQY_volumes!$J39*TQY_volumes!$K39,0)</f>
        <v>0</v>
      </c>
      <c r="AA39" s="233">
        <f>IF(AA$11=IF($D39=$A$5, $D$5, IF(OR($D39="ESV observed compliance", $D39 = $A$7),$D$7, $D$6)), SUMPRODUCT(TQY_volumes!$Q39:$U39,TQY_volumes!$Q$13:$U$13)+TQY_volumes!$O39,0)</f>
        <v>0</v>
      </c>
      <c r="AB39" s="234">
        <f>IF(AB$11=$D$6, TQY_volumes!$M39,0)</f>
        <v>0</v>
      </c>
      <c r="AC39" s="124"/>
      <c r="AD39" s="235">
        <f t="shared" si="11"/>
        <v>0</v>
      </c>
      <c r="AE39" s="235">
        <f t="shared" si="11"/>
        <v>0</v>
      </c>
      <c r="AF39" s="235">
        <f t="shared" si="11"/>
        <v>0</v>
      </c>
      <c r="AG39" s="235">
        <f t="shared" ca="1" si="11"/>
        <v>3672000</v>
      </c>
      <c r="AH39" s="235">
        <f t="shared" si="11"/>
        <v>0</v>
      </c>
      <c r="AI39" s="235">
        <f t="shared" si="11"/>
        <v>0</v>
      </c>
      <c r="AJ39" s="235">
        <f t="shared" si="11"/>
        <v>0</v>
      </c>
      <c r="AK39" s="124"/>
      <c r="AL39" s="235">
        <f t="shared" ca="1" si="13"/>
        <v>3672000</v>
      </c>
      <c r="AN39" s="235">
        <f t="shared" si="12"/>
        <v>0</v>
      </c>
      <c r="AO39" s="235">
        <f t="shared" si="10"/>
        <v>0</v>
      </c>
      <c r="AP39" s="235">
        <f t="shared" si="10"/>
        <v>0</v>
      </c>
      <c r="AQ39" s="235">
        <f t="shared" si="10"/>
        <v>0</v>
      </c>
      <c r="AR39" s="235">
        <f t="shared" si="10"/>
        <v>0</v>
      </c>
      <c r="AS39" s="235">
        <f t="shared" si="10"/>
        <v>0</v>
      </c>
      <c r="AT39" s="235">
        <f t="shared" ca="1" si="10"/>
        <v>1836000</v>
      </c>
      <c r="AU39" s="235">
        <f t="shared" ca="1" si="10"/>
        <v>1836000</v>
      </c>
      <c r="AV39" s="235">
        <f t="shared" si="10"/>
        <v>0</v>
      </c>
      <c r="AW39" s="235">
        <f t="shared" si="10"/>
        <v>0</v>
      </c>
      <c r="AX39" s="235">
        <f t="shared" si="10"/>
        <v>0</v>
      </c>
      <c r="AY39" s="235">
        <f t="shared" si="10"/>
        <v>0</v>
      </c>
      <c r="AZ39" s="235">
        <f t="shared" si="10"/>
        <v>0</v>
      </c>
      <c r="BA39" s="235">
        <f t="shared" si="10"/>
        <v>0</v>
      </c>
      <c r="BB39" s="235">
        <f t="shared" si="10"/>
        <v>0</v>
      </c>
      <c r="BC39" s="235">
        <f t="shared" si="10"/>
        <v>0</v>
      </c>
    </row>
    <row r="40" spans="1:55"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D40" s="105"/>
      <c r="AE40" s="105"/>
      <c r="AF40" s="105"/>
      <c r="AG40" s="105"/>
      <c r="AH40" s="105"/>
      <c r="AI40" s="105"/>
      <c r="AJ40" s="105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</row>
    <row r="41" spans="1:55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D41" s="105"/>
      <c r="AE41" s="105"/>
      <c r="AF41" s="105"/>
      <c r="AG41" s="105"/>
      <c r="AH41" s="105"/>
      <c r="AI41" s="105"/>
      <c r="AJ41" s="105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</row>
    <row r="42" spans="1:55">
      <c r="C42" s="10" t="s">
        <v>8</v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D42" s="105"/>
      <c r="AE42" s="105"/>
      <c r="AF42" s="105"/>
      <c r="AG42" s="105"/>
      <c r="AH42" s="105"/>
      <c r="AI42" s="105"/>
      <c r="AJ42" s="105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</row>
    <row r="43" spans="1:55">
      <c r="D43" s="217" t="str">
        <f>TQY_volumes!D43</f>
        <v>GFN</v>
      </c>
      <c r="F43" s="12"/>
      <c r="G43" s="98"/>
      <c r="H43" s="236">
        <f>IF(H$11=$D$6, TQY_volumes!$J43*TQY_volumes!$K43,0)</f>
        <v>0</v>
      </c>
      <c r="I43" s="233">
        <f>IF(I$11=IF($D43=$A$5, $D$5, IF(OR($D43="ESV observed compliance", $D43 = $A$7),$D$7, $D$6)), SUMPRODUCT(TQY_volumes!$Q43:$U43,TQY_volumes!$Q$13:$U$13)+TQY_volumes!$O43,0)</f>
        <v>0</v>
      </c>
      <c r="J43" s="234">
        <f>IF(J$11=$D$6, TQY_volumes!$M43,0)</f>
        <v>0</v>
      </c>
      <c r="K43" s="233">
        <f>IF(K$11=$D$6, TQY_volumes!$J43*TQY_volumes!$K43,0)</f>
        <v>0</v>
      </c>
      <c r="L43" s="233">
        <f>IF(L$11=IF($D43=$A$5, $D$5, IF(OR($D43="ESV observed compliance", $D43 = $A$7),$D$7, $D$6)), SUMPRODUCT(TQY_volumes!$Q43:$U43,TQY_volumes!$Q$13:$U$13)+TQY_volumes!$O43,0)</f>
        <v>0</v>
      </c>
      <c r="M43" s="234">
        <f>IF(M$11=$D$6, TQY_volumes!$M43,0)</f>
        <v>0</v>
      </c>
      <c r="N43" s="233">
        <f>IF(N$11=$D$6, TQY_volumes!$J43*TQY_volumes!$K43,0)</f>
        <v>0</v>
      </c>
      <c r="O43" s="233">
        <f>IF(O$11=IF($D43=$A$5, $D$5, IF(OR($D43="ESV observed compliance", $D43 = $A$7),$D$7, $D$6)), SUMPRODUCT(TQY_volumes!$Q43:$U43,TQY_volumes!$Q$13:$U$13)+TQY_volumes!$O43,0)</f>
        <v>0</v>
      </c>
      <c r="P43" s="234">
        <f>IF(P$11=$D$6, TQY_volumes!$M43,0)</f>
        <v>0</v>
      </c>
      <c r="Q43" s="233">
        <f>IF(Q$11=$D$6, TQY_volumes!$J43*TQY_volumes!$K43,0)</f>
        <v>2581276.8707554773</v>
      </c>
      <c r="R43" s="233">
        <f ca="1">IF(R$11=IF($D43=$A$5, $D$5, IF(OR($D43="ESV observed compliance", $D43 = $A$7),$D$7, $D$6)), SUMPRODUCT(TQY_volumes!$Q43:$U43,TQY_volumes!$Q$13:$U$13)+TQY_volumes!$O43,0)</f>
        <v>994222.87433922803</v>
      </c>
      <c r="S43" s="234">
        <f>IF(S$11=$D$6, TQY_volumes!$M43,0)</f>
        <v>0</v>
      </c>
      <c r="T43" s="233">
        <f>IF(T$11=$D$6, TQY_volumes!$J43*TQY_volumes!$K43,0)</f>
        <v>0</v>
      </c>
      <c r="U43" s="233">
        <f>IF(U$11=IF($D43=$A$5, $D$5, IF(OR($D43="ESV observed compliance", $D43 = $A$7),$D$7, $D$6)), SUMPRODUCT(TQY_volumes!$Q43:$U43,TQY_volumes!$Q$13:$U$13)+TQY_volumes!$O43,0)</f>
        <v>0</v>
      </c>
      <c r="V43" s="234">
        <f>IF(V$11=$D$6, TQY_volumes!$M43,0)</f>
        <v>0</v>
      </c>
      <c r="W43" s="233">
        <f>IF(W$11=$D$6, TQY_volumes!$J43*TQY_volumes!$K43,0)</f>
        <v>0</v>
      </c>
      <c r="X43" s="233">
        <f>IF(X$11=IF($D43=$A$5, $D$5, IF(OR($D43="ESV observed compliance", $D43 = $A$7),$D$7, $D$6)), SUMPRODUCT(TQY_volumes!$Q43:$U43,TQY_volumes!$Q$13:$U$13)+TQY_volumes!$O43,0)</f>
        <v>0</v>
      </c>
      <c r="Y43" s="234">
        <f>IF(Y$11=$D$6, TQY_volumes!$M43,0)</f>
        <v>0</v>
      </c>
      <c r="Z43" s="233">
        <f>IF(Z$11=$D$6, TQY_volumes!$J43*TQY_volumes!$K43,0)</f>
        <v>0</v>
      </c>
      <c r="AA43" s="233">
        <f>IF(AA$11=IF($D43=$A$5, $D$5, IF(OR($D43="ESV observed compliance", $D43 = $A$7),$D$7, $D$6)), SUMPRODUCT(TQY_volumes!$Q43:$U43,TQY_volumes!$Q$13:$U$13)+TQY_volumes!$O43,0)</f>
        <v>0</v>
      </c>
      <c r="AB43" s="234">
        <f>IF(AB$11=$D$6, TQY_volumes!$M43,0)</f>
        <v>0</v>
      </c>
      <c r="AC43" s="124"/>
      <c r="AD43" s="235">
        <f t="shared" ref="AD43:AJ61" si="14">SUMIF($H$11:$AB$11,AD$11, $H43:$AB43)</f>
        <v>0</v>
      </c>
      <c r="AE43" s="235">
        <f t="shared" si="14"/>
        <v>0</v>
      </c>
      <c r="AF43" s="235">
        <f t="shared" si="14"/>
        <v>0</v>
      </c>
      <c r="AG43" s="235">
        <f t="shared" ca="1" si="14"/>
        <v>3575499.7450947054</v>
      </c>
      <c r="AH43" s="235">
        <f t="shared" si="14"/>
        <v>0</v>
      </c>
      <c r="AI43" s="235">
        <f t="shared" si="14"/>
        <v>0</v>
      </c>
      <c r="AJ43" s="235">
        <f t="shared" si="14"/>
        <v>0</v>
      </c>
      <c r="AK43" s="124"/>
      <c r="AL43" s="235">
        <f t="shared" ref="AL43" ca="1" si="15">SUM(AD43:AJ43)</f>
        <v>3575499.7450947054</v>
      </c>
      <c r="AN43" s="235">
        <f t="shared" ref="AN43:BC58" si="16">SUMIF($AD$11:$AJ$11,AN$11, $AD43:$AJ43)*AN$8</f>
        <v>0</v>
      </c>
      <c r="AO43" s="235">
        <f t="shared" si="16"/>
        <v>0</v>
      </c>
      <c r="AP43" s="235">
        <f t="shared" si="16"/>
        <v>0</v>
      </c>
      <c r="AQ43" s="235">
        <f t="shared" si="16"/>
        <v>0</v>
      </c>
      <c r="AR43" s="235">
        <f t="shared" si="16"/>
        <v>0</v>
      </c>
      <c r="AS43" s="235">
        <f t="shared" si="16"/>
        <v>0</v>
      </c>
      <c r="AT43" s="235">
        <f t="shared" ca="1" si="16"/>
        <v>1787749.8725473527</v>
      </c>
      <c r="AU43" s="235">
        <f t="shared" ca="1" si="16"/>
        <v>1787749.8725473527</v>
      </c>
      <c r="AV43" s="235">
        <f t="shared" si="16"/>
        <v>0</v>
      </c>
      <c r="AW43" s="235">
        <f t="shared" si="16"/>
        <v>0</v>
      </c>
      <c r="AX43" s="235">
        <f t="shared" si="16"/>
        <v>0</v>
      </c>
      <c r="AY43" s="235">
        <f t="shared" si="16"/>
        <v>0</v>
      </c>
      <c r="AZ43" s="235">
        <f t="shared" si="16"/>
        <v>0</v>
      </c>
      <c r="BA43" s="235">
        <f t="shared" si="16"/>
        <v>0</v>
      </c>
      <c r="BB43" s="235">
        <f t="shared" si="16"/>
        <v>0</v>
      </c>
      <c r="BC43" s="235">
        <f t="shared" si="16"/>
        <v>0</v>
      </c>
    </row>
    <row r="44" spans="1:55">
      <c r="D44" s="217" t="str">
        <f>TQY_volumes!D44</f>
        <v>GFN enclosure</v>
      </c>
      <c r="F44" s="12"/>
      <c r="G44" s="98"/>
      <c r="H44" s="236">
        <f>IF(H$11=$D$6, TQY_volumes!$J44*TQY_volumes!$K44,0)</f>
        <v>0</v>
      </c>
      <c r="I44" s="233">
        <f>IF(I$11=IF($D44=$A$5, $D$5, IF(OR($D44="ESV observed compliance", $D44 = $A$7),$D$7, $D$6)), SUMPRODUCT(TQY_volumes!$Q44:$U44,TQY_volumes!$Q$13:$U$13)+TQY_volumes!$O44,0)</f>
        <v>0</v>
      </c>
      <c r="J44" s="234">
        <f>IF(J$11=$D$6, TQY_volumes!$M44,0)</f>
        <v>0</v>
      </c>
      <c r="K44" s="233">
        <f>IF(K$11=$D$6, TQY_volumes!$J44*TQY_volumes!$K44,0)</f>
        <v>0</v>
      </c>
      <c r="L44" s="233">
        <f>IF(L$11=IF($D44=$A$5, $D$5, IF(OR($D44="ESV observed compliance", $D44 = $A$7),$D$7, $D$6)), SUMPRODUCT(TQY_volumes!$Q44:$U44,TQY_volumes!$Q$13:$U$13)+TQY_volumes!$O44,0)</f>
        <v>0</v>
      </c>
      <c r="M44" s="234">
        <f>IF(M$11=$D$6, TQY_volumes!$M44,0)</f>
        <v>0</v>
      </c>
      <c r="N44" s="233">
        <f>IF(N$11=$D$6, TQY_volumes!$J44*TQY_volumes!$K44,0)</f>
        <v>0</v>
      </c>
      <c r="O44" s="233">
        <f>IF(O$11=IF($D44=$A$5, $D$5, IF(OR($D44="ESV observed compliance", $D44 = $A$7),$D$7, $D$6)), SUMPRODUCT(TQY_volumes!$Q44:$U44,TQY_volumes!$Q$13:$U$13)+TQY_volumes!$O44,0)</f>
        <v>0</v>
      </c>
      <c r="P44" s="234">
        <f>IF(P$11=$D$6, TQY_volumes!$M44,0)</f>
        <v>0</v>
      </c>
      <c r="Q44" s="233">
        <f>IF(Q$11=$D$6, TQY_volumes!$J44*TQY_volumes!$K44,0)</f>
        <v>322659.81013900152</v>
      </c>
      <c r="R44" s="233">
        <f ca="1">IF(R$11=IF($D44=$A$5, $D$5, IF(OR($D44="ESV observed compliance", $D44 = $A$7),$D$7, $D$6)), SUMPRODUCT(TQY_volumes!$Q44:$U44,TQY_volumes!$Q$13:$U$13)+TQY_volumes!$O44,0)</f>
        <v>0</v>
      </c>
      <c r="S44" s="234">
        <f>IF(S$11=$D$6, TQY_volumes!$M44,0)</f>
        <v>0</v>
      </c>
      <c r="T44" s="233">
        <f>IF(T$11=$D$6, TQY_volumes!$J44*TQY_volumes!$K44,0)</f>
        <v>0</v>
      </c>
      <c r="U44" s="233">
        <f>IF(U$11=IF($D44=$A$5, $D$5, IF(OR($D44="ESV observed compliance", $D44 = $A$7),$D$7, $D$6)), SUMPRODUCT(TQY_volumes!$Q44:$U44,TQY_volumes!$Q$13:$U$13)+TQY_volumes!$O44,0)</f>
        <v>0</v>
      </c>
      <c r="V44" s="234">
        <f>IF(V$11=$D$6, TQY_volumes!$M44,0)</f>
        <v>0</v>
      </c>
      <c r="W44" s="233">
        <f>IF(W$11=$D$6, TQY_volumes!$J44*TQY_volumes!$K44,0)</f>
        <v>0</v>
      </c>
      <c r="X44" s="233">
        <f>IF(X$11=IF($D44=$A$5, $D$5, IF(OR($D44="ESV observed compliance", $D44 = $A$7),$D$7, $D$6)), SUMPRODUCT(TQY_volumes!$Q44:$U44,TQY_volumes!$Q$13:$U$13)+TQY_volumes!$O44,0)</f>
        <v>0</v>
      </c>
      <c r="Y44" s="234">
        <f>IF(Y$11=$D$6, TQY_volumes!$M44,0)</f>
        <v>0</v>
      </c>
      <c r="Z44" s="233">
        <f>IF(Z$11=$D$6, TQY_volumes!$J44*TQY_volumes!$K44,0)</f>
        <v>0</v>
      </c>
      <c r="AA44" s="233">
        <f>IF(AA$11=IF($D44=$A$5, $D$5, IF(OR($D44="ESV observed compliance", $D44 = $A$7),$D$7, $D$6)), SUMPRODUCT(TQY_volumes!$Q44:$U44,TQY_volumes!$Q$13:$U$13)+TQY_volumes!$O44,0)</f>
        <v>0</v>
      </c>
      <c r="AB44" s="234">
        <f>IF(AB$11=$D$6, TQY_volumes!$M44,0)</f>
        <v>0</v>
      </c>
      <c r="AC44" s="124"/>
      <c r="AD44" s="235">
        <f t="shared" si="14"/>
        <v>0</v>
      </c>
      <c r="AE44" s="235">
        <f t="shared" si="14"/>
        <v>0</v>
      </c>
      <c r="AF44" s="235">
        <f t="shared" si="14"/>
        <v>0</v>
      </c>
      <c r="AG44" s="235">
        <f t="shared" ca="1" si="14"/>
        <v>322659.81013900152</v>
      </c>
      <c r="AH44" s="235">
        <f t="shared" si="14"/>
        <v>0</v>
      </c>
      <c r="AI44" s="235">
        <f t="shared" si="14"/>
        <v>0</v>
      </c>
      <c r="AJ44" s="235">
        <f t="shared" si="14"/>
        <v>0</v>
      </c>
      <c r="AK44" s="124"/>
      <c r="AL44" s="235">
        <f t="shared" ref="AL44:AL58" ca="1" si="17">SUM(AD44:AJ44)</f>
        <v>322659.81013900152</v>
      </c>
      <c r="AN44" s="235">
        <f t="shared" si="16"/>
        <v>0</v>
      </c>
      <c r="AO44" s="235">
        <f t="shared" si="16"/>
        <v>0</v>
      </c>
      <c r="AP44" s="235">
        <f t="shared" si="16"/>
        <v>0</v>
      </c>
      <c r="AQ44" s="235">
        <f t="shared" si="16"/>
        <v>0</v>
      </c>
      <c r="AR44" s="235">
        <f t="shared" si="16"/>
        <v>0</v>
      </c>
      <c r="AS44" s="235">
        <f t="shared" si="16"/>
        <v>0</v>
      </c>
      <c r="AT44" s="235">
        <f t="shared" ca="1" si="16"/>
        <v>161329.90506950076</v>
      </c>
      <c r="AU44" s="235">
        <f t="shared" ca="1" si="16"/>
        <v>161329.90506950076</v>
      </c>
      <c r="AV44" s="235">
        <f t="shared" si="16"/>
        <v>0</v>
      </c>
      <c r="AW44" s="235">
        <f t="shared" si="16"/>
        <v>0</v>
      </c>
      <c r="AX44" s="235">
        <f t="shared" si="16"/>
        <v>0</v>
      </c>
      <c r="AY44" s="235">
        <f t="shared" si="16"/>
        <v>0</v>
      </c>
      <c r="AZ44" s="235">
        <f t="shared" si="16"/>
        <v>0</v>
      </c>
      <c r="BA44" s="235">
        <f t="shared" si="16"/>
        <v>0</v>
      </c>
      <c r="BB44" s="235">
        <f t="shared" si="16"/>
        <v>0</v>
      </c>
      <c r="BC44" s="235">
        <f t="shared" si="16"/>
        <v>0</v>
      </c>
    </row>
    <row r="45" spans="1:55">
      <c r="D45" s="217" t="str">
        <f>TQY_volumes!D45</f>
        <v>Indoor switch room (incl GFN enclosure and switchboard)</v>
      </c>
      <c r="F45" s="12"/>
      <c r="G45" s="98"/>
      <c r="H45" s="236">
        <f>IF(H$11=$D$6, TQY_volumes!$J45*TQY_volumes!$K45,0)</f>
        <v>0</v>
      </c>
      <c r="I45" s="233">
        <f>IF(I$11=IF($D45=$A$5, $D$5, IF(OR($D45="ESV observed compliance", $D45 = $A$7),$D$7, $D$6)), SUMPRODUCT(TQY_volumes!$Q45:$U45,TQY_volumes!$Q$13:$U$13)+TQY_volumes!$O45,0)</f>
        <v>0</v>
      </c>
      <c r="J45" s="234">
        <f>IF(J$11=$D$6, TQY_volumes!$M45,0)</f>
        <v>0</v>
      </c>
      <c r="K45" s="233">
        <f>IF(K$11=$D$6, TQY_volumes!$J45*TQY_volumes!$K45,0)</f>
        <v>0</v>
      </c>
      <c r="L45" s="233">
        <f>IF(L$11=IF($D45=$A$5, $D$5, IF(OR($D45="ESV observed compliance", $D45 = $A$7),$D$7, $D$6)), SUMPRODUCT(TQY_volumes!$Q45:$U45,TQY_volumes!$Q$13:$U$13)+TQY_volumes!$O45,0)</f>
        <v>0</v>
      </c>
      <c r="M45" s="234">
        <f>IF(M$11=$D$6, TQY_volumes!$M45,0)</f>
        <v>0</v>
      </c>
      <c r="N45" s="233">
        <f>IF(N$11=$D$6, TQY_volumes!$J45*TQY_volumes!$K45,0)</f>
        <v>0</v>
      </c>
      <c r="O45" s="233">
        <f>IF(O$11=IF($D45=$A$5, $D$5, IF(OR($D45="ESV observed compliance", $D45 = $A$7),$D$7, $D$6)), SUMPRODUCT(TQY_volumes!$Q45:$U45,TQY_volumes!$Q$13:$U$13)+TQY_volumes!$O45,0)</f>
        <v>0</v>
      </c>
      <c r="P45" s="234">
        <f>IF(P$11=$D$6, TQY_volumes!$M45,0)</f>
        <v>0</v>
      </c>
      <c r="Q45" s="233">
        <f>IF(Q$11=$D$6, TQY_volumes!$J45*TQY_volumes!$K45,0)</f>
        <v>0</v>
      </c>
      <c r="R45" s="233">
        <f ca="1">IF(R$11=IF($D45=$A$5, $D$5, IF(OR($D45="ESV observed compliance", $D45 = $A$7),$D$7, $D$6)), SUMPRODUCT(TQY_volumes!$Q45:$U45,TQY_volumes!$Q$13:$U$13)+TQY_volumes!$O45,0)</f>
        <v>0</v>
      </c>
      <c r="S45" s="234">
        <f>IF(S$11=$D$6, TQY_volumes!$M45,0)</f>
        <v>0</v>
      </c>
      <c r="T45" s="233">
        <f>IF(T$11=$D$6, TQY_volumes!$J45*TQY_volumes!$K45,0)</f>
        <v>0</v>
      </c>
      <c r="U45" s="233">
        <f>IF(U$11=IF($D45=$A$5, $D$5, IF(OR($D45="ESV observed compliance", $D45 = $A$7),$D$7, $D$6)), SUMPRODUCT(TQY_volumes!$Q45:$U45,TQY_volumes!$Q$13:$U$13)+TQY_volumes!$O45,0)</f>
        <v>0</v>
      </c>
      <c r="V45" s="234">
        <f>IF(V$11=$D$6, TQY_volumes!$M45,0)</f>
        <v>0</v>
      </c>
      <c r="W45" s="233">
        <f>IF(W$11=$D$6, TQY_volumes!$J45*TQY_volumes!$K45,0)</f>
        <v>0</v>
      </c>
      <c r="X45" s="233">
        <f>IF(X$11=IF($D45=$A$5, $D$5, IF(OR($D45="ESV observed compliance", $D45 = $A$7),$D$7, $D$6)), SUMPRODUCT(TQY_volumes!$Q45:$U45,TQY_volumes!$Q$13:$U$13)+TQY_volumes!$O45,0)</f>
        <v>0</v>
      </c>
      <c r="Y45" s="234">
        <f>IF(Y$11=$D$6, TQY_volumes!$M45,0)</f>
        <v>0</v>
      </c>
      <c r="Z45" s="233">
        <f>IF(Z$11=$D$6, TQY_volumes!$J45*TQY_volumes!$K45,0)</f>
        <v>0</v>
      </c>
      <c r="AA45" s="233">
        <f>IF(AA$11=IF($D45=$A$5, $D$5, IF(OR($D45="ESV observed compliance", $D45 = $A$7),$D$7, $D$6)), SUMPRODUCT(TQY_volumes!$Q45:$U45,TQY_volumes!$Q$13:$U$13)+TQY_volumes!$O45,0)</f>
        <v>0</v>
      </c>
      <c r="AB45" s="234">
        <f>IF(AB$11=$D$6, TQY_volumes!$M45,0)</f>
        <v>0</v>
      </c>
      <c r="AC45" s="124"/>
      <c r="AD45" s="235">
        <f t="shared" si="14"/>
        <v>0</v>
      </c>
      <c r="AE45" s="235">
        <f t="shared" si="14"/>
        <v>0</v>
      </c>
      <c r="AF45" s="235">
        <f t="shared" si="14"/>
        <v>0</v>
      </c>
      <c r="AG45" s="235">
        <f t="shared" ca="1" si="14"/>
        <v>0</v>
      </c>
      <c r="AH45" s="235">
        <f t="shared" si="14"/>
        <v>0</v>
      </c>
      <c r="AI45" s="235">
        <f t="shared" si="14"/>
        <v>0</v>
      </c>
      <c r="AJ45" s="235">
        <f t="shared" si="14"/>
        <v>0</v>
      </c>
      <c r="AK45" s="124"/>
      <c r="AL45" s="235">
        <f t="shared" ca="1" si="17"/>
        <v>0</v>
      </c>
      <c r="AN45" s="235">
        <f t="shared" si="16"/>
        <v>0</v>
      </c>
      <c r="AO45" s="235">
        <f t="shared" si="16"/>
        <v>0</v>
      </c>
      <c r="AP45" s="235">
        <f t="shared" si="16"/>
        <v>0</v>
      </c>
      <c r="AQ45" s="235">
        <f t="shared" si="16"/>
        <v>0</v>
      </c>
      <c r="AR45" s="235">
        <f t="shared" si="16"/>
        <v>0</v>
      </c>
      <c r="AS45" s="235">
        <f t="shared" si="16"/>
        <v>0</v>
      </c>
      <c r="AT45" s="235">
        <f t="shared" ca="1" si="16"/>
        <v>0</v>
      </c>
      <c r="AU45" s="235">
        <f t="shared" ca="1" si="16"/>
        <v>0</v>
      </c>
      <c r="AV45" s="235">
        <f t="shared" si="16"/>
        <v>0</v>
      </c>
      <c r="AW45" s="235">
        <f t="shared" si="16"/>
        <v>0</v>
      </c>
      <c r="AX45" s="235">
        <f t="shared" si="16"/>
        <v>0</v>
      </c>
      <c r="AY45" s="235">
        <f t="shared" si="16"/>
        <v>0</v>
      </c>
      <c r="AZ45" s="235">
        <f t="shared" si="16"/>
        <v>0</v>
      </c>
      <c r="BA45" s="235">
        <f t="shared" si="16"/>
        <v>0</v>
      </c>
      <c r="BB45" s="235">
        <f t="shared" si="16"/>
        <v>0</v>
      </c>
      <c r="BC45" s="235">
        <f t="shared" si="16"/>
        <v>0</v>
      </c>
    </row>
    <row r="46" spans="1:55">
      <c r="D46" s="217" t="str">
        <f>TQY_volumes!D46</f>
        <v>RMU</v>
      </c>
      <c r="F46" s="12"/>
      <c r="G46" s="98"/>
      <c r="H46" s="236">
        <f>IF(H$11=$D$6, TQY_volumes!$J46*TQY_volumes!$K46,0)</f>
        <v>0</v>
      </c>
      <c r="I46" s="233">
        <f>IF(I$11=IF($D46=$A$5, $D$5, IF(OR($D46="ESV observed compliance", $D46 = $A$7),$D$7, $D$6)), SUMPRODUCT(TQY_volumes!$Q46:$U46,TQY_volumes!$Q$13:$U$13)+TQY_volumes!$O46,0)</f>
        <v>0</v>
      </c>
      <c r="J46" s="234">
        <f>IF(J$11=$D$6, TQY_volumes!$M46,0)</f>
        <v>0</v>
      </c>
      <c r="K46" s="233">
        <f>IF(K$11=$D$6, TQY_volumes!$J46*TQY_volumes!$K46,0)</f>
        <v>0</v>
      </c>
      <c r="L46" s="233">
        <f>IF(L$11=IF($D46=$A$5, $D$5, IF(OR($D46="ESV observed compliance", $D46 = $A$7),$D$7, $D$6)), SUMPRODUCT(TQY_volumes!$Q46:$U46,TQY_volumes!$Q$13:$U$13)+TQY_volumes!$O46,0)</f>
        <v>0</v>
      </c>
      <c r="M46" s="234">
        <f>IF(M$11=$D$6, TQY_volumes!$M46,0)</f>
        <v>0</v>
      </c>
      <c r="N46" s="233">
        <f>IF(N$11=$D$6, TQY_volumes!$J46*TQY_volumes!$K46,0)</f>
        <v>0</v>
      </c>
      <c r="O46" s="233">
        <f>IF(O$11=IF($D46=$A$5, $D$5, IF(OR($D46="ESV observed compliance", $D46 = $A$7),$D$7, $D$6)), SUMPRODUCT(TQY_volumes!$Q46:$U46,TQY_volumes!$Q$13:$U$13)+TQY_volumes!$O46,0)</f>
        <v>0</v>
      </c>
      <c r="P46" s="234">
        <f>IF(P$11=$D$6, TQY_volumes!$M46,0)</f>
        <v>0</v>
      </c>
      <c r="Q46" s="233">
        <f>IF(Q$11=$D$6, TQY_volumes!$J46*TQY_volumes!$K46,0)</f>
        <v>148747.85008141145</v>
      </c>
      <c r="R46" s="233">
        <f ca="1">IF(R$11=IF($D46=$A$5, $D$5, IF(OR($D46="ESV observed compliance", $D46 = $A$7),$D$7, $D$6)), SUMPRODUCT(TQY_volumes!$Q46:$U46,TQY_volumes!$Q$13:$U$13)+TQY_volumes!$O46,0)</f>
        <v>0</v>
      </c>
      <c r="S46" s="234">
        <f>IF(S$11=$D$6, TQY_volumes!$M46,0)</f>
        <v>0</v>
      </c>
      <c r="T46" s="233">
        <f>IF(T$11=$D$6, TQY_volumes!$J46*TQY_volumes!$K46,0)</f>
        <v>0</v>
      </c>
      <c r="U46" s="233">
        <f>IF(U$11=IF($D46=$A$5, $D$5, IF(OR($D46="ESV observed compliance", $D46 = $A$7),$D$7, $D$6)), SUMPRODUCT(TQY_volumes!$Q46:$U46,TQY_volumes!$Q$13:$U$13)+TQY_volumes!$O46,0)</f>
        <v>0</v>
      </c>
      <c r="V46" s="234">
        <f>IF(V$11=$D$6, TQY_volumes!$M46,0)</f>
        <v>0</v>
      </c>
      <c r="W46" s="233">
        <f>IF(W$11=$D$6, TQY_volumes!$J46*TQY_volumes!$K46,0)</f>
        <v>0</v>
      </c>
      <c r="X46" s="233">
        <f>IF(X$11=IF($D46=$A$5, $D$5, IF(OR($D46="ESV observed compliance", $D46 = $A$7),$D$7, $D$6)), SUMPRODUCT(TQY_volumes!$Q46:$U46,TQY_volumes!$Q$13:$U$13)+TQY_volumes!$O46,0)</f>
        <v>0</v>
      </c>
      <c r="Y46" s="234">
        <f>IF(Y$11=$D$6, TQY_volumes!$M46,0)</f>
        <v>0</v>
      </c>
      <c r="Z46" s="233">
        <f>IF(Z$11=$D$6, TQY_volumes!$J46*TQY_volumes!$K46,0)</f>
        <v>0</v>
      </c>
      <c r="AA46" s="233">
        <f>IF(AA$11=IF($D46=$A$5, $D$5, IF(OR($D46="ESV observed compliance", $D46 = $A$7),$D$7, $D$6)), SUMPRODUCT(TQY_volumes!$Q46:$U46,TQY_volumes!$Q$13:$U$13)+TQY_volumes!$O46,0)</f>
        <v>0</v>
      </c>
      <c r="AB46" s="234">
        <f>IF(AB$11=$D$6, TQY_volumes!$M46,0)</f>
        <v>0</v>
      </c>
      <c r="AC46" s="124"/>
      <c r="AD46" s="235">
        <f t="shared" si="14"/>
        <v>0</v>
      </c>
      <c r="AE46" s="235">
        <f t="shared" si="14"/>
        <v>0</v>
      </c>
      <c r="AF46" s="235">
        <f t="shared" si="14"/>
        <v>0</v>
      </c>
      <c r="AG46" s="235">
        <f t="shared" ca="1" si="14"/>
        <v>148747.85008141145</v>
      </c>
      <c r="AH46" s="235">
        <f t="shared" si="14"/>
        <v>0</v>
      </c>
      <c r="AI46" s="235">
        <f t="shared" si="14"/>
        <v>0</v>
      </c>
      <c r="AJ46" s="235">
        <f t="shared" si="14"/>
        <v>0</v>
      </c>
      <c r="AK46" s="124"/>
      <c r="AL46" s="235">
        <f t="shared" ca="1" si="17"/>
        <v>148747.85008141145</v>
      </c>
      <c r="AN46" s="235">
        <f t="shared" si="16"/>
        <v>0</v>
      </c>
      <c r="AO46" s="235">
        <f t="shared" si="16"/>
        <v>0</v>
      </c>
      <c r="AP46" s="235">
        <f t="shared" si="16"/>
        <v>0</v>
      </c>
      <c r="AQ46" s="235">
        <f t="shared" si="16"/>
        <v>0</v>
      </c>
      <c r="AR46" s="235">
        <f t="shared" si="16"/>
        <v>0</v>
      </c>
      <c r="AS46" s="235">
        <f t="shared" si="16"/>
        <v>0</v>
      </c>
      <c r="AT46" s="235">
        <f t="shared" ca="1" si="16"/>
        <v>74373.925040705726</v>
      </c>
      <c r="AU46" s="235">
        <f t="shared" ca="1" si="16"/>
        <v>74373.925040705726</v>
      </c>
      <c r="AV46" s="235">
        <f t="shared" si="16"/>
        <v>0</v>
      </c>
      <c r="AW46" s="235">
        <f t="shared" si="16"/>
        <v>0</v>
      </c>
      <c r="AX46" s="235">
        <f t="shared" si="16"/>
        <v>0</v>
      </c>
      <c r="AY46" s="235">
        <f t="shared" si="16"/>
        <v>0</v>
      </c>
      <c r="AZ46" s="235">
        <f t="shared" si="16"/>
        <v>0</v>
      </c>
      <c r="BA46" s="235">
        <f t="shared" si="16"/>
        <v>0</v>
      </c>
      <c r="BB46" s="235">
        <f t="shared" si="16"/>
        <v>0</v>
      </c>
      <c r="BC46" s="235">
        <f t="shared" si="16"/>
        <v>0</v>
      </c>
    </row>
    <row r="47" spans="1:55">
      <c r="D47" s="217" t="str">
        <f>TQY_volumes!D47</f>
        <v>66/22kV transformer</v>
      </c>
      <c r="F47" s="12"/>
      <c r="G47" s="98"/>
      <c r="H47" s="236">
        <f>IF(H$11=$D$6, TQY_volumes!$J47*TQY_volumes!$K47,0)</f>
        <v>0</v>
      </c>
      <c r="I47" s="233">
        <f>IF(I$11=IF($D47=$A$5, $D$5, IF(OR($D47="ESV observed compliance", $D47 = $A$7),$D$7, $D$6)), SUMPRODUCT(TQY_volumes!$Q47:$U47,TQY_volumes!$Q$13:$U$13)+TQY_volumes!$O47,0)</f>
        <v>0</v>
      </c>
      <c r="J47" s="234">
        <f>IF(J$11=$D$6, TQY_volumes!$M47,0)</f>
        <v>0</v>
      </c>
      <c r="K47" s="233">
        <f>IF(K$11=$D$6, TQY_volumes!$J47*TQY_volumes!$K47,0)</f>
        <v>0</v>
      </c>
      <c r="L47" s="233">
        <f>IF(L$11=IF($D47=$A$5, $D$5, IF(OR($D47="ESV observed compliance", $D47 = $A$7),$D$7, $D$6)), SUMPRODUCT(TQY_volumes!$Q47:$U47,TQY_volumes!$Q$13:$U$13)+TQY_volumes!$O47,0)</f>
        <v>0</v>
      </c>
      <c r="M47" s="234">
        <f>IF(M$11=$D$6, TQY_volumes!$M47,0)</f>
        <v>0</v>
      </c>
      <c r="N47" s="233">
        <f>IF(N$11=$D$6, TQY_volumes!$J47*TQY_volumes!$K47,0)</f>
        <v>0</v>
      </c>
      <c r="O47" s="233">
        <f>IF(O$11=IF($D47=$A$5, $D$5, IF(OR($D47="ESV observed compliance", $D47 = $A$7),$D$7, $D$6)), SUMPRODUCT(TQY_volumes!$Q47:$U47,TQY_volumes!$Q$13:$U$13)+TQY_volumes!$O47,0)</f>
        <v>0</v>
      </c>
      <c r="P47" s="234">
        <f>IF(P$11=$D$6, TQY_volumes!$M47,0)</f>
        <v>0</v>
      </c>
      <c r="Q47" s="233">
        <f>IF(Q$11=$D$6, TQY_volumes!$J47*TQY_volumes!$K47,0)</f>
        <v>0</v>
      </c>
      <c r="R47" s="233">
        <f ca="1">IF(R$11=IF($D47=$A$5, $D$5, IF(OR($D47="ESV observed compliance", $D47 = $A$7),$D$7, $D$6)), SUMPRODUCT(TQY_volumes!$Q47:$U47,TQY_volumes!$Q$13:$U$13)+TQY_volumes!$O47,0)</f>
        <v>0</v>
      </c>
      <c r="S47" s="234">
        <f>IF(S$11=$D$6, TQY_volumes!$M47,0)</f>
        <v>0</v>
      </c>
      <c r="T47" s="233">
        <f>IF(T$11=$D$6, TQY_volumes!$J47*TQY_volumes!$K47,0)</f>
        <v>0</v>
      </c>
      <c r="U47" s="233">
        <f>IF(U$11=IF($D47=$A$5, $D$5, IF(OR($D47="ESV observed compliance", $D47 = $A$7),$D$7, $D$6)), SUMPRODUCT(TQY_volumes!$Q47:$U47,TQY_volumes!$Q$13:$U$13)+TQY_volumes!$O47,0)</f>
        <v>0</v>
      </c>
      <c r="V47" s="234">
        <f>IF(V$11=$D$6, TQY_volumes!$M47,0)</f>
        <v>0</v>
      </c>
      <c r="W47" s="233">
        <f>IF(W$11=$D$6, TQY_volumes!$J47*TQY_volumes!$K47,0)</f>
        <v>0</v>
      </c>
      <c r="X47" s="233">
        <f>IF(X$11=IF($D47=$A$5, $D$5, IF(OR($D47="ESV observed compliance", $D47 = $A$7),$D$7, $D$6)), SUMPRODUCT(TQY_volumes!$Q47:$U47,TQY_volumes!$Q$13:$U$13)+TQY_volumes!$O47,0)</f>
        <v>0</v>
      </c>
      <c r="Y47" s="234">
        <f>IF(Y$11=$D$6, TQY_volumes!$M47,0)</f>
        <v>0</v>
      </c>
      <c r="Z47" s="233">
        <f>IF(Z$11=$D$6, TQY_volumes!$J47*TQY_volumes!$K47,0)</f>
        <v>0</v>
      </c>
      <c r="AA47" s="233">
        <f>IF(AA$11=IF($D47=$A$5, $D$5, IF(OR($D47="ESV observed compliance", $D47 = $A$7),$D$7, $D$6)), SUMPRODUCT(TQY_volumes!$Q47:$U47,TQY_volumes!$Q$13:$U$13)+TQY_volumes!$O47,0)</f>
        <v>0</v>
      </c>
      <c r="AB47" s="234">
        <f>IF(AB$11=$D$6, TQY_volumes!$M47,0)</f>
        <v>0</v>
      </c>
      <c r="AC47" s="124"/>
      <c r="AD47" s="235">
        <f t="shared" si="14"/>
        <v>0</v>
      </c>
      <c r="AE47" s="235">
        <f t="shared" si="14"/>
        <v>0</v>
      </c>
      <c r="AF47" s="235">
        <f t="shared" si="14"/>
        <v>0</v>
      </c>
      <c r="AG47" s="235">
        <f t="shared" ca="1" si="14"/>
        <v>0</v>
      </c>
      <c r="AH47" s="235">
        <f t="shared" si="14"/>
        <v>0</v>
      </c>
      <c r="AI47" s="235">
        <f t="shared" si="14"/>
        <v>0</v>
      </c>
      <c r="AJ47" s="235">
        <f t="shared" si="14"/>
        <v>0</v>
      </c>
      <c r="AK47" s="124"/>
      <c r="AL47" s="235">
        <f t="shared" ca="1" si="17"/>
        <v>0</v>
      </c>
      <c r="AN47" s="235">
        <f t="shared" si="16"/>
        <v>0</v>
      </c>
      <c r="AO47" s="235">
        <f t="shared" si="16"/>
        <v>0</v>
      </c>
      <c r="AP47" s="235">
        <f t="shared" si="16"/>
        <v>0</v>
      </c>
      <c r="AQ47" s="235">
        <f t="shared" si="16"/>
        <v>0</v>
      </c>
      <c r="AR47" s="235">
        <f t="shared" si="16"/>
        <v>0</v>
      </c>
      <c r="AS47" s="235">
        <f t="shared" si="16"/>
        <v>0</v>
      </c>
      <c r="AT47" s="235">
        <f t="shared" ca="1" si="16"/>
        <v>0</v>
      </c>
      <c r="AU47" s="235">
        <f t="shared" ca="1" si="16"/>
        <v>0</v>
      </c>
      <c r="AV47" s="235">
        <f t="shared" si="16"/>
        <v>0</v>
      </c>
      <c r="AW47" s="235">
        <f t="shared" si="16"/>
        <v>0</v>
      </c>
      <c r="AX47" s="235">
        <f t="shared" si="16"/>
        <v>0</v>
      </c>
      <c r="AY47" s="235">
        <f t="shared" si="16"/>
        <v>0</v>
      </c>
      <c r="AZ47" s="235">
        <f t="shared" si="16"/>
        <v>0</v>
      </c>
      <c r="BA47" s="235">
        <f t="shared" si="16"/>
        <v>0</v>
      </c>
      <c r="BB47" s="235">
        <f t="shared" si="16"/>
        <v>0</v>
      </c>
      <c r="BC47" s="235">
        <f t="shared" si="16"/>
        <v>0</v>
      </c>
    </row>
    <row r="48" spans="1:55">
      <c r="D48" s="217" t="str">
        <f>TQY_volumes!D48</f>
        <v>66kV circuit breaker</v>
      </c>
      <c r="F48" s="12"/>
      <c r="G48" s="98"/>
      <c r="H48" s="236">
        <f>IF(H$11=$D$6, TQY_volumes!$J48*TQY_volumes!$K48,0)</f>
        <v>0</v>
      </c>
      <c r="I48" s="233">
        <f>IF(I$11=IF($D48=$A$5, $D$5, IF(OR($D48="ESV observed compliance", $D48 = $A$7),$D$7, $D$6)), SUMPRODUCT(TQY_volumes!$Q48:$U48,TQY_volumes!$Q$13:$U$13)+TQY_volumes!$O48,0)</f>
        <v>0</v>
      </c>
      <c r="J48" s="234">
        <f>IF(J$11=$D$6, TQY_volumes!$M48,0)</f>
        <v>0</v>
      </c>
      <c r="K48" s="233">
        <f>IF(K$11=$D$6, TQY_volumes!$J48*TQY_volumes!$K48,0)</f>
        <v>0</v>
      </c>
      <c r="L48" s="233">
        <f>IF(L$11=IF($D48=$A$5, $D$5, IF(OR($D48="ESV observed compliance", $D48 = $A$7),$D$7, $D$6)), SUMPRODUCT(TQY_volumes!$Q48:$U48,TQY_volumes!$Q$13:$U$13)+TQY_volumes!$O48,0)</f>
        <v>0</v>
      </c>
      <c r="M48" s="234">
        <f>IF(M$11=$D$6, TQY_volumes!$M48,0)</f>
        <v>0</v>
      </c>
      <c r="N48" s="233">
        <f>IF(N$11=$D$6, TQY_volumes!$J48*TQY_volumes!$K48,0)</f>
        <v>0</v>
      </c>
      <c r="O48" s="233">
        <f>IF(O$11=IF($D48=$A$5, $D$5, IF(OR($D48="ESV observed compliance", $D48 = $A$7),$D$7, $D$6)), SUMPRODUCT(TQY_volumes!$Q48:$U48,TQY_volumes!$Q$13:$U$13)+TQY_volumes!$O48,0)</f>
        <v>0</v>
      </c>
      <c r="P48" s="234">
        <f>IF(P$11=$D$6, TQY_volumes!$M48,0)</f>
        <v>0</v>
      </c>
      <c r="Q48" s="233">
        <f>IF(Q$11=$D$6, TQY_volumes!$J48*TQY_volumes!$K48,0)</f>
        <v>0</v>
      </c>
      <c r="R48" s="233">
        <f ca="1">IF(R$11=IF($D48=$A$5, $D$5, IF(OR($D48="ESV observed compliance", $D48 = $A$7),$D$7, $D$6)), SUMPRODUCT(TQY_volumes!$Q48:$U48,TQY_volumes!$Q$13:$U$13)+TQY_volumes!$O48,0)</f>
        <v>0</v>
      </c>
      <c r="S48" s="234">
        <f>IF(S$11=$D$6, TQY_volumes!$M48,0)</f>
        <v>0</v>
      </c>
      <c r="T48" s="233">
        <f>IF(T$11=$D$6, TQY_volumes!$J48*TQY_volumes!$K48,0)</f>
        <v>0</v>
      </c>
      <c r="U48" s="233">
        <f>IF(U$11=IF($D48=$A$5, $D$5, IF(OR($D48="ESV observed compliance", $D48 = $A$7),$D$7, $D$6)), SUMPRODUCT(TQY_volumes!$Q48:$U48,TQY_volumes!$Q$13:$U$13)+TQY_volumes!$O48,0)</f>
        <v>0</v>
      </c>
      <c r="V48" s="234">
        <f>IF(V$11=$D$6, TQY_volumes!$M48,0)</f>
        <v>0</v>
      </c>
      <c r="W48" s="233">
        <f>IF(W$11=$D$6, TQY_volumes!$J48*TQY_volumes!$K48,0)</f>
        <v>0</v>
      </c>
      <c r="X48" s="233">
        <f>IF(X$11=IF($D48=$A$5, $D$5, IF(OR($D48="ESV observed compliance", $D48 = $A$7),$D$7, $D$6)), SUMPRODUCT(TQY_volumes!$Q48:$U48,TQY_volumes!$Q$13:$U$13)+TQY_volumes!$O48,0)</f>
        <v>0</v>
      </c>
      <c r="Y48" s="234">
        <f>IF(Y$11=$D$6, TQY_volumes!$M48,0)</f>
        <v>0</v>
      </c>
      <c r="Z48" s="233">
        <f>IF(Z$11=$D$6, TQY_volumes!$J48*TQY_volumes!$K48,0)</f>
        <v>0</v>
      </c>
      <c r="AA48" s="233">
        <f>IF(AA$11=IF($D48=$A$5, $D$5, IF(OR($D48="ESV observed compliance", $D48 = $A$7),$D$7, $D$6)), SUMPRODUCT(TQY_volumes!$Q48:$U48,TQY_volumes!$Q$13:$U$13)+TQY_volumes!$O48,0)</f>
        <v>0</v>
      </c>
      <c r="AB48" s="234">
        <f>IF(AB$11=$D$6, TQY_volumes!$M48,0)</f>
        <v>0</v>
      </c>
      <c r="AC48" s="124"/>
      <c r="AD48" s="235">
        <f t="shared" si="14"/>
        <v>0</v>
      </c>
      <c r="AE48" s="235">
        <f t="shared" si="14"/>
        <v>0</v>
      </c>
      <c r="AF48" s="235">
        <f t="shared" si="14"/>
        <v>0</v>
      </c>
      <c r="AG48" s="235">
        <f t="shared" ca="1" si="14"/>
        <v>0</v>
      </c>
      <c r="AH48" s="235">
        <f t="shared" si="14"/>
        <v>0</v>
      </c>
      <c r="AI48" s="235">
        <f t="shared" si="14"/>
        <v>0</v>
      </c>
      <c r="AJ48" s="235">
        <f t="shared" si="14"/>
        <v>0</v>
      </c>
      <c r="AK48" s="124"/>
      <c r="AL48" s="235">
        <f t="shared" ca="1" si="17"/>
        <v>0</v>
      </c>
      <c r="AN48" s="235">
        <f t="shared" si="16"/>
        <v>0</v>
      </c>
      <c r="AO48" s="235">
        <f t="shared" si="16"/>
        <v>0</v>
      </c>
      <c r="AP48" s="235">
        <f t="shared" si="16"/>
        <v>0</v>
      </c>
      <c r="AQ48" s="235">
        <f t="shared" si="16"/>
        <v>0</v>
      </c>
      <c r="AR48" s="235">
        <f t="shared" si="16"/>
        <v>0</v>
      </c>
      <c r="AS48" s="235">
        <f t="shared" si="16"/>
        <v>0</v>
      </c>
      <c r="AT48" s="235">
        <f t="shared" ca="1" si="16"/>
        <v>0</v>
      </c>
      <c r="AU48" s="235">
        <f t="shared" ca="1" si="16"/>
        <v>0</v>
      </c>
      <c r="AV48" s="235">
        <f t="shared" si="16"/>
        <v>0</v>
      </c>
      <c r="AW48" s="235">
        <f t="shared" si="16"/>
        <v>0</v>
      </c>
      <c r="AX48" s="235">
        <f t="shared" si="16"/>
        <v>0</v>
      </c>
      <c r="AY48" s="235">
        <f t="shared" si="16"/>
        <v>0</v>
      </c>
      <c r="AZ48" s="235">
        <f t="shared" si="16"/>
        <v>0</v>
      </c>
      <c r="BA48" s="235">
        <f t="shared" si="16"/>
        <v>0</v>
      </c>
      <c r="BB48" s="235">
        <f t="shared" si="16"/>
        <v>0</v>
      </c>
      <c r="BC48" s="235">
        <f t="shared" si="16"/>
        <v>0</v>
      </c>
    </row>
    <row r="49" spans="4:55">
      <c r="D49" s="217" t="str">
        <f>TQY_volumes!D49</f>
        <v>66kV bus extension</v>
      </c>
      <c r="F49" s="12"/>
      <c r="G49" s="98"/>
      <c r="H49" s="236">
        <f>IF(H$11=$D$6, TQY_volumes!$J49*TQY_volumes!$K49,0)</f>
        <v>0</v>
      </c>
      <c r="I49" s="233">
        <f>IF(I$11=IF($D49=$A$5, $D$5, IF(OR($D49="ESV observed compliance", $D49 = $A$7),$D$7, $D$6)), SUMPRODUCT(TQY_volumes!$Q49:$U49,TQY_volumes!$Q$13:$U$13)+TQY_volumes!$O49,0)</f>
        <v>0</v>
      </c>
      <c r="J49" s="234">
        <f>IF(J$11=$D$6, TQY_volumes!$M49,0)</f>
        <v>0</v>
      </c>
      <c r="K49" s="233">
        <f>IF(K$11=$D$6, TQY_volumes!$J49*TQY_volumes!$K49,0)</f>
        <v>0</v>
      </c>
      <c r="L49" s="233">
        <f>IF(L$11=IF($D49=$A$5, $D$5, IF(OR($D49="ESV observed compliance", $D49 = $A$7),$D$7, $D$6)), SUMPRODUCT(TQY_volumes!$Q49:$U49,TQY_volumes!$Q$13:$U$13)+TQY_volumes!$O49,0)</f>
        <v>0</v>
      </c>
      <c r="M49" s="234">
        <f>IF(M$11=$D$6, TQY_volumes!$M49,0)</f>
        <v>0</v>
      </c>
      <c r="N49" s="233">
        <f>IF(N$11=$D$6, TQY_volumes!$J49*TQY_volumes!$K49,0)</f>
        <v>0</v>
      </c>
      <c r="O49" s="233">
        <f>IF(O$11=IF($D49=$A$5, $D$5, IF(OR($D49="ESV observed compliance", $D49 = $A$7),$D$7, $D$6)), SUMPRODUCT(TQY_volumes!$Q49:$U49,TQY_volumes!$Q$13:$U$13)+TQY_volumes!$O49,0)</f>
        <v>0</v>
      </c>
      <c r="P49" s="234">
        <f>IF(P$11=$D$6, TQY_volumes!$M49,0)</f>
        <v>0</v>
      </c>
      <c r="Q49" s="233">
        <f>IF(Q$11=$D$6, TQY_volumes!$J49*TQY_volumes!$K49,0)</f>
        <v>0</v>
      </c>
      <c r="R49" s="233">
        <f ca="1">IF(R$11=IF($D49=$A$5, $D$5, IF(OR($D49="ESV observed compliance", $D49 = $A$7),$D$7, $D$6)), SUMPRODUCT(TQY_volumes!$Q49:$U49,TQY_volumes!$Q$13:$U$13)+TQY_volumes!$O49,0)</f>
        <v>0</v>
      </c>
      <c r="S49" s="234">
        <f>IF(S$11=$D$6, TQY_volumes!$M49,0)</f>
        <v>0</v>
      </c>
      <c r="T49" s="233">
        <f>IF(T$11=$D$6, TQY_volumes!$J49*TQY_volumes!$K49,0)</f>
        <v>0</v>
      </c>
      <c r="U49" s="233">
        <f>IF(U$11=IF($D49=$A$5, $D$5, IF(OR($D49="ESV observed compliance", $D49 = $A$7),$D$7, $D$6)), SUMPRODUCT(TQY_volumes!$Q49:$U49,TQY_volumes!$Q$13:$U$13)+TQY_volumes!$O49,0)</f>
        <v>0</v>
      </c>
      <c r="V49" s="234">
        <f>IF(V$11=$D$6, TQY_volumes!$M49,0)</f>
        <v>0</v>
      </c>
      <c r="W49" s="233">
        <f>IF(W$11=$D$6, TQY_volumes!$J49*TQY_volumes!$K49,0)</f>
        <v>0</v>
      </c>
      <c r="X49" s="233">
        <f>IF(X$11=IF($D49=$A$5, $D$5, IF(OR($D49="ESV observed compliance", $D49 = $A$7),$D$7, $D$6)), SUMPRODUCT(TQY_volumes!$Q49:$U49,TQY_volumes!$Q$13:$U$13)+TQY_volumes!$O49,0)</f>
        <v>0</v>
      </c>
      <c r="Y49" s="234">
        <f>IF(Y$11=$D$6, TQY_volumes!$M49,0)</f>
        <v>0</v>
      </c>
      <c r="Z49" s="233">
        <f>IF(Z$11=$D$6, TQY_volumes!$J49*TQY_volumes!$K49,0)</f>
        <v>0</v>
      </c>
      <c r="AA49" s="233">
        <f>IF(AA$11=IF($D49=$A$5, $D$5, IF(OR($D49="ESV observed compliance", $D49 = $A$7),$D$7, $D$6)), SUMPRODUCT(TQY_volumes!$Q49:$U49,TQY_volumes!$Q$13:$U$13)+TQY_volumes!$O49,0)</f>
        <v>0</v>
      </c>
      <c r="AB49" s="234">
        <f>IF(AB$11=$D$6, TQY_volumes!$M49,0)</f>
        <v>0</v>
      </c>
      <c r="AC49" s="124"/>
      <c r="AD49" s="235">
        <f t="shared" si="14"/>
        <v>0</v>
      </c>
      <c r="AE49" s="235">
        <f t="shared" si="14"/>
        <v>0</v>
      </c>
      <c r="AF49" s="235">
        <f t="shared" si="14"/>
        <v>0</v>
      </c>
      <c r="AG49" s="235">
        <f t="shared" ca="1" si="14"/>
        <v>0</v>
      </c>
      <c r="AH49" s="235">
        <f t="shared" si="14"/>
        <v>0</v>
      </c>
      <c r="AI49" s="235">
        <f t="shared" si="14"/>
        <v>0</v>
      </c>
      <c r="AJ49" s="235">
        <f t="shared" si="14"/>
        <v>0</v>
      </c>
      <c r="AK49" s="124"/>
      <c r="AL49" s="235">
        <f t="shared" ca="1" si="17"/>
        <v>0</v>
      </c>
      <c r="AN49" s="235">
        <f t="shared" si="16"/>
        <v>0</v>
      </c>
      <c r="AO49" s="235">
        <f t="shared" si="16"/>
        <v>0</v>
      </c>
      <c r="AP49" s="235">
        <f t="shared" si="16"/>
        <v>0</v>
      </c>
      <c r="AQ49" s="235">
        <f t="shared" si="16"/>
        <v>0</v>
      </c>
      <c r="AR49" s="235">
        <f t="shared" si="16"/>
        <v>0</v>
      </c>
      <c r="AS49" s="235">
        <f t="shared" si="16"/>
        <v>0</v>
      </c>
      <c r="AT49" s="235">
        <f t="shared" ca="1" si="16"/>
        <v>0</v>
      </c>
      <c r="AU49" s="235">
        <f t="shared" ca="1" si="16"/>
        <v>0</v>
      </c>
      <c r="AV49" s="235">
        <f t="shared" si="16"/>
        <v>0</v>
      </c>
      <c r="AW49" s="235">
        <f t="shared" si="16"/>
        <v>0</v>
      </c>
      <c r="AX49" s="235">
        <f t="shared" si="16"/>
        <v>0</v>
      </c>
      <c r="AY49" s="235">
        <f t="shared" si="16"/>
        <v>0</v>
      </c>
      <c r="AZ49" s="235">
        <f t="shared" si="16"/>
        <v>0</v>
      </c>
      <c r="BA49" s="235">
        <f t="shared" si="16"/>
        <v>0</v>
      </c>
      <c r="BB49" s="235">
        <f t="shared" si="16"/>
        <v>0</v>
      </c>
      <c r="BC49" s="235">
        <f t="shared" si="16"/>
        <v>0</v>
      </c>
    </row>
    <row r="50" spans="4:55">
      <c r="D50" s="217" t="str">
        <f>TQY_volumes!D50</f>
        <v>Station service transformer (500kVA)</v>
      </c>
      <c r="F50" s="12"/>
      <c r="G50" s="98"/>
      <c r="H50" s="236">
        <f>IF(H$11=$D$6, TQY_volumes!$J50*TQY_volumes!$K50,0)</f>
        <v>0</v>
      </c>
      <c r="I50" s="233">
        <f>IF(I$11=IF($D50=$A$5, $D$5, IF(OR($D50="ESV observed compliance", $D50 = $A$7),$D$7, $D$6)), SUMPRODUCT(TQY_volumes!$Q50:$U50,TQY_volumes!$Q$13:$U$13)+TQY_volumes!$O50,0)</f>
        <v>0</v>
      </c>
      <c r="J50" s="234">
        <f>IF(J$11=$D$6, TQY_volumes!$M50,0)</f>
        <v>0</v>
      </c>
      <c r="K50" s="233">
        <f>IF(K$11=$D$6, TQY_volumes!$J50*TQY_volumes!$K50,0)</f>
        <v>0</v>
      </c>
      <c r="L50" s="233">
        <f>IF(L$11=IF($D50=$A$5, $D$5, IF(OR($D50="ESV observed compliance", $D50 = $A$7),$D$7, $D$6)), SUMPRODUCT(TQY_volumes!$Q50:$U50,TQY_volumes!$Q$13:$U$13)+TQY_volumes!$O50,0)</f>
        <v>0</v>
      </c>
      <c r="M50" s="234">
        <f>IF(M$11=$D$6, TQY_volumes!$M50,0)</f>
        <v>0</v>
      </c>
      <c r="N50" s="233">
        <f>IF(N$11=$D$6, TQY_volumes!$J50*TQY_volumes!$K50,0)</f>
        <v>0</v>
      </c>
      <c r="O50" s="233">
        <f>IF(O$11=IF($D50=$A$5, $D$5, IF(OR($D50="ESV observed compliance", $D50 = $A$7),$D$7, $D$6)), SUMPRODUCT(TQY_volumes!$Q50:$U50,TQY_volumes!$Q$13:$U$13)+TQY_volumes!$O50,0)</f>
        <v>0</v>
      </c>
      <c r="P50" s="234">
        <f>IF(P$11=$D$6, TQY_volumes!$M50,0)</f>
        <v>0</v>
      </c>
      <c r="Q50" s="233">
        <f>IF(Q$11=$D$6, TQY_volumes!$J50*TQY_volumes!$K50,0)</f>
        <v>0</v>
      </c>
      <c r="R50" s="233">
        <f ca="1">IF(R$11=IF($D50=$A$5, $D$5, IF(OR($D50="ESV observed compliance", $D50 = $A$7),$D$7, $D$6)), SUMPRODUCT(TQY_volumes!$Q50:$U50,TQY_volumes!$Q$13:$U$13)+TQY_volumes!$O50,0)</f>
        <v>0</v>
      </c>
      <c r="S50" s="234">
        <f>IF(S$11=$D$6, TQY_volumes!$M50,0)</f>
        <v>0</v>
      </c>
      <c r="T50" s="233">
        <f>IF(T$11=$D$6, TQY_volumes!$J50*TQY_volumes!$K50,0)</f>
        <v>0</v>
      </c>
      <c r="U50" s="233">
        <f>IF(U$11=IF($D50=$A$5, $D$5, IF(OR($D50="ESV observed compliance", $D50 = $A$7),$D$7, $D$6)), SUMPRODUCT(TQY_volumes!$Q50:$U50,TQY_volumes!$Q$13:$U$13)+TQY_volumes!$O50,0)</f>
        <v>0</v>
      </c>
      <c r="V50" s="234">
        <f>IF(V$11=$D$6, TQY_volumes!$M50,0)</f>
        <v>0</v>
      </c>
      <c r="W50" s="233">
        <f>IF(W$11=$D$6, TQY_volumes!$J50*TQY_volumes!$K50,0)</f>
        <v>0</v>
      </c>
      <c r="X50" s="233">
        <f>IF(X$11=IF($D50=$A$5, $D$5, IF(OR($D50="ESV observed compliance", $D50 = $A$7),$D$7, $D$6)), SUMPRODUCT(TQY_volumes!$Q50:$U50,TQY_volumes!$Q$13:$U$13)+TQY_volumes!$O50,0)</f>
        <v>0</v>
      </c>
      <c r="Y50" s="234">
        <f>IF(Y$11=$D$6, TQY_volumes!$M50,0)</f>
        <v>0</v>
      </c>
      <c r="Z50" s="233">
        <f>IF(Z$11=$D$6, TQY_volumes!$J50*TQY_volumes!$K50,0)</f>
        <v>0</v>
      </c>
      <c r="AA50" s="233">
        <f>IF(AA$11=IF($D50=$A$5, $D$5, IF(OR($D50="ESV observed compliance", $D50 = $A$7),$D$7, $D$6)), SUMPRODUCT(TQY_volumes!$Q50:$U50,TQY_volumes!$Q$13:$U$13)+TQY_volumes!$O50,0)</f>
        <v>0</v>
      </c>
      <c r="AB50" s="234">
        <f>IF(AB$11=$D$6, TQY_volumes!$M50,0)</f>
        <v>0</v>
      </c>
      <c r="AC50" s="124"/>
      <c r="AD50" s="235">
        <f t="shared" si="14"/>
        <v>0</v>
      </c>
      <c r="AE50" s="235">
        <f t="shared" si="14"/>
        <v>0</v>
      </c>
      <c r="AF50" s="235">
        <f t="shared" si="14"/>
        <v>0</v>
      </c>
      <c r="AG50" s="235">
        <f t="shared" ca="1" si="14"/>
        <v>0</v>
      </c>
      <c r="AH50" s="235">
        <f t="shared" si="14"/>
        <v>0</v>
      </c>
      <c r="AI50" s="235">
        <f t="shared" si="14"/>
        <v>0</v>
      </c>
      <c r="AJ50" s="235">
        <f t="shared" si="14"/>
        <v>0</v>
      </c>
      <c r="AK50" s="124"/>
      <c r="AL50" s="235">
        <f t="shared" ca="1" si="17"/>
        <v>0</v>
      </c>
      <c r="AN50" s="235">
        <f t="shared" si="16"/>
        <v>0</v>
      </c>
      <c r="AO50" s="235">
        <f t="shared" si="16"/>
        <v>0</v>
      </c>
      <c r="AP50" s="235">
        <f t="shared" si="16"/>
        <v>0</v>
      </c>
      <c r="AQ50" s="235">
        <f t="shared" si="16"/>
        <v>0</v>
      </c>
      <c r="AR50" s="235">
        <f t="shared" si="16"/>
        <v>0</v>
      </c>
      <c r="AS50" s="235">
        <f t="shared" si="16"/>
        <v>0</v>
      </c>
      <c r="AT50" s="235">
        <f t="shared" ca="1" si="16"/>
        <v>0</v>
      </c>
      <c r="AU50" s="235">
        <f t="shared" ca="1" si="16"/>
        <v>0</v>
      </c>
      <c r="AV50" s="235">
        <f t="shared" si="16"/>
        <v>0</v>
      </c>
      <c r="AW50" s="235">
        <f t="shared" si="16"/>
        <v>0</v>
      </c>
      <c r="AX50" s="235">
        <f t="shared" si="16"/>
        <v>0</v>
      </c>
      <c r="AY50" s="235">
        <f t="shared" si="16"/>
        <v>0</v>
      </c>
      <c r="AZ50" s="235">
        <f t="shared" si="16"/>
        <v>0</v>
      </c>
      <c r="BA50" s="235">
        <f t="shared" si="16"/>
        <v>0</v>
      </c>
      <c r="BB50" s="235">
        <f t="shared" si="16"/>
        <v>0</v>
      </c>
      <c r="BC50" s="235">
        <f t="shared" si="16"/>
        <v>0</v>
      </c>
    </row>
    <row r="51" spans="4:55">
      <c r="D51" s="217" t="str">
        <f>TQY_volumes!D51</f>
        <v>Station service transformer (750kVA)</v>
      </c>
      <c r="F51" s="12"/>
      <c r="G51" s="98"/>
      <c r="H51" s="236">
        <f>IF(H$11=$D$6, TQY_volumes!$J51*TQY_volumes!$K51,0)</f>
        <v>0</v>
      </c>
      <c r="I51" s="233">
        <f>IF(I$11=IF($D51=$A$5, $D$5, IF(OR($D51="ESV observed compliance", $D51 = $A$7),$D$7, $D$6)), SUMPRODUCT(TQY_volumes!$Q51:$U51,TQY_volumes!$Q$13:$U$13)+TQY_volumes!$O51,0)</f>
        <v>0</v>
      </c>
      <c r="J51" s="234">
        <f>IF(J$11=$D$6, TQY_volumes!$M51,0)</f>
        <v>0</v>
      </c>
      <c r="K51" s="233">
        <f>IF(K$11=$D$6, TQY_volumes!$J51*TQY_volumes!$K51,0)</f>
        <v>0</v>
      </c>
      <c r="L51" s="233">
        <f>IF(L$11=IF($D51=$A$5, $D$5, IF(OR($D51="ESV observed compliance", $D51 = $A$7),$D$7, $D$6)), SUMPRODUCT(TQY_volumes!$Q51:$U51,TQY_volumes!$Q$13:$U$13)+TQY_volumes!$O51,0)</f>
        <v>0</v>
      </c>
      <c r="M51" s="234">
        <f>IF(M$11=$D$6, TQY_volumes!$M51,0)</f>
        <v>0</v>
      </c>
      <c r="N51" s="233">
        <f>IF(N$11=$D$6, TQY_volumes!$J51*TQY_volumes!$K51,0)</f>
        <v>0</v>
      </c>
      <c r="O51" s="233">
        <f>IF(O$11=IF($D51=$A$5, $D$5, IF(OR($D51="ESV observed compliance", $D51 = $A$7),$D$7, $D$6)), SUMPRODUCT(TQY_volumes!$Q51:$U51,TQY_volumes!$Q$13:$U$13)+TQY_volumes!$O51,0)</f>
        <v>0</v>
      </c>
      <c r="P51" s="234">
        <f>IF(P$11=$D$6, TQY_volumes!$M51,0)</f>
        <v>0</v>
      </c>
      <c r="Q51" s="233">
        <f>IF(Q$11=$D$6, TQY_volumes!$J51*TQY_volumes!$K51,0)</f>
        <v>175852.35049267887</v>
      </c>
      <c r="R51" s="233">
        <f ca="1">IF(R$11=IF($D51=$A$5, $D$5, IF(OR($D51="ESV observed compliance", $D51 = $A$7),$D$7, $D$6)), SUMPRODUCT(TQY_volumes!$Q51:$U51,TQY_volumes!$Q$13:$U$13)+TQY_volumes!$O51,0)</f>
        <v>0</v>
      </c>
      <c r="S51" s="234">
        <f>IF(S$11=$D$6, TQY_volumes!$M51,0)</f>
        <v>0</v>
      </c>
      <c r="T51" s="233">
        <f>IF(T$11=$D$6, TQY_volumes!$J51*TQY_volumes!$K51,0)</f>
        <v>0</v>
      </c>
      <c r="U51" s="233">
        <f>IF(U$11=IF($D51=$A$5, $D$5, IF(OR($D51="ESV observed compliance", $D51 = $A$7),$D$7, $D$6)), SUMPRODUCT(TQY_volumes!$Q51:$U51,TQY_volumes!$Q$13:$U$13)+TQY_volumes!$O51,0)</f>
        <v>0</v>
      </c>
      <c r="V51" s="234">
        <f>IF(V$11=$D$6, TQY_volumes!$M51,0)</f>
        <v>0</v>
      </c>
      <c r="W51" s="233">
        <f>IF(W$11=$D$6, TQY_volumes!$J51*TQY_volumes!$K51,0)</f>
        <v>0</v>
      </c>
      <c r="X51" s="233">
        <f>IF(X$11=IF($D51=$A$5, $D$5, IF(OR($D51="ESV observed compliance", $D51 = $A$7),$D$7, $D$6)), SUMPRODUCT(TQY_volumes!$Q51:$U51,TQY_volumes!$Q$13:$U$13)+TQY_volumes!$O51,0)</f>
        <v>0</v>
      </c>
      <c r="Y51" s="234">
        <f>IF(Y$11=$D$6, TQY_volumes!$M51,0)</f>
        <v>0</v>
      </c>
      <c r="Z51" s="233">
        <f>IF(Z$11=$D$6, TQY_volumes!$J51*TQY_volumes!$K51,0)</f>
        <v>0</v>
      </c>
      <c r="AA51" s="233">
        <f>IF(AA$11=IF($D51=$A$5, $D$5, IF(OR($D51="ESV observed compliance", $D51 = $A$7),$D$7, $D$6)), SUMPRODUCT(TQY_volumes!$Q51:$U51,TQY_volumes!$Q$13:$U$13)+TQY_volumes!$O51,0)</f>
        <v>0</v>
      </c>
      <c r="AB51" s="234">
        <f>IF(AB$11=$D$6, TQY_volumes!$M51,0)</f>
        <v>0</v>
      </c>
      <c r="AC51" s="124"/>
      <c r="AD51" s="235">
        <f t="shared" si="14"/>
        <v>0</v>
      </c>
      <c r="AE51" s="235">
        <f t="shared" si="14"/>
        <v>0</v>
      </c>
      <c r="AF51" s="235">
        <f t="shared" si="14"/>
        <v>0</v>
      </c>
      <c r="AG51" s="235">
        <f t="shared" ca="1" si="14"/>
        <v>175852.35049267887</v>
      </c>
      <c r="AH51" s="235">
        <f t="shared" si="14"/>
        <v>0</v>
      </c>
      <c r="AI51" s="235">
        <f t="shared" si="14"/>
        <v>0</v>
      </c>
      <c r="AJ51" s="235">
        <f t="shared" si="14"/>
        <v>0</v>
      </c>
      <c r="AK51" s="124"/>
      <c r="AL51" s="235">
        <f t="shared" ca="1" si="17"/>
        <v>175852.35049267887</v>
      </c>
      <c r="AN51" s="235">
        <f t="shared" si="16"/>
        <v>0</v>
      </c>
      <c r="AO51" s="235">
        <f t="shared" si="16"/>
        <v>0</v>
      </c>
      <c r="AP51" s="235">
        <f t="shared" si="16"/>
        <v>0</v>
      </c>
      <c r="AQ51" s="235">
        <f t="shared" si="16"/>
        <v>0</v>
      </c>
      <c r="AR51" s="235">
        <f t="shared" si="16"/>
        <v>0</v>
      </c>
      <c r="AS51" s="235">
        <f t="shared" si="16"/>
        <v>0</v>
      </c>
      <c r="AT51" s="235">
        <f t="shared" ca="1" si="16"/>
        <v>87926.175246339437</v>
      </c>
      <c r="AU51" s="235">
        <f t="shared" ca="1" si="16"/>
        <v>87926.175246339437</v>
      </c>
      <c r="AV51" s="235">
        <f t="shared" si="16"/>
        <v>0</v>
      </c>
      <c r="AW51" s="235">
        <f t="shared" si="16"/>
        <v>0</v>
      </c>
      <c r="AX51" s="235">
        <f t="shared" si="16"/>
        <v>0</v>
      </c>
      <c r="AY51" s="235">
        <f t="shared" si="16"/>
        <v>0</v>
      </c>
      <c r="AZ51" s="235">
        <f t="shared" si="16"/>
        <v>0</v>
      </c>
      <c r="BA51" s="235">
        <f t="shared" si="16"/>
        <v>0</v>
      </c>
      <c r="BB51" s="235">
        <f t="shared" si="16"/>
        <v>0</v>
      </c>
      <c r="BC51" s="235">
        <f t="shared" si="16"/>
        <v>0</v>
      </c>
    </row>
    <row r="52" spans="4:55">
      <c r="D52" s="217" t="str">
        <f>TQY_volumes!D52</f>
        <v>Cap bank</v>
      </c>
      <c r="F52" s="12"/>
      <c r="G52" s="98"/>
      <c r="H52" s="236">
        <f>IF(H$11=$D$6, TQY_volumes!$J52*TQY_volumes!$K52,0)</f>
        <v>0</v>
      </c>
      <c r="I52" s="233">
        <f>IF(I$11=IF($D52=$A$5, $D$5, IF(OR($D52="ESV observed compliance", $D52 = $A$7),$D$7, $D$6)), SUMPRODUCT(TQY_volumes!$Q52:$U52,TQY_volumes!$Q$13:$U$13)+TQY_volumes!$O52,0)</f>
        <v>0</v>
      </c>
      <c r="J52" s="234">
        <f>IF(J$11=$D$6, TQY_volumes!$M52,0)</f>
        <v>0</v>
      </c>
      <c r="K52" s="233">
        <f>IF(K$11=$D$6, TQY_volumes!$J52*TQY_volumes!$K52,0)</f>
        <v>0</v>
      </c>
      <c r="L52" s="233">
        <f>IF(L$11=IF($D52=$A$5, $D$5, IF(OR($D52="ESV observed compliance", $D52 = $A$7),$D$7, $D$6)), SUMPRODUCT(TQY_volumes!$Q52:$U52,TQY_volumes!$Q$13:$U$13)+TQY_volumes!$O52,0)</f>
        <v>0</v>
      </c>
      <c r="M52" s="234">
        <f>IF(M$11=$D$6, TQY_volumes!$M52,0)</f>
        <v>0</v>
      </c>
      <c r="N52" s="233">
        <f>IF(N$11=$D$6, TQY_volumes!$J52*TQY_volumes!$K52,0)</f>
        <v>0</v>
      </c>
      <c r="O52" s="233">
        <f>IF(O$11=IF($D52=$A$5, $D$5, IF(OR($D52="ESV observed compliance", $D52 = $A$7),$D$7, $D$6)), SUMPRODUCT(TQY_volumes!$Q52:$U52,TQY_volumes!$Q$13:$U$13)+TQY_volumes!$O52,0)</f>
        <v>0</v>
      </c>
      <c r="P52" s="234">
        <f>IF(P$11=$D$6, TQY_volumes!$M52,0)</f>
        <v>0</v>
      </c>
      <c r="Q52" s="233">
        <f>IF(Q$11=$D$6, TQY_volumes!$J52*TQY_volumes!$K52,0)</f>
        <v>0</v>
      </c>
      <c r="R52" s="233">
        <f ca="1">IF(R$11=IF($D52=$A$5, $D$5, IF(OR($D52="ESV observed compliance", $D52 = $A$7),$D$7, $D$6)), SUMPRODUCT(TQY_volumes!$Q52:$U52,TQY_volumes!$Q$13:$U$13)+TQY_volumes!$O52,0)</f>
        <v>0</v>
      </c>
      <c r="S52" s="234">
        <f>IF(S$11=$D$6, TQY_volumes!$M52,0)</f>
        <v>0</v>
      </c>
      <c r="T52" s="233">
        <f>IF(T$11=$D$6, TQY_volumes!$J52*TQY_volumes!$K52,0)</f>
        <v>0</v>
      </c>
      <c r="U52" s="233">
        <f>IF(U$11=IF($D52=$A$5, $D$5, IF(OR($D52="ESV observed compliance", $D52 = $A$7),$D$7, $D$6)), SUMPRODUCT(TQY_volumes!$Q52:$U52,TQY_volumes!$Q$13:$U$13)+TQY_volumes!$O52,0)</f>
        <v>0</v>
      </c>
      <c r="V52" s="234">
        <f>IF(V$11=$D$6, TQY_volumes!$M52,0)</f>
        <v>0</v>
      </c>
      <c r="W52" s="233">
        <f>IF(W$11=$D$6, TQY_volumes!$J52*TQY_volumes!$K52,0)</f>
        <v>0</v>
      </c>
      <c r="X52" s="233">
        <f>IF(X$11=IF($D52=$A$5, $D$5, IF(OR($D52="ESV observed compliance", $D52 = $A$7),$D$7, $D$6)), SUMPRODUCT(TQY_volumes!$Q52:$U52,TQY_volumes!$Q$13:$U$13)+TQY_volumes!$O52,0)</f>
        <v>0</v>
      </c>
      <c r="Y52" s="234">
        <f>IF(Y$11=$D$6, TQY_volumes!$M52,0)</f>
        <v>0</v>
      </c>
      <c r="Z52" s="233">
        <f>IF(Z$11=$D$6, TQY_volumes!$J52*TQY_volumes!$K52,0)</f>
        <v>0</v>
      </c>
      <c r="AA52" s="233">
        <f>IF(AA$11=IF($D52=$A$5, $D$5, IF(OR($D52="ESV observed compliance", $D52 = $A$7),$D$7, $D$6)), SUMPRODUCT(TQY_volumes!$Q52:$U52,TQY_volumes!$Q$13:$U$13)+TQY_volumes!$O52,0)</f>
        <v>0</v>
      </c>
      <c r="AB52" s="234">
        <f>IF(AB$11=$D$6, TQY_volumes!$M52,0)</f>
        <v>0</v>
      </c>
      <c r="AC52" s="124"/>
      <c r="AD52" s="235">
        <f t="shared" si="14"/>
        <v>0</v>
      </c>
      <c r="AE52" s="235">
        <f t="shared" si="14"/>
        <v>0</v>
      </c>
      <c r="AF52" s="235">
        <f t="shared" si="14"/>
        <v>0</v>
      </c>
      <c r="AG52" s="235">
        <f t="shared" ca="1" si="14"/>
        <v>0</v>
      </c>
      <c r="AH52" s="235">
        <f t="shared" si="14"/>
        <v>0</v>
      </c>
      <c r="AI52" s="235">
        <f t="shared" si="14"/>
        <v>0</v>
      </c>
      <c r="AJ52" s="235">
        <f t="shared" si="14"/>
        <v>0</v>
      </c>
      <c r="AK52" s="124"/>
      <c r="AL52" s="235">
        <f t="shared" ca="1" si="17"/>
        <v>0</v>
      </c>
      <c r="AN52" s="235">
        <f t="shared" si="16"/>
        <v>0</v>
      </c>
      <c r="AO52" s="235">
        <f t="shared" si="16"/>
        <v>0</v>
      </c>
      <c r="AP52" s="235">
        <f t="shared" si="16"/>
        <v>0</v>
      </c>
      <c r="AQ52" s="235">
        <f t="shared" si="16"/>
        <v>0</v>
      </c>
      <c r="AR52" s="235">
        <f t="shared" si="16"/>
        <v>0</v>
      </c>
      <c r="AS52" s="235">
        <f t="shared" si="16"/>
        <v>0</v>
      </c>
      <c r="AT52" s="235">
        <f t="shared" ca="1" si="16"/>
        <v>0</v>
      </c>
      <c r="AU52" s="235">
        <f t="shared" ca="1" si="16"/>
        <v>0</v>
      </c>
      <c r="AV52" s="235">
        <f t="shared" si="16"/>
        <v>0</v>
      </c>
      <c r="AW52" s="235">
        <f t="shared" si="16"/>
        <v>0</v>
      </c>
      <c r="AX52" s="235">
        <f t="shared" si="16"/>
        <v>0</v>
      </c>
      <c r="AY52" s="235">
        <f t="shared" si="16"/>
        <v>0</v>
      </c>
      <c r="AZ52" s="235">
        <f t="shared" si="16"/>
        <v>0</v>
      </c>
      <c r="BA52" s="235">
        <f t="shared" si="16"/>
        <v>0</v>
      </c>
      <c r="BB52" s="235">
        <f t="shared" si="16"/>
        <v>0</v>
      </c>
      <c r="BC52" s="235">
        <f t="shared" si="16"/>
        <v>0</v>
      </c>
    </row>
    <row r="53" spans="4:55">
      <c r="D53" s="217" t="str">
        <f>TQY_volumes!D53</f>
        <v>AC board (Including change over)</v>
      </c>
      <c r="F53" s="12"/>
      <c r="G53" s="98"/>
      <c r="H53" s="236">
        <f>IF(H$11=$D$6, TQY_volumes!$J53*TQY_volumes!$K53,0)</f>
        <v>0</v>
      </c>
      <c r="I53" s="233">
        <f>IF(I$11=IF($D53=$A$5, $D$5, IF(OR($D53="ESV observed compliance", $D53 = $A$7),$D$7, $D$6)), SUMPRODUCT(TQY_volumes!$Q53:$U53,TQY_volumes!$Q$13:$U$13)+TQY_volumes!$O53,0)</f>
        <v>0</v>
      </c>
      <c r="J53" s="234">
        <f>IF(J$11=$D$6, TQY_volumes!$M53,0)</f>
        <v>0</v>
      </c>
      <c r="K53" s="233">
        <f>IF(K$11=$D$6, TQY_volumes!$J53*TQY_volumes!$K53,0)</f>
        <v>0</v>
      </c>
      <c r="L53" s="233">
        <f>IF(L$11=IF($D53=$A$5, $D$5, IF(OR($D53="ESV observed compliance", $D53 = $A$7),$D$7, $D$6)), SUMPRODUCT(TQY_volumes!$Q53:$U53,TQY_volumes!$Q$13:$U$13)+TQY_volumes!$O53,0)</f>
        <v>0</v>
      </c>
      <c r="M53" s="234">
        <f>IF(M$11=$D$6, TQY_volumes!$M53,0)</f>
        <v>0</v>
      </c>
      <c r="N53" s="233">
        <f>IF(N$11=$D$6, TQY_volumes!$J53*TQY_volumes!$K53,0)</f>
        <v>0</v>
      </c>
      <c r="O53" s="233">
        <f>IF(O$11=IF($D53=$A$5, $D$5, IF(OR($D53="ESV observed compliance", $D53 = $A$7),$D$7, $D$6)), SUMPRODUCT(TQY_volumes!$Q53:$U53,TQY_volumes!$Q$13:$U$13)+TQY_volumes!$O53,0)</f>
        <v>0</v>
      </c>
      <c r="P53" s="234">
        <f>IF(P$11=$D$6, TQY_volumes!$M53,0)</f>
        <v>0</v>
      </c>
      <c r="Q53" s="233">
        <f>IF(Q$11=$D$6, TQY_volumes!$J53*TQY_volumes!$K53,0)</f>
        <v>53776.985400638048</v>
      </c>
      <c r="R53" s="233">
        <f ca="1">IF(R$11=IF($D53=$A$5, $D$5, IF(OR($D53="ESV observed compliance", $D53 = $A$7),$D$7, $D$6)), SUMPRODUCT(TQY_volumes!$Q53:$U53,TQY_volumes!$Q$13:$U$13)+TQY_volumes!$O53,0)</f>
        <v>0</v>
      </c>
      <c r="S53" s="234">
        <f>IF(S$11=$D$6, TQY_volumes!$M53,0)</f>
        <v>0</v>
      </c>
      <c r="T53" s="233">
        <f>IF(T$11=$D$6, TQY_volumes!$J53*TQY_volumes!$K53,0)</f>
        <v>0</v>
      </c>
      <c r="U53" s="233">
        <f>IF(U$11=IF($D53=$A$5, $D$5, IF(OR($D53="ESV observed compliance", $D53 = $A$7),$D$7, $D$6)), SUMPRODUCT(TQY_volumes!$Q53:$U53,TQY_volumes!$Q$13:$U$13)+TQY_volumes!$O53,0)</f>
        <v>0</v>
      </c>
      <c r="V53" s="234">
        <f>IF(V$11=$D$6, TQY_volumes!$M53,0)</f>
        <v>0</v>
      </c>
      <c r="W53" s="233">
        <f>IF(W$11=$D$6, TQY_volumes!$J53*TQY_volumes!$K53,0)</f>
        <v>0</v>
      </c>
      <c r="X53" s="233">
        <f>IF(X$11=IF($D53=$A$5, $D$5, IF(OR($D53="ESV observed compliance", $D53 = $A$7),$D$7, $D$6)), SUMPRODUCT(TQY_volumes!$Q53:$U53,TQY_volumes!$Q$13:$U$13)+TQY_volumes!$O53,0)</f>
        <v>0</v>
      </c>
      <c r="Y53" s="234">
        <f>IF(Y$11=$D$6, TQY_volumes!$M53,0)</f>
        <v>0</v>
      </c>
      <c r="Z53" s="233">
        <f>IF(Z$11=$D$6, TQY_volumes!$J53*TQY_volumes!$K53,0)</f>
        <v>0</v>
      </c>
      <c r="AA53" s="233">
        <f>IF(AA$11=IF($D53=$A$5, $D$5, IF(OR($D53="ESV observed compliance", $D53 = $A$7),$D$7, $D$6)), SUMPRODUCT(TQY_volumes!$Q53:$U53,TQY_volumes!$Q$13:$U$13)+TQY_volumes!$O53,0)</f>
        <v>0</v>
      </c>
      <c r="AB53" s="234">
        <f>IF(AB$11=$D$6, TQY_volumes!$M53,0)</f>
        <v>0</v>
      </c>
      <c r="AC53" s="124"/>
      <c r="AD53" s="235">
        <f t="shared" si="14"/>
        <v>0</v>
      </c>
      <c r="AE53" s="235">
        <f t="shared" si="14"/>
        <v>0</v>
      </c>
      <c r="AF53" s="235">
        <f t="shared" si="14"/>
        <v>0</v>
      </c>
      <c r="AG53" s="235">
        <f t="shared" ca="1" si="14"/>
        <v>53776.985400638048</v>
      </c>
      <c r="AH53" s="235">
        <f t="shared" si="14"/>
        <v>0</v>
      </c>
      <c r="AI53" s="235">
        <f t="shared" si="14"/>
        <v>0</v>
      </c>
      <c r="AJ53" s="235">
        <f t="shared" si="14"/>
        <v>0</v>
      </c>
      <c r="AK53" s="124"/>
      <c r="AL53" s="235">
        <f t="shared" ca="1" si="17"/>
        <v>53776.985400638048</v>
      </c>
      <c r="AN53" s="235">
        <f t="shared" si="16"/>
        <v>0</v>
      </c>
      <c r="AO53" s="235">
        <f t="shared" si="16"/>
        <v>0</v>
      </c>
      <c r="AP53" s="235">
        <f t="shared" si="16"/>
        <v>0</v>
      </c>
      <c r="AQ53" s="235">
        <f t="shared" si="16"/>
        <v>0</v>
      </c>
      <c r="AR53" s="235">
        <f t="shared" si="16"/>
        <v>0</v>
      </c>
      <c r="AS53" s="235">
        <f t="shared" si="16"/>
        <v>0</v>
      </c>
      <c r="AT53" s="235">
        <f t="shared" ca="1" si="16"/>
        <v>26888.492700319024</v>
      </c>
      <c r="AU53" s="235">
        <f t="shared" ca="1" si="16"/>
        <v>26888.492700319024</v>
      </c>
      <c r="AV53" s="235">
        <f t="shared" si="16"/>
        <v>0</v>
      </c>
      <c r="AW53" s="235">
        <f t="shared" si="16"/>
        <v>0</v>
      </c>
      <c r="AX53" s="235">
        <f t="shared" si="16"/>
        <v>0</v>
      </c>
      <c r="AY53" s="235">
        <f t="shared" si="16"/>
        <v>0</v>
      </c>
      <c r="AZ53" s="235">
        <f t="shared" si="16"/>
        <v>0</v>
      </c>
      <c r="BA53" s="235">
        <f t="shared" si="16"/>
        <v>0</v>
      </c>
      <c r="BB53" s="235">
        <f t="shared" si="16"/>
        <v>0</v>
      </c>
      <c r="BC53" s="235">
        <f t="shared" si="16"/>
        <v>0</v>
      </c>
    </row>
    <row r="54" spans="4:55">
      <c r="D54" s="217" t="str">
        <f>TQY_volumes!D54</f>
        <v>Control room</v>
      </c>
      <c r="F54" s="12"/>
      <c r="G54" s="98"/>
      <c r="H54" s="236">
        <f>IF(H$11=$D$6, TQY_volumes!$J54*TQY_volumes!$K54,0)</f>
        <v>0</v>
      </c>
      <c r="I54" s="233">
        <f>IF(I$11=IF($D54=$A$5, $D$5, IF(OR($D54="ESV observed compliance", $D54 = $A$7),$D$7, $D$6)), SUMPRODUCT(TQY_volumes!$Q54:$U54,TQY_volumes!$Q$13:$U$13)+TQY_volumes!$O54,0)</f>
        <v>0</v>
      </c>
      <c r="J54" s="234">
        <f>IF(J$11=$D$6, TQY_volumes!$M54,0)</f>
        <v>0</v>
      </c>
      <c r="K54" s="233">
        <f>IF(K$11=$D$6, TQY_volumes!$J54*TQY_volumes!$K54,0)</f>
        <v>0</v>
      </c>
      <c r="L54" s="233">
        <f>IF(L$11=IF($D54=$A$5, $D$5, IF(OR($D54="ESV observed compliance", $D54 = $A$7),$D$7, $D$6)), SUMPRODUCT(TQY_volumes!$Q54:$U54,TQY_volumes!$Q$13:$U$13)+TQY_volumes!$O54,0)</f>
        <v>0</v>
      </c>
      <c r="M54" s="234">
        <f>IF(M$11=$D$6, TQY_volumes!$M54,0)</f>
        <v>0</v>
      </c>
      <c r="N54" s="233">
        <f>IF(N$11=$D$6, TQY_volumes!$J54*TQY_volumes!$K54,0)</f>
        <v>0</v>
      </c>
      <c r="O54" s="233">
        <f>IF(O$11=IF($D54=$A$5, $D$5, IF(OR($D54="ESV observed compliance", $D54 = $A$7),$D$7, $D$6)), SUMPRODUCT(TQY_volumes!$Q54:$U54,TQY_volumes!$Q$13:$U$13)+TQY_volumes!$O54,0)</f>
        <v>0</v>
      </c>
      <c r="P54" s="234">
        <f>IF(P$11=$D$6, TQY_volumes!$M54,0)</f>
        <v>0</v>
      </c>
      <c r="Q54" s="233">
        <f>IF(Q$11=$D$6, TQY_volumes!$J54*TQY_volumes!$K54,0)</f>
        <v>0</v>
      </c>
      <c r="R54" s="233">
        <f ca="1">IF(R$11=IF($D54=$A$5, $D$5, IF(OR($D54="ESV observed compliance", $D54 = $A$7),$D$7, $D$6)), SUMPRODUCT(TQY_volumes!$Q54:$U54,TQY_volumes!$Q$13:$U$13)+TQY_volumes!$O54,0)</f>
        <v>0</v>
      </c>
      <c r="S54" s="234">
        <f>IF(S$11=$D$6, TQY_volumes!$M54,0)</f>
        <v>0</v>
      </c>
      <c r="T54" s="233">
        <f>IF(T$11=$D$6, TQY_volumes!$J54*TQY_volumes!$K54,0)</f>
        <v>0</v>
      </c>
      <c r="U54" s="233">
        <f>IF(U$11=IF($D54=$A$5, $D$5, IF(OR($D54="ESV observed compliance", $D54 = $A$7),$D$7, $D$6)), SUMPRODUCT(TQY_volumes!$Q54:$U54,TQY_volumes!$Q$13:$U$13)+TQY_volumes!$O54,0)</f>
        <v>0</v>
      </c>
      <c r="V54" s="234">
        <f>IF(V$11=$D$6, TQY_volumes!$M54,0)</f>
        <v>0</v>
      </c>
      <c r="W54" s="233">
        <f>IF(W$11=$D$6, TQY_volumes!$J54*TQY_volumes!$K54,0)</f>
        <v>0</v>
      </c>
      <c r="X54" s="233">
        <f>IF(X$11=IF($D54=$A$5, $D$5, IF(OR($D54="ESV observed compliance", $D54 = $A$7),$D$7, $D$6)), SUMPRODUCT(TQY_volumes!$Q54:$U54,TQY_volumes!$Q$13:$U$13)+TQY_volumes!$O54,0)</f>
        <v>0</v>
      </c>
      <c r="Y54" s="234">
        <f>IF(Y$11=$D$6, TQY_volumes!$M54,0)</f>
        <v>0</v>
      </c>
      <c r="Z54" s="233">
        <f>IF(Z$11=$D$6, TQY_volumes!$J54*TQY_volumes!$K54,0)</f>
        <v>0</v>
      </c>
      <c r="AA54" s="233">
        <f>IF(AA$11=IF($D54=$A$5, $D$5, IF(OR($D54="ESV observed compliance", $D54 = $A$7),$D$7, $D$6)), SUMPRODUCT(TQY_volumes!$Q54:$U54,TQY_volumes!$Q$13:$U$13)+TQY_volumes!$O54,0)</f>
        <v>0</v>
      </c>
      <c r="AB54" s="234">
        <f>IF(AB$11=$D$6, TQY_volumes!$M54,0)</f>
        <v>0</v>
      </c>
      <c r="AC54" s="124"/>
      <c r="AD54" s="235">
        <f t="shared" si="14"/>
        <v>0</v>
      </c>
      <c r="AE54" s="235">
        <f t="shared" si="14"/>
        <v>0</v>
      </c>
      <c r="AF54" s="235">
        <f t="shared" si="14"/>
        <v>0</v>
      </c>
      <c r="AG54" s="235">
        <f t="shared" ca="1" si="14"/>
        <v>0</v>
      </c>
      <c r="AH54" s="235">
        <f t="shared" si="14"/>
        <v>0</v>
      </c>
      <c r="AI54" s="235">
        <f t="shared" si="14"/>
        <v>0</v>
      </c>
      <c r="AJ54" s="235">
        <f t="shared" si="14"/>
        <v>0</v>
      </c>
      <c r="AK54" s="124"/>
      <c r="AL54" s="235">
        <f t="shared" ca="1" si="17"/>
        <v>0</v>
      </c>
      <c r="AN54" s="235">
        <f t="shared" si="16"/>
        <v>0</v>
      </c>
      <c r="AO54" s="235">
        <f t="shared" si="16"/>
        <v>0</v>
      </c>
      <c r="AP54" s="235">
        <f t="shared" si="16"/>
        <v>0</v>
      </c>
      <c r="AQ54" s="235">
        <f t="shared" si="16"/>
        <v>0</v>
      </c>
      <c r="AR54" s="235">
        <f t="shared" si="16"/>
        <v>0</v>
      </c>
      <c r="AS54" s="235">
        <f t="shared" si="16"/>
        <v>0</v>
      </c>
      <c r="AT54" s="235">
        <f t="shared" ca="1" si="16"/>
        <v>0</v>
      </c>
      <c r="AU54" s="235">
        <f t="shared" ca="1" si="16"/>
        <v>0</v>
      </c>
      <c r="AV54" s="235">
        <f t="shared" si="16"/>
        <v>0</v>
      </c>
      <c r="AW54" s="235">
        <f t="shared" si="16"/>
        <v>0</v>
      </c>
      <c r="AX54" s="235">
        <f t="shared" si="16"/>
        <v>0</v>
      </c>
      <c r="AY54" s="235">
        <f t="shared" si="16"/>
        <v>0</v>
      </c>
      <c r="AZ54" s="235">
        <f t="shared" si="16"/>
        <v>0</v>
      </c>
      <c r="BA54" s="235">
        <f t="shared" si="16"/>
        <v>0</v>
      </c>
      <c r="BB54" s="235">
        <f t="shared" si="16"/>
        <v>0</v>
      </c>
      <c r="BC54" s="235">
        <f t="shared" si="16"/>
        <v>0</v>
      </c>
    </row>
    <row r="55" spans="4:55">
      <c r="D55" s="217" t="str">
        <f>TQY_volumes!D55</f>
        <v>22kV circuit breaker (outdoor)</v>
      </c>
      <c r="F55" s="12"/>
      <c r="G55" s="98"/>
      <c r="H55" s="236">
        <f>IF(H$11=$D$6, TQY_volumes!$J55*TQY_volumes!$K55,0)</f>
        <v>0</v>
      </c>
      <c r="I55" s="233">
        <f>IF(I$11=IF($D55=$A$5, $D$5, IF(OR($D55="ESV observed compliance", $D55 = $A$7),$D$7, $D$6)), SUMPRODUCT(TQY_volumes!$Q55:$U55,TQY_volumes!$Q$13:$U$13)+TQY_volumes!$O55,0)</f>
        <v>0</v>
      </c>
      <c r="J55" s="234">
        <f>IF(J$11=$D$6, TQY_volumes!$M55,0)</f>
        <v>0</v>
      </c>
      <c r="K55" s="233">
        <f>IF(K$11=$D$6, TQY_volumes!$J55*TQY_volumes!$K55,0)</f>
        <v>0</v>
      </c>
      <c r="L55" s="233">
        <f>IF(L$11=IF($D55=$A$5, $D$5, IF(OR($D55="ESV observed compliance", $D55 = $A$7),$D$7, $D$6)), SUMPRODUCT(TQY_volumes!$Q55:$U55,TQY_volumes!$Q$13:$U$13)+TQY_volumes!$O55,0)</f>
        <v>0</v>
      </c>
      <c r="M55" s="234">
        <f>IF(M$11=$D$6, TQY_volumes!$M55,0)</f>
        <v>0</v>
      </c>
      <c r="N55" s="233">
        <f>IF(N$11=$D$6, TQY_volumes!$J55*TQY_volumes!$K55,0)</f>
        <v>0</v>
      </c>
      <c r="O55" s="233">
        <f>IF(O$11=IF($D55=$A$5, $D$5, IF(OR($D55="ESV observed compliance", $D55 = $A$7),$D$7, $D$6)), SUMPRODUCT(TQY_volumes!$Q55:$U55,TQY_volumes!$Q$13:$U$13)+TQY_volumes!$O55,0)</f>
        <v>0</v>
      </c>
      <c r="P55" s="234">
        <f>IF(P$11=$D$6, TQY_volumes!$M55,0)</f>
        <v>0</v>
      </c>
      <c r="Q55" s="233">
        <f>IF(Q$11=$D$6, TQY_volumes!$J55*TQY_volumes!$K55,0)</f>
        <v>0</v>
      </c>
      <c r="R55" s="233">
        <f ca="1">IF(R$11=IF($D55=$A$5, $D$5, IF(OR($D55="ESV observed compliance", $D55 = $A$7),$D$7, $D$6)), SUMPRODUCT(TQY_volumes!$Q55:$U55,TQY_volumes!$Q$13:$U$13)+TQY_volumes!$O55,0)</f>
        <v>0</v>
      </c>
      <c r="S55" s="234">
        <f>IF(S$11=$D$6, TQY_volumes!$M55,0)</f>
        <v>0</v>
      </c>
      <c r="T55" s="233">
        <f>IF(T$11=$D$6, TQY_volumes!$J55*TQY_volumes!$K55,0)</f>
        <v>0</v>
      </c>
      <c r="U55" s="233">
        <f>IF(U$11=IF($D55=$A$5, $D$5, IF(OR($D55="ESV observed compliance", $D55 = $A$7),$D$7, $D$6)), SUMPRODUCT(TQY_volumes!$Q55:$U55,TQY_volumes!$Q$13:$U$13)+TQY_volumes!$O55,0)</f>
        <v>0</v>
      </c>
      <c r="V55" s="234">
        <f>IF(V$11=$D$6, TQY_volumes!$M55,0)</f>
        <v>0</v>
      </c>
      <c r="W55" s="233">
        <f>IF(W$11=$D$6, TQY_volumes!$J55*TQY_volumes!$K55,0)</f>
        <v>0</v>
      </c>
      <c r="X55" s="233">
        <f>IF(X$11=IF($D55=$A$5, $D$5, IF(OR($D55="ESV observed compliance", $D55 = $A$7),$D$7, $D$6)), SUMPRODUCT(TQY_volumes!$Q55:$U55,TQY_volumes!$Q$13:$U$13)+TQY_volumes!$O55,0)</f>
        <v>0</v>
      </c>
      <c r="Y55" s="234">
        <f>IF(Y$11=$D$6, TQY_volumes!$M55,0)</f>
        <v>0</v>
      </c>
      <c r="Z55" s="233">
        <f>IF(Z$11=$D$6, TQY_volumes!$J55*TQY_volumes!$K55,0)</f>
        <v>0</v>
      </c>
      <c r="AA55" s="233">
        <f>IF(AA$11=IF($D55=$A$5, $D$5, IF(OR($D55="ESV observed compliance", $D55 = $A$7),$D$7, $D$6)), SUMPRODUCT(TQY_volumes!$Q55:$U55,TQY_volumes!$Q$13:$U$13)+TQY_volumes!$O55,0)</f>
        <v>0</v>
      </c>
      <c r="AB55" s="234">
        <f>IF(AB$11=$D$6, TQY_volumes!$M55,0)</f>
        <v>0</v>
      </c>
      <c r="AC55" s="124"/>
      <c r="AD55" s="235">
        <f t="shared" si="14"/>
        <v>0</v>
      </c>
      <c r="AE55" s="235">
        <f t="shared" si="14"/>
        <v>0</v>
      </c>
      <c r="AF55" s="235">
        <f t="shared" si="14"/>
        <v>0</v>
      </c>
      <c r="AG55" s="235">
        <f t="shared" ca="1" si="14"/>
        <v>0</v>
      </c>
      <c r="AH55" s="235">
        <f t="shared" si="14"/>
        <v>0</v>
      </c>
      <c r="AI55" s="235">
        <f t="shared" si="14"/>
        <v>0</v>
      </c>
      <c r="AJ55" s="235">
        <f t="shared" si="14"/>
        <v>0</v>
      </c>
      <c r="AK55" s="124"/>
      <c r="AL55" s="235">
        <f t="shared" ca="1" si="17"/>
        <v>0</v>
      </c>
      <c r="AN55" s="235">
        <f t="shared" si="16"/>
        <v>0</v>
      </c>
      <c r="AO55" s="235">
        <f t="shared" si="16"/>
        <v>0</v>
      </c>
      <c r="AP55" s="235">
        <f t="shared" si="16"/>
        <v>0</v>
      </c>
      <c r="AQ55" s="235">
        <f t="shared" si="16"/>
        <v>0</v>
      </c>
      <c r="AR55" s="235">
        <f t="shared" si="16"/>
        <v>0</v>
      </c>
      <c r="AS55" s="235">
        <f t="shared" si="16"/>
        <v>0</v>
      </c>
      <c r="AT55" s="235">
        <f t="shared" ca="1" si="16"/>
        <v>0</v>
      </c>
      <c r="AU55" s="235">
        <f t="shared" ca="1" si="16"/>
        <v>0</v>
      </c>
      <c r="AV55" s="235">
        <f t="shared" si="16"/>
        <v>0</v>
      </c>
      <c r="AW55" s="235">
        <f t="shared" si="16"/>
        <v>0</v>
      </c>
      <c r="AX55" s="235">
        <f t="shared" si="16"/>
        <v>0</v>
      </c>
      <c r="AY55" s="235">
        <f t="shared" si="16"/>
        <v>0</v>
      </c>
      <c r="AZ55" s="235">
        <f t="shared" si="16"/>
        <v>0</v>
      </c>
      <c r="BA55" s="235">
        <f t="shared" si="16"/>
        <v>0</v>
      </c>
      <c r="BB55" s="235">
        <f t="shared" si="16"/>
        <v>0</v>
      </c>
      <c r="BC55" s="235">
        <f t="shared" si="16"/>
        <v>0</v>
      </c>
    </row>
    <row r="56" spans="4:55">
      <c r="D56" s="217" t="str">
        <f>TQY_volumes!D56</f>
        <v>Voltage transformer</v>
      </c>
      <c r="F56" s="12"/>
      <c r="G56" s="98"/>
      <c r="H56" s="236">
        <f>IF(H$11=$D$6, TQY_volumes!$J56*TQY_volumes!$K56,0)</f>
        <v>0</v>
      </c>
      <c r="I56" s="233">
        <f>IF(I$11=IF($D56=$A$5, $D$5, IF(OR($D56="ESV observed compliance", $D56 = $A$7),$D$7, $D$6)), SUMPRODUCT(TQY_volumes!$Q56:$U56,TQY_volumes!$Q$13:$U$13)+TQY_volumes!$O56,0)</f>
        <v>0</v>
      </c>
      <c r="J56" s="234">
        <f>IF(J$11=$D$6, TQY_volumes!$M56,0)</f>
        <v>0</v>
      </c>
      <c r="K56" s="233">
        <f>IF(K$11=$D$6, TQY_volumes!$J56*TQY_volumes!$K56,0)</f>
        <v>0</v>
      </c>
      <c r="L56" s="233">
        <f>IF(L$11=IF($D56=$A$5, $D$5, IF(OR($D56="ESV observed compliance", $D56 = $A$7),$D$7, $D$6)), SUMPRODUCT(TQY_volumes!$Q56:$U56,TQY_volumes!$Q$13:$U$13)+TQY_volumes!$O56,0)</f>
        <v>0</v>
      </c>
      <c r="M56" s="234">
        <f>IF(M$11=$D$6, TQY_volumes!$M56,0)</f>
        <v>0</v>
      </c>
      <c r="N56" s="233">
        <f>IF(N$11=$D$6, TQY_volumes!$J56*TQY_volumes!$K56,0)</f>
        <v>0</v>
      </c>
      <c r="O56" s="233">
        <f>IF(O$11=IF($D56=$A$5, $D$5, IF(OR($D56="ESV observed compliance", $D56 = $A$7),$D$7, $D$6)), SUMPRODUCT(TQY_volumes!$Q56:$U56,TQY_volumes!$Q$13:$U$13)+TQY_volumes!$O56,0)</f>
        <v>0</v>
      </c>
      <c r="P56" s="234">
        <f>IF(P$11=$D$6, TQY_volumes!$M56,0)</f>
        <v>0</v>
      </c>
      <c r="Q56" s="233">
        <f>IF(Q$11=$D$6, TQY_volumes!$J56*TQY_volumes!$K56,0)</f>
        <v>0</v>
      </c>
      <c r="R56" s="233">
        <f ca="1">IF(R$11=IF($D56=$A$5, $D$5, IF(OR($D56="ESV observed compliance", $D56 = $A$7),$D$7, $D$6)), SUMPRODUCT(TQY_volumes!$Q56:$U56,TQY_volumes!$Q$13:$U$13)+TQY_volumes!$O56,0)</f>
        <v>0</v>
      </c>
      <c r="S56" s="234">
        <f>IF(S$11=$D$6, TQY_volumes!$M56,0)</f>
        <v>0</v>
      </c>
      <c r="T56" s="233">
        <f>IF(T$11=$D$6, TQY_volumes!$J56*TQY_volumes!$K56,0)</f>
        <v>0</v>
      </c>
      <c r="U56" s="233">
        <f>IF(U$11=IF($D56=$A$5, $D$5, IF(OR($D56="ESV observed compliance", $D56 = $A$7),$D$7, $D$6)), SUMPRODUCT(TQY_volumes!$Q56:$U56,TQY_volumes!$Q$13:$U$13)+TQY_volumes!$O56,0)</f>
        <v>0</v>
      </c>
      <c r="V56" s="234">
        <f>IF(V$11=$D$6, TQY_volumes!$M56,0)</f>
        <v>0</v>
      </c>
      <c r="W56" s="233">
        <f>IF(W$11=$D$6, TQY_volumes!$J56*TQY_volumes!$K56,0)</f>
        <v>0</v>
      </c>
      <c r="X56" s="233">
        <f>IF(X$11=IF($D56=$A$5, $D$5, IF(OR($D56="ESV observed compliance", $D56 = $A$7),$D$7, $D$6)), SUMPRODUCT(TQY_volumes!$Q56:$U56,TQY_volumes!$Q$13:$U$13)+TQY_volumes!$O56,0)</f>
        <v>0</v>
      </c>
      <c r="Y56" s="234">
        <f>IF(Y$11=$D$6, TQY_volumes!$M56,0)</f>
        <v>0</v>
      </c>
      <c r="Z56" s="233">
        <f>IF(Z$11=$D$6, TQY_volumes!$J56*TQY_volumes!$K56,0)</f>
        <v>0</v>
      </c>
      <c r="AA56" s="233">
        <f>IF(AA$11=IF($D56=$A$5, $D$5, IF(OR($D56="ESV observed compliance", $D56 = $A$7),$D$7, $D$6)), SUMPRODUCT(TQY_volumes!$Q56:$U56,TQY_volumes!$Q$13:$U$13)+TQY_volumes!$O56,0)</f>
        <v>0</v>
      </c>
      <c r="AB56" s="234">
        <f>IF(AB$11=$D$6, TQY_volumes!$M56,0)</f>
        <v>0</v>
      </c>
      <c r="AC56" s="124"/>
      <c r="AD56" s="235">
        <f t="shared" si="14"/>
        <v>0</v>
      </c>
      <c r="AE56" s="235">
        <f t="shared" si="14"/>
        <v>0</v>
      </c>
      <c r="AF56" s="235">
        <f t="shared" si="14"/>
        <v>0</v>
      </c>
      <c r="AG56" s="235">
        <f t="shared" ca="1" si="14"/>
        <v>0</v>
      </c>
      <c r="AH56" s="235">
        <f t="shared" si="14"/>
        <v>0</v>
      </c>
      <c r="AI56" s="235">
        <f t="shared" si="14"/>
        <v>0</v>
      </c>
      <c r="AJ56" s="235">
        <f t="shared" si="14"/>
        <v>0</v>
      </c>
      <c r="AK56" s="124"/>
      <c r="AL56" s="235">
        <f t="shared" ca="1" si="17"/>
        <v>0</v>
      </c>
      <c r="AN56" s="235">
        <f t="shared" si="16"/>
        <v>0</v>
      </c>
      <c r="AO56" s="235">
        <f t="shared" si="16"/>
        <v>0</v>
      </c>
      <c r="AP56" s="235">
        <f t="shared" si="16"/>
        <v>0</v>
      </c>
      <c r="AQ56" s="235">
        <f t="shared" si="16"/>
        <v>0</v>
      </c>
      <c r="AR56" s="235">
        <f t="shared" si="16"/>
        <v>0</v>
      </c>
      <c r="AS56" s="235">
        <f t="shared" si="16"/>
        <v>0</v>
      </c>
      <c r="AT56" s="235">
        <f t="shared" ca="1" si="16"/>
        <v>0</v>
      </c>
      <c r="AU56" s="235">
        <f t="shared" ca="1" si="16"/>
        <v>0</v>
      </c>
      <c r="AV56" s="235">
        <f t="shared" si="16"/>
        <v>0</v>
      </c>
      <c r="AW56" s="235">
        <f t="shared" si="16"/>
        <v>0</v>
      </c>
      <c r="AX56" s="235">
        <f t="shared" si="16"/>
        <v>0</v>
      </c>
      <c r="AY56" s="235">
        <f t="shared" si="16"/>
        <v>0</v>
      </c>
      <c r="AZ56" s="235">
        <f t="shared" si="16"/>
        <v>0</v>
      </c>
      <c r="BA56" s="235">
        <f t="shared" si="16"/>
        <v>0</v>
      </c>
      <c r="BB56" s="235">
        <f t="shared" si="16"/>
        <v>0</v>
      </c>
      <c r="BC56" s="235">
        <f t="shared" si="16"/>
        <v>0</v>
      </c>
    </row>
    <row r="57" spans="4:55">
      <c r="D57" s="217" t="str">
        <f>TQY_volumes!D57</f>
        <v>Current transformer (post type)</v>
      </c>
      <c r="F57" s="12"/>
      <c r="G57" s="98"/>
      <c r="H57" s="236">
        <f>IF(H$11=$D$6, TQY_volumes!$J57*TQY_volumes!$K57,0)</f>
        <v>0</v>
      </c>
      <c r="I57" s="233">
        <f>IF(I$11=IF($D57=$A$5, $D$5, IF(OR($D57="ESV observed compliance", $D57 = $A$7),$D$7, $D$6)), SUMPRODUCT(TQY_volumes!$Q57:$U57,TQY_volumes!$Q$13:$U$13)+TQY_volumes!$O57,0)</f>
        <v>0</v>
      </c>
      <c r="J57" s="234">
        <f>IF(J$11=$D$6, TQY_volumes!$M57,0)</f>
        <v>0</v>
      </c>
      <c r="K57" s="233">
        <f>IF(K$11=$D$6, TQY_volumes!$J57*TQY_volumes!$K57,0)</f>
        <v>0</v>
      </c>
      <c r="L57" s="233">
        <f>IF(L$11=IF($D57=$A$5, $D$5, IF(OR($D57="ESV observed compliance", $D57 = $A$7),$D$7, $D$6)), SUMPRODUCT(TQY_volumes!$Q57:$U57,TQY_volumes!$Q$13:$U$13)+TQY_volumes!$O57,0)</f>
        <v>0</v>
      </c>
      <c r="M57" s="234">
        <f>IF(M$11=$D$6, TQY_volumes!$M57,0)</f>
        <v>0</v>
      </c>
      <c r="N57" s="233">
        <f>IF(N$11=$D$6, TQY_volumes!$J57*TQY_volumes!$K57,0)</f>
        <v>0</v>
      </c>
      <c r="O57" s="233">
        <f>IF(O$11=IF($D57=$A$5, $D$5, IF(OR($D57="ESV observed compliance", $D57 = $A$7),$D$7, $D$6)), SUMPRODUCT(TQY_volumes!$Q57:$U57,TQY_volumes!$Q$13:$U$13)+TQY_volumes!$O57,0)</f>
        <v>0</v>
      </c>
      <c r="P57" s="234">
        <f>IF(P$11=$D$6, TQY_volumes!$M57,0)</f>
        <v>0</v>
      </c>
      <c r="Q57" s="233">
        <f>IF(Q$11=$D$6, TQY_volumes!$J57*TQY_volumes!$K57,0)</f>
        <v>152939.76614594783</v>
      </c>
      <c r="R57" s="233">
        <f ca="1">IF(R$11=IF($D57=$A$5, $D$5, IF(OR($D57="ESV observed compliance", $D57 = $A$7),$D$7, $D$6)), SUMPRODUCT(TQY_volumes!$Q57:$U57,TQY_volumes!$Q$13:$U$13)+TQY_volumes!$O57,0)</f>
        <v>0</v>
      </c>
      <c r="S57" s="234">
        <f>IF(S$11=$D$6, TQY_volumes!$M57,0)</f>
        <v>0</v>
      </c>
      <c r="T57" s="233">
        <f>IF(T$11=$D$6, TQY_volumes!$J57*TQY_volumes!$K57,0)</f>
        <v>0</v>
      </c>
      <c r="U57" s="233">
        <f>IF(U$11=IF($D57=$A$5, $D$5, IF(OR($D57="ESV observed compliance", $D57 = $A$7),$D$7, $D$6)), SUMPRODUCT(TQY_volumes!$Q57:$U57,TQY_volumes!$Q$13:$U$13)+TQY_volumes!$O57,0)</f>
        <v>0</v>
      </c>
      <c r="V57" s="234">
        <f>IF(V$11=$D$6, TQY_volumes!$M57,0)</f>
        <v>0</v>
      </c>
      <c r="W57" s="233">
        <f>IF(W$11=$D$6, TQY_volumes!$J57*TQY_volumes!$K57,0)</f>
        <v>0</v>
      </c>
      <c r="X57" s="233">
        <f>IF(X$11=IF($D57=$A$5, $D$5, IF(OR($D57="ESV observed compliance", $D57 = $A$7),$D$7, $D$6)), SUMPRODUCT(TQY_volumes!$Q57:$U57,TQY_volumes!$Q$13:$U$13)+TQY_volumes!$O57,0)</f>
        <v>0</v>
      </c>
      <c r="Y57" s="234">
        <f>IF(Y$11=$D$6, TQY_volumes!$M57,0)</f>
        <v>0</v>
      </c>
      <c r="Z57" s="233">
        <f>IF(Z$11=$D$6, TQY_volumes!$J57*TQY_volumes!$K57,0)</f>
        <v>0</v>
      </c>
      <c r="AA57" s="233">
        <f>IF(AA$11=IF($D57=$A$5, $D$5, IF(OR($D57="ESV observed compliance", $D57 = $A$7),$D$7, $D$6)), SUMPRODUCT(TQY_volumes!$Q57:$U57,TQY_volumes!$Q$13:$U$13)+TQY_volumes!$O57,0)</f>
        <v>0</v>
      </c>
      <c r="AB57" s="234">
        <f>IF(AB$11=$D$6, TQY_volumes!$M57,0)</f>
        <v>0</v>
      </c>
      <c r="AC57" s="124"/>
      <c r="AD57" s="235">
        <f t="shared" si="14"/>
        <v>0</v>
      </c>
      <c r="AE57" s="235">
        <f t="shared" si="14"/>
        <v>0</v>
      </c>
      <c r="AF57" s="235">
        <f t="shared" si="14"/>
        <v>0</v>
      </c>
      <c r="AG57" s="235">
        <f t="shared" ca="1" si="14"/>
        <v>152939.76614594783</v>
      </c>
      <c r="AH57" s="235">
        <f t="shared" si="14"/>
        <v>0</v>
      </c>
      <c r="AI57" s="235">
        <f t="shared" si="14"/>
        <v>0</v>
      </c>
      <c r="AJ57" s="235">
        <f t="shared" si="14"/>
        <v>0</v>
      </c>
      <c r="AK57" s="124"/>
      <c r="AL57" s="235">
        <f t="shared" ca="1" si="17"/>
        <v>152939.76614594783</v>
      </c>
      <c r="AN57" s="235">
        <f t="shared" si="16"/>
        <v>0</v>
      </c>
      <c r="AO57" s="235">
        <f t="shared" si="16"/>
        <v>0</v>
      </c>
      <c r="AP57" s="235">
        <f t="shared" si="16"/>
        <v>0</v>
      </c>
      <c r="AQ57" s="235">
        <f t="shared" si="16"/>
        <v>0</v>
      </c>
      <c r="AR57" s="235">
        <f t="shared" si="16"/>
        <v>0</v>
      </c>
      <c r="AS57" s="235">
        <f t="shared" si="16"/>
        <v>0</v>
      </c>
      <c r="AT57" s="235">
        <f t="shared" ca="1" si="16"/>
        <v>76469.883072973913</v>
      </c>
      <c r="AU57" s="235">
        <f t="shared" ca="1" si="16"/>
        <v>76469.883072973913</v>
      </c>
      <c r="AV57" s="235">
        <f t="shared" si="16"/>
        <v>0</v>
      </c>
      <c r="AW57" s="235">
        <f t="shared" si="16"/>
        <v>0</v>
      </c>
      <c r="AX57" s="235">
        <f t="shared" si="16"/>
        <v>0</v>
      </c>
      <c r="AY57" s="235">
        <f t="shared" si="16"/>
        <v>0</v>
      </c>
      <c r="AZ57" s="235">
        <f t="shared" si="16"/>
        <v>0</v>
      </c>
      <c r="BA57" s="235">
        <f t="shared" si="16"/>
        <v>0</v>
      </c>
      <c r="BB57" s="235">
        <f t="shared" si="16"/>
        <v>0</v>
      </c>
      <c r="BC57" s="235">
        <f t="shared" si="16"/>
        <v>0</v>
      </c>
    </row>
    <row r="58" spans="4:55">
      <c r="D58" s="217" t="str">
        <f>TQY_volumes!D58</f>
        <v>Current transformer (core balance type)</v>
      </c>
      <c r="F58" s="12"/>
      <c r="G58" s="98"/>
      <c r="H58" s="236">
        <f>IF(H$11=$D$6, TQY_volumes!$J58*TQY_volumes!$K58,0)</f>
        <v>0</v>
      </c>
      <c r="I58" s="233">
        <f>IF(I$11=IF($D58=$A$5, $D$5, IF(OR($D58="ESV observed compliance", $D58 = $A$7),$D$7, $D$6)), SUMPRODUCT(TQY_volumes!$Q58:$U58,TQY_volumes!$Q$13:$U$13)+TQY_volumes!$O58,0)</f>
        <v>0</v>
      </c>
      <c r="J58" s="234">
        <f>IF(J$11=$D$6, TQY_volumes!$M58,0)</f>
        <v>0</v>
      </c>
      <c r="K58" s="233">
        <f>IF(K$11=$D$6, TQY_volumes!$J58*TQY_volumes!$K58,0)</f>
        <v>0</v>
      </c>
      <c r="L58" s="233">
        <f>IF(L$11=IF($D58=$A$5, $D$5, IF(OR($D58="ESV observed compliance", $D58 = $A$7),$D$7, $D$6)), SUMPRODUCT(TQY_volumes!$Q58:$U58,TQY_volumes!$Q$13:$U$13)+TQY_volumes!$O58,0)</f>
        <v>0</v>
      </c>
      <c r="M58" s="234">
        <f>IF(M$11=$D$6, TQY_volumes!$M58,0)</f>
        <v>0</v>
      </c>
      <c r="N58" s="233">
        <f>IF(N$11=$D$6, TQY_volumes!$J58*TQY_volumes!$K58,0)</f>
        <v>0</v>
      </c>
      <c r="O58" s="233">
        <f>IF(O$11=IF($D58=$A$5, $D$5, IF(OR($D58="ESV observed compliance", $D58 = $A$7),$D$7, $D$6)), SUMPRODUCT(TQY_volumes!$Q58:$U58,TQY_volumes!$Q$13:$U$13)+TQY_volumes!$O58,0)</f>
        <v>0</v>
      </c>
      <c r="P58" s="234">
        <f>IF(P$11=$D$6, TQY_volumes!$M58,0)</f>
        <v>0</v>
      </c>
      <c r="Q58" s="233">
        <f>IF(Q$11=$D$6, TQY_volumes!$J58*TQY_volumes!$K58,0)</f>
        <v>0</v>
      </c>
      <c r="R58" s="233">
        <f ca="1">IF(R$11=IF($D58=$A$5, $D$5, IF(OR($D58="ESV observed compliance", $D58 = $A$7),$D$7, $D$6)), SUMPRODUCT(TQY_volumes!$Q58:$U58,TQY_volumes!$Q$13:$U$13)+TQY_volumes!$O58,0)</f>
        <v>0</v>
      </c>
      <c r="S58" s="234">
        <f>IF(S$11=$D$6, TQY_volumes!$M58,0)</f>
        <v>0</v>
      </c>
      <c r="T58" s="233">
        <f>IF(T$11=$D$6, TQY_volumes!$J58*TQY_volumes!$K58,0)</f>
        <v>0</v>
      </c>
      <c r="U58" s="233">
        <f>IF(U$11=IF($D58=$A$5, $D$5, IF(OR($D58="ESV observed compliance", $D58 = $A$7),$D$7, $D$6)), SUMPRODUCT(TQY_volumes!$Q58:$U58,TQY_volumes!$Q$13:$U$13)+TQY_volumes!$O58,0)</f>
        <v>0</v>
      </c>
      <c r="V58" s="234">
        <f>IF(V$11=$D$6, TQY_volumes!$M58,0)</f>
        <v>0</v>
      </c>
      <c r="W58" s="233">
        <f>IF(W$11=$D$6, TQY_volumes!$J58*TQY_volumes!$K58,0)</f>
        <v>0</v>
      </c>
      <c r="X58" s="233">
        <f>IF(X$11=IF($D58=$A$5, $D$5, IF(OR($D58="ESV observed compliance", $D58 = $A$7),$D$7, $D$6)), SUMPRODUCT(TQY_volumes!$Q58:$U58,TQY_volumes!$Q$13:$U$13)+TQY_volumes!$O58,0)</f>
        <v>0</v>
      </c>
      <c r="Y58" s="234">
        <f>IF(Y$11=$D$6, TQY_volumes!$M58,0)</f>
        <v>0</v>
      </c>
      <c r="Z58" s="233">
        <f>IF(Z$11=$D$6, TQY_volumes!$J58*TQY_volumes!$K58,0)</f>
        <v>0</v>
      </c>
      <c r="AA58" s="233">
        <f>IF(AA$11=IF($D58=$A$5, $D$5, IF(OR($D58="ESV observed compliance", $D58 = $A$7),$D$7, $D$6)), SUMPRODUCT(TQY_volumes!$Q58:$U58,TQY_volumes!$Q$13:$U$13)+TQY_volumes!$O58,0)</f>
        <v>0</v>
      </c>
      <c r="AB58" s="234">
        <f>IF(AB$11=$D$6, TQY_volumes!$M58,0)</f>
        <v>0</v>
      </c>
      <c r="AC58" s="124"/>
      <c r="AD58" s="235">
        <f t="shared" si="14"/>
        <v>0</v>
      </c>
      <c r="AE58" s="235">
        <f t="shared" si="14"/>
        <v>0</v>
      </c>
      <c r="AF58" s="235">
        <f t="shared" si="14"/>
        <v>0</v>
      </c>
      <c r="AG58" s="235">
        <f t="shared" ca="1" si="14"/>
        <v>0</v>
      </c>
      <c r="AH58" s="235">
        <f t="shared" si="14"/>
        <v>0</v>
      </c>
      <c r="AI58" s="235">
        <f t="shared" si="14"/>
        <v>0</v>
      </c>
      <c r="AJ58" s="235">
        <f t="shared" si="14"/>
        <v>0</v>
      </c>
      <c r="AK58" s="124"/>
      <c r="AL58" s="235">
        <f t="shared" ca="1" si="17"/>
        <v>0</v>
      </c>
      <c r="AN58" s="235">
        <f t="shared" si="16"/>
        <v>0</v>
      </c>
      <c r="AO58" s="235">
        <f t="shared" si="16"/>
        <v>0</v>
      </c>
      <c r="AP58" s="235">
        <f t="shared" si="16"/>
        <v>0</v>
      </c>
      <c r="AQ58" s="235">
        <f t="shared" si="16"/>
        <v>0</v>
      </c>
      <c r="AR58" s="235">
        <f t="shared" si="16"/>
        <v>0</v>
      </c>
      <c r="AS58" s="235">
        <f t="shared" si="16"/>
        <v>0</v>
      </c>
      <c r="AT58" s="235">
        <f t="shared" ca="1" si="16"/>
        <v>0</v>
      </c>
      <c r="AU58" s="235">
        <f t="shared" ca="1" si="16"/>
        <v>0</v>
      </c>
      <c r="AV58" s="235">
        <f t="shared" si="16"/>
        <v>0</v>
      </c>
      <c r="AW58" s="235">
        <f t="shared" si="16"/>
        <v>0</v>
      </c>
      <c r="AX58" s="235">
        <f t="shared" si="16"/>
        <v>0</v>
      </c>
      <c r="AY58" s="235">
        <f t="shared" si="16"/>
        <v>0</v>
      </c>
      <c r="AZ58" s="235">
        <f t="shared" si="16"/>
        <v>0</v>
      </c>
      <c r="BA58" s="235">
        <f t="shared" si="16"/>
        <v>0</v>
      </c>
      <c r="BB58" s="235">
        <f t="shared" si="16"/>
        <v>0</v>
      </c>
      <c r="BC58" s="235">
        <f t="shared" ref="AO58:BC64" si="18">SUMIF($AD$11:$AJ$11,BC$11, $AD58:$AJ58)*BC$8</f>
        <v>0</v>
      </c>
    </row>
    <row r="59" spans="4:55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AN64" si="19">SUMIF($AD$11:$AJ$11,AN$11, $AD59:$AJ59)*AN$8</f>
        <v>0</v>
      </c>
      <c r="AO59" s="235">
        <f t="shared" si="18"/>
        <v>0</v>
      </c>
      <c r="AP59" s="235">
        <f t="shared" si="18"/>
        <v>0</v>
      </c>
      <c r="AQ59" s="235">
        <f t="shared" si="18"/>
        <v>0</v>
      </c>
      <c r="AR59" s="235">
        <f t="shared" si="18"/>
        <v>0</v>
      </c>
      <c r="AS59" s="235">
        <f t="shared" si="18"/>
        <v>0</v>
      </c>
      <c r="AT59" s="235">
        <f t="shared" si="18"/>
        <v>0</v>
      </c>
      <c r="AU59" s="235">
        <f t="shared" si="18"/>
        <v>0</v>
      </c>
      <c r="AV59" s="235">
        <f t="shared" si="18"/>
        <v>0</v>
      </c>
      <c r="AW59" s="235">
        <f t="shared" si="18"/>
        <v>0</v>
      </c>
      <c r="AX59" s="235">
        <f t="shared" si="18"/>
        <v>0</v>
      </c>
      <c r="AY59" s="235">
        <f t="shared" si="18"/>
        <v>0</v>
      </c>
      <c r="AZ59" s="235">
        <f t="shared" si="18"/>
        <v>0</v>
      </c>
      <c r="BA59" s="235">
        <f t="shared" si="18"/>
        <v>0</v>
      </c>
      <c r="BB59" s="235">
        <f t="shared" si="18"/>
        <v>0</v>
      </c>
      <c r="BC59" s="235">
        <f t="shared" si="18"/>
        <v>0</v>
      </c>
    </row>
    <row r="60" spans="4:55">
      <c r="D60" s="224" t="str">
        <f>TQY_volumes!D60</f>
        <v>Other primary materials</v>
      </c>
      <c r="F60" s="12"/>
      <c r="G60" s="98"/>
      <c r="H60" s="236">
        <f>IF(H$11=$D$6, TQY_volumes!$J60*TQY_volumes!$K60,0)</f>
        <v>0</v>
      </c>
      <c r="I60" s="233">
        <f>IF(I$11=IF($D60=$A$5, $D$5, IF(OR($D60="ESV observed compliance", $D60 = $A$7),$D$7, $D$6)), SUMPRODUCT(TQY_volumes!$Q60:$U60,TQY_volumes!$Q$13:$U$13)+TQY_volumes!$O60,0)</f>
        <v>0</v>
      </c>
      <c r="J60" s="234">
        <f>IF(J$11=$D$6, TQY_volumes!$M60,0)</f>
        <v>0</v>
      </c>
      <c r="K60" s="233">
        <f>IF(K$11=$D$6, TQY_volumes!$J60*TQY_volumes!$K60,0)</f>
        <v>0</v>
      </c>
      <c r="L60" s="233">
        <f>IF(L$11=IF($D60=$A$5, $D$5, IF(OR($D60="ESV observed compliance", $D60 = $A$7),$D$7, $D$6)), SUMPRODUCT(TQY_volumes!$Q60:$U60,TQY_volumes!$Q$13:$U$13)+TQY_volumes!$O60,0)</f>
        <v>0</v>
      </c>
      <c r="M60" s="234">
        <f>IF(M$11=$D$6, TQY_volumes!$M60,0)</f>
        <v>0</v>
      </c>
      <c r="N60" s="233">
        <f>IF(N$11=$D$6, TQY_volumes!$J60*TQY_volumes!$K60,0)</f>
        <v>0</v>
      </c>
      <c r="O60" s="233">
        <f>IF(O$11=IF($D60=$A$5, $D$5, IF(OR($D60="ESV observed compliance", $D60 = $A$7),$D$7, $D$6)), SUMPRODUCT(TQY_volumes!$Q60:$U60,TQY_volumes!$Q$13:$U$13)+TQY_volumes!$O60,0)</f>
        <v>0</v>
      </c>
      <c r="P60" s="234">
        <f>IF(P$11=$D$6, TQY_volumes!$M60,0)</f>
        <v>0</v>
      </c>
      <c r="Q60" s="233">
        <f>IF(Q$11=$D$6, TQY_volumes!$J60*TQY_volumes!$K60,0)</f>
        <v>0</v>
      </c>
      <c r="R60" s="233">
        <f ca="1">IF(R$11=IF($D60=$A$5, $D$5, IF(OR($D60="ESV observed compliance", $D60 = $A$7),$D$7, $D$6)), SUMPRODUCT(TQY_volumes!$Q60:$U60,TQY_volumes!$Q$13:$U$13)+TQY_volumes!$O60,0)</f>
        <v>0</v>
      </c>
      <c r="S60" s="234">
        <f>IF(S$11=$D$6, TQY_volumes!$M60,0)</f>
        <v>0</v>
      </c>
      <c r="T60" s="233">
        <f>IF(T$11=$D$6, TQY_volumes!$J60*TQY_volumes!$K60,0)</f>
        <v>0</v>
      </c>
      <c r="U60" s="233">
        <f>IF(U$11=IF($D60=$A$5, $D$5, IF(OR($D60="ESV observed compliance", $D60 = $A$7),$D$7, $D$6)), SUMPRODUCT(TQY_volumes!$Q60:$U60,TQY_volumes!$Q$13:$U$13)+TQY_volumes!$O60,0)</f>
        <v>0</v>
      </c>
      <c r="V60" s="234">
        <f>IF(V$11=$D$6, TQY_volumes!$M60,0)</f>
        <v>0</v>
      </c>
      <c r="W60" s="233">
        <f>IF(W$11=$D$6, TQY_volumes!$J60*TQY_volumes!$K60,0)</f>
        <v>0</v>
      </c>
      <c r="X60" s="233">
        <f>IF(X$11=IF($D60=$A$5, $D$5, IF(OR($D60="ESV observed compliance", $D60 = $A$7),$D$7, $D$6)), SUMPRODUCT(TQY_volumes!$Q60:$U60,TQY_volumes!$Q$13:$U$13)+TQY_volumes!$O60,0)</f>
        <v>0</v>
      </c>
      <c r="Y60" s="234">
        <f>IF(Y$11=$D$6, TQY_volumes!$M60,0)</f>
        <v>0</v>
      </c>
      <c r="Z60" s="233">
        <f>IF(Z$11=$D$6, TQY_volumes!$J60*TQY_volumes!$K60,0)</f>
        <v>0</v>
      </c>
      <c r="AA60" s="233">
        <f>IF(AA$11=IF($D60=$A$5, $D$5, IF(OR($D60="ESV observed compliance", $D60 = $A$7),$D$7, $D$6)), SUMPRODUCT(TQY_volumes!$Q60:$U60,TQY_volumes!$Q$13:$U$13)+TQY_volumes!$O60,0)</f>
        <v>0</v>
      </c>
      <c r="AB60" s="234">
        <f>IF(AB$11=$D$6, TQY_volumes!$M60,0)</f>
        <v>0</v>
      </c>
      <c r="AC60" s="124"/>
      <c r="AD60" s="235">
        <f t="shared" si="14"/>
        <v>0</v>
      </c>
      <c r="AE60" s="235">
        <f t="shared" si="14"/>
        <v>0</v>
      </c>
      <c r="AF60" s="235">
        <f t="shared" si="14"/>
        <v>0</v>
      </c>
      <c r="AG60" s="235">
        <f t="shared" ca="1" si="14"/>
        <v>0</v>
      </c>
      <c r="AH60" s="235">
        <f t="shared" si="14"/>
        <v>0</v>
      </c>
      <c r="AI60" s="235">
        <f t="shared" si="14"/>
        <v>0</v>
      </c>
      <c r="AJ60" s="235">
        <f t="shared" si="14"/>
        <v>0</v>
      </c>
      <c r="AK60" s="124"/>
      <c r="AL60" s="235">
        <f t="shared" ref="AL60:AL64" ca="1" si="20">SUM(AD60:AJ60)</f>
        <v>0</v>
      </c>
      <c r="AN60" s="235">
        <f t="shared" si="19"/>
        <v>0</v>
      </c>
      <c r="AO60" s="235">
        <f t="shared" si="18"/>
        <v>0</v>
      </c>
      <c r="AP60" s="235">
        <f t="shared" si="18"/>
        <v>0</v>
      </c>
      <c r="AQ60" s="235">
        <f t="shared" si="18"/>
        <v>0</v>
      </c>
      <c r="AR60" s="235">
        <f t="shared" si="18"/>
        <v>0</v>
      </c>
      <c r="AS60" s="235">
        <f t="shared" si="18"/>
        <v>0</v>
      </c>
      <c r="AT60" s="235">
        <f t="shared" ca="1" si="18"/>
        <v>0</v>
      </c>
      <c r="AU60" s="235">
        <f t="shared" ca="1" si="18"/>
        <v>0</v>
      </c>
      <c r="AV60" s="235">
        <f t="shared" si="18"/>
        <v>0</v>
      </c>
      <c r="AW60" s="235">
        <f t="shared" si="18"/>
        <v>0</v>
      </c>
      <c r="AX60" s="235">
        <f t="shared" si="18"/>
        <v>0</v>
      </c>
      <c r="AY60" s="235">
        <f t="shared" si="18"/>
        <v>0</v>
      </c>
      <c r="AZ60" s="235">
        <f t="shared" si="18"/>
        <v>0</v>
      </c>
      <c r="BA60" s="235">
        <f t="shared" si="18"/>
        <v>0</v>
      </c>
      <c r="BB60" s="235">
        <f t="shared" si="18"/>
        <v>0</v>
      </c>
      <c r="BC60" s="235">
        <f t="shared" si="18"/>
        <v>0</v>
      </c>
    </row>
    <row r="61" spans="4:55">
      <c r="D61" s="224" t="str">
        <f>TQY_volumes!D61</f>
        <v>SCADA / Protection &amp; Control/ Comms</v>
      </c>
      <c r="F61" s="12"/>
      <c r="G61" s="98"/>
      <c r="H61" s="236">
        <f>IF(H$11=$D$6, TQY_volumes!$J61*TQY_volumes!$K61,0)</f>
        <v>0</v>
      </c>
      <c r="I61" s="233">
        <f>IF(I$11=IF($D61=$A$5, $D$5, IF(OR($D61="ESV observed compliance", $D61 = $A$7),$D$7, $D$6)), SUMPRODUCT(TQY_volumes!$Q61:$U61,TQY_volumes!$Q$13:$U$13)+TQY_volumes!$O61,0)</f>
        <v>0</v>
      </c>
      <c r="J61" s="234">
        <f>IF(J$11=$D$6, TQY_volumes!$M61,0)</f>
        <v>0</v>
      </c>
      <c r="K61" s="233">
        <f>IF(K$11=$D$6, TQY_volumes!$J61*TQY_volumes!$K61,0)</f>
        <v>0</v>
      </c>
      <c r="L61" s="233">
        <f>IF(L$11=IF($D61=$A$5, $D$5, IF(OR($D61="ESV observed compliance", $D61 = $A$7),$D$7, $D$6)), SUMPRODUCT(TQY_volumes!$Q61:$U61,TQY_volumes!$Q$13:$U$13)+TQY_volumes!$O61,0)</f>
        <v>0</v>
      </c>
      <c r="M61" s="234">
        <f>IF(M$11=$D$6, TQY_volumes!$M61,0)</f>
        <v>0</v>
      </c>
      <c r="N61" s="233">
        <f>IF(N$11=$D$6, TQY_volumes!$J61*TQY_volumes!$K61,0)</f>
        <v>0</v>
      </c>
      <c r="O61" s="233">
        <f>IF(O$11=IF($D61=$A$5, $D$5, IF(OR($D61="ESV observed compliance", $D61 = $A$7),$D$7, $D$6)), SUMPRODUCT(TQY_volumes!$Q61:$U61,TQY_volumes!$Q$13:$U$13)+TQY_volumes!$O61,0)</f>
        <v>0</v>
      </c>
      <c r="P61" s="234">
        <f>IF(P$11=$D$6, TQY_volumes!$M61,0)</f>
        <v>0</v>
      </c>
      <c r="Q61" s="233">
        <f>IF(Q$11=$D$6, TQY_volumes!$J61*TQY_volumes!$K61,0)</f>
        <v>1230120</v>
      </c>
      <c r="R61" s="233">
        <f ca="1">IF(R$11=IF($D61=$A$5, $D$5, IF(OR($D61="ESV observed compliance", $D61 = $A$7),$D$7, $D$6)), SUMPRODUCT(TQY_volumes!$Q61:$U61,TQY_volumes!$Q$13:$U$13)+TQY_volumes!$O61,0)</f>
        <v>0</v>
      </c>
      <c r="S61" s="234">
        <f>IF(S$11=$D$6, TQY_volumes!$M61,0)</f>
        <v>0</v>
      </c>
      <c r="T61" s="233">
        <f>IF(T$11=$D$6, TQY_volumes!$J61*TQY_volumes!$K61,0)</f>
        <v>0</v>
      </c>
      <c r="U61" s="233">
        <f>IF(U$11=IF($D61=$A$5, $D$5, IF(OR($D61="ESV observed compliance", $D61 = $A$7),$D$7, $D$6)), SUMPRODUCT(TQY_volumes!$Q61:$U61,TQY_volumes!$Q$13:$U$13)+TQY_volumes!$O61,0)</f>
        <v>0</v>
      </c>
      <c r="V61" s="234">
        <f>IF(V$11=$D$6, TQY_volumes!$M61,0)</f>
        <v>0</v>
      </c>
      <c r="W61" s="233">
        <f>IF(W$11=$D$6, TQY_volumes!$J61*TQY_volumes!$K61,0)</f>
        <v>0</v>
      </c>
      <c r="X61" s="233">
        <f>IF(X$11=IF($D61=$A$5, $D$5, IF(OR($D61="ESV observed compliance", $D61 = $A$7),$D$7, $D$6)), SUMPRODUCT(TQY_volumes!$Q61:$U61,TQY_volumes!$Q$13:$U$13)+TQY_volumes!$O61,0)</f>
        <v>0</v>
      </c>
      <c r="Y61" s="234">
        <f>IF(Y$11=$D$6, TQY_volumes!$M61,0)</f>
        <v>0</v>
      </c>
      <c r="Z61" s="233">
        <f>IF(Z$11=$D$6, TQY_volumes!$J61*TQY_volumes!$K61,0)</f>
        <v>0</v>
      </c>
      <c r="AA61" s="233">
        <f>IF(AA$11=IF($D61=$A$5, $D$5, IF(OR($D61="ESV observed compliance", $D61 = $A$7),$D$7, $D$6)), SUMPRODUCT(TQY_volumes!$Q61:$U61,TQY_volumes!$Q$13:$U$13)+TQY_volumes!$O61,0)</f>
        <v>0</v>
      </c>
      <c r="AB61" s="234">
        <f>IF(AB$11=$D$6, TQY_volumes!$M61,0)</f>
        <v>0</v>
      </c>
      <c r="AC61" s="124"/>
      <c r="AD61" s="235">
        <f t="shared" si="14"/>
        <v>0</v>
      </c>
      <c r="AE61" s="235">
        <f t="shared" si="14"/>
        <v>0</v>
      </c>
      <c r="AF61" s="235">
        <f t="shared" si="14"/>
        <v>0</v>
      </c>
      <c r="AG61" s="235">
        <f t="shared" ca="1" si="14"/>
        <v>1230120</v>
      </c>
      <c r="AH61" s="235">
        <f t="shared" si="14"/>
        <v>0</v>
      </c>
      <c r="AI61" s="235">
        <f t="shared" si="14"/>
        <v>0</v>
      </c>
      <c r="AJ61" s="235">
        <f t="shared" si="14"/>
        <v>0</v>
      </c>
      <c r="AK61" s="124"/>
      <c r="AL61" s="235">
        <f t="shared" ca="1" si="20"/>
        <v>1230120</v>
      </c>
      <c r="AN61" s="235">
        <f t="shared" si="19"/>
        <v>0</v>
      </c>
      <c r="AO61" s="235">
        <f t="shared" si="18"/>
        <v>0</v>
      </c>
      <c r="AP61" s="235">
        <f t="shared" si="18"/>
        <v>0</v>
      </c>
      <c r="AQ61" s="235">
        <f t="shared" si="18"/>
        <v>0</v>
      </c>
      <c r="AR61" s="235">
        <f t="shared" si="18"/>
        <v>0</v>
      </c>
      <c r="AS61" s="235">
        <f t="shared" si="18"/>
        <v>0</v>
      </c>
      <c r="AT61" s="235">
        <f t="shared" ca="1" si="18"/>
        <v>615060</v>
      </c>
      <c r="AU61" s="235">
        <f t="shared" ca="1" si="18"/>
        <v>615060</v>
      </c>
      <c r="AV61" s="235">
        <f t="shared" si="18"/>
        <v>0</v>
      </c>
      <c r="AW61" s="235">
        <f t="shared" si="18"/>
        <v>0</v>
      </c>
      <c r="AX61" s="235">
        <f t="shared" si="18"/>
        <v>0</v>
      </c>
      <c r="AY61" s="235">
        <f t="shared" si="18"/>
        <v>0</v>
      </c>
      <c r="AZ61" s="235">
        <f t="shared" si="18"/>
        <v>0</v>
      </c>
      <c r="BA61" s="235">
        <f t="shared" si="18"/>
        <v>0</v>
      </c>
      <c r="BB61" s="235">
        <f t="shared" si="18"/>
        <v>0</v>
      </c>
      <c r="BC61" s="235">
        <f t="shared" si="18"/>
        <v>0</v>
      </c>
    </row>
    <row r="62" spans="4:55">
      <c r="D62" s="224" t="str">
        <f>TQY_volumes!D62</f>
        <v>Commissioning</v>
      </c>
      <c r="G62" s="98"/>
      <c r="H62" s="236">
        <f>IF(H$11=$D$6, TQY_volumes!$J62*TQY_volumes!$K62,0)</f>
        <v>0</v>
      </c>
      <c r="I62" s="233">
        <f>IF(I$11=IF($D62=$A$5, $D$5, IF(OR($D62="ESV observed compliance", $D62 = $A$7),$D$7, $D$6)), SUMPRODUCT(TQY_volumes!$Q62:$U62,TQY_volumes!$Q$13:$U$13)+TQY_volumes!$O62,0)</f>
        <v>0</v>
      </c>
      <c r="J62" s="234">
        <f>IF(J$11=$D$6, TQY_volumes!$M62,0)</f>
        <v>0</v>
      </c>
      <c r="K62" s="233">
        <f>IF(K$11=$D$6, TQY_volumes!$J62*TQY_volumes!$K62,0)</f>
        <v>0</v>
      </c>
      <c r="L62" s="233">
        <f>IF(L$11=IF($D62=$A$5, $D$5, IF(OR($D62="ESV observed compliance", $D62 = $A$7),$D$7, $D$6)), SUMPRODUCT(TQY_volumes!$Q62:$U62,TQY_volumes!$Q$13:$U$13)+TQY_volumes!$O62,0)</f>
        <v>0</v>
      </c>
      <c r="M62" s="234">
        <f>IF(M$11=$D$6, TQY_volumes!$M62,0)</f>
        <v>0</v>
      </c>
      <c r="N62" s="233">
        <f>IF(N$11=$D$6, TQY_volumes!$J62*TQY_volumes!$K62,0)</f>
        <v>0</v>
      </c>
      <c r="O62" s="233">
        <f>IF(O$11=IF($D62=$A$5, $D$5, IF(OR($D62="ESV observed compliance", $D62 = $A$7),$D$7, $D$6)), SUMPRODUCT(TQY_volumes!$Q62:$U62,TQY_volumes!$Q$13:$U$13)+TQY_volumes!$O62,0)</f>
        <v>0</v>
      </c>
      <c r="P62" s="234">
        <f>IF(P$11=$D$6, TQY_volumes!$M62,0)</f>
        <v>0</v>
      </c>
      <c r="Q62" s="233">
        <f>IF(Q$11=$D$6, TQY_volumes!$J62*TQY_volumes!$K62,0)</f>
        <v>0</v>
      </c>
      <c r="R62" s="233">
        <f ca="1">IF(R$11=IF($D62=$A$5, $D$5, IF(OR($D62="ESV observed compliance", $D62 = $A$7),$D$7, $D$6)), SUMPRODUCT(TQY_volumes!$Q62:$U62,TQY_volumes!$Q$13:$U$13)+TQY_volumes!$O62,0)</f>
        <v>0</v>
      </c>
      <c r="S62" s="234">
        <f>IF(S$11=$D$6, TQY_volumes!$M62,0)</f>
        <v>0</v>
      </c>
      <c r="T62" s="233">
        <f>IF(T$11=$D$6, TQY_volumes!$J62*TQY_volumes!$K62,0)</f>
        <v>0</v>
      </c>
      <c r="U62" s="233">
        <f>IF(U$11=IF($D62=$A$5, $D$5, IF(OR($D62="ESV observed compliance", $D62 = $A$7),$D$7, $D$6)), SUMPRODUCT(TQY_volumes!$Q62:$U62,TQY_volumes!$Q$13:$U$13)+TQY_volumes!$O62,0)</f>
        <v>0</v>
      </c>
      <c r="V62" s="234">
        <f>IF(V$11=$D$6, TQY_volumes!$M62,0)</f>
        <v>0</v>
      </c>
      <c r="W62" s="233">
        <f>IF(W$11=$D$6, TQY_volumes!$J62*TQY_volumes!$K62,0)</f>
        <v>0</v>
      </c>
      <c r="X62" s="233">
        <f>IF(X$11=IF($D62=$A$5, $D$5, IF(OR($D62="ESV observed compliance", $D62 = $A$7),$D$7, $D$6)), SUMPRODUCT(TQY_volumes!$Q62:$U62,TQY_volumes!$Q$13:$U$13)+TQY_volumes!$O62,0)</f>
        <v>0</v>
      </c>
      <c r="Y62" s="234">
        <f>IF(Y$11=$D$6, TQY_volumes!$M62,0)</f>
        <v>0</v>
      </c>
      <c r="Z62" s="233">
        <f>IF(Z$11=$D$6, TQY_volumes!$J62*TQY_volumes!$K62,0)</f>
        <v>0</v>
      </c>
      <c r="AA62" s="233">
        <f>IF(AA$11=IF($D62=$A$5, $D$5, IF(OR($D62="ESV observed compliance", $D62 = $A$7),$D$7, $D$6)), SUMPRODUCT(TQY_volumes!$Q62:$U62,TQY_volumes!$Q$13:$U$13)+TQY_volumes!$O62,0)</f>
        <v>0</v>
      </c>
      <c r="AB62" s="234">
        <f>IF(AB$11=$D$6, TQY_volumes!$M62,0)</f>
        <v>0</v>
      </c>
      <c r="AC62" s="124"/>
      <c r="AD62" s="235">
        <f t="shared" ref="AD62:AJ64" si="21">SUMIF($H$11:$AB$11,AD$11, $H62:$AB62)</f>
        <v>0</v>
      </c>
      <c r="AE62" s="235">
        <f t="shared" si="21"/>
        <v>0</v>
      </c>
      <c r="AF62" s="235">
        <f t="shared" si="21"/>
        <v>0</v>
      </c>
      <c r="AG62" s="235">
        <f t="shared" ca="1" si="21"/>
        <v>0</v>
      </c>
      <c r="AH62" s="235">
        <f t="shared" si="21"/>
        <v>0</v>
      </c>
      <c r="AI62" s="235">
        <f t="shared" si="21"/>
        <v>0</v>
      </c>
      <c r="AJ62" s="235">
        <f t="shared" si="21"/>
        <v>0</v>
      </c>
      <c r="AK62" s="124"/>
      <c r="AL62" s="235">
        <f t="shared" ca="1" si="20"/>
        <v>0</v>
      </c>
      <c r="AN62" s="235">
        <f t="shared" si="19"/>
        <v>0</v>
      </c>
      <c r="AO62" s="235">
        <f t="shared" si="18"/>
        <v>0</v>
      </c>
      <c r="AP62" s="235">
        <f t="shared" si="18"/>
        <v>0</v>
      </c>
      <c r="AQ62" s="235">
        <f t="shared" si="18"/>
        <v>0</v>
      </c>
      <c r="AR62" s="235">
        <f t="shared" si="18"/>
        <v>0</v>
      </c>
      <c r="AS62" s="235">
        <f t="shared" si="18"/>
        <v>0</v>
      </c>
      <c r="AT62" s="235">
        <f t="shared" ca="1" si="18"/>
        <v>0</v>
      </c>
      <c r="AU62" s="235">
        <f t="shared" ca="1" si="18"/>
        <v>0</v>
      </c>
      <c r="AV62" s="235">
        <f t="shared" si="18"/>
        <v>0</v>
      </c>
      <c r="AW62" s="235">
        <f t="shared" si="18"/>
        <v>0</v>
      </c>
      <c r="AX62" s="235">
        <f t="shared" si="18"/>
        <v>0</v>
      </c>
      <c r="AY62" s="235">
        <f t="shared" si="18"/>
        <v>0</v>
      </c>
      <c r="AZ62" s="235">
        <f t="shared" si="18"/>
        <v>0</v>
      </c>
      <c r="BA62" s="235">
        <f t="shared" si="18"/>
        <v>0</v>
      </c>
      <c r="BB62" s="235">
        <f t="shared" si="18"/>
        <v>0</v>
      </c>
      <c r="BC62" s="235">
        <f t="shared" si="18"/>
        <v>0</v>
      </c>
    </row>
    <row r="63" spans="4:55">
      <c r="D63" s="224" t="str">
        <f>TQY_volumes!D63</f>
        <v>ESV observed compliance</v>
      </c>
      <c r="G63" s="98"/>
      <c r="H63" s="236">
        <f>IF(H$11=$D$6, TQY_volumes!$J63*TQY_volumes!$K63,0)</f>
        <v>0</v>
      </c>
      <c r="I63" s="233">
        <f>IF(I$11=IF($D63=$A$5, $D$5, IF(OR($D63="ESV observed compliance", $D63 = $A$7),$D$7, $D$6)), SUMPRODUCT(TQY_volumes!$Q63:$U63,TQY_volumes!$Q$13:$U$13)+TQY_volumes!$O63,0)</f>
        <v>0</v>
      </c>
      <c r="J63" s="234">
        <f>IF(J$11=$D$6, TQY_volumes!$M63,0)</f>
        <v>0</v>
      </c>
      <c r="K63" s="233">
        <f>IF(K$11=$D$6, TQY_volumes!$J63*TQY_volumes!$K63,0)</f>
        <v>0</v>
      </c>
      <c r="L63" s="233">
        <f>IF(L$11=IF($D63=$A$5, $D$5, IF(OR($D63="ESV observed compliance", $D63 = $A$7),$D$7, $D$6)), SUMPRODUCT(TQY_volumes!$Q63:$U63,TQY_volumes!$Q$13:$U$13)+TQY_volumes!$O63,0)</f>
        <v>0</v>
      </c>
      <c r="M63" s="234">
        <f>IF(M$11=$D$6, TQY_volumes!$M63,0)</f>
        <v>0</v>
      </c>
      <c r="N63" s="233">
        <f>IF(N$11=$D$6, TQY_volumes!$J63*TQY_volumes!$K63,0)</f>
        <v>0</v>
      </c>
      <c r="O63" s="233">
        <f>IF(O$11=IF($D63=$A$5, $D$5, IF(OR($D63="ESV observed compliance", $D63 = $A$7),$D$7, $D$6)), SUMPRODUCT(TQY_volumes!$Q63:$U63,TQY_volumes!$Q$13:$U$13)+TQY_volumes!$O63,0)</f>
        <v>0</v>
      </c>
      <c r="P63" s="234">
        <f>IF(P$11=$D$6, TQY_volumes!$M63,0)</f>
        <v>0</v>
      </c>
      <c r="Q63" s="233">
        <f>IF(Q$11=$D$6, TQY_volumes!$J63*TQY_volumes!$K63,0)</f>
        <v>0</v>
      </c>
      <c r="R63" s="233">
        <f ca="1">IF(R$11=IF($D63=$A$5, $D$5, IF(OR($D63="ESV observed compliance", $D63 = $A$7),$D$7, $D$6)), SUMPRODUCT(TQY_volumes!$Q63:$U63,TQY_volumes!$Q$13:$U$13)+TQY_volumes!$O63,0)</f>
        <v>38436.282858327657</v>
      </c>
      <c r="S63" s="234">
        <f>IF(S$11=$D$6, TQY_volumes!$M63,0)</f>
        <v>0</v>
      </c>
      <c r="T63" s="233">
        <f>IF(T$11=$D$6, TQY_volumes!$J63*TQY_volumes!$K63,0)</f>
        <v>0</v>
      </c>
      <c r="U63" s="233">
        <f>IF(U$11=IF($D63=$A$5, $D$5, IF(OR($D63="ESV observed compliance", $D63 = $A$7),$D$7, $D$6)), SUMPRODUCT(TQY_volumes!$Q63:$U63,TQY_volumes!$Q$13:$U$13)+TQY_volumes!$O63,0)</f>
        <v>0</v>
      </c>
      <c r="V63" s="234">
        <f>IF(V$11=$D$6, TQY_volumes!$M63,0)</f>
        <v>0</v>
      </c>
      <c r="W63" s="233">
        <f>IF(W$11=$D$6, TQY_volumes!$J63*TQY_volumes!$K63,0)</f>
        <v>0</v>
      </c>
      <c r="X63" s="233">
        <f>IF(X$11=IF($D63=$A$5, $D$5, IF(OR($D63="ESV observed compliance", $D63 = $A$7),$D$7, $D$6)), SUMPRODUCT(TQY_volumes!$Q63:$U63,TQY_volumes!$Q$13:$U$13)+TQY_volumes!$O63,0)</f>
        <v>0</v>
      </c>
      <c r="Y63" s="234">
        <f>IF(Y$11=$D$6, TQY_volumes!$M63,0)</f>
        <v>0</v>
      </c>
      <c r="Z63" s="233">
        <f>IF(Z$11=$D$6, TQY_volumes!$J63*TQY_volumes!$K63,0)</f>
        <v>0</v>
      </c>
      <c r="AA63" s="233">
        <f>IF(AA$11=IF($D63=$A$5, $D$5, IF(OR($D63="ESV observed compliance", $D63 = $A$7),$D$7, $D$6)), SUMPRODUCT(TQY_volumes!$Q63:$U63,TQY_volumes!$Q$13:$U$13)+TQY_volumes!$O63,0)</f>
        <v>0</v>
      </c>
      <c r="AB63" s="234">
        <f>IF(AB$11=$D$6, TQY_volumes!$M63,0)</f>
        <v>0</v>
      </c>
      <c r="AC63" s="124"/>
      <c r="AD63" s="235">
        <f t="shared" si="21"/>
        <v>0</v>
      </c>
      <c r="AE63" s="235">
        <f t="shared" si="21"/>
        <v>0</v>
      </c>
      <c r="AF63" s="235">
        <f t="shared" si="21"/>
        <v>0</v>
      </c>
      <c r="AG63" s="235">
        <f t="shared" ca="1" si="21"/>
        <v>38436.282858327657</v>
      </c>
      <c r="AH63" s="235">
        <f t="shared" si="21"/>
        <v>0</v>
      </c>
      <c r="AI63" s="235">
        <f t="shared" si="21"/>
        <v>0</v>
      </c>
      <c r="AJ63" s="235">
        <f t="shared" si="21"/>
        <v>0</v>
      </c>
      <c r="AK63" s="124"/>
      <c r="AL63" s="235">
        <f t="shared" ca="1" si="20"/>
        <v>38436.282858327657</v>
      </c>
      <c r="AN63" s="235">
        <f t="shared" si="19"/>
        <v>0</v>
      </c>
      <c r="AO63" s="235">
        <f t="shared" si="18"/>
        <v>0</v>
      </c>
      <c r="AP63" s="235">
        <f t="shared" si="18"/>
        <v>0</v>
      </c>
      <c r="AQ63" s="235">
        <f t="shared" si="18"/>
        <v>0</v>
      </c>
      <c r="AR63" s="235">
        <f t="shared" si="18"/>
        <v>0</v>
      </c>
      <c r="AS63" s="235">
        <f t="shared" si="18"/>
        <v>0</v>
      </c>
      <c r="AT63" s="235">
        <f t="shared" ca="1" si="18"/>
        <v>19218.141429163828</v>
      </c>
      <c r="AU63" s="235">
        <f t="shared" ca="1" si="18"/>
        <v>19218.141429163828</v>
      </c>
      <c r="AV63" s="235">
        <f t="shared" si="18"/>
        <v>0</v>
      </c>
      <c r="AW63" s="235">
        <f t="shared" si="18"/>
        <v>0</v>
      </c>
      <c r="AX63" s="235">
        <f t="shared" si="18"/>
        <v>0</v>
      </c>
      <c r="AY63" s="235">
        <f t="shared" si="18"/>
        <v>0</v>
      </c>
      <c r="AZ63" s="235">
        <f t="shared" si="18"/>
        <v>0</v>
      </c>
      <c r="BA63" s="235">
        <f t="shared" si="18"/>
        <v>0</v>
      </c>
      <c r="BB63" s="235">
        <f t="shared" si="18"/>
        <v>0</v>
      </c>
      <c r="BC63" s="235">
        <f t="shared" si="18"/>
        <v>0</v>
      </c>
    </row>
    <row r="64" spans="4:55">
      <c r="D64" s="224" t="str">
        <f>TQY_volumes!D64</f>
        <v>Construction delivery &amp; site control</v>
      </c>
      <c r="G64" s="98"/>
      <c r="H64" s="236">
        <f>IF(H$11=$D$6, TQY_volumes!$J64*TQY_volumes!$K64,0)</f>
        <v>0</v>
      </c>
      <c r="I64" s="233">
        <f>IF(I$11=IF($D64=$A$5, $D$5, IF(OR($D64="ESV observed compliance", $D64 = $A$7),$D$7, $D$6)), SUMPRODUCT(TQY_volumes!$Q64:$U64,TQY_volumes!$Q$13:$U$13)+TQY_volumes!$O64,0)</f>
        <v>0</v>
      </c>
      <c r="J64" s="234">
        <f>IF(J$11=$D$6, TQY_volumes!$M64,0)</f>
        <v>0</v>
      </c>
      <c r="K64" s="233">
        <f>IF(K$11=$D$6, TQY_volumes!$J64*TQY_volumes!$K64,0)</f>
        <v>0</v>
      </c>
      <c r="L64" s="233">
        <f>IF(L$11=IF($D64=$A$5, $D$5, IF(OR($D64="ESV observed compliance", $D64 = $A$7),$D$7, $D$6)), SUMPRODUCT(TQY_volumes!$Q64:$U64,TQY_volumes!$Q$13:$U$13)+TQY_volumes!$O64,0)</f>
        <v>0</v>
      </c>
      <c r="M64" s="234">
        <f>IF(M$11=$D$6, TQY_volumes!$M64,0)</f>
        <v>0</v>
      </c>
      <c r="N64" s="233">
        <f>IF(N$11=$D$6, TQY_volumes!$J64*TQY_volumes!$K64,0)</f>
        <v>0</v>
      </c>
      <c r="O64" s="233">
        <f>IF(O$11=IF($D64=$A$5, $D$5, IF(OR($D64="ESV observed compliance", $D64 = $A$7),$D$7, $D$6)), SUMPRODUCT(TQY_volumes!$Q64:$U64,TQY_volumes!$Q$13:$U$13)+TQY_volumes!$O64,0)</f>
        <v>0</v>
      </c>
      <c r="P64" s="234">
        <f>IF(P$11=$D$6, TQY_volumes!$M64,0)</f>
        <v>0</v>
      </c>
      <c r="Q64" s="233">
        <f>IF(Q$11=$D$6, TQY_volumes!$J64*TQY_volumes!$K64,0)</f>
        <v>0</v>
      </c>
      <c r="R64" s="233">
        <f ca="1">IF(R$11=IF($D64=$A$5, $D$5, IF(OR($D64="ESV observed compliance", $D64 = $A$7),$D$7, $D$6)), SUMPRODUCT(TQY_volumes!$Q64:$U64,TQY_volumes!$Q$13:$U$13)+TQY_volumes!$O64,0)</f>
        <v>0</v>
      </c>
      <c r="S64" s="234">
        <f>IF(S$11=$D$6, TQY_volumes!$M64,0)</f>
        <v>0</v>
      </c>
      <c r="T64" s="233">
        <f>IF(T$11=$D$6, TQY_volumes!$J64*TQY_volumes!$K64,0)</f>
        <v>0</v>
      </c>
      <c r="U64" s="233">
        <f>IF(U$11=IF($D64=$A$5, $D$5, IF(OR($D64="ESV observed compliance", $D64 = $A$7),$D$7, $D$6)), SUMPRODUCT(TQY_volumes!$Q64:$U64,TQY_volumes!$Q$13:$U$13)+TQY_volumes!$O64,0)</f>
        <v>0</v>
      </c>
      <c r="V64" s="234">
        <f>IF(V$11=$D$6, TQY_volumes!$M64,0)</f>
        <v>0</v>
      </c>
      <c r="W64" s="233">
        <f>IF(W$11=$D$6, TQY_volumes!$J64*TQY_volumes!$K64,0)</f>
        <v>0</v>
      </c>
      <c r="X64" s="233">
        <f>IF(X$11=IF($D64=$A$5, $D$5, IF(OR($D64="ESV observed compliance", $D64 = $A$7),$D$7, $D$6)), SUMPRODUCT(TQY_volumes!$Q64:$U64,TQY_volumes!$Q$13:$U$13)+TQY_volumes!$O64,0)</f>
        <v>0</v>
      </c>
      <c r="Y64" s="234">
        <f>IF(Y$11=$D$6, TQY_volumes!$M64,0)</f>
        <v>0</v>
      </c>
      <c r="Z64" s="233">
        <f>IF(Z$11=$D$6, TQY_volumes!$J64*TQY_volumes!$K64,0)</f>
        <v>0</v>
      </c>
      <c r="AA64" s="233">
        <f>IF(AA$11=IF($D64=$A$5, $D$5, IF(OR($D64="ESV observed compliance", $D64 = $A$7),$D$7, $D$6)), SUMPRODUCT(TQY_volumes!$Q64:$U64,TQY_volumes!$Q$13:$U$13)+TQY_volumes!$O64,0)</f>
        <v>0</v>
      </c>
      <c r="AB64" s="234">
        <f>IF(AB$11=$D$6, TQY_volumes!$M64,0)</f>
        <v>0</v>
      </c>
      <c r="AC64" s="124"/>
      <c r="AD64" s="235">
        <f t="shared" si="21"/>
        <v>0</v>
      </c>
      <c r="AE64" s="235">
        <f t="shared" si="21"/>
        <v>0</v>
      </c>
      <c r="AF64" s="235">
        <f t="shared" si="21"/>
        <v>0</v>
      </c>
      <c r="AG64" s="235">
        <f t="shared" ca="1" si="21"/>
        <v>0</v>
      </c>
      <c r="AH64" s="235">
        <f t="shared" si="21"/>
        <v>0</v>
      </c>
      <c r="AI64" s="235">
        <f t="shared" si="21"/>
        <v>0</v>
      </c>
      <c r="AJ64" s="235">
        <f t="shared" si="21"/>
        <v>0</v>
      </c>
      <c r="AK64" s="124"/>
      <c r="AL64" s="235">
        <f t="shared" ca="1" si="20"/>
        <v>0</v>
      </c>
      <c r="AN64" s="235">
        <f t="shared" si="19"/>
        <v>0</v>
      </c>
      <c r="AO64" s="235">
        <f t="shared" si="18"/>
        <v>0</v>
      </c>
      <c r="AP64" s="235">
        <f t="shared" si="18"/>
        <v>0</v>
      </c>
      <c r="AQ64" s="235">
        <f t="shared" si="18"/>
        <v>0</v>
      </c>
      <c r="AR64" s="235">
        <f t="shared" si="18"/>
        <v>0</v>
      </c>
      <c r="AS64" s="235">
        <f t="shared" si="18"/>
        <v>0</v>
      </c>
      <c r="AT64" s="235">
        <f t="shared" ca="1" si="18"/>
        <v>0</v>
      </c>
      <c r="AU64" s="235">
        <f t="shared" ca="1" si="18"/>
        <v>0</v>
      </c>
      <c r="AV64" s="235">
        <f t="shared" si="18"/>
        <v>0</v>
      </c>
      <c r="AW64" s="235">
        <f t="shared" si="18"/>
        <v>0</v>
      </c>
      <c r="AX64" s="235">
        <f t="shared" si="18"/>
        <v>0</v>
      </c>
      <c r="AY64" s="235">
        <f t="shared" si="18"/>
        <v>0</v>
      </c>
      <c r="AZ64" s="235">
        <f t="shared" si="18"/>
        <v>0</v>
      </c>
      <c r="BA64" s="235">
        <f t="shared" si="18"/>
        <v>0</v>
      </c>
      <c r="BB64" s="235">
        <f t="shared" si="18"/>
        <v>0</v>
      </c>
      <c r="BC64" s="235">
        <f t="shared" si="18"/>
        <v>0</v>
      </c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D65" s="104"/>
      <c r="AE65" s="104"/>
      <c r="AF65" s="104"/>
      <c r="AG65" s="104"/>
      <c r="AH65" s="104"/>
      <c r="AI65" s="104"/>
      <c r="AJ65" s="104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</row>
    <row r="66" spans="1:16373" s="8" customFormat="1" ht="15.75">
      <c r="A66" s="6"/>
      <c r="B66" s="9" t="s">
        <v>15</v>
      </c>
      <c r="C66" s="10"/>
      <c r="D66" s="217"/>
      <c r="E66" s="217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 s="2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  <c r="XDP66" s="217"/>
      <c r="XDQ66" s="217"/>
      <c r="XDR66" s="217"/>
      <c r="XDS66" s="217"/>
      <c r="XDT66" s="217"/>
      <c r="XDU66" s="217"/>
      <c r="XDV66" s="217"/>
      <c r="XDW66" s="217"/>
      <c r="XDX66" s="217"/>
      <c r="XDY66" s="217"/>
      <c r="XDZ66" s="217"/>
      <c r="XEA66" s="217"/>
      <c r="XEB66" s="217"/>
      <c r="XEC66" s="217"/>
      <c r="XED66" s="217"/>
      <c r="XEE66" s="217"/>
      <c r="XEF66" s="217"/>
      <c r="XEG66" s="217"/>
      <c r="XEH66" s="217"/>
      <c r="XEI66" s="217"/>
      <c r="XEJ66" s="217"/>
      <c r="XEK66" s="217"/>
      <c r="XEL66" s="217"/>
      <c r="XEM66" s="217"/>
      <c r="XEN66" s="217"/>
      <c r="XEO66" s="217"/>
      <c r="XEP66" s="217"/>
      <c r="XEQ66" s="217"/>
      <c r="XER66" s="217"/>
      <c r="XES66" s="217"/>
    </row>
    <row r="67" spans="1:16373">
      <c r="B67" s="18"/>
      <c r="D67" s="19" t="str">
        <f>TQY_volumes!D67</f>
        <v>Traffic control</v>
      </c>
      <c r="F67" s="12"/>
      <c r="G67" s="98"/>
      <c r="H67" s="236">
        <f>IF(H$11=$D$6, TQY_volumes!$J67*TQY_volumes!$K67,0)</f>
        <v>0</v>
      </c>
      <c r="I67" s="233">
        <f>IF(I$11=IF($D67=$A$5, $D$5, IF(OR($D67="ESV observed compliance", $D67 = $A$7),$D$7, $D$6)), SUMPRODUCT(TQY_volumes!$Q67:$U67,TQY_volumes!$Q$13:$U$13)+TQY_volumes!$O67,0)</f>
        <v>0</v>
      </c>
      <c r="J67" s="234">
        <f>IF(J$11=$D$6, TQY_volumes!$M67,0)</f>
        <v>0</v>
      </c>
      <c r="K67" s="233">
        <f>IF(K$11=$D$6, TQY_volumes!$J67*TQY_volumes!$K67,0)</f>
        <v>0</v>
      </c>
      <c r="L67" s="233">
        <f>IF(L$11=IF($D67=$A$5, $D$5, IF(OR($D67="ESV observed compliance", $D67 = $A$7),$D$7, $D$6)), SUMPRODUCT(TQY_volumes!$Q67:$U67,TQY_volumes!$Q$13:$U$13)+TQY_volumes!$O67,0)</f>
        <v>0</v>
      </c>
      <c r="M67" s="234">
        <f>IF(M$11=$D$6, TQY_volumes!$M67,0)</f>
        <v>0</v>
      </c>
      <c r="N67" s="233">
        <f>IF(N$11=$D$6, TQY_volumes!$J67*TQY_volumes!$K67,0)</f>
        <v>0</v>
      </c>
      <c r="O67" s="233">
        <f>IF(O$11=IF($D67=$A$5, $D$5, IF(OR($D67="ESV observed compliance", $D67 = $A$7),$D$7, $D$6)), SUMPRODUCT(TQY_volumes!$Q67:$U67,TQY_volumes!$Q$13:$U$13)+TQY_volumes!$O67,0)</f>
        <v>0</v>
      </c>
      <c r="P67" s="234">
        <f>IF(P$11=$D$6, TQY_volumes!$M67,0)</f>
        <v>0</v>
      </c>
      <c r="Q67" s="233">
        <f>IF(Q$11=$D$6, TQY_volumes!$J67*TQY_volumes!$K67,0)</f>
        <v>0</v>
      </c>
      <c r="R67" s="233">
        <f ca="1">IF(R$11=IF($D67=$A$5, $D$5, IF(OR($D67="ESV observed compliance", $D67 = $A$7),$D$7, $D$6)), SUMPRODUCT(TQY_volumes!$Q67:$U67,TQY_volumes!$Q$13:$U$13)+TQY_volumes!$O67,0)</f>
        <v>0</v>
      </c>
      <c r="S67" s="234">
        <f>IF(S$11=$D$6, TQY_volumes!$M67,0)</f>
        <v>0</v>
      </c>
      <c r="T67" s="233">
        <f>IF(T$11=$D$6, TQY_volumes!$J67*TQY_volumes!$K67,0)</f>
        <v>0</v>
      </c>
      <c r="U67" s="233">
        <f>IF(U$11=IF($D67=$A$5, $D$5, IF(OR($D67="ESV observed compliance", $D67 = $A$7),$D$7, $D$6)), SUMPRODUCT(TQY_volumes!$Q67:$U67,TQY_volumes!$Q$13:$U$13)+TQY_volumes!$O67,0)</f>
        <v>0</v>
      </c>
      <c r="V67" s="234">
        <f>IF(V$11=$D$6, TQY_volumes!$M67,0)</f>
        <v>0</v>
      </c>
      <c r="W67" s="233">
        <f>IF(W$11=$D$6, TQY_volumes!$J67*TQY_volumes!$K67,0)</f>
        <v>0</v>
      </c>
      <c r="X67" s="233">
        <f>IF(X$11=IF($D67=$A$5, $D$5, IF(OR($D67="ESV observed compliance", $D67 = $A$7),$D$7, $D$6)), SUMPRODUCT(TQY_volumes!$Q67:$U67,TQY_volumes!$Q$13:$U$13)+TQY_volumes!$O67,0)</f>
        <v>0</v>
      </c>
      <c r="Y67" s="234">
        <f>IF(Y$11=$D$6, TQY_volumes!$M67,0)</f>
        <v>0</v>
      </c>
      <c r="Z67" s="233">
        <f>IF(Z$11=$D$6, TQY_volumes!$J67*TQY_volumes!$K67,0)</f>
        <v>0</v>
      </c>
      <c r="AA67" s="233">
        <f>IF(AA$11=IF($D67=$A$5, $D$5, IF(OR($D67="ESV observed compliance", $D67 = $A$7),$D$7, $D$6)), SUMPRODUCT(TQY_volumes!$Q67:$U67,TQY_volumes!$Q$13:$U$13)+TQY_volumes!$O67,0)</f>
        <v>0</v>
      </c>
      <c r="AB67" s="234">
        <f>IF(AB$11=$D$6, TQY_volumes!$M67,0)</f>
        <v>0</v>
      </c>
      <c r="AC67" s="124"/>
      <c r="AD67" s="235">
        <f t="shared" ref="AD67:AJ71" si="22">SUMIF($H$11:$AB$11,AD$11, $H67:$AB67)</f>
        <v>0</v>
      </c>
      <c r="AE67" s="235">
        <f t="shared" si="22"/>
        <v>0</v>
      </c>
      <c r="AF67" s="235">
        <f t="shared" si="22"/>
        <v>0</v>
      </c>
      <c r="AG67" s="235">
        <f t="shared" ca="1" si="22"/>
        <v>0</v>
      </c>
      <c r="AH67" s="235">
        <f t="shared" si="22"/>
        <v>0</v>
      </c>
      <c r="AI67" s="235">
        <f t="shared" si="22"/>
        <v>0</v>
      </c>
      <c r="AJ67" s="235">
        <f t="shared" si="22"/>
        <v>0</v>
      </c>
      <c r="AK67" s="124"/>
      <c r="AL67" s="235">
        <f t="shared" ref="AL67:AL71" ca="1" si="23">SUM(AD67:AJ67)</f>
        <v>0</v>
      </c>
      <c r="AN67" s="235">
        <f t="shared" ref="AN67:BC71" si="24">SUMIF($AD$11:$AJ$11,AN$11, $AD67:$AJ67)*AN$8</f>
        <v>0</v>
      </c>
      <c r="AO67" s="235">
        <f t="shared" si="24"/>
        <v>0</v>
      </c>
      <c r="AP67" s="235">
        <f t="shared" si="24"/>
        <v>0</v>
      </c>
      <c r="AQ67" s="235">
        <f t="shared" si="24"/>
        <v>0</v>
      </c>
      <c r="AR67" s="235">
        <f t="shared" si="24"/>
        <v>0</v>
      </c>
      <c r="AS67" s="235">
        <f t="shared" si="24"/>
        <v>0</v>
      </c>
      <c r="AT67" s="235">
        <f t="shared" ca="1" si="24"/>
        <v>0</v>
      </c>
      <c r="AU67" s="235">
        <f t="shared" ca="1" si="24"/>
        <v>0</v>
      </c>
      <c r="AV67" s="235">
        <f t="shared" si="24"/>
        <v>0</v>
      </c>
      <c r="AW67" s="235">
        <f t="shared" si="24"/>
        <v>0</v>
      </c>
      <c r="AX67" s="235">
        <f t="shared" si="24"/>
        <v>0</v>
      </c>
      <c r="AY67" s="235">
        <f t="shared" si="24"/>
        <v>0</v>
      </c>
      <c r="AZ67" s="235">
        <f t="shared" si="24"/>
        <v>0</v>
      </c>
      <c r="BA67" s="235">
        <f t="shared" si="24"/>
        <v>0</v>
      </c>
      <c r="BB67" s="235">
        <f t="shared" si="24"/>
        <v>0</v>
      </c>
      <c r="BC67" s="235">
        <f t="shared" si="24"/>
        <v>0</v>
      </c>
    </row>
    <row r="68" spans="1:16373">
      <c r="B68" s="18"/>
      <c r="D68" s="19" t="str">
        <f>TQY_volumes!D68</f>
        <v>Line survey</v>
      </c>
      <c r="F68" s="12"/>
      <c r="G68" s="98"/>
      <c r="H68" s="236">
        <f>IF(H$11=$D$6, TQY_volumes!$J68*TQY_volumes!$K68,0)</f>
        <v>0</v>
      </c>
      <c r="I68" s="233">
        <f>IF(I$11=IF($D68=$A$5, $D$5, IF(OR($D68="ESV observed compliance", $D68 = $A$7),$D$7, $D$6)), SUMPRODUCT(TQY_volumes!$Q68:$U68,TQY_volumes!$Q$13:$U$13)+TQY_volumes!$O68,0)</f>
        <v>0</v>
      </c>
      <c r="J68" s="234">
        <f>IF(J$11=$D$6, TQY_volumes!$M68,0)</f>
        <v>0</v>
      </c>
      <c r="K68" s="233">
        <f>IF(K$11=$D$6, TQY_volumes!$J68*TQY_volumes!$K68,0)</f>
        <v>0</v>
      </c>
      <c r="L68" s="233">
        <f>IF(L$11=IF($D68=$A$5, $D$5, IF(OR($D68="ESV observed compliance", $D68 = $A$7),$D$7, $D$6)), SUMPRODUCT(TQY_volumes!$Q68:$U68,TQY_volumes!$Q$13:$U$13)+TQY_volumes!$O68,0)</f>
        <v>0</v>
      </c>
      <c r="M68" s="234">
        <f>IF(M$11=$D$6, TQY_volumes!$M68,0)</f>
        <v>0</v>
      </c>
      <c r="N68" s="233">
        <f>IF(N$11=$D$6, TQY_volumes!$J68*TQY_volumes!$K68,0)</f>
        <v>0</v>
      </c>
      <c r="O68" s="233">
        <f>IF(O$11=IF($D68=$A$5, $D$5, IF(OR($D68="ESV observed compliance", $D68 = $A$7),$D$7, $D$6)), SUMPRODUCT(TQY_volumes!$Q68:$U68,TQY_volumes!$Q$13:$U$13)+TQY_volumes!$O68,0)</f>
        <v>0</v>
      </c>
      <c r="P68" s="234">
        <f>IF(P$11=$D$6, TQY_volumes!$M68,0)</f>
        <v>0</v>
      </c>
      <c r="Q68" s="233">
        <f>IF(Q$11=$D$6, TQY_volumes!$J68*TQY_volumes!$K68,0)</f>
        <v>0</v>
      </c>
      <c r="R68" s="233">
        <f ca="1">IF(R$11=IF($D68=$A$5, $D$5, IF(OR($D68="ESV observed compliance", $D68 = $A$7),$D$7, $D$6)), SUMPRODUCT(TQY_volumes!$Q68:$U68,TQY_volumes!$Q$13:$U$13)+TQY_volumes!$O68,0)</f>
        <v>0</v>
      </c>
      <c r="S68" s="234">
        <f>IF(S$11=$D$6, TQY_volumes!$M68,0)</f>
        <v>8160</v>
      </c>
      <c r="T68" s="233">
        <f>IF(T$11=$D$6, TQY_volumes!$J68*TQY_volumes!$K68,0)</f>
        <v>0</v>
      </c>
      <c r="U68" s="233">
        <f>IF(U$11=IF($D68=$A$5, $D$5, IF(OR($D68="ESV observed compliance", $D68 = $A$7),$D$7, $D$6)), SUMPRODUCT(TQY_volumes!$Q68:$U68,TQY_volumes!$Q$13:$U$13)+TQY_volumes!$O68,0)</f>
        <v>0</v>
      </c>
      <c r="V68" s="234">
        <f>IF(V$11=$D$6, TQY_volumes!$M68,0)</f>
        <v>0</v>
      </c>
      <c r="W68" s="233">
        <f>IF(W$11=$D$6, TQY_volumes!$J68*TQY_volumes!$K68,0)</f>
        <v>0</v>
      </c>
      <c r="X68" s="233">
        <f>IF(X$11=IF($D68=$A$5, $D$5, IF(OR($D68="ESV observed compliance", $D68 = $A$7),$D$7, $D$6)), SUMPRODUCT(TQY_volumes!$Q68:$U68,TQY_volumes!$Q$13:$U$13)+TQY_volumes!$O68,0)</f>
        <v>0</v>
      </c>
      <c r="Y68" s="234">
        <f>IF(Y$11=$D$6, TQY_volumes!$M68,0)</f>
        <v>0</v>
      </c>
      <c r="Z68" s="233">
        <f>IF(Z$11=$D$6, TQY_volumes!$J68*TQY_volumes!$K68,0)</f>
        <v>0</v>
      </c>
      <c r="AA68" s="233">
        <f>IF(AA$11=IF($D68=$A$5, $D$5, IF(OR($D68="ESV observed compliance", $D68 = $A$7),$D$7, $D$6)), SUMPRODUCT(TQY_volumes!$Q68:$U68,TQY_volumes!$Q$13:$U$13)+TQY_volumes!$O68,0)</f>
        <v>0</v>
      </c>
      <c r="AB68" s="234">
        <f>IF(AB$11=$D$6, TQY_volumes!$M68,0)</f>
        <v>0</v>
      </c>
      <c r="AC68" s="124"/>
      <c r="AD68" s="235">
        <f t="shared" si="22"/>
        <v>0</v>
      </c>
      <c r="AE68" s="235">
        <f t="shared" si="22"/>
        <v>0</v>
      </c>
      <c r="AF68" s="235">
        <f t="shared" si="22"/>
        <v>0</v>
      </c>
      <c r="AG68" s="235">
        <f t="shared" ca="1" si="22"/>
        <v>8160</v>
      </c>
      <c r="AH68" s="235">
        <f t="shared" si="22"/>
        <v>0</v>
      </c>
      <c r="AI68" s="235">
        <f t="shared" si="22"/>
        <v>0</v>
      </c>
      <c r="AJ68" s="235">
        <f t="shared" si="22"/>
        <v>0</v>
      </c>
      <c r="AK68" s="124"/>
      <c r="AL68" s="235">
        <f t="shared" ca="1" si="23"/>
        <v>8160</v>
      </c>
      <c r="AN68" s="235">
        <f t="shared" si="24"/>
        <v>0</v>
      </c>
      <c r="AO68" s="235">
        <f t="shared" si="24"/>
        <v>0</v>
      </c>
      <c r="AP68" s="235">
        <f t="shared" si="24"/>
        <v>0</v>
      </c>
      <c r="AQ68" s="235">
        <f t="shared" si="24"/>
        <v>0</v>
      </c>
      <c r="AR68" s="235">
        <f t="shared" si="24"/>
        <v>0</v>
      </c>
      <c r="AS68" s="235">
        <f t="shared" si="24"/>
        <v>0</v>
      </c>
      <c r="AT68" s="235">
        <f t="shared" ca="1" si="24"/>
        <v>4080</v>
      </c>
      <c r="AU68" s="235">
        <f t="shared" ca="1" si="24"/>
        <v>4080</v>
      </c>
      <c r="AV68" s="235">
        <f t="shared" si="24"/>
        <v>0</v>
      </c>
      <c r="AW68" s="235">
        <f t="shared" si="24"/>
        <v>0</v>
      </c>
      <c r="AX68" s="235">
        <f t="shared" si="24"/>
        <v>0</v>
      </c>
      <c r="AY68" s="235">
        <f t="shared" si="24"/>
        <v>0</v>
      </c>
      <c r="AZ68" s="235">
        <f t="shared" si="24"/>
        <v>0</v>
      </c>
      <c r="BA68" s="235">
        <f t="shared" si="24"/>
        <v>0</v>
      </c>
      <c r="BB68" s="235">
        <f t="shared" si="24"/>
        <v>0</v>
      </c>
      <c r="BC68" s="235">
        <f t="shared" si="24"/>
        <v>0</v>
      </c>
    </row>
    <row r="69" spans="1:16373">
      <c r="B69" s="18"/>
      <c r="D69" s="19" t="str">
        <f>TQY_volumes!D69</f>
        <v>Civil works</v>
      </c>
      <c r="F69" s="12"/>
      <c r="G69" s="98"/>
      <c r="H69" s="236">
        <f>IF(H$11=$D$6, TQY_volumes!$J69*TQY_volumes!$K69,0)</f>
        <v>0</v>
      </c>
      <c r="I69" s="233">
        <f>IF(I$11=IF($D69=$A$5, $D$5, IF(OR($D69="ESV observed compliance", $D69 = $A$7),$D$7, $D$6)), SUMPRODUCT(TQY_volumes!$Q69:$U69,TQY_volumes!$Q$13:$U$13)+TQY_volumes!$O69,0)</f>
        <v>0</v>
      </c>
      <c r="J69" s="234">
        <f>IF(J$11=$D$6, TQY_volumes!$M69,0)</f>
        <v>0</v>
      </c>
      <c r="K69" s="233">
        <f>IF(K$11=$D$6, TQY_volumes!$J69*TQY_volumes!$K69,0)</f>
        <v>0</v>
      </c>
      <c r="L69" s="233">
        <f>IF(L$11=IF($D69=$A$5, $D$5, IF(OR($D69="ESV observed compliance", $D69 = $A$7),$D$7, $D$6)), SUMPRODUCT(TQY_volumes!$Q69:$U69,TQY_volumes!$Q$13:$U$13)+TQY_volumes!$O69,0)</f>
        <v>0</v>
      </c>
      <c r="M69" s="234">
        <f>IF(M$11=$D$6, TQY_volumes!$M69,0)</f>
        <v>0</v>
      </c>
      <c r="N69" s="233">
        <f>IF(N$11=$D$6, TQY_volumes!$J69*TQY_volumes!$K69,0)</f>
        <v>0</v>
      </c>
      <c r="O69" s="233">
        <f>IF(O$11=IF($D69=$A$5, $D$5, IF(OR($D69="ESV observed compliance", $D69 = $A$7),$D$7, $D$6)), SUMPRODUCT(TQY_volumes!$Q69:$U69,TQY_volumes!$Q$13:$U$13)+TQY_volumes!$O69,0)</f>
        <v>0</v>
      </c>
      <c r="P69" s="234">
        <f>IF(P$11=$D$6, TQY_volumes!$M69,0)</f>
        <v>0</v>
      </c>
      <c r="Q69" s="233">
        <f>IF(Q$11=$D$6, TQY_volumes!$J69*TQY_volumes!$K69,0)</f>
        <v>0</v>
      </c>
      <c r="R69" s="233">
        <f ca="1">IF(R$11=IF($D69=$A$5, $D$5, IF(OR($D69="ESV observed compliance", $D69 = $A$7),$D$7, $D$6)), SUMPRODUCT(TQY_volumes!$Q69:$U69,TQY_volumes!$Q$13:$U$13)+TQY_volumes!$O69,0)</f>
        <v>0</v>
      </c>
      <c r="S69" s="234">
        <f>IF(S$11=$D$6, TQY_volumes!$M69,0)</f>
        <v>0</v>
      </c>
      <c r="T69" s="233">
        <f>IF(T$11=$D$6, TQY_volumes!$J69*TQY_volumes!$K69,0)</f>
        <v>0</v>
      </c>
      <c r="U69" s="233">
        <f>IF(U$11=IF($D69=$A$5, $D$5, IF(OR($D69="ESV observed compliance", $D69 = $A$7),$D$7, $D$6)), SUMPRODUCT(TQY_volumes!$Q69:$U69,TQY_volumes!$Q$13:$U$13)+TQY_volumes!$O69,0)</f>
        <v>0</v>
      </c>
      <c r="V69" s="234">
        <f>IF(V$11=$D$6, TQY_volumes!$M69,0)</f>
        <v>0</v>
      </c>
      <c r="W69" s="233">
        <f>IF(W$11=$D$6, TQY_volumes!$J69*TQY_volumes!$K69,0)</f>
        <v>0</v>
      </c>
      <c r="X69" s="233">
        <f>IF(X$11=IF($D69=$A$5, $D$5, IF(OR($D69="ESV observed compliance", $D69 = $A$7),$D$7, $D$6)), SUMPRODUCT(TQY_volumes!$Q69:$U69,TQY_volumes!$Q$13:$U$13)+TQY_volumes!$O69,0)</f>
        <v>0</v>
      </c>
      <c r="Y69" s="234">
        <f>IF(Y$11=$D$6, TQY_volumes!$M69,0)</f>
        <v>0</v>
      </c>
      <c r="Z69" s="233">
        <f>IF(Z$11=$D$6, TQY_volumes!$J69*TQY_volumes!$K69,0)</f>
        <v>0</v>
      </c>
      <c r="AA69" s="233">
        <f>IF(AA$11=IF($D69=$A$5, $D$5, IF(OR($D69="ESV observed compliance", $D69 = $A$7),$D$7, $D$6)), SUMPRODUCT(TQY_volumes!$Q69:$U69,TQY_volumes!$Q$13:$U$13)+TQY_volumes!$O69,0)</f>
        <v>0</v>
      </c>
      <c r="AB69" s="234">
        <f>IF(AB$11=$D$6, TQY_volumes!$M69,0)</f>
        <v>0</v>
      </c>
      <c r="AC69" s="124"/>
      <c r="AD69" s="235">
        <f t="shared" si="22"/>
        <v>0</v>
      </c>
      <c r="AE69" s="235">
        <f t="shared" si="22"/>
        <v>0</v>
      </c>
      <c r="AF69" s="235">
        <f t="shared" si="22"/>
        <v>0</v>
      </c>
      <c r="AG69" s="235">
        <f t="shared" ca="1" si="22"/>
        <v>0</v>
      </c>
      <c r="AH69" s="235">
        <f t="shared" si="22"/>
        <v>0</v>
      </c>
      <c r="AI69" s="235">
        <f t="shared" si="22"/>
        <v>0</v>
      </c>
      <c r="AJ69" s="235">
        <f t="shared" si="22"/>
        <v>0</v>
      </c>
      <c r="AK69" s="124"/>
      <c r="AL69" s="235">
        <f t="shared" ca="1" si="23"/>
        <v>0</v>
      </c>
      <c r="AN69" s="235">
        <f t="shared" si="24"/>
        <v>0</v>
      </c>
      <c r="AO69" s="235">
        <f t="shared" si="24"/>
        <v>0</v>
      </c>
      <c r="AP69" s="235">
        <f t="shared" si="24"/>
        <v>0</v>
      </c>
      <c r="AQ69" s="235">
        <f t="shared" si="24"/>
        <v>0</v>
      </c>
      <c r="AR69" s="235">
        <f t="shared" si="24"/>
        <v>0</v>
      </c>
      <c r="AS69" s="235">
        <f t="shared" si="24"/>
        <v>0</v>
      </c>
      <c r="AT69" s="235">
        <f t="shared" ca="1" si="24"/>
        <v>0</v>
      </c>
      <c r="AU69" s="235">
        <f t="shared" ca="1" si="24"/>
        <v>0</v>
      </c>
      <c r="AV69" s="235">
        <f t="shared" si="24"/>
        <v>0</v>
      </c>
      <c r="AW69" s="235">
        <f t="shared" si="24"/>
        <v>0</v>
      </c>
      <c r="AX69" s="235">
        <f t="shared" si="24"/>
        <v>0</v>
      </c>
      <c r="AY69" s="235">
        <f t="shared" si="24"/>
        <v>0</v>
      </c>
      <c r="AZ69" s="235">
        <f t="shared" si="24"/>
        <v>0</v>
      </c>
      <c r="BA69" s="235">
        <f t="shared" si="24"/>
        <v>0</v>
      </c>
      <c r="BB69" s="235">
        <f t="shared" si="24"/>
        <v>0</v>
      </c>
      <c r="BC69" s="235">
        <f t="shared" si="24"/>
        <v>0</v>
      </c>
    </row>
    <row r="70" spans="1:16373">
      <c r="B70" s="18"/>
      <c r="D70" s="19" t="str">
        <f>TQY_volumes!D70</f>
        <v>Mob/Demob</v>
      </c>
      <c r="F70" s="12"/>
      <c r="G70" s="98"/>
      <c r="H70" s="236">
        <f>IF(H$11=$D$6, TQY_volumes!$J70*TQY_volumes!$K70,0)</f>
        <v>0</v>
      </c>
      <c r="I70" s="233">
        <f>IF(I$11=IF($D70=$A$5, $D$5, IF(OR($D70="ESV observed compliance", $D70 = $A$7),$D$7, $D$6)), SUMPRODUCT(TQY_volumes!$Q70:$U70,TQY_volumes!$Q$13:$U$13)+TQY_volumes!$O70,0)</f>
        <v>0</v>
      </c>
      <c r="J70" s="234">
        <f>IF(J$11=$D$6, TQY_volumes!$M70,0)</f>
        <v>0</v>
      </c>
      <c r="K70" s="233">
        <f>IF(K$11=$D$6, TQY_volumes!$J70*TQY_volumes!$K70,0)</f>
        <v>0</v>
      </c>
      <c r="L70" s="233">
        <f>IF(L$11=IF($D70=$A$5, $D$5, IF(OR($D70="ESV observed compliance", $D70 = $A$7),$D$7, $D$6)), SUMPRODUCT(TQY_volumes!$Q70:$U70,TQY_volumes!$Q$13:$U$13)+TQY_volumes!$O70,0)</f>
        <v>0</v>
      </c>
      <c r="M70" s="234">
        <f>IF(M$11=$D$6, TQY_volumes!$M70,0)</f>
        <v>0</v>
      </c>
      <c r="N70" s="233">
        <f>IF(N$11=$D$6, TQY_volumes!$J70*TQY_volumes!$K70,0)</f>
        <v>0</v>
      </c>
      <c r="O70" s="233">
        <f>IF(O$11=IF($D70=$A$5, $D$5, IF(OR($D70="ESV observed compliance", $D70 = $A$7),$D$7, $D$6)), SUMPRODUCT(TQY_volumes!$Q70:$U70,TQY_volumes!$Q$13:$U$13)+TQY_volumes!$O70,0)</f>
        <v>0</v>
      </c>
      <c r="P70" s="234">
        <f>IF(P$11=$D$6, TQY_volumes!$M70,0)</f>
        <v>0</v>
      </c>
      <c r="Q70" s="233">
        <f>IF(Q$11=$D$6, TQY_volumes!$J70*TQY_volumes!$K70,0)</f>
        <v>0</v>
      </c>
      <c r="R70" s="233">
        <f ca="1">IF(R$11=IF($D70=$A$5, $D$5, IF(OR($D70="ESV observed compliance", $D70 = $A$7),$D$7, $D$6)), SUMPRODUCT(TQY_volumes!$Q70:$U70,TQY_volumes!$Q$13:$U$13)+TQY_volumes!$O70,0)</f>
        <v>0</v>
      </c>
      <c r="S70" s="234">
        <f>IF(S$11=$D$6, TQY_volumes!$M70,0)</f>
        <v>40800</v>
      </c>
      <c r="T70" s="233">
        <f>IF(T$11=$D$6, TQY_volumes!$J70*TQY_volumes!$K70,0)</f>
        <v>0</v>
      </c>
      <c r="U70" s="233">
        <f>IF(U$11=IF($D70=$A$5, $D$5, IF(OR($D70="ESV observed compliance", $D70 = $A$7),$D$7, $D$6)), SUMPRODUCT(TQY_volumes!$Q70:$U70,TQY_volumes!$Q$13:$U$13)+TQY_volumes!$O70,0)</f>
        <v>0</v>
      </c>
      <c r="V70" s="234">
        <f>IF(V$11=$D$6, TQY_volumes!$M70,0)</f>
        <v>0</v>
      </c>
      <c r="W70" s="233">
        <f>IF(W$11=$D$6, TQY_volumes!$J70*TQY_volumes!$K70,0)</f>
        <v>0</v>
      </c>
      <c r="X70" s="233">
        <f>IF(X$11=IF($D70=$A$5, $D$5, IF(OR($D70="ESV observed compliance", $D70 = $A$7),$D$7, $D$6)), SUMPRODUCT(TQY_volumes!$Q70:$U70,TQY_volumes!$Q$13:$U$13)+TQY_volumes!$O70,0)</f>
        <v>0</v>
      </c>
      <c r="Y70" s="234">
        <f>IF(Y$11=$D$6, TQY_volumes!$M70,0)</f>
        <v>0</v>
      </c>
      <c r="Z70" s="233">
        <f>IF(Z$11=$D$6, TQY_volumes!$J70*TQY_volumes!$K70,0)</f>
        <v>0</v>
      </c>
      <c r="AA70" s="233">
        <f>IF(AA$11=IF($D70=$A$5, $D$5, IF(OR($D70="ESV observed compliance", $D70 = $A$7),$D$7, $D$6)), SUMPRODUCT(TQY_volumes!$Q70:$U70,TQY_volumes!$Q$13:$U$13)+TQY_volumes!$O70,0)</f>
        <v>0</v>
      </c>
      <c r="AB70" s="234">
        <f>IF(AB$11=$D$6, TQY_volumes!$M70,0)</f>
        <v>0</v>
      </c>
      <c r="AC70" s="124"/>
      <c r="AD70" s="235">
        <f t="shared" si="22"/>
        <v>0</v>
      </c>
      <c r="AE70" s="235">
        <f t="shared" si="22"/>
        <v>0</v>
      </c>
      <c r="AF70" s="235">
        <f t="shared" si="22"/>
        <v>0</v>
      </c>
      <c r="AG70" s="235">
        <f t="shared" ca="1" si="22"/>
        <v>40800</v>
      </c>
      <c r="AH70" s="235">
        <f t="shared" si="22"/>
        <v>0</v>
      </c>
      <c r="AI70" s="235">
        <f t="shared" si="22"/>
        <v>0</v>
      </c>
      <c r="AJ70" s="235">
        <f t="shared" si="22"/>
        <v>0</v>
      </c>
      <c r="AK70" s="124"/>
      <c r="AL70" s="235">
        <f t="shared" ca="1" si="23"/>
        <v>40800</v>
      </c>
      <c r="AN70" s="235">
        <f t="shared" si="24"/>
        <v>0</v>
      </c>
      <c r="AO70" s="235">
        <f t="shared" si="24"/>
        <v>0</v>
      </c>
      <c r="AP70" s="235">
        <f t="shared" si="24"/>
        <v>0</v>
      </c>
      <c r="AQ70" s="235">
        <f t="shared" si="24"/>
        <v>0</v>
      </c>
      <c r="AR70" s="235">
        <f t="shared" si="24"/>
        <v>0</v>
      </c>
      <c r="AS70" s="235">
        <f t="shared" si="24"/>
        <v>0</v>
      </c>
      <c r="AT70" s="235">
        <f t="shared" ca="1" si="24"/>
        <v>20400</v>
      </c>
      <c r="AU70" s="235">
        <f t="shared" ca="1" si="24"/>
        <v>20400</v>
      </c>
      <c r="AV70" s="235">
        <f t="shared" si="24"/>
        <v>0</v>
      </c>
      <c r="AW70" s="235">
        <f t="shared" si="24"/>
        <v>0</v>
      </c>
      <c r="AX70" s="235">
        <f t="shared" si="24"/>
        <v>0</v>
      </c>
      <c r="AY70" s="235">
        <f t="shared" si="24"/>
        <v>0</v>
      </c>
      <c r="AZ70" s="235">
        <f t="shared" si="24"/>
        <v>0</v>
      </c>
      <c r="BA70" s="235">
        <f t="shared" si="24"/>
        <v>0</v>
      </c>
      <c r="BB70" s="235">
        <f t="shared" si="24"/>
        <v>0</v>
      </c>
      <c r="BC70" s="235">
        <f t="shared" si="24"/>
        <v>0</v>
      </c>
    </row>
    <row r="71" spans="1:16373">
      <c r="D71" s="155" t="str">
        <f>TQY_volumes!D71</f>
        <v>Other - Land Acquisition for Iso Substations</v>
      </c>
      <c r="F71" s="12"/>
      <c r="G71" s="98"/>
      <c r="H71" s="236">
        <f>IF(H$11=$D$6, TQY_volumes!$J71*TQY_volumes!$K71,0)</f>
        <v>0</v>
      </c>
      <c r="I71" s="233">
        <f>IF(I$11=IF($D71=$A$5, $D$5, IF(OR($D71="ESV observed compliance", $D71 = $A$7),$D$7, $D$6)), SUMPRODUCT(TQY_volumes!$Q71:$U71,TQY_volumes!$Q$13:$U$13)+TQY_volumes!$O71,0)</f>
        <v>0</v>
      </c>
      <c r="J71" s="234">
        <f>IF(J$11=$D$6, TQY_volumes!$M71,0)</f>
        <v>0</v>
      </c>
      <c r="K71" s="233">
        <f>IF(K$11=$D$6, TQY_volumes!$J71*TQY_volumes!$K71,0)</f>
        <v>0</v>
      </c>
      <c r="L71" s="233">
        <f>IF(L$11=IF($D71=$A$5, $D$5, IF(OR($D71="ESV observed compliance", $D71 = $A$7),$D$7, $D$6)), SUMPRODUCT(TQY_volumes!$Q71:$U71,TQY_volumes!$Q$13:$U$13)+TQY_volumes!$O71,0)</f>
        <v>0</v>
      </c>
      <c r="M71" s="234">
        <f>IF(M$11=$D$6, TQY_volumes!$M71,0)</f>
        <v>0</v>
      </c>
      <c r="N71" s="233">
        <f>IF(N$11=$D$6, TQY_volumes!$J71*TQY_volumes!$K71,0)</f>
        <v>0</v>
      </c>
      <c r="O71" s="233">
        <f>IF(O$11=IF($D71=$A$5, $D$5, IF(OR($D71="ESV observed compliance", $D71 = $A$7),$D$7, $D$6)), SUMPRODUCT(TQY_volumes!$Q71:$U71,TQY_volumes!$Q$13:$U$13)+TQY_volumes!$O71,0)</f>
        <v>0</v>
      </c>
      <c r="P71" s="234">
        <f>IF(P$11=$D$6, TQY_volumes!$M71,0)</f>
        <v>0</v>
      </c>
      <c r="Q71" s="233">
        <f>IF(Q$11=$D$6, TQY_volumes!$J71*TQY_volumes!$K71,0)</f>
        <v>0</v>
      </c>
      <c r="R71" s="233">
        <f ca="1">IF(R$11=IF($D71=$A$5, $D$5, IF(OR($D71="ESV observed compliance", $D71 = $A$7),$D$7, $D$6)), SUMPRODUCT(TQY_volumes!$Q71:$U71,TQY_volumes!$Q$13:$U$13)+TQY_volumes!$O71,0)</f>
        <v>0</v>
      </c>
      <c r="S71" s="234">
        <f>IF(S$11=$D$6, TQY_volumes!$M71,0)</f>
        <v>0</v>
      </c>
      <c r="T71" s="233">
        <f>IF(T$11=$D$6, TQY_volumes!$J71*TQY_volumes!$K71,0)</f>
        <v>0</v>
      </c>
      <c r="U71" s="233">
        <f>IF(U$11=IF($D71=$A$5, $D$5, IF(OR($D71="ESV observed compliance", $D71 = $A$7),$D$7, $D$6)), SUMPRODUCT(TQY_volumes!$Q71:$U71,TQY_volumes!$Q$13:$U$13)+TQY_volumes!$O71,0)</f>
        <v>0</v>
      </c>
      <c r="V71" s="234">
        <f>IF(V$11=$D$6, TQY_volumes!$M71,0)</f>
        <v>0</v>
      </c>
      <c r="W71" s="233">
        <f>IF(W$11=$D$6, TQY_volumes!$J71*TQY_volumes!$K71,0)</f>
        <v>0</v>
      </c>
      <c r="X71" s="233">
        <f>IF(X$11=IF($D71=$A$5, $D$5, IF(OR($D71="ESV observed compliance", $D71 = $A$7),$D$7, $D$6)), SUMPRODUCT(TQY_volumes!$Q71:$U71,TQY_volumes!$Q$13:$U$13)+TQY_volumes!$O71,0)</f>
        <v>0</v>
      </c>
      <c r="Y71" s="234">
        <f>IF(Y$11=$D$6, TQY_volumes!$M71,0)</f>
        <v>0</v>
      </c>
      <c r="Z71" s="233">
        <f>IF(Z$11=$D$6, TQY_volumes!$J71*TQY_volumes!$K71,0)</f>
        <v>0</v>
      </c>
      <c r="AA71" s="233">
        <f>IF(AA$11=IF($D71=$A$5, $D$5, IF(OR($D71="ESV observed compliance", $D71 = $A$7),$D$7, $D$6)), SUMPRODUCT(TQY_volumes!$Q71:$U71,TQY_volumes!$Q$13:$U$13)+TQY_volumes!$O71,0)</f>
        <v>0</v>
      </c>
      <c r="AB71" s="234">
        <f>IF(AB$11=$D$6, TQY_volumes!$M71,0)</f>
        <v>0</v>
      </c>
      <c r="AC71" s="124"/>
      <c r="AD71" s="235">
        <f t="shared" si="22"/>
        <v>0</v>
      </c>
      <c r="AE71" s="235">
        <f t="shared" si="22"/>
        <v>0</v>
      </c>
      <c r="AF71" s="235">
        <f t="shared" si="22"/>
        <v>0</v>
      </c>
      <c r="AG71" s="235">
        <f t="shared" ca="1" si="22"/>
        <v>0</v>
      </c>
      <c r="AH71" s="235">
        <f t="shared" si="22"/>
        <v>0</v>
      </c>
      <c r="AI71" s="235">
        <f t="shared" si="22"/>
        <v>0</v>
      </c>
      <c r="AJ71" s="235">
        <f t="shared" si="22"/>
        <v>0</v>
      </c>
      <c r="AK71" s="124"/>
      <c r="AL71" s="235">
        <f t="shared" ca="1" si="23"/>
        <v>0</v>
      </c>
      <c r="AN71" s="235">
        <f t="shared" si="24"/>
        <v>0</v>
      </c>
      <c r="AO71" s="235">
        <f t="shared" si="24"/>
        <v>0</v>
      </c>
      <c r="AP71" s="235">
        <f t="shared" si="24"/>
        <v>0</v>
      </c>
      <c r="AQ71" s="235">
        <f t="shared" si="24"/>
        <v>0</v>
      </c>
      <c r="AR71" s="235">
        <f t="shared" si="24"/>
        <v>0</v>
      </c>
      <c r="AS71" s="235">
        <f t="shared" si="24"/>
        <v>0</v>
      </c>
      <c r="AT71" s="235">
        <f t="shared" ca="1" si="24"/>
        <v>0</v>
      </c>
      <c r="AU71" s="235">
        <f t="shared" ca="1" si="24"/>
        <v>0</v>
      </c>
      <c r="AV71" s="235">
        <f t="shared" si="24"/>
        <v>0</v>
      </c>
      <c r="AW71" s="235">
        <f t="shared" si="24"/>
        <v>0</v>
      </c>
      <c r="AX71" s="235">
        <f t="shared" si="24"/>
        <v>0</v>
      </c>
      <c r="AY71" s="235">
        <f t="shared" si="24"/>
        <v>0</v>
      </c>
      <c r="AZ71" s="235">
        <f t="shared" si="24"/>
        <v>0</v>
      </c>
      <c r="BA71" s="235">
        <f t="shared" si="24"/>
        <v>0</v>
      </c>
      <c r="BB71" s="235">
        <f t="shared" si="24"/>
        <v>0</v>
      </c>
      <c r="BC71" s="235">
        <f t="shared" si="24"/>
        <v>0</v>
      </c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D72" s="106"/>
      <c r="AE72" s="106"/>
      <c r="AF72" s="106"/>
      <c r="AG72" s="106"/>
      <c r="AH72" s="106"/>
      <c r="AI72" s="106"/>
      <c r="AJ72" s="106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25">SUM(H15:H71)</f>
        <v>0</v>
      </c>
      <c r="I73" s="216">
        <f t="shared" si="25"/>
        <v>0</v>
      </c>
      <c r="J73" s="101">
        <f t="shared" si="25"/>
        <v>0</v>
      </c>
      <c r="K73" s="216">
        <f t="shared" si="25"/>
        <v>0</v>
      </c>
      <c r="L73" s="216">
        <f t="shared" si="25"/>
        <v>0</v>
      </c>
      <c r="M73" s="101">
        <f t="shared" si="25"/>
        <v>0</v>
      </c>
      <c r="N73" s="216">
        <f t="shared" si="25"/>
        <v>0</v>
      </c>
      <c r="O73" s="216">
        <f t="shared" si="25"/>
        <v>0</v>
      </c>
      <c r="P73" s="101">
        <f t="shared" si="25"/>
        <v>0</v>
      </c>
      <c r="Q73" s="216">
        <f t="shared" si="25"/>
        <v>8337373.633015153</v>
      </c>
      <c r="R73" s="216">
        <f t="shared" ca="1" si="25"/>
        <v>1558002.5873952706</v>
      </c>
      <c r="S73" s="101">
        <f t="shared" si="25"/>
        <v>48960</v>
      </c>
      <c r="T73" s="216">
        <f t="shared" si="25"/>
        <v>0</v>
      </c>
      <c r="U73" s="216">
        <f t="shared" si="25"/>
        <v>0</v>
      </c>
      <c r="V73" s="101">
        <f t="shared" si="25"/>
        <v>0</v>
      </c>
      <c r="W73" s="216">
        <f t="shared" si="25"/>
        <v>0</v>
      </c>
      <c r="X73" s="216">
        <f t="shared" si="25"/>
        <v>0</v>
      </c>
      <c r="Y73" s="101">
        <f t="shared" si="25"/>
        <v>0</v>
      </c>
      <c r="Z73" s="216">
        <f t="shared" si="25"/>
        <v>0</v>
      </c>
      <c r="AA73" s="216">
        <f t="shared" si="25"/>
        <v>0</v>
      </c>
      <c r="AB73" s="101">
        <f t="shared" si="25"/>
        <v>0</v>
      </c>
      <c r="AD73" s="108">
        <f t="shared" ref="AD73:AJ73" si="26">SUM(AD15:AD72)</f>
        <v>0</v>
      </c>
      <c r="AE73" s="108">
        <f t="shared" si="26"/>
        <v>0</v>
      </c>
      <c r="AF73" s="108">
        <f t="shared" si="26"/>
        <v>0</v>
      </c>
      <c r="AG73" s="108">
        <f t="shared" ca="1" si="26"/>
        <v>9944336.2204104252</v>
      </c>
      <c r="AH73" s="108">
        <f t="shared" si="26"/>
        <v>0</v>
      </c>
      <c r="AI73" s="108">
        <f t="shared" si="26"/>
        <v>0</v>
      </c>
      <c r="AJ73" s="108">
        <f t="shared" si="26"/>
        <v>0</v>
      </c>
      <c r="AL73" s="108">
        <f ca="1">SUM(AL15:AL72)</f>
        <v>9944336.2204104252</v>
      </c>
      <c r="AN73" s="108">
        <f t="shared" ref="AN73:AS73" si="27">SUM(AN15:AN71)</f>
        <v>0</v>
      </c>
      <c r="AO73" s="108">
        <f t="shared" si="27"/>
        <v>0</v>
      </c>
      <c r="AP73" s="108">
        <f t="shared" si="27"/>
        <v>0</v>
      </c>
      <c r="AQ73" s="108">
        <f t="shared" si="27"/>
        <v>0</v>
      </c>
      <c r="AR73" s="108">
        <f t="shared" si="27"/>
        <v>0</v>
      </c>
      <c r="AS73" s="314">
        <f t="shared" si="27"/>
        <v>0</v>
      </c>
      <c r="AT73" s="108">
        <f ca="1">SUM(AT15:AT71)</f>
        <v>4972168.1102052126</v>
      </c>
      <c r="AU73" s="108">
        <f ca="1">SUM(AU15:AU71)</f>
        <v>4972168.1102052126</v>
      </c>
      <c r="AV73" s="314">
        <f t="shared" ref="AV73:BC73" si="28">SUM(AV15:AV71)</f>
        <v>0</v>
      </c>
      <c r="AW73" s="314">
        <f t="shared" si="28"/>
        <v>0</v>
      </c>
      <c r="AX73" s="314">
        <f t="shared" si="28"/>
        <v>0</v>
      </c>
      <c r="AY73" s="314">
        <f t="shared" si="28"/>
        <v>0</v>
      </c>
      <c r="AZ73" s="314">
        <f t="shared" si="28"/>
        <v>0</v>
      </c>
      <c r="BA73" s="314">
        <f t="shared" si="28"/>
        <v>0</v>
      </c>
      <c r="BB73" s="314">
        <f t="shared" si="28"/>
        <v>0</v>
      </c>
      <c r="BC73" s="314">
        <f t="shared" si="28"/>
        <v>0</v>
      </c>
      <c r="BE73" s="315" t="b">
        <f ca="1">ROUND(SUM(AN73:BC73)-AL73, 5)=0</f>
        <v>1</v>
      </c>
    </row>
    <row r="74" spans="1:16373" ht="13.5" thickTop="1"/>
    <row r="76" spans="1:16373" s="218" customFormat="1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18" customFormat="1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18" customFormat="1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18" customFormat="1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18" customFormat="1">
      <c r="A80" s="217"/>
      <c r="B80" s="217"/>
      <c r="C80" s="217"/>
      <c r="D80" s="217"/>
      <c r="E80" s="217"/>
      <c r="F80" s="20"/>
    </row>
    <row r="81" spans="1:6" s="218" customFormat="1">
      <c r="A81" s="217"/>
      <c r="B81" s="217"/>
      <c r="C81" s="217"/>
      <c r="D81" s="217"/>
      <c r="E81" s="217"/>
      <c r="F81" s="20"/>
    </row>
    <row r="82" spans="1:6" s="218" customFormat="1">
      <c r="A82" s="217"/>
      <c r="B82" s="217"/>
      <c r="C82" s="217"/>
      <c r="D82" s="217"/>
      <c r="E82" s="217"/>
      <c r="F82" s="20"/>
    </row>
    <row r="83" spans="1:6" s="218" customFormat="1">
      <c r="A83" s="217"/>
      <c r="B83" s="217"/>
      <c r="C83" s="217"/>
      <c r="D83" s="217"/>
      <c r="E83" s="217"/>
      <c r="F83" s="20"/>
    </row>
    <row r="84" spans="1:6" s="218" customFormat="1">
      <c r="A84" s="217"/>
      <c r="B84" s="217"/>
      <c r="C84" s="217"/>
      <c r="D84" s="217"/>
      <c r="E84" s="217"/>
      <c r="F84" s="20"/>
    </row>
    <row r="85" spans="1:6" s="218" customFormat="1">
      <c r="A85" s="217"/>
      <c r="B85" s="217"/>
      <c r="C85" s="217"/>
      <c r="D85" s="217"/>
      <c r="E85" s="217"/>
      <c r="F85" s="20"/>
    </row>
    <row r="86" spans="1:6" s="218" customFormat="1">
      <c r="A86" s="217"/>
      <c r="B86" s="217"/>
      <c r="C86" s="217"/>
      <c r="D86" s="217"/>
      <c r="E86" s="217"/>
      <c r="F86" s="20"/>
    </row>
    <row r="87" spans="1:6" s="218" customFormat="1">
      <c r="A87" s="217"/>
      <c r="B87" s="217"/>
      <c r="C87" s="217"/>
      <c r="D87" s="217"/>
      <c r="E87" s="217"/>
      <c r="F87" s="20"/>
    </row>
    <row r="88" spans="1:6" s="218" customFormat="1">
      <c r="A88" s="217"/>
      <c r="B88" s="217"/>
      <c r="C88" s="217"/>
      <c r="D88" s="217"/>
      <c r="E88" s="217"/>
      <c r="F88" s="20"/>
    </row>
    <row r="89" spans="1:6" s="218" customFormat="1">
      <c r="A89" s="217"/>
      <c r="B89" s="217"/>
      <c r="C89" s="217"/>
      <c r="D89" s="217"/>
      <c r="E89" s="217"/>
      <c r="F89" s="20"/>
    </row>
    <row r="90" spans="1:6" s="218" customFormat="1">
      <c r="A90" s="217"/>
      <c r="B90" s="217"/>
      <c r="C90" s="217"/>
      <c r="D90" s="217"/>
      <c r="E90" s="217"/>
      <c r="F90" s="20"/>
    </row>
    <row r="91" spans="1:6" s="218" customFormat="1">
      <c r="A91" s="217"/>
      <c r="B91" s="217"/>
      <c r="C91" s="217"/>
      <c r="D91" s="217"/>
      <c r="E91" s="217"/>
      <c r="F91" s="20"/>
    </row>
    <row r="92" spans="1:6" s="218" customFormat="1">
      <c r="A92" s="217"/>
      <c r="B92" s="217"/>
      <c r="C92" s="217"/>
      <c r="D92" s="217"/>
      <c r="E92" s="217"/>
      <c r="F92" s="20"/>
    </row>
    <row r="93" spans="1:6" s="218" customFormat="1">
      <c r="A93" s="217"/>
      <c r="B93" s="217"/>
      <c r="C93" s="217"/>
      <c r="D93" s="217"/>
      <c r="E93" s="217"/>
      <c r="F93" s="20"/>
    </row>
    <row r="94" spans="1:6" s="218" customFormat="1">
      <c r="A94" s="217"/>
      <c r="B94" s="217"/>
      <c r="C94" s="217"/>
      <c r="D94" s="217"/>
      <c r="E94" s="217"/>
      <c r="F94" s="20"/>
    </row>
    <row r="95" spans="1:6" s="218" customFormat="1">
      <c r="A95" s="217"/>
      <c r="B95" s="217"/>
      <c r="C95" s="217"/>
      <c r="D95" s="217"/>
      <c r="E95" s="217"/>
      <c r="F95" s="20"/>
    </row>
    <row r="96" spans="1:6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6" s="218" customFormat="1">
      <c r="A129" s="217"/>
      <c r="B129" s="217"/>
      <c r="C129" s="217"/>
      <c r="D129" s="217"/>
      <c r="E129" s="217"/>
      <c r="F129" s="20"/>
    </row>
    <row r="130" spans="1:6" s="218" customFormat="1">
      <c r="A130" s="217"/>
      <c r="B130" s="217"/>
      <c r="C130" s="217"/>
      <c r="D130" s="217"/>
      <c r="E130" s="217"/>
      <c r="F130" s="20"/>
    </row>
    <row r="131" spans="1:6" s="218" customFormat="1">
      <c r="A131" s="217"/>
      <c r="B131" s="217"/>
      <c r="C131" s="217"/>
      <c r="D131" s="217"/>
      <c r="E131" s="217"/>
      <c r="F131" s="20"/>
    </row>
    <row r="132" spans="1:6" s="218" customFormat="1">
      <c r="A132" s="217"/>
      <c r="B132" s="217"/>
      <c r="C132" s="217"/>
      <c r="D132" s="217"/>
      <c r="E132" s="217"/>
      <c r="F132" s="20"/>
    </row>
    <row r="133" spans="1:6" s="218" customFormat="1">
      <c r="A133" s="217"/>
      <c r="B133" s="217"/>
      <c r="C133" s="217"/>
      <c r="D133" s="217"/>
      <c r="E133" s="217"/>
      <c r="F133" s="20"/>
    </row>
    <row r="134" spans="1:6" s="218" customFormat="1">
      <c r="A134" s="217"/>
      <c r="B134" s="217"/>
      <c r="C134" s="217"/>
      <c r="D134" s="217"/>
      <c r="E134" s="217"/>
      <c r="F134" s="20"/>
    </row>
    <row r="135" spans="1:6" s="218" customFormat="1">
      <c r="A135" s="217"/>
      <c r="B135" s="217"/>
      <c r="C135" s="217"/>
      <c r="D135" s="217"/>
      <c r="E135" s="217"/>
      <c r="F135" s="20"/>
    </row>
    <row r="136" spans="1:6" s="218" customFormat="1">
      <c r="A136" s="217"/>
      <c r="B136" s="217"/>
      <c r="C136" s="217"/>
      <c r="D136" s="217"/>
      <c r="E136" s="217"/>
      <c r="F136" s="20"/>
    </row>
    <row r="137" spans="1:6" s="218" customFormat="1">
      <c r="A137" s="217"/>
      <c r="B137" s="217"/>
      <c r="C137" s="217"/>
      <c r="D137" s="217"/>
      <c r="E137" s="217"/>
      <c r="F137" s="20"/>
    </row>
    <row r="138" spans="1:6" s="218" customFormat="1">
      <c r="A138" s="217"/>
      <c r="B138" s="217"/>
      <c r="C138" s="217"/>
      <c r="D138" s="217"/>
      <c r="E138" s="217"/>
      <c r="F138" s="20"/>
    </row>
    <row r="139" spans="1:6" s="218" customFormat="1">
      <c r="A139" s="217"/>
      <c r="B139" s="217"/>
      <c r="C139" s="217"/>
      <c r="D139" s="217"/>
      <c r="E139" s="217"/>
      <c r="F139" s="20"/>
    </row>
    <row r="140" spans="1:6" s="218" customFormat="1">
      <c r="A140" s="217"/>
      <c r="B140" s="217"/>
      <c r="C140" s="217"/>
      <c r="D140" s="217"/>
      <c r="E140" s="217"/>
      <c r="F140" s="20"/>
    </row>
    <row r="141" spans="1:6" s="218" customFormat="1">
      <c r="A141" s="217"/>
      <c r="B141" s="217"/>
      <c r="C141" s="217"/>
      <c r="D141" s="217"/>
      <c r="E141" s="217"/>
      <c r="F141" s="20"/>
    </row>
    <row r="142" spans="1:6" s="218" customFormat="1">
      <c r="A142" s="217"/>
      <c r="B142" s="217"/>
      <c r="C142" s="217"/>
      <c r="D142" s="217"/>
      <c r="E142" s="217"/>
      <c r="F142" s="20"/>
    </row>
  </sheetData>
  <conditionalFormatting sqref="H2">
    <cfRule type="containsText" dxfId="2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XES142"/>
  <sheetViews>
    <sheetView showGridLines="0" zoomScale="70" zoomScaleNormal="70" workbookViewId="0">
      <pane xSplit="6" ySplit="12" topLeftCell="G13" activePane="bottomRight" state="frozen"/>
      <selection pane="topRight"/>
      <selection pane="bottomLeft"/>
      <selection pane="bottomRight" activeCell="B4" sqref="B4"/>
    </sheetView>
  </sheetViews>
  <sheetFormatPr defaultRowHeight="12.75"/>
  <cols>
    <col min="1" max="1" width="3.140625" style="217" customWidth="1"/>
    <col min="2" max="2" width="11.7109375" style="217" customWidth="1"/>
    <col min="3" max="3" width="6" style="217" customWidth="1"/>
    <col min="4" max="4" width="37.7109375" style="217" customWidth="1"/>
    <col min="5" max="5" width="7.7109375" style="217" customWidth="1"/>
    <col min="6" max="7" width="4.5703125" style="217" customWidth="1"/>
    <col min="8" max="8" width="16.5703125" style="217" customWidth="1"/>
    <col min="9" max="9" width="14.85546875" style="217" customWidth="1"/>
    <col min="10" max="10" width="14.140625" style="217" customWidth="1"/>
    <col min="11" max="11" width="16.5703125" style="217" customWidth="1"/>
    <col min="12" max="12" width="14.85546875" style="217" customWidth="1"/>
    <col min="13" max="22" width="14.140625" style="217" customWidth="1"/>
    <col min="23" max="23" width="16.5703125" style="217" customWidth="1"/>
    <col min="24" max="24" width="14.85546875" style="217" customWidth="1"/>
    <col min="25" max="25" width="14.140625" style="217" customWidth="1"/>
    <col min="26" max="26" width="16.5703125" style="217" customWidth="1"/>
    <col min="27" max="27" width="14.85546875" style="217" customWidth="1"/>
    <col min="28" max="28" width="14.140625" style="217" customWidth="1"/>
    <col min="29" max="29" width="3.5703125" style="217" customWidth="1"/>
    <col min="30" max="30" width="12" style="217" bestFit="1" customWidth="1"/>
    <col min="31" max="36" width="11.5703125" style="217" customWidth="1"/>
    <col min="37" max="37" width="3.5703125" style="217" customWidth="1"/>
    <col min="38" max="38" width="11.5703125" style="217" customWidth="1"/>
    <col min="39" max="39" width="9.140625" style="217"/>
    <col min="40" max="40" width="12" style="217" bestFit="1" customWidth="1"/>
    <col min="41" max="55" width="11.5703125" style="217" customWidth="1"/>
    <col min="56" max="16384" width="9.140625" style="217"/>
  </cols>
  <sheetData>
    <row r="1" spans="1:55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</row>
    <row r="2" spans="1:55" ht="17.25" customHeight="1">
      <c r="A2" s="170" t="s">
        <v>35</v>
      </c>
      <c r="B2" s="169"/>
      <c r="C2" s="169"/>
      <c r="D2" s="170" t="s">
        <v>173</v>
      </c>
      <c r="E2" s="170"/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21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</row>
    <row r="3" spans="1:55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</row>
    <row r="4" spans="1:55" ht="15">
      <c r="A4" s="221"/>
      <c r="B4" s="4"/>
      <c r="C4" s="4"/>
      <c r="D4" s="4"/>
      <c r="F4" s="14"/>
    </row>
    <row r="5" spans="1:55" ht="15">
      <c r="A5" s="219" t="s">
        <v>120</v>
      </c>
      <c r="B5" s="4"/>
      <c r="C5" s="4"/>
      <c r="D5" s="31" t="str">
        <f>INDEX(Project_inputs!$J$99:$M$110, MATCH($D$2, Project_inputs!$C$99:$C$110, 0), MATCH($A5, Project_inputs!$J$98:$M$98,0))</f>
        <v>2021/22</v>
      </c>
    </row>
    <row r="6" spans="1:55" ht="15">
      <c r="A6" s="219" t="s">
        <v>30</v>
      </c>
      <c r="B6" s="4"/>
      <c r="C6" s="4"/>
      <c r="D6" s="31" t="str">
        <f>INDEX(Project_inputs!$J$99:$M$110, MATCH($D$2, Project_inputs!$C$99:$C$110, 0), MATCH($A6, Project_inputs!$J$98:$M$98,0))</f>
        <v>2022/23</v>
      </c>
    </row>
    <row r="7" spans="1:55" ht="15">
      <c r="A7" s="219" t="s">
        <v>18</v>
      </c>
      <c r="B7" s="4"/>
      <c r="C7" s="4"/>
      <c r="D7" s="31" t="str">
        <f>INDEX(Project_inputs!$J$99:$M$110, MATCH($D$2, Project_inputs!$C$99:$C$110, 0), MATCH($A7, Project_inputs!$J$98:$M$98,0))</f>
        <v>2022/23</v>
      </c>
    </row>
    <row r="8" spans="1:55" ht="15">
      <c r="A8" s="219"/>
      <c r="B8" s="4"/>
      <c r="C8" s="4"/>
      <c r="D8" s="31"/>
      <c r="AN8" s="321">
        <v>0.5</v>
      </c>
      <c r="AO8" s="217">
        <f>1-AN8</f>
        <v>0.5</v>
      </c>
      <c r="AP8" s="321">
        <v>0.5</v>
      </c>
      <c r="AQ8" s="217">
        <f>1-AP8</f>
        <v>0.5</v>
      </c>
      <c r="AR8" s="321">
        <v>0.5</v>
      </c>
      <c r="AS8" s="217">
        <f>1-AR8</f>
        <v>0.5</v>
      </c>
      <c r="AT8" s="321">
        <v>0.5</v>
      </c>
      <c r="AU8" s="217">
        <f>1-AT8</f>
        <v>0.5</v>
      </c>
      <c r="AV8" s="321">
        <v>0.5</v>
      </c>
      <c r="AW8" s="217">
        <f>1-AV8</f>
        <v>0.5</v>
      </c>
      <c r="AX8" s="321">
        <v>0.5</v>
      </c>
      <c r="AY8" s="217">
        <f>1-AX8</f>
        <v>0.5</v>
      </c>
      <c r="AZ8" s="321">
        <v>0.5</v>
      </c>
      <c r="BA8" s="217">
        <f>1-AZ8</f>
        <v>0.5</v>
      </c>
      <c r="BB8" s="321">
        <v>0.5</v>
      </c>
      <c r="BC8" s="217">
        <f>1-BB8</f>
        <v>0.5</v>
      </c>
    </row>
    <row r="9" spans="1:55">
      <c r="B9" s="319"/>
      <c r="C9" s="319"/>
      <c r="D9" s="319"/>
      <c r="E9" s="319"/>
      <c r="F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D9" s="319"/>
      <c r="AE9" s="319"/>
      <c r="AF9" s="319"/>
      <c r="AG9" s="319"/>
      <c r="AH9" s="319"/>
      <c r="AI9" s="319"/>
      <c r="AJ9" s="319"/>
      <c r="AL9" s="319"/>
      <c r="AN9" s="323">
        <f>TQY_cost!AN9</f>
        <v>2019</v>
      </c>
      <c r="AO9" s="323">
        <f>TQY_cost!AO9</f>
        <v>2019</v>
      </c>
      <c r="AP9" s="323">
        <f>TQY_cost!AP9</f>
        <v>2020</v>
      </c>
      <c r="AQ9" s="323">
        <f>TQY_cost!AQ9</f>
        <v>2020</v>
      </c>
      <c r="AR9" s="323">
        <f>TQY_cost!AR9</f>
        <v>2021</v>
      </c>
      <c r="AS9" s="323">
        <f>TQY_cost!AS9</f>
        <v>2021</v>
      </c>
      <c r="AT9" s="323">
        <f>TQY_cost!AT9</f>
        <v>2022</v>
      </c>
      <c r="AU9" s="323">
        <f>TQY_cost!AU9</f>
        <v>2022</v>
      </c>
      <c r="AV9" s="323">
        <f>TQY_cost!AV9</f>
        <v>2023</v>
      </c>
      <c r="AW9" s="323">
        <f>TQY_cost!AW9</f>
        <v>2023</v>
      </c>
      <c r="AX9" s="323">
        <f>TQY_cost!AX9</f>
        <v>2024</v>
      </c>
      <c r="AY9" s="323">
        <f>TQY_cost!AY9</f>
        <v>2024</v>
      </c>
      <c r="AZ9" s="323">
        <f>TQY_cost!AZ9</f>
        <v>2025</v>
      </c>
      <c r="BA9" s="323">
        <f>TQY_cost!BA9</f>
        <v>2025</v>
      </c>
      <c r="BB9" s="323">
        <f>TQY_cost!BB9</f>
        <v>2026</v>
      </c>
      <c r="BC9" s="323">
        <f>TQY_cost!BC9</f>
        <v>2026</v>
      </c>
    </row>
    <row r="10" spans="1:55">
      <c r="B10" s="320"/>
      <c r="C10" s="320"/>
      <c r="D10" s="320"/>
      <c r="E10" s="320"/>
      <c r="F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D10" s="320"/>
      <c r="AE10" s="320"/>
      <c r="AF10" s="320"/>
      <c r="AG10" s="320"/>
      <c r="AH10" s="320"/>
      <c r="AI10" s="320"/>
      <c r="AJ10" s="320"/>
      <c r="AL10" s="320"/>
      <c r="AN10" s="323" t="str">
        <f>TQY_cost!AN10</f>
        <v>H1</v>
      </c>
      <c r="AO10" s="323" t="str">
        <f>TQY_cost!AO10</f>
        <v>H2</v>
      </c>
      <c r="AP10" s="323" t="str">
        <f>TQY_cost!AP10</f>
        <v>H1</v>
      </c>
      <c r="AQ10" s="323" t="str">
        <f>TQY_cost!AQ10</f>
        <v>H2</v>
      </c>
      <c r="AR10" s="323" t="str">
        <f>TQY_cost!AR10</f>
        <v>H1</v>
      </c>
      <c r="AS10" s="323" t="str">
        <f>TQY_cost!AS10</f>
        <v>H2</v>
      </c>
      <c r="AT10" s="323" t="str">
        <f>TQY_cost!AT10</f>
        <v>H1</v>
      </c>
      <c r="AU10" s="323" t="str">
        <f>TQY_cost!AU10</f>
        <v>H2</v>
      </c>
      <c r="AV10" s="323" t="str">
        <f>TQY_cost!AV10</f>
        <v>H1</v>
      </c>
      <c r="AW10" s="323" t="str">
        <f>TQY_cost!AW10</f>
        <v>H2</v>
      </c>
      <c r="AX10" s="323" t="str">
        <f>TQY_cost!AX10</f>
        <v>H1</v>
      </c>
      <c r="AY10" s="323" t="str">
        <f>TQY_cost!AY10</f>
        <v>H2</v>
      </c>
      <c r="AZ10" s="323" t="str">
        <f>TQY_cost!AZ10</f>
        <v>H1</v>
      </c>
      <c r="BA10" s="323" t="str">
        <f>TQY_cost!BA10</f>
        <v>H2</v>
      </c>
      <c r="BB10" s="323" t="str">
        <f>TQY_cost!BB10</f>
        <v>H1</v>
      </c>
      <c r="BC10" s="323" t="str">
        <f>TQY_cost!BC10</f>
        <v>H2</v>
      </c>
    </row>
    <row r="11" spans="1:55">
      <c r="B11" s="318"/>
      <c r="C11" s="109"/>
      <c r="D11" s="109"/>
      <c r="E11" s="109"/>
      <c r="F11" s="109"/>
      <c r="G11" s="98"/>
      <c r="H11" s="109" t="s">
        <v>180</v>
      </c>
      <c r="I11" s="109" t="str">
        <f>H11</f>
        <v>2018/19</v>
      </c>
      <c r="J11" s="110" t="str">
        <f>H11</f>
        <v>2018/19</v>
      </c>
      <c r="K11" s="109" t="s">
        <v>179</v>
      </c>
      <c r="L11" s="109" t="s">
        <v>179</v>
      </c>
      <c r="M11" s="109" t="s">
        <v>179</v>
      </c>
      <c r="N11" s="109" t="s">
        <v>174</v>
      </c>
      <c r="O11" s="109" t="str">
        <f>N11</f>
        <v>2021/22</v>
      </c>
      <c r="P11" s="110" t="str">
        <f>O11</f>
        <v>2021/22</v>
      </c>
      <c r="Q11" s="109" t="s">
        <v>175</v>
      </c>
      <c r="R11" s="109" t="str">
        <f>Q11</f>
        <v>2022/23</v>
      </c>
      <c r="S11" s="110" t="str">
        <f>R11</f>
        <v>2022/23</v>
      </c>
      <c r="T11" s="109" t="s">
        <v>176</v>
      </c>
      <c r="U11" s="109" t="str">
        <f>T11</f>
        <v>2023/24</v>
      </c>
      <c r="V11" s="110" t="str">
        <f>U11</f>
        <v>2023/24</v>
      </c>
      <c r="W11" s="109" t="s">
        <v>177</v>
      </c>
      <c r="X11" s="109" t="str">
        <f>W11</f>
        <v>2024/25</v>
      </c>
      <c r="Y11" s="110" t="str">
        <f>X11</f>
        <v>2024/25</v>
      </c>
      <c r="Z11" s="109" t="s">
        <v>178</v>
      </c>
      <c r="AA11" s="109" t="str">
        <f>Z11</f>
        <v>2025/26</v>
      </c>
      <c r="AB11" s="110" t="str">
        <f>AA11</f>
        <v>2025/26</v>
      </c>
      <c r="AD11" s="111" t="s">
        <v>179</v>
      </c>
      <c r="AE11" s="111" t="s">
        <v>184</v>
      </c>
      <c r="AF11" s="111" t="s">
        <v>174</v>
      </c>
      <c r="AG11" s="111" t="s">
        <v>175</v>
      </c>
      <c r="AH11" s="111" t="s">
        <v>176</v>
      </c>
      <c r="AI11" s="111" t="s">
        <v>177</v>
      </c>
      <c r="AJ11" s="111" t="s">
        <v>178</v>
      </c>
      <c r="AL11" s="109" t="s">
        <v>0</v>
      </c>
      <c r="AN11" s="109" t="str">
        <f>AD11</f>
        <v>2019/20</v>
      </c>
      <c r="AO11" s="109" t="str">
        <f>AE11</f>
        <v>2020/21</v>
      </c>
      <c r="AP11" s="109" t="str">
        <f>AE11</f>
        <v>2020/21</v>
      </c>
      <c r="AQ11" s="109" t="s">
        <v>184</v>
      </c>
      <c r="AR11" s="109" t="s">
        <v>184</v>
      </c>
      <c r="AS11" s="109" t="s">
        <v>174</v>
      </c>
      <c r="AT11" s="109" t="str">
        <f>AS11</f>
        <v>2021/22</v>
      </c>
      <c r="AU11" s="109" t="s">
        <v>175</v>
      </c>
      <c r="AV11" s="109" t="s">
        <v>175</v>
      </c>
      <c r="AW11" s="109" t="s">
        <v>176</v>
      </c>
      <c r="AX11" s="109" t="str">
        <f>AW11</f>
        <v>2023/24</v>
      </c>
      <c r="AY11" s="109" t="s">
        <v>177</v>
      </c>
      <c r="AZ11" s="109" t="str">
        <f>AY11</f>
        <v>2024/25</v>
      </c>
      <c r="BA11" s="109" t="s">
        <v>178</v>
      </c>
      <c r="BB11" s="109" t="s">
        <v>178</v>
      </c>
      <c r="BC11" s="109" t="s">
        <v>185</v>
      </c>
    </row>
    <row r="12" spans="1:55" s="8" customFormat="1" ht="15.75">
      <c r="A12" s="6"/>
      <c r="B12" s="83"/>
      <c r="C12" s="83"/>
      <c r="D12" s="83"/>
      <c r="E12" s="83"/>
      <c r="F12" s="83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217"/>
      <c r="AD12" s="103" t="s">
        <v>0</v>
      </c>
      <c r="AE12" s="103" t="s">
        <v>0</v>
      </c>
      <c r="AF12" s="103" t="s">
        <v>0</v>
      </c>
      <c r="AG12" s="103" t="s">
        <v>0</v>
      </c>
      <c r="AH12" s="103" t="s">
        <v>0</v>
      </c>
      <c r="AI12" s="103" t="s">
        <v>0</v>
      </c>
      <c r="AJ12" s="103" t="s">
        <v>0</v>
      </c>
      <c r="AL12" s="103" t="s">
        <v>49</v>
      </c>
      <c r="AN12" s="322" t="str">
        <f t="shared" ref="AN12:BC12" si="0">AN9&amp;AN10</f>
        <v>2019H1</v>
      </c>
      <c r="AO12" s="322" t="str">
        <f t="shared" si="0"/>
        <v>2019H2</v>
      </c>
      <c r="AP12" s="322" t="str">
        <f t="shared" si="0"/>
        <v>2020H1</v>
      </c>
      <c r="AQ12" s="322" t="str">
        <f t="shared" si="0"/>
        <v>2020H2</v>
      </c>
      <c r="AR12" s="322" t="str">
        <f t="shared" si="0"/>
        <v>2021H1</v>
      </c>
      <c r="AS12" s="322" t="str">
        <f t="shared" si="0"/>
        <v>2021H2</v>
      </c>
      <c r="AT12" s="322" t="str">
        <f t="shared" si="0"/>
        <v>2022H1</v>
      </c>
      <c r="AU12" s="322" t="str">
        <f t="shared" si="0"/>
        <v>2022H2</v>
      </c>
      <c r="AV12" s="322" t="str">
        <f t="shared" si="0"/>
        <v>2023H1</v>
      </c>
      <c r="AW12" s="322" t="str">
        <f t="shared" si="0"/>
        <v>2023H2</v>
      </c>
      <c r="AX12" s="322" t="str">
        <f t="shared" si="0"/>
        <v>2024H1</v>
      </c>
      <c r="AY12" s="322" t="str">
        <f t="shared" si="0"/>
        <v>2024H2</v>
      </c>
      <c r="AZ12" s="322" t="str">
        <f t="shared" si="0"/>
        <v>2025H1</v>
      </c>
      <c r="BA12" s="322" t="str">
        <f t="shared" si="0"/>
        <v>2025H2</v>
      </c>
      <c r="BB12" s="322" t="str">
        <f t="shared" si="0"/>
        <v>2026H1</v>
      </c>
      <c r="BC12" s="322" t="str">
        <f t="shared" si="0"/>
        <v>2026H2</v>
      </c>
    </row>
    <row r="13" spans="1:55" s="6" customFormat="1" ht="15.75"/>
    <row r="14" spans="1:55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104"/>
      <c r="AE14" s="104"/>
      <c r="AF14" s="104"/>
      <c r="AG14" s="104"/>
      <c r="AH14" s="104"/>
      <c r="AI14" s="104"/>
      <c r="AJ14" s="104"/>
      <c r="AK14" s="9"/>
      <c r="AL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</row>
    <row r="15" spans="1:55">
      <c r="D15" s="11" t="s">
        <v>120</v>
      </c>
      <c r="F15" s="12"/>
      <c r="G15" s="98"/>
      <c r="H15" s="233">
        <f>IF(H$11=$D$6, GHP_volumes!$J15*GHP_volumes!$K15,0)</f>
        <v>0</v>
      </c>
      <c r="I15" s="233">
        <f>IF(I$11=IF($D15=$A$5, $D$5, IF(OR($D15="ESV observed compliance", $D15 = $A$7),$D$7, $D$6)), SUMPRODUCT(GHP_volumes!$Q15:$U15,GHP_volumes!$Q$13:$U$13)+GHP_volumes!$O15,0)</f>
        <v>0</v>
      </c>
      <c r="J15" s="234">
        <f>IF(J$11=$D$6, GHP_volumes!$M15,0)</f>
        <v>0</v>
      </c>
      <c r="K15" s="233">
        <f>IF(K$11=$D$6, GHP_volumes!$J15*GHP_volumes!$K15,0)</f>
        <v>0</v>
      </c>
      <c r="L15" s="233">
        <f>IF(L$11=IF($D15=$A$5, $D$5, IF(OR($D15="ESV observed compliance", $D15 = $A$7),$D$7, $D$6)), SUMPRODUCT(GHP_volumes!$Q15:$U15,GHP_volumes!$Q$13:$U$13)+GHP_volumes!$O15,0)</f>
        <v>0</v>
      </c>
      <c r="M15" s="234">
        <f>IF(M$11=$D$6, GHP_volumes!$M15,0)</f>
        <v>0</v>
      </c>
      <c r="N15" s="233">
        <f>IF(N$11=$D$6, GHP_volumes!$J15*GHP_volumes!$K15,0)</f>
        <v>0</v>
      </c>
      <c r="O15" s="233">
        <f ca="1">IF(O$11=IF($D15=$A$5, $D$5, IF(OR($D15="ESV observed compliance", $D15 = $A$7),$D$7, $D$6)), SUMPRODUCT(GHP_volumes!$Q15:$U15,GHP_volumes!$Q$13:$U$13)+GHP_volumes!$O15,0)</f>
        <v>2092376.1853260587</v>
      </c>
      <c r="P15" s="234">
        <f>IF(P$11=$D$6, GHP_volumes!$M15,0)</f>
        <v>0</v>
      </c>
      <c r="Q15" s="233">
        <f>IF(Q$11=$D$6, GHP_volumes!$J15*GHP_volumes!$K15,0)</f>
        <v>0</v>
      </c>
      <c r="R15" s="233">
        <f>IF(R$11=IF($D15=$A$5, $D$5, IF(OR($D15="ESV observed compliance", $D15 = $A$7),$D$7, $D$6)), SUMPRODUCT(GHP_volumes!$Q15:$U15,GHP_volumes!$Q$13:$U$13)+GHP_volumes!$O15,0)</f>
        <v>0</v>
      </c>
      <c r="S15" s="234">
        <f>IF(S$11=$D$6, GHP_volumes!$M15,0)</f>
        <v>0</v>
      </c>
      <c r="T15" s="233">
        <f>IF(T$11=$D$6, GHP_volumes!$J15*GHP_volumes!$K15,0)</f>
        <v>0</v>
      </c>
      <c r="U15" s="233">
        <f>IF(U$11=IF($D15=$A$5, $D$5, IF(OR($D15="ESV observed compliance", $D15 = $A$7),$D$7, $D$6)), SUMPRODUCT(GHP_volumes!$Q15:$U15,GHP_volumes!$Q$13:$U$13)+GHP_volumes!$O15,0)</f>
        <v>0</v>
      </c>
      <c r="V15" s="234">
        <f>IF(V$11=$D$6, GHP_volumes!$M15,0)</f>
        <v>0</v>
      </c>
      <c r="W15" s="233">
        <f>IF(W$11=$D$6, GHP_volumes!$J15*GHP_volumes!$K15,0)</f>
        <v>0</v>
      </c>
      <c r="X15" s="233">
        <f>IF(X$11=IF($D15=$A$5, $D$5, IF(OR($D15="ESV observed compliance", $D15 = $A$7),$D$7, $D$6)), SUMPRODUCT(GHP_volumes!$Q15:$U15,GHP_volumes!$Q$13:$U$13)+GHP_volumes!$O15,0)</f>
        <v>0</v>
      </c>
      <c r="Y15" s="234">
        <f>IF(Y$11=$D$6, GHP_volumes!$M15,0)</f>
        <v>0</v>
      </c>
      <c r="Z15" s="233">
        <f>IF(Z$11=$D$6, GHP_volumes!$J15*GHP_volumes!$K15,0)</f>
        <v>0</v>
      </c>
      <c r="AA15" s="233">
        <f>IF(AA$11=IF($D15=$A$5, $D$5, IF(OR($D15="ESV observed compliance", $D15 = $A$7),$D$7, $D$6)), SUMPRODUCT(GHP_volumes!$Q15:$U15,GHP_volumes!$Q$13:$U$13)+GHP_volumes!$O15,0)</f>
        <v>0</v>
      </c>
      <c r="AB15" s="234">
        <f>IF(AB$11=$D$6, GHP_volumes!$M15,0)</f>
        <v>0</v>
      </c>
      <c r="AC15" s="124"/>
      <c r="AD15" s="235">
        <f t="shared" ref="AD15:AJ15" si="1">SUMIF($H$11:$AB$11,AD$11, $H15:$AB15)</f>
        <v>0</v>
      </c>
      <c r="AE15" s="235">
        <f t="shared" si="1"/>
        <v>0</v>
      </c>
      <c r="AF15" s="235">
        <f t="shared" ca="1" si="1"/>
        <v>2092376.1853260587</v>
      </c>
      <c r="AG15" s="235">
        <f t="shared" si="1"/>
        <v>0</v>
      </c>
      <c r="AH15" s="235">
        <f t="shared" si="1"/>
        <v>0</v>
      </c>
      <c r="AI15" s="235">
        <f t="shared" si="1"/>
        <v>0</v>
      </c>
      <c r="AJ15" s="235">
        <f t="shared" si="1"/>
        <v>0</v>
      </c>
      <c r="AK15" s="124"/>
      <c r="AL15" s="235">
        <f ca="1">SUM(AD15:AJ15)</f>
        <v>2092376.1853260587</v>
      </c>
      <c r="AN15" s="235">
        <f>SUMIF($AD$11:$AJ$11,AN$11, $AD15:$AJ15)*AN$8</f>
        <v>0</v>
      </c>
      <c r="AO15" s="235">
        <f t="shared" ref="AO15:BC15" si="2">SUMIF($AD$11:$AJ$11,AO$11, $AD15:$AJ15)*AO$8</f>
        <v>0</v>
      </c>
      <c r="AP15" s="235">
        <f t="shared" si="2"/>
        <v>0</v>
      </c>
      <c r="AQ15" s="235">
        <f t="shared" si="2"/>
        <v>0</v>
      </c>
      <c r="AR15" s="235">
        <f t="shared" si="2"/>
        <v>0</v>
      </c>
      <c r="AS15" s="235">
        <f t="shared" ca="1" si="2"/>
        <v>1046188.0926630293</v>
      </c>
      <c r="AT15" s="235">
        <f t="shared" ca="1" si="2"/>
        <v>1046188.0926630293</v>
      </c>
      <c r="AU15" s="235">
        <f t="shared" si="2"/>
        <v>0</v>
      </c>
      <c r="AV15" s="235">
        <f t="shared" si="2"/>
        <v>0</v>
      </c>
      <c r="AW15" s="235">
        <f t="shared" si="2"/>
        <v>0</v>
      </c>
      <c r="AX15" s="235">
        <f t="shared" si="2"/>
        <v>0</v>
      </c>
      <c r="AY15" s="235">
        <f t="shared" si="2"/>
        <v>0</v>
      </c>
      <c r="AZ15" s="235">
        <f t="shared" si="2"/>
        <v>0</v>
      </c>
      <c r="BA15" s="235">
        <f t="shared" si="2"/>
        <v>0</v>
      </c>
      <c r="BB15" s="235">
        <f t="shared" si="2"/>
        <v>0</v>
      </c>
      <c r="BC15" s="235">
        <f t="shared" si="2"/>
        <v>0</v>
      </c>
    </row>
    <row r="16" spans="1:55">
      <c r="D16" s="11"/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105"/>
      <c r="AE16" s="105"/>
      <c r="AF16" s="105"/>
      <c r="AG16" s="105"/>
      <c r="AH16" s="105"/>
      <c r="AI16" s="105"/>
      <c r="AJ16" s="105"/>
      <c r="AK16" s="45"/>
      <c r="AL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</row>
    <row r="17" spans="2:55" ht="15">
      <c r="B17" s="9" t="s">
        <v>45</v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D17" s="105"/>
      <c r="AE17" s="105"/>
      <c r="AF17" s="105"/>
      <c r="AG17" s="105"/>
      <c r="AH17" s="105"/>
      <c r="AI17" s="105"/>
      <c r="AJ17" s="105"/>
      <c r="AL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</row>
    <row r="18" spans="2:55">
      <c r="D18" s="224" t="str">
        <f>GHP_volumes!D18</f>
        <v>Surge arrestor sites (single phase)</v>
      </c>
      <c r="F18" s="12"/>
      <c r="G18" s="98"/>
      <c r="H18" s="236">
        <f>IF(H$11=$D$6, GHP_volumes!$J18*GHP_volumes!$K18,0)</f>
        <v>0</v>
      </c>
      <c r="I18" s="233">
        <f>IF(I$11=IF($D18=$A$5, $D$5, IF(OR($D18="ESV observed compliance", $D18 = $A$7),$D$7, $D$6)), SUMPRODUCT(GHP_volumes!$Q18:$U18,GHP_volumes!$Q$13:$U$13)+GHP_volumes!$O18,0)</f>
        <v>0</v>
      </c>
      <c r="J18" s="234">
        <f>IF(J$11=$D$6, GHP_volumes!$M18,0)</f>
        <v>0</v>
      </c>
      <c r="K18" s="233">
        <f>IF(K$11=$D$6, GHP_volumes!$J18*GHP_volumes!$K18,0)</f>
        <v>0</v>
      </c>
      <c r="L18" s="233">
        <f>IF(L$11=IF($D18=$A$5, $D$5, IF(OR($D18="ESV observed compliance", $D18 = $A$7),$D$7, $D$6)), SUMPRODUCT(GHP_volumes!$Q18:$U18,GHP_volumes!$Q$13:$U$13)+GHP_volumes!$O18,0)</f>
        <v>0</v>
      </c>
      <c r="M18" s="234">
        <f>IF(M$11=$D$6, GHP_volumes!$M18,0)</f>
        <v>0</v>
      </c>
      <c r="N18" s="233">
        <f>IF(N$11=$D$6, GHP_volumes!$J18*GHP_volumes!$K18,0)</f>
        <v>0</v>
      </c>
      <c r="O18" s="233">
        <f>IF(O$11=IF($D18=$A$5, $D$5, IF(OR($D18="ESV observed compliance", $D18 = $A$7),$D$7, $D$6)), SUMPRODUCT(GHP_volumes!$Q18:$U18,GHP_volumes!$Q$13:$U$13)+GHP_volumes!$O18,0)</f>
        <v>0</v>
      </c>
      <c r="P18" s="234">
        <f>IF(P$11=$D$6, GHP_volumes!$M18,0)</f>
        <v>0</v>
      </c>
      <c r="Q18" s="233">
        <f>IF(Q$11=$D$6, GHP_volumes!$J18*GHP_volumes!$K18,0)</f>
        <v>124761.00840821194</v>
      </c>
      <c r="R18" s="233">
        <f ca="1">IF(R$11=IF($D18=$A$5, $D$5, IF(OR($D18="ESV observed compliance", $D18 = $A$7),$D$7, $D$6)), SUMPRODUCT(GHP_volumes!$Q18:$U18,GHP_volumes!$Q$13:$U$13)+GHP_volumes!$O18,0)</f>
        <v>355494.9434817881</v>
      </c>
      <c r="S18" s="234">
        <f>IF(S$11=$D$6, GHP_volumes!$M18,0)</f>
        <v>0</v>
      </c>
      <c r="T18" s="233">
        <f>IF(T$11=$D$6, GHP_volumes!$J18*GHP_volumes!$K18,0)</f>
        <v>0</v>
      </c>
      <c r="U18" s="233">
        <f>IF(U$11=IF($D18=$A$5, $D$5, IF(OR($D18="ESV observed compliance", $D18 = $A$7),$D$7, $D$6)), SUMPRODUCT(GHP_volumes!$Q18:$U18,GHP_volumes!$Q$13:$U$13)+GHP_volumes!$O18,0)</f>
        <v>0</v>
      </c>
      <c r="V18" s="234">
        <f>IF(V$11=$D$6, GHP_volumes!$M18,0)</f>
        <v>0</v>
      </c>
      <c r="W18" s="233">
        <f>IF(W$11=$D$6, GHP_volumes!$J18*GHP_volumes!$K18,0)</f>
        <v>0</v>
      </c>
      <c r="X18" s="233">
        <f>IF(X$11=IF($D18=$A$5, $D$5, IF(OR($D18="ESV observed compliance", $D18 = $A$7),$D$7, $D$6)), SUMPRODUCT(GHP_volumes!$Q18:$U18,GHP_volumes!$Q$13:$U$13)+GHP_volumes!$O18,0)</f>
        <v>0</v>
      </c>
      <c r="Y18" s="234">
        <f>IF(Y$11=$D$6, GHP_volumes!$M18,0)</f>
        <v>0</v>
      </c>
      <c r="Z18" s="233">
        <f>IF(Z$11=$D$6, GHP_volumes!$J18*GHP_volumes!$K18,0)</f>
        <v>0</v>
      </c>
      <c r="AA18" s="233">
        <f>IF(AA$11=IF($D18=$A$5, $D$5, IF(OR($D18="ESV observed compliance", $D18 = $A$7),$D$7, $D$6)), SUMPRODUCT(GHP_volumes!$Q18:$U18,GHP_volumes!$Q$13:$U$13)+GHP_volumes!$O18,0)</f>
        <v>0</v>
      </c>
      <c r="AB18" s="234">
        <f>IF(AB$11=$D$6, GHP_volumes!$M18,0)</f>
        <v>0</v>
      </c>
      <c r="AC18" s="124"/>
      <c r="AD18" s="235">
        <f t="shared" ref="AD18:AJ32" si="3">SUMIF($H$11:$AB$11,AD$11, $H18:$AB18)</f>
        <v>0</v>
      </c>
      <c r="AE18" s="235">
        <f t="shared" si="3"/>
        <v>0</v>
      </c>
      <c r="AF18" s="235">
        <f t="shared" si="3"/>
        <v>0</v>
      </c>
      <c r="AG18" s="235">
        <f t="shared" ca="1" si="3"/>
        <v>480255.95189000003</v>
      </c>
      <c r="AH18" s="235">
        <f t="shared" si="3"/>
        <v>0</v>
      </c>
      <c r="AI18" s="235">
        <f t="shared" si="3"/>
        <v>0</v>
      </c>
      <c r="AJ18" s="235">
        <f t="shared" si="3"/>
        <v>0</v>
      </c>
      <c r="AK18" s="124"/>
      <c r="AL18" s="235">
        <f t="shared" ref="AL18" ca="1" si="4">SUM(AD18:AJ18)</f>
        <v>480255.95189000003</v>
      </c>
      <c r="AN18" s="235">
        <f t="shared" ref="AN18:BC33" si="5">SUMIF($AD$11:$AJ$11,AN$11, $AD18:$AJ18)*AN$8</f>
        <v>0</v>
      </c>
      <c r="AO18" s="235">
        <f t="shared" si="5"/>
        <v>0</v>
      </c>
      <c r="AP18" s="235">
        <f t="shared" si="5"/>
        <v>0</v>
      </c>
      <c r="AQ18" s="235">
        <f t="shared" si="5"/>
        <v>0</v>
      </c>
      <c r="AR18" s="235">
        <f t="shared" si="5"/>
        <v>0</v>
      </c>
      <c r="AS18" s="235">
        <f t="shared" si="5"/>
        <v>0</v>
      </c>
      <c r="AT18" s="235">
        <f t="shared" si="5"/>
        <v>0</v>
      </c>
      <c r="AU18" s="235">
        <f t="shared" ca="1" si="5"/>
        <v>240127.97594500001</v>
      </c>
      <c r="AV18" s="235">
        <f t="shared" ca="1" si="5"/>
        <v>240127.97594500001</v>
      </c>
      <c r="AW18" s="235">
        <f t="shared" si="5"/>
        <v>0</v>
      </c>
      <c r="AX18" s="235">
        <f t="shared" si="5"/>
        <v>0</v>
      </c>
      <c r="AY18" s="235">
        <f t="shared" si="5"/>
        <v>0</v>
      </c>
      <c r="AZ18" s="235">
        <f t="shared" si="5"/>
        <v>0</v>
      </c>
      <c r="BA18" s="235">
        <f t="shared" si="5"/>
        <v>0</v>
      </c>
      <c r="BB18" s="235">
        <f t="shared" si="5"/>
        <v>0</v>
      </c>
      <c r="BC18" s="235">
        <f t="shared" si="5"/>
        <v>0</v>
      </c>
    </row>
    <row r="19" spans="2:55">
      <c r="D19" s="224" t="str">
        <f>GHP_volumes!D19</f>
        <v>Surge arrestor sites (three phase)</v>
      </c>
      <c r="F19" s="12"/>
      <c r="G19" s="102"/>
      <c r="H19" s="236">
        <f>IF(H$11=$D$6, GHP_volumes!$J19*GHP_volumes!$K19,0)</f>
        <v>0</v>
      </c>
      <c r="I19" s="233">
        <f>IF(I$11=IF($D19=$A$5, $D$5, IF(OR($D19="ESV observed compliance", $D19 = $A$7),$D$7, $D$6)), SUMPRODUCT(GHP_volumes!$Q19:$U19,GHP_volumes!$Q$13:$U$13)+GHP_volumes!$O19,0)</f>
        <v>0</v>
      </c>
      <c r="J19" s="234">
        <f>IF(J$11=$D$6, GHP_volumes!$M19,0)</f>
        <v>0</v>
      </c>
      <c r="K19" s="233">
        <f>IF(K$11=$D$6, GHP_volumes!$J19*GHP_volumes!$K19,0)</f>
        <v>0</v>
      </c>
      <c r="L19" s="233">
        <f>IF(L$11=IF($D19=$A$5, $D$5, IF(OR($D19="ESV observed compliance", $D19 = $A$7),$D$7, $D$6)), SUMPRODUCT(GHP_volumes!$Q19:$U19,GHP_volumes!$Q$13:$U$13)+GHP_volumes!$O19,0)</f>
        <v>0</v>
      </c>
      <c r="M19" s="234">
        <f>IF(M$11=$D$6, GHP_volumes!$M19,0)</f>
        <v>0</v>
      </c>
      <c r="N19" s="233">
        <f>IF(N$11=$D$6, GHP_volumes!$J19*GHP_volumes!$K19,0)</f>
        <v>0</v>
      </c>
      <c r="O19" s="233">
        <f>IF(O$11=IF($D19=$A$5, $D$5, IF(OR($D19="ESV observed compliance", $D19 = $A$7),$D$7, $D$6)), SUMPRODUCT(GHP_volumes!$Q19:$U19,GHP_volumes!$Q$13:$U$13)+GHP_volumes!$O19,0)</f>
        <v>0</v>
      </c>
      <c r="P19" s="234">
        <f>IF(P$11=$D$6, GHP_volumes!$M19,0)</f>
        <v>0</v>
      </c>
      <c r="Q19" s="233">
        <f>IF(Q$11=$D$6, GHP_volumes!$J19*GHP_volumes!$K19,0)</f>
        <v>547612.6579252166</v>
      </c>
      <c r="R19" s="233">
        <f ca="1">IF(R$11=IF($D19=$A$5, $D$5, IF(OR($D19="ESV observed compliance", $D19 = $A$7),$D$7, $D$6)), SUMPRODUCT(GHP_volumes!$Q19:$U19,GHP_volumes!$Q$13:$U$13)+GHP_volumes!$O19,0)</f>
        <v>1049502.5879223489</v>
      </c>
      <c r="S19" s="234">
        <f>IF(S$11=$D$6, GHP_volumes!$M19,0)</f>
        <v>0</v>
      </c>
      <c r="T19" s="233">
        <f>IF(T$11=$D$6, GHP_volumes!$J19*GHP_volumes!$K19,0)</f>
        <v>0</v>
      </c>
      <c r="U19" s="233">
        <f>IF(U$11=IF($D19=$A$5, $D$5, IF(OR($D19="ESV observed compliance", $D19 = $A$7),$D$7, $D$6)), SUMPRODUCT(GHP_volumes!$Q19:$U19,GHP_volumes!$Q$13:$U$13)+GHP_volumes!$O19,0)</f>
        <v>0</v>
      </c>
      <c r="V19" s="234">
        <f>IF(V$11=$D$6, GHP_volumes!$M19,0)</f>
        <v>0</v>
      </c>
      <c r="W19" s="233">
        <f>IF(W$11=$D$6, GHP_volumes!$J19*GHP_volumes!$K19,0)</f>
        <v>0</v>
      </c>
      <c r="X19" s="233">
        <f>IF(X$11=IF($D19=$A$5, $D$5, IF(OR($D19="ESV observed compliance", $D19 = $A$7),$D$7, $D$6)), SUMPRODUCT(GHP_volumes!$Q19:$U19,GHP_volumes!$Q$13:$U$13)+GHP_volumes!$O19,0)</f>
        <v>0</v>
      </c>
      <c r="Y19" s="234">
        <f>IF(Y$11=$D$6, GHP_volumes!$M19,0)</f>
        <v>0</v>
      </c>
      <c r="Z19" s="233">
        <f>IF(Z$11=$D$6, GHP_volumes!$J19*GHP_volumes!$K19,0)</f>
        <v>0</v>
      </c>
      <c r="AA19" s="233">
        <f>IF(AA$11=IF($D19=$A$5, $D$5, IF(OR($D19="ESV observed compliance", $D19 = $A$7),$D$7, $D$6)), SUMPRODUCT(GHP_volumes!$Q19:$U19,GHP_volumes!$Q$13:$U$13)+GHP_volumes!$O19,0)</f>
        <v>0</v>
      </c>
      <c r="AB19" s="234">
        <f>IF(AB$11=$D$6, GHP_volumes!$M19,0)</f>
        <v>0</v>
      </c>
      <c r="AC19" s="124"/>
      <c r="AD19" s="235">
        <f t="shared" si="3"/>
        <v>0</v>
      </c>
      <c r="AE19" s="235">
        <f t="shared" si="3"/>
        <v>0</v>
      </c>
      <c r="AF19" s="235">
        <f t="shared" si="3"/>
        <v>0</v>
      </c>
      <c r="AG19" s="235">
        <f t="shared" ca="1" si="3"/>
        <v>1597115.2458475656</v>
      </c>
      <c r="AH19" s="235">
        <f t="shared" si="3"/>
        <v>0</v>
      </c>
      <c r="AI19" s="235">
        <f t="shared" si="3"/>
        <v>0</v>
      </c>
      <c r="AJ19" s="235">
        <f t="shared" si="3"/>
        <v>0</v>
      </c>
      <c r="AK19" s="124"/>
      <c r="AL19" s="235">
        <f t="shared" ref="AL19:AL39" ca="1" si="6">SUM(AD19:AJ19)</f>
        <v>1597115.2458475656</v>
      </c>
      <c r="AN19" s="235">
        <f t="shared" si="5"/>
        <v>0</v>
      </c>
      <c r="AO19" s="235">
        <f t="shared" si="5"/>
        <v>0</v>
      </c>
      <c r="AP19" s="235">
        <f t="shared" si="5"/>
        <v>0</v>
      </c>
      <c r="AQ19" s="235">
        <f t="shared" si="5"/>
        <v>0</v>
      </c>
      <c r="AR19" s="235">
        <f t="shared" si="5"/>
        <v>0</v>
      </c>
      <c r="AS19" s="235">
        <f t="shared" si="5"/>
        <v>0</v>
      </c>
      <c r="AT19" s="235">
        <f t="shared" si="5"/>
        <v>0</v>
      </c>
      <c r="AU19" s="235">
        <f t="shared" ca="1" si="5"/>
        <v>798557.62292378279</v>
      </c>
      <c r="AV19" s="235">
        <f t="shared" ca="1" si="5"/>
        <v>798557.62292378279</v>
      </c>
      <c r="AW19" s="235">
        <f t="shared" si="5"/>
        <v>0</v>
      </c>
      <c r="AX19" s="235">
        <f t="shared" si="5"/>
        <v>0</v>
      </c>
      <c r="AY19" s="235">
        <f t="shared" si="5"/>
        <v>0</v>
      </c>
      <c r="AZ19" s="235">
        <f t="shared" si="5"/>
        <v>0</v>
      </c>
      <c r="BA19" s="235">
        <f t="shared" si="5"/>
        <v>0</v>
      </c>
      <c r="BB19" s="235">
        <f t="shared" si="5"/>
        <v>0</v>
      </c>
      <c r="BC19" s="235">
        <f t="shared" si="5"/>
        <v>0</v>
      </c>
    </row>
    <row r="20" spans="2:55">
      <c r="D20" s="217" t="str">
        <f>GHP_volumes!D20</f>
        <v>ACRs</v>
      </c>
      <c r="F20" s="12"/>
      <c r="G20" s="98"/>
      <c r="H20" s="236">
        <f>IF(H$11=$D$6, GHP_volumes!$J20*GHP_volumes!$K20,0)</f>
        <v>0</v>
      </c>
      <c r="I20" s="233">
        <f>IF(I$11=IF($D20=$A$5, $D$5, IF(OR($D20="ESV observed compliance", $D20 = $A$7),$D$7, $D$6)), SUMPRODUCT(GHP_volumes!$Q20:$U20,GHP_volumes!$Q$13:$U$13)+GHP_volumes!$O20,0)</f>
        <v>0</v>
      </c>
      <c r="J20" s="234">
        <f>IF(J$11=$D$6, GHP_volumes!$M20,0)</f>
        <v>0</v>
      </c>
      <c r="K20" s="233">
        <f>IF(K$11=$D$6, GHP_volumes!$J20*GHP_volumes!$K20,0)</f>
        <v>0</v>
      </c>
      <c r="L20" s="233">
        <f>IF(L$11=IF($D20=$A$5, $D$5, IF(OR($D20="ESV observed compliance", $D20 = $A$7),$D$7, $D$6)), SUMPRODUCT(GHP_volumes!$Q20:$U20,GHP_volumes!$Q$13:$U$13)+GHP_volumes!$O20,0)</f>
        <v>0</v>
      </c>
      <c r="M20" s="234">
        <f>IF(M$11=$D$6, GHP_volumes!$M20,0)</f>
        <v>0</v>
      </c>
      <c r="N20" s="233">
        <f>IF(N$11=$D$6, GHP_volumes!$J20*GHP_volumes!$K20,0)</f>
        <v>0</v>
      </c>
      <c r="O20" s="233">
        <f>IF(O$11=IF($D20=$A$5, $D$5, IF(OR($D20="ESV observed compliance", $D20 = $A$7),$D$7, $D$6)), SUMPRODUCT(GHP_volumes!$Q20:$U20,GHP_volumes!$Q$13:$U$13)+GHP_volumes!$O20,0)</f>
        <v>0</v>
      </c>
      <c r="P20" s="234">
        <f>IF(P$11=$D$6, GHP_volumes!$M20,0)</f>
        <v>0</v>
      </c>
      <c r="Q20" s="233">
        <f>IF(Q$11=$D$6, GHP_volumes!$J20*GHP_volumes!$K20,0)</f>
        <v>81310.347836562141</v>
      </c>
      <c r="R20" s="233">
        <f ca="1">IF(R$11=IF($D20=$A$5, $D$5, IF(OR($D20="ESV observed compliance", $D20 = $A$7),$D$7, $D$6)), SUMPRODUCT(GHP_volumes!$Q20:$U20,GHP_volumes!$Q$13:$U$13)+GHP_volumes!$O20,0)</f>
        <v>39326.245567261838</v>
      </c>
      <c r="S20" s="234">
        <f>IF(S$11=$D$6, GHP_volumes!$M20,0)</f>
        <v>0</v>
      </c>
      <c r="T20" s="233">
        <f>IF(T$11=$D$6, GHP_volumes!$J20*GHP_volumes!$K20,0)</f>
        <v>0</v>
      </c>
      <c r="U20" s="233">
        <f>IF(U$11=IF($D20=$A$5, $D$5, IF(OR($D20="ESV observed compliance", $D20 = $A$7),$D$7, $D$6)), SUMPRODUCT(GHP_volumes!$Q20:$U20,GHP_volumes!$Q$13:$U$13)+GHP_volumes!$O20,0)</f>
        <v>0</v>
      </c>
      <c r="V20" s="234">
        <f>IF(V$11=$D$6, GHP_volumes!$M20,0)</f>
        <v>0</v>
      </c>
      <c r="W20" s="233">
        <f>IF(W$11=$D$6, GHP_volumes!$J20*GHP_volumes!$K20,0)</f>
        <v>0</v>
      </c>
      <c r="X20" s="233">
        <f>IF(X$11=IF($D20=$A$5, $D$5, IF(OR($D20="ESV observed compliance", $D20 = $A$7),$D$7, $D$6)), SUMPRODUCT(GHP_volumes!$Q20:$U20,GHP_volumes!$Q$13:$U$13)+GHP_volumes!$O20,0)</f>
        <v>0</v>
      </c>
      <c r="Y20" s="234">
        <f>IF(Y$11=$D$6, GHP_volumes!$M20,0)</f>
        <v>0</v>
      </c>
      <c r="Z20" s="233">
        <f>IF(Z$11=$D$6, GHP_volumes!$J20*GHP_volumes!$K20,0)</f>
        <v>0</v>
      </c>
      <c r="AA20" s="233">
        <f>IF(AA$11=IF($D20=$A$5, $D$5, IF(OR($D20="ESV observed compliance", $D20 = $A$7),$D$7, $D$6)), SUMPRODUCT(GHP_volumes!$Q20:$U20,GHP_volumes!$Q$13:$U$13)+GHP_volumes!$O20,0)</f>
        <v>0</v>
      </c>
      <c r="AB20" s="234">
        <f>IF(AB$11=$D$6, GHP_volumes!$M20,0)</f>
        <v>0</v>
      </c>
      <c r="AC20" s="124"/>
      <c r="AD20" s="235">
        <f t="shared" si="3"/>
        <v>0</v>
      </c>
      <c r="AE20" s="235">
        <f t="shared" si="3"/>
        <v>0</v>
      </c>
      <c r="AF20" s="235">
        <f t="shared" si="3"/>
        <v>0</v>
      </c>
      <c r="AG20" s="235">
        <f t="shared" ca="1" si="3"/>
        <v>120636.59340382398</v>
      </c>
      <c r="AH20" s="235">
        <f t="shared" si="3"/>
        <v>0</v>
      </c>
      <c r="AI20" s="235">
        <f t="shared" si="3"/>
        <v>0</v>
      </c>
      <c r="AJ20" s="235">
        <f t="shared" si="3"/>
        <v>0</v>
      </c>
      <c r="AK20" s="124"/>
      <c r="AL20" s="235">
        <f t="shared" ca="1" si="6"/>
        <v>120636.59340382398</v>
      </c>
      <c r="AN20" s="235">
        <f t="shared" si="5"/>
        <v>0</v>
      </c>
      <c r="AO20" s="235">
        <f t="shared" si="5"/>
        <v>0</v>
      </c>
      <c r="AP20" s="235">
        <f t="shared" si="5"/>
        <v>0</v>
      </c>
      <c r="AQ20" s="235">
        <f t="shared" si="5"/>
        <v>0</v>
      </c>
      <c r="AR20" s="235">
        <f t="shared" si="5"/>
        <v>0</v>
      </c>
      <c r="AS20" s="235">
        <f t="shared" si="5"/>
        <v>0</v>
      </c>
      <c r="AT20" s="235">
        <f t="shared" si="5"/>
        <v>0</v>
      </c>
      <c r="AU20" s="235">
        <f t="shared" ca="1" si="5"/>
        <v>60318.29670191199</v>
      </c>
      <c r="AV20" s="235">
        <f t="shared" ca="1" si="5"/>
        <v>60318.29670191199</v>
      </c>
      <c r="AW20" s="235">
        <f t="shared" si="5"/>
        <v>0</v>
      </c>
      <c r="AX20" s="235">
        <f t="shared" si="5"/>
        <v>0</v>
      </c>
      <c r="AY20" s="235">
        <f t="shared" si="5"/>
        <v>0</v>
      </c>
      <c r="AZ20" s="235">
        <f t="shared" si="5"/>
        <v>0</v>
      </c>
      <c r="BA20" s="235">
        <f t="shared" si="5"/>
        <v>0</v>
      </c>
      <c r="BB20" s="235">
        <f t="shared" si="5"/>
        <v>0</v>
      </c>
      <c r="BC20" s="235">
        <f t="shared" si="5"/>
        <v>0</v>
      </c>
    </row>
    <row r="21" spans="2:55">
      <c r="D21" s="224" t="str">
        <f>GHP_volumes!D21</f>
        <v>ACR/gas switch control box replacement</v>
      </c>
      <c r="F21" s="12"/>
      <c r="G21" s="98"/>
      <c r="H21" s="236">
        <f>IF(H$11=$D$6, GHP_volumes!$J21*GHP_volumes!$K21,0)</f>
        <v>0</v>
      </c>
      <c r="I21" s="233">
        <f>IF(I$11=IF($D21=$A$5, $D$5, IF(OR($D21="ESV observed compliance", $D21 = $A$7),$D$7, $D$6)), SUMPRODUCT(GHP_volumes!$Q21:$U21,GHP_volumes!$Q$13:$U$13)+GHP_volumes!$O21,0)</f>
        <v>0</v>
      </c>
      <c r="J21" s="234">
        <f>IF(J$11=$D$6, GHP_volumes!$M21,0)</f>
        <v>0</v>
      </c>
      <c r="K21" s="233">
        <f>IF(K$11=$D$6, GHP_volumes!$J21*GHP_volumes!$K21,0)</f>
        <v>0</v>
      </c>
      <c r="L21" s="233">
        <f>IF(L$11=IF($D21=$A$5, $D$5, IF(OR($D21="ESV observed compliance", $D21 = $A$7),$D$7, $D$6)), SUMPRODUCT(GHP_volumes!$Q21:$U21,GHP_volumes!$Q$13:$U$13)+GHP_volumes!$O21,0)</f>
        <v>0</v>
      </c>
      <c r="M21" s="234">
        <f>IF(M$11=$D$6, GHP_volumes!$M21,0)</f>
        <v>0</v>
      </c>
      <c r="N21" s="233">
        <f>IF(N$11=$D$6, GHP_volumes!$J21*GHP_volumes!$K21,0)</f>
        <v>0</v>
      </c>
      <c r="O21" s="233">
        <f>IF(O$11=IF($D21=$A$5, $D$5, IF(OR($D21="ESV observed compliance", $D21 = $A$7),$D$7, $D$6)), SUMPRODUCT(GHP_volumes!$Q21:$U21,GHP_volumes!$Q$13:$U$13)+GHP_volumes!$O21,0)</f>
        <v>0</v>
      </c>
      <c r="P21" s="234">
        <f>IF(P$11=$D$6, GHP_volumes!$M21,0)</f>
        <v>0</v>
      </c>
      <c r="Q21" s="233">
        <f>IF(Q$11=$D$6, GHP_volumes!$J21*GHP_volumes!$K21,0)</f>
        <v>47056.254976006014</v>
      </c>
      <c r="R21" s="233">
        <f ca="1">IF(R$11=IF($D21=$A$5, $D$5, IF(OR($D21="ESV observed compliance", $D21 = $A$7),$D$7, $D$6)), SUMPRODUCT(GHP_volumes!$Q21:$U21,GHP_volumes!$Q$13:$U$13)+GHP_volumes!$O21,0)</f>
        <v>37999.813502216603</v>
      </c>
      <c r="S21" s="234">
        <f>IF(S$11=$D$6, GHP_volumes!$M21,0)</f>
        <v>0</v>
      </c>
      <c r="T21" s="233">
        <f>IF(T$11=$D$6, GHP_volumes!$J21*GHP_volumes!$K21,0)</f>
        <v>0</v>
      </c>
      <c r="U21" s="233">
        <f>IF(U$11=IF($D21=$A$5, $D$5, IF(OR($D21="ESV observed compliance", $D21 = $A$7),$D$7, $D$6)), SUMPRODUCT(GHP_volumes!$Q21:$U21,GHP_volumes!$Q$13:$U$13)+GHP_volumes!$O21,0)</f>
        <v>0</v>
      </c>
      <c r="V21" s="234">
        <f>IF(V$11=$D$6, GHP_volumes!$M21,0)</f>
        <v>0</v>
      </c>
      <c r="W21" s="233">
        <f>IF(W$11=$D$6, GHP_volumes!$J21*GHP_volumes!$K21,0)</f>
        <v>0</v>
      </c>
      <c r="X21" s="233">
        <f>IF(X$11=IF($D21=$A$5, $D$5, IF(OR($D21="ESV observed compliance", $D21 = $A$7),$D$7, $D$6)), SUMPRODUCT(GHP_volumes!$Q21:$U21,GHP_volumes!$Q$13:$U$13)+GHP_volumes!$O21,0)</f>
        <v>0</v>
      </c>
      <c r="Y21" s="234">
        <f>IF(Y$11=$D$6, GHP_volumes!$M21,0)</f>
        <v>0</v>
      </c>
      <c r="Z21" s="233">
        <f>IF(Z$11=$D$6, GHP_volumes!$J21*GHP_volumes!$K21,0)</f>
        <v>0</v>
      </c>
      <c r="AA21" s="233">
        <f>IF(AA$11=IF($D21=$A$5, $D$5, IF(OR($D21="ESV observed compliance", $D21 = $A$7),$D$7, $D$6)), SUMPRODUCT(GHP_volumes!$Q21:$U21,GHP_volumes!$Q$13:$U$13)+GHP_volumes!$O21,0)</f>
        <v>0</v>
      </c>
      <c r="AB21" s="234">
        <f>IF(AB$11=$D$6, GHP_volumes!$M21,0)</f>
        <v>0</v>
      </c>
      <c r="AC21" s="124"/>
      <c r="AD21" s="235">
        <f t="shared" si="3"/>
        <v>0</v>
      </c>
      <c r="AE21" s="235">
        <f t="shared" si="3"/>
        <v>0</v>
      </c>
      <c r="AF21" s="235">
        <f t="shared" si="3"/>
        <v>0</v>
      </c>
      <c r="AG21" s="235">
        <f t="shared" ca="1" si="3"/>
        <v>85056.068478222616</v>
      </c>
      <c r="AH21" s="235">
        <f t="shared" si="3"/>
        <v>0</v>
      </c>
      <c r="AI21" s="235">
        <f t="shared" si="3"/>
        <v>0</v>
      </c>
      <c r="AJ21" s="235">
        <f t="shared" si="3"/>
        <v>0</v>
      </c>
      <c r="AK21" s="124"/>
      <c r="AL21" s="235">
        <f t="shared" ca="1" si="6"/>
        <v>85056.068478222616</v>
      </c>
      <c r="AN21" s="235">
        <f t="shared" si="5"/>
        <v>0</v>
      </c>
      <c r="AO21" s="235">
        <f t="shared" si="5"/>
        <v>0</v>
      </c>
      <c r="AP21" s="235">
        <f t="shared" si="5"/>
        <v>0</v>
      </c>
      <c r="AQ21" s="235">
        <f t="shared" si="5"/>
        <v>0</v>
      </c>
      <c r="AR21" s="235">
        <f t="shared" si="5"/>
        <v>0</v>
      </c>
      <c r="AS21" s="235">
        <f t="shared" si="5"/>
        <v>0</v>
      </c>
      <c r="AT21" s="235">
        <f t="shared" si="5"/>
        <v>0</v>
      </c>
      <c r="AU21" s="235">
        <f t="shared" ca="1" si="5"/>
        <v>42528.034239111308</v>
      </c>
      <c r="AV21" s="235">
        <f t="shared" ca="1" si="5"/>
        <v>42528.034239111308</v>
      </c>
      <c r="AW21" s="235">
        <f t="shared" si="5"/>
        <v>0</v>
      </c>
      <c r="AX21" s="235">
        <f t="shared" si="5"/>
        <v>0</v>
      </c>
      <c r="AY21" s="235">
        <f t="shared" si="5"/>
        <v>0</v>
      </c>
      <c r="AZ21" s="235">
        <f t="shared" si="5"/>
        <v>0</v>
      </c>
      <c r="BA21" s="235">
        <f t="shared" si="5"/>
        <v>0</v>
      </c>
      <c r="BB21" s="235">
        <f t="shared" si="5"/>
        <v>0</v>
      </c>
      <c r="BC21" s="235">
        <f t="shared" si="5"/>
        <v>0</v>
      </c>
    </row>
    <row r="22" spans="2:55">
      <c r="D22" s="217" t="str">
        <f>GHP_volumes!D22</f>
        <v>Admittance balancing units (single phase)</v>
      </c>
      <c r="F22" s="12"/>
      <c r="G22" s="98"/>
      <c r="H22" s="236">
        <f>IF(H$11=$D$6, GHP_volumes!$J22*GHP_volumes!$K22,0)</f>
        <v>0</v>
      </c>
      <c r="I22" s="233">
        <f>IF(I$11=IF($D22=$A$5, $D$5, IF(OR($D22="ESV observed compliance", $D22 = $A$7),$D$7, $D$6)), SUMPRODUCT(GHP_volumes!$Q22:$U22,GHP_volumes!$Q$13:$U$13)+GHP_volumes!$O22,0)</f>
        <v>0</v>
      </c>
      <c r="J22" s="234">
        <f>IF(J$11=$D$6, GHP_volumes!$M22,0)</f>
        <v>0</v>
      </c>
      <c r="K22" s="233">
        <f>IF(K$11=$D$6, GHP_volumes!$J22*GHP_volumes!$K22,0)</f>
        <v>0</v>
      </c>
      <c r="L22" s="233">
        <f>IF(L$11=IF($D22=$A$5, $D$5, IF(OR($D22="ESV observed compliance", $D22 = $A$7),$D$7, $D$6)), SUMPRODUCT(GHP_volumes!$Q22:$U22,GHP_volumes!$Q$13:$U$13)+GHP_volumes!$O22,0)</f>
        <v>0</v>
      </c>
      <c r="M22" s="234">
        <f>IF(M$11=$D$6, GHP_volumes!$M22,0)</f>
        <v>0</v>
      </c>
      <c r="N22" s="233">
        <f>IF(N$11=$D$6, GHP_volumes!$J22*GHP_volumes!$K22,0)</f>
        <v>0</v>
      </c>
      <c r="O22" s="233">
        <f>IF(O$11=IF($D22=$A$5, $D$5, IF(OR($D22="ESV observed compliance", $D22 = $A$7),$D$7, $D$6)), SUMPRODUCT(GHP_volumes!$Q22:$U22,GHP_volumes!$Q$13:$U$13)+GHP_volumes!$O22,0)</f>
        <v>0</v>
      </c>
      <c r="P22" s="234">
        <f>IF(P$11=$D$6, GHP_volumes!$M22,0)</f>
        <v>0</v>
      </c>
      <c r="Q22" s="233">
        <f>IF(Q$11=$D$6, GHP_volumes!$J22*GHP_volumes!$K22,0)</f>
        <v>212173.06985084768</v>
      </c>
      <c r="R22" s="233">
        <f ca="1">IF(R$11=IF($D22=$A$5, $D$5, IF(OR($D22="ESV observed compliance", $D22 = $A$7),$D$7, $D$6)), SUMPRODUCT(GHP_volumes!$Q22:$U22,GHP_volumes!$Q$13:$U$13)+GHP_volumes!$O22,0)</f>
        <v>16791.672777644279</v>
      </c>
      <c r="S22" s="234">
        <f>IF(S$11=$D$6, GHP_volumes!$M22,0)</f>
        <v>0</v>
      </c>
      <c r="T22" s="233">
        <f>IF(T$11=$D$6, GHP_volumes!$J22*GHP_volumes!$K22,0)</f>
        <v>0</v>
      </c>
      <c r="U22" s="233">
        <f>IF(U$11=IF($D22=$A$5, $D$5, IF(OR($D22="ESV observed compliance", $D22 = $A$7),$D$7, $D$6)), SUMPRODUCT(GHP_volumes!$Q22:$U22,GHP_volumes!$Q$13:$U$13)+GHP_volumes!$O22,0)</f>
        <v>0</v>
      </c>
      <c r="V22" s="234">
        <f>IF(V$11=$D$6, GHP_volumes!$M22,0)</f>
        <v>0</v>
      </c>
      <c r="W22" s="233">
        <f>IF(W$11=$D$6, GHP_volumes!$J22*GHP_volumes!$K22,0)</f>
        <v>0</v>
      </c>
      <c r="X22" s="233">
        <f>IF(X$11=IF($D22=$A$5, $D$5, IF(OR($D22="ESV observed compliance", $D22 = $A$7),$D$7, $D$6)), SUMPRODUCT(GHP_volumes!$Q22:$U22,GHP_volumes!$Q$13:$U$13)+GHP_volumes!$O22,0)</f>
        <v>0</v>
      </c>
      <c r="Y22" s="234">
        <f>IF(Y$11=$D$6, GHP_volumes!$M22,0)</f>
        <v>0</v>
      </c>
      <c r="Z22" s="233">
        <f>IF(Z$11=$D$6, GHP_volumes!$J22*GHP_volumes!$K22,0)</f>
        <v>0</v>
      </c>
      <c r="AA22" s="233">
        <f>IF(AA$11=IF($D22=$A$5, $D$5, IF(OR($D22="ESV observed compliance", $D22 = $A$7),$D$7, $D$6)), SUMPRODUCT(GHP_volumes!$Q22:$U22,GHP_volumes!$Q$13:$U$13)+GHP_volumes!$O22,0)</f>
        <v>0</v>
      </c>
      <c r="AB22" s="234">
        <f>IF(AB$11=$D$6, GHP_volumes!$M22,0)</f>
        <v>0</v>
      </c>
      <c r="AC22" s="124"/>
      <c r="AD22" s="235">
        <f t="shared" si="3"/>
        <v>0</v>
      </c>
      <c r="AE22" s="235">
        <f t="shared" si="3"/>
        <v>0</v>
      </c>
      <c r="AF22" s="235">
        <f t="shared" si="3"/>
        <v>0</v>
      </c>
      <c r="AG22" s="235">
        <f t="shared" ca="1" si="3"/>
        <v>228964.74262849195</v>
      </c>
      <c r="AH22" s="235">
        <f t="shared" si="3"/>
        <v>0</v>
      </c>
      <c r="AI22" s="235">
        <f t="shared" si="3"/>
        <v>0</v>
      </c>
      <c r="AJ22" s="235">
        <f t="shared" si="3"/>
        <v>0</v>
      </c>
      <c r="AK22" s="124"/>
      <c r="AL22" s="235">
        <f t="shared" ca="1" si="6"/>
        <v>228964.74262849195</v>
      </c>
      <c r="AN22" s="235">
        <f t="shared" si="5"/>
        <v>0</v>
      </c>
      <c r="AO22" s="235">
        <f t="shared" si="5"/>
        <v>0</v>
      </c>
      <c r="AP22" s="235">
        <f t="shared" si="5"/>
        <v>0</v>
      </c>
      <c r="AQ22" s="235">
        <f t="shared" si="5"/>
        <v>0</v>
      </c>
      <c r="AR22" s="235">
        <f t="shared" si="5"/>
        <v>0</v>
      </c>
      <c r="AS22" s="235">
        <f t="shared" si="5"/>
        <v>0</v>
      </c>
      <c r="AT22" s="235">
        <f t="shared" si="5"/>
        <v>0</v>
      </c>
      <c r="AU22" s="235">
        <f t="shared" ca="1" si="5"/>
        <v>114482.37131424597</v>
      </c>
      <c r="AV22" s="235">
        <f t="shared" ca="1" si="5"/>
        <v>114482.37131424597</v>
      </c>
      <c r="AW22" s="235">
        <f t="shared" si="5"/>
        <v>0</v>
      </c>
      <c r="AX22" s="235">
        <f t="shared" si="5"/>
        <v>0</v>
      </c>
      <c r="AY22" s="235">
        <f t="shared" si="5"/>
        <v>0</v>
      </c>
      <c r="AZ22" s="235">
        <f t="shared" si="5"/>
        <v>0</v>
      </c>
      <c r="BA22" s="235">
        <f t="shared" si="5"/>
        <v>0</v>
      </c>
      <c r="BB22" s="235">
        <f t="shared" si="5"/>
        <v>0</v>
      </c>
      <c r="BC22" s="235">
        <f t="shared" si="5"/>
        <v>0</v>
      </c>
    </row>
    <row r="23" spans="2:55">
      <c r="D23" s="217" t="str">
        <f>GHP_volumes!D23</f>
        <v>Admittance balancing units (three phase)</v>
      </c>
      <c r="F23" s="12"/>
      <c r="G23" s="98"/>
      <c r="H23" s="236">
        <f>IF(H$11=$D$6, GHP_volumes!$J23*GHP_volumes!$K23,0)</f>
        <v>0</v>
      </c>
      <c r="I23" s="233">
        <f>IF(I$11=IF($D23=$A$5, $D$5, IF(OR($D23="ESV observed compliance", $D23 = $A$7),$D$7, $D$6)), SUMPRODUCT(GHP_volumes!$Q23:$U23,GHP_volumes!$Q$13:$U$13)+GHP_volumes!$O23,0)</f>
        <v>0</v>
      </c>
      <c r="J23" s="234">
        <f>IF(J$11=$D$6, GHP_volumes!$M23,0)</f>
        <v>0</v>
      </c>
      <c r="K23" s="233">
        <f>IF(K$11=$D$6, GHP_volumes!$J23*GHP_volumes!$K23,0)</f>
        <v>0</v>
      </c>
      <c r="L23" s="233">
        <f>IF(L$11=IF($D23=$A$5, $D$5, IF(OR($D23="ESV observed compliance", $D23 = $A$7),$D$7, $D$6)), SUMPRODUCT(GHP_volumes!$Q23:$U23,GHP_volumes!$Q$13:$U$13)+GHP_volumes!$O23,0)</f>
        <v>0</v>
      </c>
      <c r="M23" s="234">
        <f>IF(M$11=$D$6, GHP_volumes!$M23,0)</f>
        <v>0</v>
      </c>
      <c r="N23" s="233">
        <f>IF(N$11=$D$6, GHP_volumes!$J23*GHP_volumes!$K23,0)</f>
        <v>0</v>
      </c>
      <c r="O23" s="233">
        <f>IF(O$11=IF($D23=$A$5, $D$5, IF(OR($D23="ESV observed compliance", $D23 = $A$7),$D$7, $D$6)), SUMPRODUCT(GHP_volumes!$Q23:$U23,GHP_volumes!$Q$13:$U$13)+GHP_volumes!$O23,0)</f>
        <v>0</v>
      </c>
      <c r="P23" s="234">
        <f>IF(P$11=$D$6, GHP_volumes!$M23,0)</f>
        <v>0</v>
      </c>
      <c r="Q23" s="233">
        <f>IF(Q$11=$D$6, GHP_volumes!$J23*GHP_volumes!$K23,0)</f>
        <v>704915.67471908068</v>
      </c>
      <c r="R23" s="233">
        <f ca="1">IF(R$11=IF($D23=$A$5, $D$5, IF(OR($D23="ESV observed compliance", $D23 = $A$7),$D$7, $D$6)), SUMPRODUCT(GHP_volumes!$Q23:$U23,GHP_volumes!$Q$13:$U$13)+GHP_volumes!$O23,0)</f>
        <v>63944.046840120129</v>
      </c>
      <c r="S23" s="234">
        <f>IF(S$11=$D$6, GHP_volumes!$M23,0)</f>
        <v>0</v>
      </c>
      <c r="T23" s="233">
        <f>IF(T$11=$D$6, GHP_volumes!$J23*GHP_volumes!$K23,0)</f>
        <v>0</v>
      </c>
      <c r="U23" s="233">
        <f>IF(U$11=IF($D23=$A$5, $D$5, IF(OR($D23="ESV observed compliance", $D23 = $A$7),$D$7, $D$6)), SUMPRODUCT(GHP_volumes!$Q23:$U23,GHP_volumes!$Q$13:$U$13)+GHP_volumes!$O23,0)</f>
        <v>0</v>
      </c>
      <c r="V23" s="234">
        <f>IF(V$11=$D$6, GHP_volumes!$M23,0)</f>
        <v>0</v>
      </c>
      <c r="W23" s="233">
        <f>IF(W$11=$D$6, GHP_volumes!$J23*GHP_volumes!$K23,0)</f>
        <v>0</v>
      </c>
      <c r="X23" s="233">
        <f>IF(X$11=IF($D23=$A$5, $D$5, IF(OR($D23="ESV observed compliance", $D23 = $A$7),$D$7, $D$6)), SUMPRODUCT(GHP_volumes!$Q23:$U23,GHP_volumes!$Q$13:$U$13)+GHP_volumes!$O23,0)</f>
        <v>0</v>
      </c>
      <c r="Y23" s="234">
        <f>IF(Y$11=$D$6, GHP_volumes!$M23,0)</f>
        <v>0</v>
      </c>
      <c r="Z23" s="233">
        <f>IF(Z$11=$D$6, GHP_volumes!$J23*GHP_volumes!$K23,0)</f>
        <v>0</v>
      </c>
      <c r="AA23" s="233">
        <f>IF(AA$11=IF($D23=$A$5, $D$5, IF(OR($D23="ESV observed compliance", $D23 = $A$7),$D$7, $D$6)), SUMPRODUCT(GHP_volumes!$Q23:$U23,GHP_volumes!$Q$13:$U$13)+GHP_volumes!$O23,0)</f>
        <v>0</v>
      </c>
      <c r="AB23" s="234">
        <f>IF(AB$11=$D$6, GHP_volumes!$M23,0)</f>
        <v>0</v>
      </c>
      <c r="AC23" s="124"/>
      <c r="AD23" s="235">
        <f t="shared" si="3"/>
        <v>0</v>
      </c>
      <c r="AE23" s="235">
        <f t="shared" si="3"/>
        <v>0</v>
      </c>
      <c r="AF23" s="235">
        <f t="shared" si="3"/>
        <v>0</v>
      </c>
      <c r="AG23" s="235">
        <f t="shared" ca="1" si="3"/>
        <v>768859.72155920079</v>
      </c>
      <c r="AH23" s="235">
        <f t="shared" si="3"/>
        <v>0</v>
      </c>
      <c r="AI23" s="235">
        <f t="shared" si="3"/>
        <v>0</v>
      </c>
      <c r="AJ23" s="235">
        <f t="shared" si="3"/>
        <v>0</v>
      </c>
      <c r="AK23" s="124"/>
      <c r="AL23" s="235">
        <f t="shared" ca="1" si="6"/>
        <v>768859.72155920079</v>
      </c>
      <c r="AN23" s="235">
        <f t="shared" si="5"/>
        <v>0</v>
      </c>
      <c r="AO23" s="235">
        <f t="shared" si="5"/>
        <v>0</v>
      </c>
      <c r="AP23" s="235">
        <f t="shared" si="5"/>
        <v>0</v>
      </c>
      <c r="AQ23" s="235">
        <f t="shared" si="5"/>
        <v>0</v>
      </c>
      <c r="AR23" s="235">
        <f t="shared" si="5"/>
        <v>0</v>
      </c>
      <c r="AS23" s="235">
        <f t="shared" si="5"/>
        <v>0</v>
      </c>
      <c r="AT23" s="235">
        <f t="shared" si="5"/>
        <v>0</v>
      </c>
      <c r="AU23" s="235">
        <f t="shared" ca="1" si="5"/>
        <v>384429.86077960039</v>
      </c>
      <c r="AV23" s="235">
        <f t="shared" ca="1" si="5"/>
        <v>384429.86077960039</v>
      </c>
      <c r="AW23" s="235">
        <f t="shared" si="5"/>
        <v>0</v>
      </c>
      <c r="AX23" s="235">
        <f t="shared" si="5"/>
        <v>0</v>
      </c>
      <c r="AY23" s="235">
        <f t="shared" si="5"/>
        <v>0</v>
      </c>
      <c r="AZ23" s="235">
        <f t="shared" si="5"/>
        <v>0</v>
      </c>
      <c r="BA23" s="235">
        <f t="shared" si="5"/>
        <v>0</v>
      </c>
      <c r="BB23" s="235">
        <f t="shared" si="5"/>
        <v>0</v>
      </c>
      <c r="BC23" s="235">
        <f t="shared" si="5"/>
        <v>0</v>
      </c>
    </row>
    <row r="24" spans="2:55">
      <c r="D24" s="217" t="str">
        <f>GHP_volumes!D24</f>
        <v>Re-phasing</v>
      </c>
      <c r="F24" s="12"/>
      <c r="G24" s="98"/>
      <c r="H24" s="236">
        <f>IF(H$11=$D$6, GHP_volumes!$J24*GHP_volumes!$K24,0)</f>
        <v>0</v>
      </c>
      <c r="I24" s="233">
        <f>IF(I$11=IF($D24=$A$5, $D$5, IF(OR($D24="ESV observed compliance", $D24 = $A$7),$D$7, $D$6)), SUMPRODUCT(GHP_volumes!$Q24:$U24,GHP_volumes!$Q$13:$U$13)+GHP_volumes!$O24,0)</f>
        <v>0</v>
      </c>
      <c r="J24" s="234">
        <f>IF(J$11=$D$6, GHP_volumes!$M24,0)</f>
        <v>0</v>
      </c>
      <c r="K24" s="233">
        <f>IF(K$11=$D$6, GHP_volumes!$J24*GHP_volumes!$K24,0)</f>
        <v>0</v>
      </c>
      <c r="L24" s="233">
        <f>IF(L$11=IF($D24=$A$5, $D$5, IF(OR($D24="ESV observed compliance", $D24 = $A$7),$D$7, $D$6)), SUMPRODUCT(GHP_volumes!$Q24:$U24,GHP_volumes!$Q$13:$U$13)+GHP_volumes!$O24,0)</f>
        <v>0</v>
      </c>
      <c r="M24" s="234">
        <f>IF(M$11=$D$6, GHP_volumes!$M24,0)</f>
        <v>0</v>
      </c>
      <c r="N24" s="233">
        <f>IF(N$11=$D$6, GHP_volumes!$J24*GHP_volumes!$K24,0)</f>
        <v>0</v>
      </c>
      <c r="O24" s="233">
        <f>IF(O$11=IF($D24=$A$5, $D$5, IF(OR($D24="ESV observed compliance", $D24 = $A$7),$D$7, $D$6)), SUMPRODUCT(GHP_volumes!$Q24:$U24,GHP_volumes!$Q$13:$U$13)+GHP_volumes!$O24,0)</f>
        <v>0</v>
      </c>
      <c r="P24" s="234">
        <f>IF(P$11=$D$6, GHP_volumes!$M24,0)</f>
        <v>0</v>
      </c>
      <c r="Q24" s="233">
        <f>IF(Q$11=$D$6, GHP_volumes!$J24*GHP_volumes!$K24,0)</f>
        <v>6614.7762773639133</v>
      </c>
      <c r="R24" s="233">
        <f ca="1">IF(R$11=IF($D24=$A$5, $D$5, IF(OR($D24="ESV observed compliance", $D24 = $A$7),$D$7, $D$6)), SUMPRODUCT(GHP_volumes!$Q24:$U24,GHP_volumes!$Q$13:$U$13)+GHP_volumes!$O24,0)</f>
        <v>31418.502913393637</v>
      </c>
      <c r="S24" s="234">
        <f>IF(S$11=$D$6, GHP_volumes!$M24,0)</f>
        <v>0</v>
      </c>
      <c r="T24" s="233">
        <f>IF(T$11=$D$6, GHP_volumes!$J24*GHP_volumes!$K24,0)</f>
        <v>0</v>
      </c>
      <c r="U24" s="233">
        <f>IF(U$11=IF($D24=$A$5, $D$5, IF(OR($D24="ESV observed compliance", $D24 = $A$7),$D$7, $D$6)), SUMPRODUCT(GHP_volumes!$Q24:$U24,GHP_volumes!$Q$13:$U$13)+GHP_volumes!$O24,0)</f>
        <v>0</v>
      </c>
      <c r="V24" s="234">
        <f>IF(V$11=$D$6, GHP_volumes!$M24,0)</f>
        <v>0</v>
      </c>
      <c r="W24" s="233">
        <f>IF(W$11=$D$6, GHP_volumes!$J24*GHP_volumes!$K24,0)</f>
        <v>0</v>
      </c>
      <c r="X24" s="233">
        <f>IF(X$11=IF($D24=$A$5, $D$5, IF(OR($D24="ESV observed compliance", $D24 = $A$7),$D$7, $D$6)), SUMPRODUCT(GHP_volumes!$Q24:$U24,GHP_volumes!$Q$13:$U$13)+GHP_volumes!$O24,0)</f>
        <v>0</v>
      </c>
      <c r="Y24" s="234">
        <f>IF(Y$11=$D$6, GHP_volumes!$M24,0)</f>
        <v>0</v>
      </c>
      <c r="Z24" s="233">
        <f>IF(Z$11=$D$6, GHP_volumes!$J24*GHP_volumes!$K24,0)</f>
        <v>0</v>
      </c>
      <c r="AA24" s="233">
        <f>IF(AA$11=IF($D24=$A$5, $D$5, IF(OR($D24="ESV observed compliance", $D24 = $A$7),$D$7, $D$6)), SUMPRODUCT(GHP_volumes!$Q24:$U24,GHP_volumes!$Q$13:$U$13)+GHP_volumes!$O24,0)</f>
        <v>0</v>
      </c>
      <c r="AB24" s="234">
        <f>IF(AB$11=$D$6, GHP_volumes!$M24,0)</f>
        <v>0</v>
      </c>
      <c r="AC24" s="124"/>
      <c r="AD24" s="235">
        <f t="shared" si="3"/>
        <v>0</v>
      </c>
      <c r="AE24" s="235">
        <f t="shared" si="3"/>
        <v>0</v>
      </c>
      <c r="AF24" s="235">
        <f t="shared" si="3"/>
        <v>0</v>
      </c>
      <c r="AG24" s="235">
        <f t="shared" ca="1" si="3"/>
        <v>38033.279190757552</v>
      </c>
      <c r="AH24" s="235">
        <f t="shared" si="3"/>
        <v>0</v>
      </c>
      <c r="AI24" s="235">
        <f t="shared" si="3"/>
        <v>0</v>
      </c>
      <c r="AJ24" s="235">
        <f t="shared" si="3"/>
        <v>0</v>
      </c>
      <c r="AK24" s="124"/>
      <c r="AL24" s="235">
        <f t="shared" ca="1" si="6"/>
        <v>38033.279190757552</v>
      </c>
      <c r="AN24" s="235">
        <f t="shared" si="5"/>
        <v>0</v>
      </c>
      <c r="AO24" s="235">
        <f t="shared" si="5"/>
        <v>0</v>
      </c>
      <c r="AP24" s="235">
        <f t="shared" si="5"/>
        <v>0</v>
      </c>
      <c r="AQ24" s="235">
        <f t="shared" si="5"/>
        <v>0</v>
      </c>
      <c r="AR24" s="235">
        <f t="shared" si="5"/>
        <v>0</v>
      </c>
      <c r="AS24" s="235">
        <f t="shared" si="5"/>
        <v>0</v>
      </c>
      <c r="AT24" s="235">
        <f t="shared" si="5"/>
        <v>0</v>
      </c>
      <c r="AU24" s="235">
        <f t="shared" ca="1" si="5"/>
        <v>19016.639595378776</v>
      </c>
      <c r="AV24" s="235">
        <f t="shared" ca="1" si="5"/>
        <v>19016.639595378776</v>
      </c>
      <c r="AW24" s="235">
        <f t="shared" si="5"/>
        <v>0</v>
      </c>
      <c r="AX24" s="235">
        <f t="shared" si="5"/>
        <v>0</v>
      </c>
      <c r="AY24" s="235">
        <f t="shared" si="5"/>
        <v>0</v>
      </c>
      <c r="AZ24" s="235">
        <f t="shared" si="5"/>
        <v>0</v>
      </c>
      <c r="BA24" s="235">
        <f t="shared" si="5"/>
        <v>0</v>
      </c>
      <c r="BB24" s="235">
        <f t="shared" si="5"/>
        <v>0</v>
      </c>
      <c r="BC24" s="235">
        <f t="shared" si="5"/>
        <v>0</v>
      </c>
    </row>
    <row r="25" spans="2:55">
      <c r="D25" s="217" t="str">
        <f>GHP_volumes!D25</f>
        <v>Fusesavers</v>
      </c>
      <c r="F25" s="12"/>
      <c r="G25" s="98"/>
      <c r="H25" s="236">
        <f>IF(H$11=$D$6, GHP_volumes!$J25*GHP_volumes!$K25,0)</f>
        <v>0</v>
      </c>
      <c r="I25" s="233">
        <f>IF(I$11=IF($D25=$A$5, $D$5, IF(OR($D25="ESV observed compliance", $D25 = $A$7),$D$7, $D$6)), SUMPRODUCT(GHP_volumes!$Q25:$U25,GHP_volumes!$Q$13:$U$13)+GHP_volumes!$O25,0)</f>
        <v>0</v>
      </c>
      <c r="J25" s="234">
        <f>IF(J$11=$D$6, GHP_volumes!$M25,0)</f>
        <v>0</v>
      </c>
      <c r="K25" s="233">
        <f>IF(K$11=$D$6, GHP_volumes!$J25*GHP_volumes!$K25,0)</f>
        <v>0</v>
      </c>
      <c r="L25" s="233">
        <f>IF(L$11=IF($D25=$A$5, $D$5, IF(OR($D25="ESV observed compliance", $D25 = $A$7),$D$7, $D$6)), SUMPRODUCT(GHP_volumes!$Q25:$U25,GHP_volumes!$Q$13:$U$13)+GHP_volumes!$O25,0)</f>
        <v>0</v>
      </c>
      <c r="M25" s="234">
        <f>IF(M$11=$D$6, GHP_volumes!$M25,0)</f>
        <v>0</v>
      </c>
      <c r="N25" s="233">
        <f>IF(N$11=$D$6, GHP_volumes!$J25*GHP_volumes!$K25,0)</f>
        <v>0</v>
      </c>
      <c r="O25" s="233">
        <f>IF(O$11=IF($D25=$A$5, $D$5, IF(OR($D25="ESV observed compliance", $D25 = $A$7),$D$7, $D$6)), SUMPRODUCT(GHP_volumes!$Q25:$U25,GHP_volumes!$Q$13:$U$13)+GHP_volumes!$O25,0)</f>
        <v>0</v>
      </c>
      <c r="P25" s="234">
        <f>IF(P$11=$D$6, GHP_volumes!$M25,0)</f>
        <v>0</v>
      </c>
      <c r="Q25" s="233">
        <f>IF(Q$11=$D$6, GHP_volumes!$J25*GHP_volumes!$K25,0)</f>
        <v>426360.32951284776</v>
      </c>
      <c r="R25" s="233">
        <f ca="1">IF(R$11=IF($D25=$A$5, $D$5, IF(OR($D25="ESV observed compliance", $D25 = $A$7),$D$7, $D$6)), SUMPRODUCT(GHP_volumes!$Q25:$U25,GHP_volumes!$Q$13:$U$13)+GHP_volumes!$O25,0)</f>
        <v>42974.733870044169</v>
      </c>
      <c r="S25" s="234">
        <f>IF(S$11=$D$6, GHP_volumes!$M25,0)</f>
        <v>0</v>
      </c>
      <c r="T25" s="233">
        <f>IF(T$11=$D$6, GHP_volumes!$J25*GHP_volumes!$K25,0)</f>
        <v>0</v>
      </c>
      <c r="U25" s="233">
        <f>IF(U$11=IF($D25=$A$5, $D$5, IF(OR($D25="ESV observed compliance", $D25 = $A$7),$D$7, $D$6)), SUMPRODUCT(GHP_volumes!$Q25:$U25,GHP_volumes!$Q$13:$U$13)+GHP_volumes!$O25,0)</f>
        <v>0</v>
      </c>
      <c r="V25" s="234">
        <f>IF(V$11=$D$6, GHP_volumes!$M25,0)</f>
        <v>0</v>
      </c>
      <c r="W25" s="233">
        <f>IF(W$11=$D$6, GHP_volumes!$J25*GHP_volumes!$K25,0)</f>
        <v>0</v>
      </c>
      <c r="X25" s="233">
        <f>IF(X$11=IF($D25=$A$5, $D$5, IF(OR($D25="ESV observed compliance", $D25 = $A$7),$D$7, $D$6)), SUMPRODUCT(GHP_volumes!$Q25:$U25,GHP_volumes!$Q$13:$U$13)+GHP_volumes!$O25,0)</f>
        <v>0</v>
      </c>
      <c r="Y25" s="234">
        <f>IF(Y$11=$D$6, GHP_volumes!$M25,0)</f>
        <v>0</v>
      </c>
      <c r="Z25" s="233">
        <f>IF(Z$11=$D$6, GHP_volumes!$J25*GHP_volumes!$K25,0)</f>
        <v>0</v>
      </c>
      <c r="AA25" s="233">
        <f>IF(AA$11=IF($D25=$A$5, $D$5, IF(OR($D25="ESV observed compliance", $D25 = $A$7),$D$7, $D$6)), SUMPRODUCT(GHP_volumes!$Q25:$U25,GHP_volumes!$Q$13:$U$13)+GHP_volumes!$O25,0)</f>
        <v>0</v>
      </c>
      <c r="AB25" s="234">
        <f>IF(AB$11=$D$6, GHP_volumes!$M25,0)</f>
        <v>0</v>
      </c>
      <c r="AC25" s="124"/>
      <c r="AD25" s="235">
        <f t="shared" si="3"/>
        <v>0</v>
      </c>
      <c r="AE25" s="235">
        <f t="shared" si="3"/>
        <v>0</v>
      </c>
      <c r="AF25" s="235">
        <f t="shared" si="3"/>
        <v>0</v>
      </c>
      <c r="AG25" s="235">
        <f t="shared" ca="1" si="3"/>
        <v>469335.06338289194</v>
      </c>
      <c r="AH25" s="235">
        <f t="shared" si="3"/>
        <v>0</v>
      </c>
      <c r="AI25" s="235">
        <f t="shared" si="3"/>
        <v>0</v>
      </c>
      <c r="AJ25" s="235">
        <f t="shared" si="3"/>
        <v>0</v>
      </c>
      <c r="AK25" s="124"/>
      <c r="AL25" s="235">
        <f t="shared" ca="1" si="6"/>
        <v>469335.06338289194</v>
      </c>
      <c r="AN25" s="235">
        <f t="shared" si="5"/>
        <v>0</v>
      </c>
      <c r="AO25" s="235">
        <f t="shared" si="5"/>
        <v>0</v>
      </c>
      <c r="AP25" s="235">
        <f t="shared" si="5"/>
        <v>0</v>
      </c>
      <c r="AQ25" s="235">
        <f t="shared" si="5"/>
        <v>0</v>
      </c>
      <c r="AR25" s="235">
        <f t="shared" si="5"/>
        <v>0</v>
      </c>
      <c r="AS25" s="235">
        <f t="shared" si="5"/>
        <v>0</v>
      </c>
      <c r="AT25" s="235">
        <f t="shared" si="5"/>
        <v>0</v>
      </c>
      <c r="AU25" s="235">
        <f t="shared" ca="1" si="5"/>
        <v>234667.53169144597</v>
      </c>
      <c r="AV25" s="235">
        <f t="shared" ca="1" si="5"/>
        <v>234667.53169144597</v>
      </c>
      <c r="AW25" s="235">
        <f t="shared" si="5"/>
        <v>0</v>
      </c>
      <c r="AX25" s="235">
        <f t="shared" si="5"/>
        <v>0</v>
      </c>
      <c r="AY25" s="235">
        <f t="shared" si="5"/>
        <v>0</v>
      </c>
      <c r="AZ25" s="235">
        <f t="shared" si="5"/>
        <v>0</v>
      </c>
      <c r="BA25" s="235">
        <f t="shared" si="5"/>
        <v>0</v>
      </c>
      <c r="BB25" s="235">
        <f t="shared" si="5"/>
        <v>0</v>
      </c>
      <c r="BC25" s="235">
        <f t="shared" si="5"/>
        <v>0</v>
      </c>
    </row>
    <row r="26" spans="2:55">
      <c r="D26" s="217" t="str">
        <f>GHP_volumes!D26</f>
        <v>HV Regulators upgrade (control box)</v>
      </c>
      <c r="F26" s="12"/>
      <c r="G26" s="98"/>
      <c r="H26" s="236">
        <f>IF(H$11=$D$6, GHP_volumes!$J26*GHP_volumes!$K26,0)</f>
        <v>0</v>
      </c>
      <c r="I26" s="233">
        <f>IF(I$11=IF($D26=$A$5, $D$5, IF(OR($D26="ESV observed compliance", $D26 = $A$7),$D$7, $D$6)), SUMPRODUCT(GHP_volumes!$Q26:$U26,GHP_volumes!$Q$13:$U$13)+GHP_volumes!$O26,0)</f>
        <v>0</v>
      </c>
      <c r="J26" s="234">
        <f>IF(J$11=$D$6, GHP_volumes!$M26,0)</f>
        <v>0</v>
      </c>
      <c r="K26" s="233">
        <f>IF(K$11=$D$6, GHP_volumes!$J26*GHP_volumes!$K26,0)</f>
        <v>0</v>
      </c>
      <c r="L26" s="233">
        <f>IF(L$11=IF($D26=$A$5, $D$5, IF(OR($D26="ESV observed compliance", $D26 = $A$7),$D$7, $D$6)), SUMPRODUCT(GHP_volumes!$Q26:$U26,GHP_volumes!$Q$13:$U$13)+GHP_volumes!$O26,0)</f>
        <v>0</v>
      </c>
      <c r="M26" s="234">
        <f>IF(M$11=$D$6, GHP_volumes!$M26,0)</f>
        <v>0</v>
      </c>
      <c r="N26" s="233">
        <f>IF(N$11=$D$6, GHP_volumes!$J26*GHP_volumes!$K26,0)</f>
        <v>0</v>
      </c>
      <c r="O26" s="233">
        <f>IF(O$11=IF($D26=$A$5, $D$5, IF(OR($D26="ESV observed compliance", $D26 = $A$7),$D$7, $D$6)), SUMPRODUCT(GHP_volumes!$Q26:$U26,GHP_volumes!$Q$13:$U$13)+GHP_volumes!$O26,0)</f>
        <v>0</v>
      </c>
      <c r="P26" s="234">
        <f>IF(P$11=$D$6, GHP_volumes!$M26,0)</f>
        <v>0</v>
      </c>
      <c r="Q26" s="233">
        <f>IF(Q$11=$D$6, GHP_volumes!$J26*GHP_volumes!$K26,0)</f>
        <v>0</v>
      </c>
      <c r="R26" s="233">
        <f ca="1">IF(R$11=IF($D26=$A$5, $D$5, IF(OR($D26="ESV observed compliance", $D26 = $A$7),$D$7, $D$6)), SUMPRODUCT(GHP_volumes!$Q26:$U26,GHP_volumes!$Q$13:$U$13)+GHP_volumes!$O26,0)</f>
        <v>0</v>
      </c>
      <c r="S26" s="234">
        <f>IF(S$11=$D$6, GHP_volumes!$M26,0)</f>
        <v>0</v>
      </c>
      <c r="T26" s="233">
        <f>IF(T$11=$D$6, GHP_volumes!$J26*GHP_volumes!$K26,0)</f>
        <v>0</v>
      </c>
      <c r="U26" s="233">
        <f>IF(U$11=IF($D26=$A$5, $D$5, IF(OR($D26="ESV observed compliance", $D26 = $A$7),$D$7, $D$6)), SUMPRODUCT(GHP_volumes!$Q26:$U26,GHP_volumes!$Q$13:$U$13)+GHP_volumes!$O26,0)</f>
        <v>0</v>
      </c>
      <c r="V26" s="234">
        <f>IF(V$11=$D$6, GHP_volumes!$M26,0)</f>
        <v>0</v>
      </c>
      <c r="W26" s="233">
        <f>IF(W$11=$D$6, GHP_volumes!$J26*GHP_volumes!$K26,0)</f>
        <v>0</v>
      </c>
      <c r="X26" s="233">
        <f>IF(X$11=IF($D26=$A$5, $D$5, IF(OR($D26="ESV observed compliance", $D26 = $A$7),$D$7, $D$6)), SUMPRODUCT(GHP_volumes!$Q26:$U26,GHP_volumes!$Q$13:$U$13)+GHP_volumes!$O26,0)</f>
        <v>0</v>
      </c>
      <c r="Y26" s="234">
        <f>IF(Y$11=$D$6, GHP_volumes!$M26,0)</f>
        <v>0</v>
      </c>
      <c r="Z26" s="233">
        <f>IF(Z$11=$D$6, GHP_volumes!$J26*GHP_volumes!$K26,0)</f>
        <v>0</v>
      </c>
      <c r="AA26" s="233">
        <f>IF(AA$11=IF($D26=$A$5, $D$5, IF(OR($D26="ESV observed compliance", $D26 = $A$7),$D$7, $D$6)), SUMPRODUCT(GHP_volumes!$Q26:$U26,GHP_volumes!$Q$13:$U$13)+GHP_volumes!$O26,0)</f>
        <v>0</v>
      </c>
      <c r="AB26" s="234">
        <f>IF(AB$11=$D$6, GHP_volumes!$M26,0)</f>
        <v>0</v>
      </c>
      <c r="AC26" s="124"/>
      <c r="AD26" s="235">
        <f t="shared" si="3"/>
        <v>0</v>
      </c>
      <c r="AE26" s="235">
        <f t="shared" si="3"/>
        <v>0</v>
      </c>
      <c r="AF26" s="235">
        <f t="shared" si="3"/>
        <v>0</v>
      </c>
      <c r="AG26" s="235">
        <f t="shared" ca="1" si="3"/>
        <v>0</v>
      </c>
      <c r="AH26" s="235">
        <f t="shared" si="3"/>
        <v>0</v>
      </c>
      <c r="AI26" s="235">
        <f t="shared" si="3"/>
        <v>0</v>
      </c>
      <c r="AJ26" s="235">
        <f t="shared" si="3"/>
        <v>0</v>
      </c>
      <c r="AK26" s="124"/>
      <c r="AL26" s="235">
        <f t="shared" ca="1" si="6"/>
        <v>0</v>
      </c>
      <c r="AN26" s="235">
        <f t="shared" si="5"/>
        <v>0</v>
      </c>
      <c r="AO26" s="235">
        <f t="shared" si="5"/>
        <v>0</v>
      </c>
      <c r="AP26" s="235">
        <f t="shared" si="5"/>
        <v>0</v>
      </c>
      <c r="AQ26" s="235">
        <f t="shared" si="5"/>
        <v>0</v>
      </c>
      <c r="AR26" s="235">
        <f t="shared" si="5"/>
        <v>0</v>
      </c>
      <c r="AS26" s="235">
        <f t="shared" si="5"/>
        <v>0</v>
      </c>
      <c r="AT26" s="235">
        <f t="shared" si="5"/>
        <v>0</v>
      </c>
      <c r="AU26" s="235">
        <f t="shared" ca="1" si="5"/>
        <v>0</v>
      </c>
      <c r="AV26" s="235">
        <f t="shared" ca="1" si="5"/>
        <v>0</v>
      </c>
      <c r="AW26" s="235">
        <f t="shared" si="5"/>
        <v>0</v>
      </c>
      <c r="AX26" s="235">
        <f t="shared" si="5"/>
        <v>0</v>
      </c>
      <c r="AY26" s="235">
        <f t="shared" si="5"/>
        <v>0</v>
      </c>
      <c r="AZ26" s="235">
        <f t="shared" si="5"/>
        <v>0</v>
      </c>
      <c r="BA26" s="235">
        <f t="shared" si="5"/>
        <v>0</v>
      </c>
      <c r="BB26" s="235">
        <f t="shared" si="5"/>
        <v>0</v>
      </c>
      <c r="BC26" s="235">
        <f t="shared" si="5"/>
        <v>0</v>
      </c>
    </row>
    <row r="27" spans="2:55">
      <c r="D27" s="217" t="str">
        <f>GHP_volumes!D27</f>
        <v>HV Regulators upgrade (close delta)</v>
      </c>
      <c r="F27" s="12"/>
      <c r="G27" s="98"/>
      <c r="H27" s="236">
        <f>IF(H$11=$D$6, GHP_volumes!$J27*GHP_volumes!$K27,0)</f>
        <v>0</v>
      </c>
      <c r="I27" s="233">
        <f>IF(I$11=IF($D27=$A$5, $D$5, IF(OR($D27="ESV observed compliance", $D27 = $A$7),$D$7, $D$6)), SUMPRODUCT(GHP_volumes!$Q27:$U27,GHP_volumes!$Q$13:$U$13)+GHP_volumes!$O27,0)</f>
        <v>0</v>
      </c>
      <c r="J27" s="234">
        <f>IF(J$11=$D$6, GHP_volumes!$M27,0)</f>
        <v>0</v>
      </c>
      <c r="K27" s="233">
        <f>IF(K$11=$D$6, GHP_volumes!$J27*GHP_volumes!$K27,0)</f>
        <v>0</v>
      </c>
      <c r="L27" s="233">
        <f>IF(L$11=IF($D27=$A$5, $D$5, IF(OR($D27="ESV observed compliance", $D27 = $A$7),$D$7, $D$6)), SUMPRODUCT(GHP_volumes!$Q27:$U27,GHP_volumes!$Q$13:$U$13)+GHP_volumes!$O27,0)</f>
        <v>0</v>
      </c>
      <c r="M27" s="234">
        <f>IF(M$11=$D$6, GHP_volumes!$M27,0)</f>
        <v>0</v>
      </c>
      <c r="N27" s="233">
        <f>IF(N$11=$D$6, GHP_volumes!$J27*GHP_volumes!$K27,0)</f>
        <v>0</v>
      </c>
      <c r="O27" s="233">
        <f>IF(O$11=IF($D27=$A$5, $D$5, IF(OR($D27="ESV observed compliance", $D27 = $A$7),$D$7, $D$6)), SUMPRODUCT(GHP_volumes!$Q27:$U27,GHP_volumes!$Q$13:$U$13)+GHP_volumes!$O27,0)</f>
        <v>0</v>
      </c>
      <c r="P27" s="234">
        <f>IF(P$11=$D$6, GHP_volumes!$M27,0)</f>
        <v>0</v>
      </c>
      <c r="Q27" s="233">
        <f>IF(Q$11=$D$6, GHP_volumes!$J27*GHP_volumes!$K27,0)</f>
        <v>648763.13006421691</v>
      </c>
      <c r="R27" s="233">
        <f ca="1">IF(R$11=IF($D27=$A$5, $D$5, IF(OR($D27="ESV observed compliance", $D27 = $A$7),$D$7, $D$6)), SUMPRODUCT(GHP_volumes!$Q27:$U27,GHP_volumes!$Q$13:$U$13)+GHP_volumes!$O27,0)</f>
        <v>86841.263843029927</v>
      </c>
      <c r="S27" s="234">
        <f>IF(S$11=$D$6, GHP_volumes!$M27,0)</f>
        <v>0</v>
      </c>
      <c r="T27" s="233">
        <f>IF(T$11=$D$6, GHP_volumes!$J27*GHP_volumes!$K27,0)</f>
        <v>0</v>
      </c>
      <c r="U27" s="233">
        <f>IF(U$11=IF($D27=$A$5, $D$5, IF(OR($D27="ESV observed compliance", $D27 = $A$7),$D$7, $D$6)), SUMPRODUCT(GHP_volumes!$Q27:$U27,GHP_volumes!$Q$13:$U$13)+GHP_volumes!$O27,0)</f>
        <v>0</v>
      </c>
      <c r="V27" s="234">
        <f>IF(V$11=$D$6, GHP_volumes!$M27,0)</f>
        <v>0</v>
      </c>
      <c r="W27" s="233">
        <f>IF(W$11=$D$6, GHP_volumes!$J27*GHP_volumes!$K27,0)</f>
        <v>0</v>
      </c>
      <c r="X27" s="233">
        <f>IF(X$11=IF($D27=$A$5, $D$5, IF(OR($D27="ESV observed compliance", $D27 = $A$7),$D$7, $D$6)), SUMPRODUCT(GHP_volumes!$Q27:$U27,GHP_volumes!$Q$13:$U$13)+GHP_volumes!$O27,0)</f>
        <v>0</v>
      </c>
      <c r="Y27" s="234">
        <f>IF(Y$11=$D$6, GHP_volumes!$M27,0)</f>
        <v>0</v>
      </c>
      <c r="Z27" s="233">
        <f>IF(Z$11=$D$6, GHP_volumes!$J27*GHP_volumes!$K27,0)</f>
        <v>0</v>
      </c>
      <c r="AA27" s="233">
        <f>IF(AA$11=IF($D27=$A$5, $D$5, IF(OR($D27="ESV observed compliance", $D27 = $A$7),$D$7, $D$6)), SUMPRODUCT(GHP_volumes!$Q27:$U27,GHP_volumes!$Q$13:$U$13)+GHP_volumes!$O27,0)</f>
        <v>0</v>
      </c>
      <c r="AB27" s="234">
        <f>IF(AB$11=$D$6, GHP_volumes!$M27,0)</f>
        <v>0</v>
      </c>
      <c r="AC27" s="124"/>
      <c r="AD27" s="235">
        <f t="shared" si="3"/>
        <v>0</v>
      </c>
      <c r="AE27" s="235">
        <f t="shared" si="3"/>
        <v>0</v>
      </c>
      <c r="AF27" s="235">
        <f t="shared" si="3"/>
        <v>0</v>
      </c>
      <c r="AG27" s="235">
        <f t="shared" ca="1" si="3"/>
        <v>735604.39390724688</v>
      </c>
      <c r="AH27" s="235">
        <f t="shared" si="3"/>
        <v>0</v>
      </c>
      <c r="AI27" s="235">
        <f t="shared" si="3"/>
        <v>0</v>
      </c>
      <c r="AJ27" s="235">
        <f t="shared" si="3"/>
        <v>0</v>
      </c>
      <c r="AK27" s="124"/>
      <c r="AL27" s="235">
        <f t="shared" ca="1" si="6"/>
        <v>735604.39390724688</v>
      </c>
      <c r="AN27" s="235">
        <f t="shared" si="5"/>
        <v>0</v>
      </c>
      <c r="AO27" s="235">
        <f t="shared" si="5"/>
        <v>0</v>
      </c>
      <c r="AP27" s="235">
        <f t="shared" si="5"/>
        <v>0</v>
      </c>
      <c r="AQ27" s="235">
        <f t="shared" si="5"/>
        <v>0</v>
      </c>
      <c r="AR27" s="235">
        <f t="shared" si="5"/>
        <v>0</v>
      </c>
      <c r="AS27" s="235">
        <f t="shared" si="5"/>
        <v>0</v>
      </c>
      <c r="AT27" s="235">
        <f t="shared" si="5"/>
        <v>0</v>
      </c>
      <c r="AU27" s="235">
        <f t="shared" ca="1" si="5"/>
        <v>367802.19695362344</v>
      </c>
      <c r="AV27" s="235">
        <f t="shared" ca="1" si="5"/>
        <v>367802.19695362344</v>
      </c>
      <c r="AW27" s="235">
        <f t="shared" si="5"/>
        <v>0</v>
      </c>
      <c r="AX27" s="235">
        <f t="shared" si="5"/>
        <v>0</v>
      </c>
      <c r="AY27" s="235">
        <f t="shared" si="5"/>
        <v>0</v>
      </c>
      <c r="AZ27" s="235">
        <f t="shared" si="5"/>
        <v>0</v>
      </c>
      <c r="BA27" s="235">
        <f t="shared" si="5"/>
        <v>0</v>
      </c>
      <c r="BB27" s="235">
        <f t="shared" si="5"/>
        <v>0</v>
      </c>
      <c r="BC27" s="235">
        <f t="shared" si="5"/>
        <v>0</v>
      </c>
    </row>
    <row r="28" spans="2:55">
      <c r="D28" s="217" t="str">
        <f>GHP_volumes!D28</f>
        <v>Distribution switchgear (installed)</v>
      </c>
      <c r="F28" s="12"/>
      <c r="G28" s="98"/>
      <c r="H28" s="236">
        <f>IF(H$11=$D$6, GHP_volumes!$J28*GHP_volumes!$K28,0)</f>
        <v>0</v>
      </c>
      <c r="I28" s="233">
        <f>IF(I$11=IF($D28=$A$5, $D$5, IF(OR($D28="ESV observed compliance", $D28 = $A$7),$D$7, $D$6)), SUMPRODUCT(GHP_volumes!$Q28:$U28,GHP_volumes!$Q$13:$U$13)+GHP_volumes!$O28,0)</f>
        <v>0</v>
      </c>
      <c r="J28" s="234">
        <f>IF(J$11=$D$6, GHP_volumes!$M28,0)</f>
        <v>0</v>
      </c>
      <c r="K28" s="233">
        <f>IF(K$11=$D$6, GHP_volumes!$J28*GHP_volumes!$K28,0)</f>
        <v>0</v>
      </c>
      <c r="L28" s="233">
        <f>IF(L$11=IF($D28=$A$5, $D$5, IF(OR($D28="ESV observed compliance", $D28 = $A$7),$D$7, $D$6)), SUMPRODUCT(GHP_volumes!$Q28:$U28,GHP_volumes!$Q$13:$U$13)+GHP_volumes!$O28,0)</f>
        <v>0</v>
      </c>
      <c r="M28" s="234">
        <f>IF(M$11=$D$6, GHP_volumes!$M28,0)</f>
        <v>0</v>
      </c>
      <c r="N28" s="233">
        <f>IF(N$11=$D$6, GHP_volumes!$J28*GHP_volumes!$K28,0)</f>
        <v>0</v>
      </c>
      <c r="O28" s="233">
        <f>IF(O$11=IF($D28=$A$5, $D$5, IF(OR($D28="ESV observed compliance", $D28 = $A$7),$D$7, $D$6)), SUMPRODUCT(GHP_volumes!$Q28:$U28,GHP_volumes!$Q$13:$U$13)+GHP_volumes!$O28,0)</f>
        <v>0</v>
      </c>
      <c r="P28" s="234">
        <f>IF(P$11=$D$6, GHP_volumes!$M28,0)</f>
        <v>0</v>
      </c>
      <c r="Q28" s="233">
        <f>IF(Q$11=$D$6, GHP_volumes!$J28*GHP_volumes!$K28,0)</f>
        <v>1183086.2528875095</v>
      </c>
      <c r="R28" s="233">
        <f ca="1">IF(R$11=IF($D28=$A$5, $D$5, IF(OR($D28="ESV observed compliance", $D28 = $A$7),$D$7, $D$6)), SUMPRODUCT(GHP_volumes!$Q28:$U28,GHP_volumes!$Q$13:$U$13)+GHP_volumes!$O28,0)</f>
        <v>0</v>
      </c>
      <c r="S28" s="234">
        <f>IF(S$11=$D$6, GHP_volumes!$M28,0)</f>
        <v>0</v>
      </c>
      <c r="T28" s="233">
        <f>IF(T$11=$D$6, GHP_volumes!$J28*GHP_volumes!$K28,0)</f>
        <v>0</v>
      </c>
      <c r="U28" s="233">
        <f>IF(U$11=IF($D28=$A$5, $D$5, IF(OR($D28="ESV observed compliance", $D28 = $A$7),$D$7, $D$6)), SUMPRODUCT(GHP_volumes!$Q28:$U28,GHP_volumes!$Q$13:$U$13)+GHP_volumes!$O28,0)</f>
        <v>0</v>
      </c>
      <c r="V28" s="234">
        <f>IF(V$11=$D$6, GHP_volumes!$M28,0)</f>
        <v>0</v>
      </c>
      <c r="W28" s="233">
        <f>IF(W$11=$D$6, GHP_volumes!$J28*GHP_volumes!$K28,0)</f>
        <v>0</v>
      </c>
      <c r="X28" s="233">
        <f>IF(X$11=IF($D28=$A$5, $D$5, IF(OR($D28="ESV observed compliance", $D28 = $A$7),$D$7, $D$6)), SUMPRODUCT(GHP_volumes!$Q28:$U28,GHP_volumes!$Q$13:$U$13)+GHP_volumes!$O28,0)</f>
        <v>0</v>
      </c>
      <c r="Y28" s="234">
        <f>IF(Y$11=$D$6, GHP_volumes!$M28,0)</f>
        <v>0</v>
      </c>
      <c r="Z28" s="233">
        <f>IF(Z$11=$D$6, GHP_volumes!$J28*GHP_volumes!$K28,0)</f>
        <v>0</v>
      </c>
      <c r="AA28" s="233">
        <f>IF(AA$11=IF($D28=$A$5, $D$5, IF(OR($D28="ESV observed compliance", $D28 = $A$7),$D$7, $D$6)), SUMPRODUCT(GHP_volumes!$Q28:$U28,GHP_volumes!$Q$13:$U$13)+GHP_volumes!$O28,0)</f>
        <v>0</v>
      </c>
      <c r="AB28" s="234">
        <f>IF(AB$11=$D$6, GHP_volumes!$M28,0)</f>
        <v>0</v>
      </c>
      <c r="AC28" s="124"/>
      <c r="AD28" s="235">
        <f t="shared" si="3"/>
        <v>0</v>
      </c>
      <c r="AE28" s="235">
        <f t="shared" si="3"/>
        <v>0</v>
      </c>
      <c r="AF28" s="235">
        <f t="shared" si="3"/>
        <v>0</v>
      </c>
      <c r="AG28" s="235">
        <f t="shared" ca="1" si="3"/>
        <v>1183086.2528875095</v>
      </c>
      <c r="AH28" s="235">
        <f t="shared" si="3"/>
        <v>0</v>
      </c>
      <c r="AI28" s="235">
        <f t="shared" si="3"/>
        <v>0</v>
      </c>
      <c r="AJ28" s="235">
        <f t="shared" si="3"/>
        <v>0</v>
      </c>
      <c r="AK28" s="124"/>
      <c r="AL28" s="235">
        <f t="shared" ca="1" si="6"/>
        <v>1183086.2528875095</v>
      </c>
      <c r="AN28" s="235">
        <f t="shared" si="5"/>
        <v>0</v>
      </c>
      <c r="AO28" s="235">
        <f t="shared" si="5"/>
        <v>0</v>
      </c>
      <c r="AP28" s="235">
        <f t="shared" si="5"/>
        <v>0</v>
      </c>
      <c r="AQ28" s="235">
        <f t="shared" si="5"/>
        <v>0</v>
      </c>
      <c r="AR28" s="235">
        <f t="shared" si="5"/>
        <v>0</v>
      </c>
      <c r="AS28" s="235">
        <f t="shared" si="5"/>
        <v>0</v>
      </c>
      <c r="AT28" s="235">
        <f t="shared" si="5"/>
        <v>0</v>
      </c>
      <c r="AU28" s="235">
        <f t="shared" ca="1" si="5"/>
        <v>591543.12644375477</v>
      </c>
      <c r="AV28" s="235">
        <f t="shared" ca="1" si="5"/>
        <v>591543.12644375477</v>
      </c>
      <c r="AW28" s="235">
        <f t="shared" si="5"/>
        <v>0</v>
      </c>
      <c r="AX28" s="235">
        <f t="shared" si="5"/>
        <v>0</v>
      </c>
      <c r="AY28" s="235">
        <f t="shared" si="5"/>
        <v>0</v>
      </c>
      <c r="AZ28" s="235">
        <f t="shared" si="5"/>
        <v>0</v>
      </c>
      <c r="BA28" s="235">
        <f t="shared" si="5"/>
        <v>0</v>
      </c>
      <c r="BB28" s="235">
        <f t="shared" si="5"/>
        <v>0</v>
      </c>
      <c r="BC28" s="235">
        <f t="shared" si="5"/>
        <v>0</v>
      </c>
    </row>
    <row r="29" spans="2:55">
      <c r="D29" s="217" t="str">
        <f>GHP_volumes!D29</f>
        <v>UG cable replacement</v>
      </c>
      <c r="F29" s="12"/>
      <c r="G29" s="98"/>
      <c r="H29" s="236">
        <f>IF(H$11=$D$6, GHP_volumes!$J29*GHP_volumes!$K29,0)</f>
        <v>0</v>
      </c>
      <c r="I29" s="233">
        <f>IF(I$11=IF($D29=$A$5, $D$5, IF(OR($D29="ESV observed compliance", $D29 = $A$7),$D$7, $D$6)), SUMPRODUCT(GHP_volumes!$Q29:$U29,GHP_volumes!$Q$13:$U$13)+GHP_volumes!$O29,0)</f>
        <v>0</v>
      </c>
      <c r="J29" s="234">
        <f>IF(J$11=$D$6, GHP_volumes!$M29,0)</f>
        <v>0</v>
      </c>
      <c r="K29" s="233">
        <f>IF(K$11=$D$6, GHP_volumes!$J29*GHP_volumes!$K29,0)</f>
        <v>0</v>
      </c>
      <c r="L29" s="233">
        <f>IF(L$11=IF($D29=$A$5, $D$5, IF(OR($D29="ESV observed compliance", $D29 = $A$7),$D$7, $D$6)), SUMPRODUCT(GHP_volumes!$Q29:$U29,GHP_volumes!$Q$13:$U$13)+GHP_volumes!$O29,0)</f>
        <v>0</v>
      </c>
      <c r="M29" s="234">
        <f>IF(M$11=$D$6, GHP_volumes!$M29,0)</f>
        <v>0</v>
      </c>
      <c r="N29" s="233">
        <f>IF(N$11=$D$6, GHP_volumes!$J29*GHP_volumes!$K29,0)</f>
        <v>0</v>
      </c>
      <c r="O29" s="233">
        <f>IF(O$11=IF($D29=$A$5, $D$5, IF(OR($D29="ESV observed compliance", $D29 = $A$7),$D$7, $D$6)), SUMPRODUCT(GHP_volumes!$Q29:$U29,GHP_volumes!$Q$13:$U$13)+GHP_volumes!$O29,0)</f>
        <v>0</v>
      </c>
      <c r="P29" s="234">
        <f>IF(P$11=$D$6, GHP_volumes!$M29,0)</f>
        <v>0</v>
      </c>
      <c r="Q29" s="233">
        <f>IF(Q$11=$D$6, GHP_volumes!$J29*GHP_volumes!$K29,0)</f>
        <v>2538169.438574709</v>
      </c>
      <c r="R29" s="233">
        <f ca="1">IF(R$11=IF($D29=$A$5, $D$5, IF(OR($D29="ESV observed compliance", $D29 = $A$7),$D$7, $D$6)), SUMPRODUCT(GHP_volumes!$Q29:$U29,GHP_volumes!$Q$13:$U$13)+GHP_volumes!$O29,0)</f>
        <v>0</v>
      </c>
      <c r="S29" s="234">
        <f>IF(S$11=$D$6, GHP_volumes!$M29,0)</f>
        <v>0</v>
      </c>
      <c r="T29" s="233">
        <f>IF(T$11=$D$6, GHP_volumes!$J29*GHP_volumes!$K29,0)</f>
        <v>0</v>
      </c>
      <c r="U29" s="233">
        <f>IF(U$11=IF($D29=$A$5, $D$5, IF(OR($D29="ESV observed compliance", $D29 = $A$7),$D$7, $D$6)), SUMPRODUCT(GHP_volumes!$Q29:$U29,GHP_volumes!$Q$13:$U$13)+GHP_volumes!$O29,0)</f>
        <v>0</v>
      </c>
      <c r="V29" s="234">
        <f>IF(V$11=$D$6, GHP_volumes!$M29,0)</f>
        <v>0</v>
      </c>
      <c r="W29" s="233">
        <f>IF(W$11=$D$6, GHP_volumes!$J29*GHP_volumes!$K29,0)</f>
        <v>0</v>
      </c>
      <c r="X29" s="233">
        <f>IF(X$11=IF($D29=$A$5, $D$5, IF(OR($D29="ESV observed compliance", $D29 = $A$7),$D$7, $D$6)), SUMPRODUCT(GHP_volumes!$Q29:$U29,GHP_volumes!$Q$13:$U$13)+GHP_volumes!$O29,0)</f>
        <v>0</v>
      </c>
      <c r="Y29" s="234">
        <f>IF(Y$11=$D$6, GHP_volumes!$M29,0)</f>
        <v>0</v>
      </c>
      <c r="Z29" s="233">
        <f>IF(Z$11=$D$6, GHP_volumes!$J29*GHP_volumes!$K29,0)</f>
        <v>0</v>
      </c>
      <c r="AA29" s="233">
        <f>IF(AA$11=IF($D29=$A$5, $D$5, IF(OR($D29="ESV observed compliance", $D29 = $A$7),$D$7, $D$6)), SUMPRODUCT(GHP_volumes!$Q29:$U29,GHP_volumes!$Q$13:$U$13)+GHP_volumes!$O29,0)</f>
        <v>0</v>
      </c>
      <c r="AB29" s="234">
        <f>IF(AB$11=$D$6, GHP_volumes!$M29,0)</f>
        <v>0</v>
      </c>
      <c r="AC29" s="124"/>
      <c r="AD29" s="235">
        <f t="shared" si="3"/>
        <v>0</v>
      </c>
      <c r="AE29" s="235">
        <f t="shared" si="3"/>
        <v>0</v>
      </c>
      <c r="AF29" s="235">
        <f t="shared" si="3"/>
        <v>0</v>
      </c>
      <c r="AG29" s="235">
        <f t="shared" ca="1" si="3"/>
        <v>2538169.438574709</v>
      </c>
      <c r="AH29" s="235">
        <f t="shared" si="3"/>
        <v>0</v>
      </c>
      <c r="AI29" s="235">
        <f t="shared" si="3"/>
        <v>0</v>
      </c>
      <c r="AJ29" s="235">
        <f t="shared" si="3"/>
        <v>0</v>
      </c>
      <c r="AK29" s="124"/>
      <c r="AL29" s="235">
        <f t="shared" ca="1" si="6"/>
        <v>2538169.438574709</v>
      </c>
      <c r="AN29" s="235">
        <f t="shared" si="5"/>
        <v>0</v>
      </c>
      <c r="AO29" s="235">
        <f t="shared" si="5"/>
        <v>0</v>
      </c>
      <c r="AP29" s="235">
        <f t="shared" si="5"/>
        <v>0</v>
      </c>
      <c r="AQ29" s="235">
        <f t="shared" si="5"/>
        <v>0</v>
      </c>
      <c r="AR29" s="235">
        <f t="shared" si="5"/>
        <v>0</v>
      </c>
      <c r="AS29" s="235">
        <f t="shared" si="5"/>
        <v>0</v>
      </c>
      <c r="AT29" s="235">
        <f t="shared" si="5"/>
        <v>0</v>
      </c>
      <c r="AU29" s="235">
        <f t="shared" ca="1" si="5"/>
        <v>1269084.7192873545</v>
      </c>
      <c r="AV29" s="235">
        <f t="shared" ca="1" si="5"/>
        <v>1269084.7192873545</v>
      </c>
      <c r="AW29" s="235">
        <f t="shared" si="5"/>
        <v>0</v>
      </c>
      <c r="AX29" s="235">
        <f t="shared" si="5"/>
        <v>0</v>
      </c>
      <c r="AY29" s="235">
        <f t="shared" si="5"/>
        <v>0</v>
      </c>
      <c r="AZ29" s="235">
        <f t="shared" si="5"/>
        <v>0</v>
      </c>
      <c r="BA29" s="235">
        <f t="shared" si="5"/>
        <v>0</v>
      </c>
      <c r="BB29" s="235">
        <f t="shared" si="5"/>
        <v>0</v>
      </c>
      <c r="BC29" s="235">
        <f t="shared" si="5"/>
        <v>0</v>
      </c>
    </row>
    <row r="30" spans="2:55">
      <c r="D30" s="217" t="str">
        <f>GHP_volumes!D30</f>
        <v>Test Sites</v>
      </c>
      <c r="F30" s="12"/>
      <c r="G30" s="98"/>
      <c r="H30" s="236">
        <f>IF(H$11=$D$6, GHP_volumes!$J30*GHP_volumes!$K30,0)</f>
        <v>0</v>
      </c>
      <c r="I30" s="233">
        <f>IF(I$11=IF($D30=$A$5, $D$5, IF(OR($D30="ESV observed compliance", $D30 = $A$7),$D$7, $D$6)), SUMPRODUCT(GHP_volumes!$Q30:$U30,GHP_volumes!$Q$13:$U$13)+GHP_volumes!$O30,0)</f>
        <v>0</v>
      </c>
      <c r="J30" s="234">
        <f>IF(J$11=$D$6, GHP_volumes!$M30,0)</f>
        <v>0</v>
      </c>
      <c r="K30" s="233">
        <f>IF(K$11=$D$6, GHP_volumes!$J30*GHP_volumes!$K30,0)</f>
        <v>0</v>
      </c>
      <c r="L30" s="233">
        <f>IF(L$11=IF($D30=$A$5, $D$5, IF(OR($D30="ESV observed compliance", $D30 = $A$7),$D$7, $D$6)), SUMPRODUCT(GHP_volumes!$Q30:$U30,GHP_volumes!$Q$13:$U$13)+GHP_volumes!$O30,0)</f>
        <v>0</v>
      </c>
      <c r="M30" s="234">
        <f>IF(M$11=$D$6, GHP_volumes!$M30,0)</f>
        <v>0</v>
      </c>
      <c r="N30" s="233">
        <f>IF(N$11=$D$6, GHP_volumes!$J30*GHP_volumes!$K30,0)</f>
        <v>0</v>
      </c>
      <c r="O30" s="233">
        <f>IF(O$11=IF($D30=$A$5, $D$5, IF(OR($D30="ESV observed compliance", $D30 = $A$7),$D$7, $D$6)), SUMPRODUCT(GHP_volumes!$Q30:$U30,GHP_volumes!$Q$13:$U$13)+GHP_volumes!$O30,0)</f>
        <v>0</v>
      </c>
      <c r="P30" s="234">
        <f>IF(P$11=$D$6, GHP_volumes!$M30,0)</f>
        <v>0</v>
      </c>
      <c r="Q30" s="233">
        <f>IF(Q$11=$D$6, GHP_volumes!$J30*GHP_volumes!$K30,0)</f>
        <v>5594.1792605982228</v>
      </c>
      <c r="R30" s="233">
        <f ca="1">IF(R$11=IF($D30=$A$5, $D$5, IF(OR($D30="ESV observed compliance", $D30 = $A$7),$D$7, $D$6)), SUMPRODUCT(GHP_volumes!$Q30:$U30,GHP_volumes!$Q$13:$U$13)+GHP_volumes!$O30,0)</f>
        <v>9479.7207066273913</v>
      </c>
      <c r="S30" s="234">
        <f>IF(S$11=$D$6, GHP_volumes!$M30,0)</f>
        <v>0</v>
      </c>
      <c r="T30" s="233">
        <f>IF(T$11=$D$6, GHP_volumes!$J30*GHP_volumes!$K30,0)</f>
        <v>0</v>
      </c>
      <c r="U30" s="233">
        <f>IF(U$11=IF($D30=$A$5, $D$5, IF(OR($D30="ESV observed compliance", $D30 = $A$7),$D$7, $D$6)), SUMPRODUCT(GHP_volumes!$Q30:$U30,GHP_volumes!$Q$13:$U$13)+GHP_volumes!$O30,0)</f>
        <v>0</v>
      </c>
      <c r="V30" s="234">
        <f>IF(V$11=$D$6, GHP_volumes!$M30,0)</f>
        <v>0</v>
      </c>
      <c r="W30" s="233">
        <f>IF(W$11=$D$6, GHP_volumes!$J30*GHP_volumes!$K30,0)</f>
        <v>0</v>
      </c>
      <c r="X30" s="233">
        <f>IF(X$11=IF($D30=$A$5, $D$5, IF(OR($D30="ESV observed compliance", $D30 = $A$7),$D$7, $D$6)), SUMPRODUCT(GHP_volumes!$Q30:$U30,GHP_volumes!$Q$13:$U$13)+GHP_volumes!$O30,0)</f>
        <v>0</v>
      </c>
      <c r="Y30" s="234">
        <f>IF(Y$11=$D$6, GHP_volumes!$M30,0)</f>
        <v>0</v>
      </c>
      <c r="Z30" s="233">
        <f>IF(Z$11=$D$6, GHP_volumes!$J30*GHP_volumes!$K30,0)</f>
        <v>0</v>
      </c>
      <c r="AA30" s="233">
        <f>IF(AA$11=IF($D30=$A$5, $D$5, IF(OR($D30="ESV observed compliance", $D30 = $A$7),$D$7, $D$6)), SUMPRODUCT(GHP_volumes!$Q30:$U30,GHP_volumes!$Q$13:$U$13)+GHP_volumes!$O30,0)</f>
        <v>0</v>
      </c>
      <c r="AB30" s="234">
        <f>IF(AB$11=$D$6, GHP_volumes!$M30,0)</f>
        <v>0</v>
      </c>
      <c r="AC30" s="124"/>
      <c r="AD30" s="235">
        <f t="shared" si="3"/>
        <v>0</v>
      </c>
      <c r="AE30" s="235">
        <f t="shared" si="3"/>
        <v>0</v>
      </c>
      <c r="AF30" s="235">
        <f t="shared" si="3"/>
        <v>0</v>
      </c>
      <c r="AG30" s="235">
        <f t="shared" ca="1" si="3"/>
        <v>15073.899967225614</v>
      </c>
      <c r="AH30" s="235">
        <f t="shared" si="3"/>
        <v>0</v>
      </c>
      <c r="AI30" s="235">
        <f t="shared" si="3"/>
        <v>0</v>
      </c>
      <c r="AJ30" s="235">
        <f t="shared" si="3"/>
        <v>0</v>
      </c>
      <c r="AK30" s="124"/>
      <c r="AL30" s="235">
        <f ca="1">SUM(AD30:AJ30)</f>
        <v>15073.899967225614</v>
      </c>
      <c r="AN30" s="235">
        <f t="shared" si="5"/>
        <v>0</v>
      </c>
      <c r="AO30" s="235">
        <f t="shared" si="5"/>
        <v>0</v>
      </c>
      <c r="AP30" s="235">
        <f t="shared" si="5"/>
        <v>0</v>
      </c>
      <c r="AQ30" s="235">
        <f t="shared" si="5"/>
        <v>0</v>
      </c>
      <c r="AR30" s="235">
        <f t="shared" si="5"/>
        <v>0</v>
      </c>
      <c r="AS30" s="235">
        <f t="shared" si="5"/>
        <v>0</v>
      </c>
      <c r="AT30" s="235">
        <f t="shared" si="5"/>
        <v>0</v>
      </c>
      <c r="AU30" s="235">
        <f t="shared" ca="1" si="5"/>
        <v>7536.949983612807</v>
      </c>
      <c r="AV30" s="235">
        <f t="shared" ca="1" si="5"/>
        <v>7536.949983612807</v>
      </c>
      <c r="AW30" s="235">
        <f t="shared" si="5"/>
        <v>0</v>
      </c>
      <c r="AX30" s="235">
        <f t="shared" si="5"/>
        <v>0</v>
      </c>
      <c r="AY30" s="235">
        <f t="shared" si="5"/>
        <v>0</v>
      </c>
      <c r="AZ30" s="235">
        <f t="shared" si="5"/>
        <v>0</v>
      </c>
      <c r="BA30" s="235">
        <f t="shared" si="5"/>
        <v>0</v>
      </c>
      <c r="BB30" s="235">
        <f t="shared" si="5"/>
        <v>0</v>
      </c>
      <c r="BC30" s="235">
        <f t="shared" si="5"/>
        <v>0</v>
      </c>
    </row>
    <row r="31" spans="2:55">
      <c r="D31" s="219" t="str">
        <f>GHP_volumes!D31</f>
        <v>HV Customers (total)</v>
      </c>
      <c r="F31" s="12"/>
      <c r="G31" s="98"/>
      <c r="H31" s="236">
        <f>IF(H$11=$D$6, GHP_volumes!$J31*GHP_volumes!$K31,0)</f>
        <v>0</v>
      </c>
      <c r="I31" s="233">
        <f>IF(I$11=IF($D31=$A$5, $D$5, IF(OR($D31="ESV observed compliance", $D31 = $A$7),$D$7, $D$6)), SUMPRODUCT(GHP_volumes!$Q31:$U31,GHP_volumes!$Q$13:$U$13)+GHP_volumes!$O31,0)</f>
        <v>0</v>
      </c>
      <c r="J31" s="234">
        <f>IF(J$11=$D$6, GHP_volumes!$M31,0)</f>
        <v>0</v>
      </c>
      <c r="K31" s="233">
        <f>IF(K$11=$D$6, GHP_volumes!$J31*GHP_volumes!$K31,0)</f>
        <v>0</v>
      </c>
      <c r="L31" s="233">
        <f>IF(L$11=IF($D31=$A$5, $D$5, IF(OR($D31="ESV observed compliance", $D31 = $A$7),$D$7, $D$6)), SUMPRODUCT(GHP_volumes!$Q31:$U31,GHP_volumes!$Q$13:$U$13)+GHP_volumes!$O31,0)</f>
        <v>0</v>
      </c>
      <c r="M31" s="234">
        <f>IF(M$11=$D$6, GHP_volumes!$M31,0)</f>
        <v>0</v>
      </c>
      <c r="N31" s="233">
        <f>IF(N$11=$D$6, GHP_volumes!$J31*GHP_volumes!$K31,0)</f>
        <v>0</v>
      </c>
      <c r="O31" s="233">
        <f>IF(O$11=IF($D31=$A$5, $D$5, IF(OR($D31="ESV observed compliance", $D31 = $A$7),$D$7, $D$6)), SUMPRODUCT(GHP_volumes!$Q31:$U31,GHP_volumes!$Q$13:$U$13)+GHP_volumes!$O31,0)</f>
        <v>0</v>
      </c>
      <c r="P31" s="234">
        <f>IF(P$11=$D$6, GHP_volumes!$M31,0)</f>
        <v>0</v>
      </c>
      <c r="Q31" s="233">
        <f>IF(Q$11=$D$6, GHP_volumes!$J31*GHP_volumes!$K31,0)</f>
        <v>0</v>
      </c>
      <c r="R31" s="233">
        <f ca="1">IF(R$11=IF($D31=$A$5, $D$5, IF(OR($D31="ESV observed compliance", $D31 = $A$7),$D$7, $D$6)), SUMPRODUCT(GHP_volumes!$Q31:$U31,GHP_volumes!$Q$13:$U$13)+GHP_volumes!$O31,0)</f>
        <v>0</v>
      </c>
      <c r="S31" s="234">
        <f>IF(S$11=$D$6, GHP_volumes!$M31,0)</f>
        <v>0</v>
      </c>
      <c r="T31" s="233">
        <f>IF(T$11=$D$6, GHP_volumes!$J31*GHP_volumes!$K31,0)</f>
        <v>0</v>
      </c>
      <c r="U31" s="233">
        <f>IF(U$11=IF($D31=$A$5, $D$5, IF(OR($D31="ESV observed compliance", $D31 = $A$7),$D$7, $D$6)), SUMPRODUCT(GHP_volumes!$Q31:$U31,GHP_volumes!$Q$13:$U$13)+GHP_volumes!$O31,0)</f>
        <v>0</v>
      </c>
      <c r="V31" s="234">
        <f>IF(V$11=$D$6, GHP_volumes!$M31,0)</f>
        <v>0</v>
      </c>
      <c r="W31" s="233">
        <f>IF(W$11=$D$6, GHP_volumes!$J31*GHP_volumes!$K31,0)</f>
        <v>0</v>
      </c>
      <c r="X31" s="233">
        <f>IF(X$11=IF($D31=$A$5, $D$5, IF(OR($D31="ESV observed compliance", $D31 = $A$7),$D$7, $D$6)), SUMPRODUCT(GHP_volumes!$Q31:$U31,GHP_volumes!$Q$13:$U$13)+GHP_volumes!$O31,0)</f>
        <v>0</v>
      </c>
      <c r="Y31" s="234">
        <f>IF(Y$11=$D$6, GHP_volumes!$M31,0)</f>
        <v>0</v>
      </c>
      <c r="Z31" s="233">
        <f>IF(Z$11=$D$6, GHP_volumes!$J31*GHP_volumes!$K31,0)</f>
        <v>0</v>
      </c>
      <c r="AA31" s="233">
        <f>IF(AA$11=IF($D31=$A$5, $D$5, IF(OR($D31="ESV observed compliance", $D31 = $A$7),$D$7, $D$6)), SUMPRODUCT(GHP_volumes!$Q31:$U31,GHP_volumes!$Q$13:$U$13)+GHP_volumes!$O31,0)</f>
        <v>0</v>
      </c>
      <c r="AB31" s="234">
        <f>IF(AB$11=$D$6, GHP_volumes!$M31,0)</f>
        <v>0</v>
      </c>
      <c r="AC31" s="124"/>
      <c r="AD31" s="235">
        <f t="shared" si="3"/>
        <v>0</v>
      </c>
      <c r="AE31" s="235">
        <f t="shared" si="3"/>
        <v>0</v>
      </c>
      <c r="AF31" s="235">
        <f t="shared" si="3"/>
        <v>0</v>
      </c>
      <c r="AG31" s="235">
        <f t="shared" ca="1" si="3"/>
        <v>0</v>
      </c>
      <c r="AH31" s="235">
        <f t="shared" si="3"/>
        <v>0</v>
      </c>
      <c r="AI31" s="235">
        <f t="shared" si="3"/>
        <v>0</v>
      </c>
      <c r="AJ31" s="235">
        <f t="shared" si="3"/>
        <v>0</v>
      </c>
      <c r="AK31" s="124"/>
      <c r="AL31" s="235">
        <f t="shared" ca="1" si="6"/>
        <v>0</v>
      </c>
      <c r="AN31" s="235">
        <f t="shared" si="5"/>
        <v>0</v>
      </c>
      <c r="AO31" s="235">
        <f t="shared" si="5"/>
        <v>0</v>
      </c>
      <c r="AP31" s="235">
        <f t="shared" si="5"/>
        <v>0</v>
      </c>
      <c r="AQ31" s="235">
        <f t="shared" si="5"/>
        <v>0</v>
      </c>
      <c r="AR31" s="235">
        <f t="shared" si="5"/>
        <v>0</v>
      </c>
      <c r="AS31" s="235">
        <f t="shared" si="5"/>
        <v>0</v>
      </c>
      <c r="AT31" s="235">
        <f t="shared" si="5"/>
        <v>0</v>
      </c>
      <c r="AU31" s="235">
        <f t="shared" ca="1" si="5"/>
        <v>0</v>
      </c>
      <c r="AV31" s="235">
        <f t="shared" ca="1" si="5"/>
        <v>0</v>
      </c>
      <c r="AW31" s="235">
        <f t="shared" si="5"/>
        <v>0</v>
      </c>
      <c r="AX31" s="235">
        <f t="shared" si="5"/>
        <v>0</v>
      </c>
      <c r="AY31" s="235">
        <f t="shared" si="5"/>
        <v>0</v>
      </c>
      <c r="AZ31" s="235">
        <f t="shared" si="5"/>
        <v>0</v>
      </c>
      <c r="BA31" s="235">
        <f t="shared" si="5"/>
        <v>0</v>
      </c>
      <c r="BB31" s="235">
        <f t="shared" si="5"/>
        <v>0</v>
      </c>
      <c r="BC31" s="235">
        <f t="shared" si="5"/>
        <v>0</v>
      </c>
    </row>
    <row r="32" spans="2:55">
      <c r="D32" s="219" t="str">
        <f>GHP_volumes!D32</f>
        <v>HV Customers (generation signalling)</v>
      </c>
      <c r="F32" s="12"/>
      <c r="G32" s="98"/>
      <c r="H32" s="236">
        <f>IF(H$11=$D$6, GHP_volumes!$J32*GHP_volumes!$K32,0)</f>
        <v>0</v>
      </c>
      <c r="I32" s="233">
        <f>IF(I$11=IF($D32=$A$5, $D$5, IF(OR($D32="ESV observed compliance", $D32 = $A$7),$D$7, $D$6)), SUMPRODUCT(GHP_volumes!$Q32:$U32,GHP_volumes!$Q$13:$U$13)+GHP_volumes!$O32,0)</f>
        <v>0</v>
      </c>
      <c r="J32" s="234">
        <f>IF(J$11=$D$6, GHP_volumes!$M32,0)</f>
        <v>0</v>
      </c>
      <c r="K32" s="233">
        <f>IF(K$11=$D$6, GHP_volumes!$J32*GHP_volumes!$K32,0)</f>
        <v>0</v>
      </c>
      <c r="L32" s="233">
        <f>IF(L$11=IF($D32=$A$5, $D$5, IF(OR($D32="ESV observed compliance", $D32 = $A$7),$D$7, $D$6)), SUMPRODUCT(GHP_volumes!$Q32:$U32,GHP_volumes!$Q$13:$U$13)+GHP_volumes!$O32,0)</f>
        <v>0</v>
      </c>
      <c r="M32" s="234">
        <f>IF(M$11=$D$6, GHP_volumes!$M32,0)</f>
        <v>0</v>
      </c>
      <c r="N32" s="233">
        <f>IF(N$11=$D$6, GHP_volumes!$J32*GHP_volumes!$K32,0)</f>
        <v>0</v>
      </c>
      <c r="O32" s="233">
        <f>IF(O$11=IF($D32=$A$5, $D$5, IF(OR($D32="ESV observed compliance", $D32 = $A$7),$D$7, $D$6)), SUMPRODUCT(GHP_volumes!$Q32:$U32,GHP_volumes!$Q$13:$U$13)+GHP_volumes!$O32,0)</f>
        <v>0</v>
      </c>
      <c r="P32" s="234">
        <f>IF(P$11=$D$6, GHP_volumes!$M32,0)</f>
        <v>0</v>
      </c>
      <c r="Q32" s="233">
        <f>IF(Q$11=$D$6, GHP_volumes!$J32*GHP_volumes!$K32,0)</f>
        <v>0</v>
      </c>
      <c r="R32" s="233">
        <f ca="1">IF(R$11=IF($D32=$A$5, $D$5, IF(OR($D32="ESV observed compliance", $D32 = $A$7),$D$7, $D$6)), SUMPRODUCT(GHP_volumes!$Q32:$U32,GHP_volumes!$Q$13:$U$13)+GHP_volumes!$O32,0)</f>
        <v>0</v>
      </c>
      <c r="S32" s="234">
        <f>IF(S$11=$D$6, GHP_volumes!$M32,0)</f>
        <v>0</v>
      </c>
      <c r="T32" s="233">
        <f>IF(T$11=$D$6, GHP_volumes!$J32*GHP_volumes!$K32,0)</f>
        <v>0</v>
      </c>
      <c r="U32" s="233">
        <f>IF(U$11=IF($D32=$A$5, $D$5, IF(OR($D32="ESV observed compliance", $D32 = $A$7),$D$7, $D$6)), SUMPRODUCT(GHP_volumes!$Q32:$U32,GHP_volumes!$Q$13:$U$13)+GHP_volumes!$O32,0)</f>
        <v>0</v>
      </c>
      <c r="V32" s="234">
        <f>IF(V$11=$D$6, GHP_volumes!$M32,0)</f>
        <v>0</v>
      </c>
      <c r="W32" s="233">
        <f>IF(W$11=$D$6, GHP_volumes!$J32*GHP_volumes!$K32,0)</f>
        <v>0</v>
      </c>
      <c r="X32" s="233">
        <f>IF(X$11=IF($D32=$A$5, $D$5, IF(OR($D32="ESV observed compliance", $D32 = $A$7),$D$7, $D$6)), SUMPRODUCT(GHP_volumes!$Q32:$U32,GHP_volumes!$Q$13:$U$13)+GHP_volumes!$O32,0)</f>
        <v>0</v>
      </c>
      <c r="Y32" s="234">
        <f>IF(Y$11=$D$6, GHP_volumes!$M32,0)</f>
        <v>0</v>
      </c>
      <c r="Z32" s="233">
        <f>IF(Z$11=$D$6, GHP_volumes!$J32*GHP_volumes!$K32,0)</f>
        <v>0</v>
      </c>
      <c r="AA32" s="233">
        <f>IF(AA$11=IF($D32=$A$5, $D$5, IF(OR($D32="ESV observed compliance", $D32 = $A$7),$D$7, $D$6)), SUMPRODUCT(GHP_volumes!$Q32:$U32,GHP_volumes!$Q$13:$U$13)+GHP_volumes!$O32,0)</f>
        <v>0</v>
      </c>
      <c r="AB32" s="234">
        <f>IF(AB$11=$D$6, GHP_volumes!$M32,0)</f>
        <v>0</v>
      </c>
      <c r="AC32" s="124"/>
      <c r="AD32" s="235">
        <f t="shared" si="3"/>
        <v>0</v>
      </c>
      <c r="AE32" s="235">
        <f t="shared" si="3"/>
        <v>0</v>
      </c>
      <c r="AF32" s="235">
        <f t="shared" si="3"/>
        <v>0</v>
      </c>
      <c r="AG32" s="235">
        <f t="shared" ca="1" si="3"/>
        <v>0</v>
      </c>
      <c r="AH32" s="235">
        <f t="shared" si="3"/>
        <v>0</v>
      </c>
      <c r="AI32" s="235">
        <f t="shared" si="3"/>
        <v>0</v>
      </c>
      <c r="AJ32" s="235">
        <f t="shared" si="3"/>
        <v>0</v>
      </c>
      <c r="AK32" s="124"/>
      <c r="AL32" s="235">
        <f t="shared" ca="1" si="6"/>
        <v>0</v>
      </c>
      <c r="AN32" s="235">
        <f t="shared" si="5"/>
        <v>0</v>
      </c>
      <c r="AO32" s="235">
        <f t="shared" si="5"/>
        <v>0</v>
      </c>
      <c r="AP32" s="235">
        <f t="shared" si="5"/>
        <v>0</v>
      </c>
      <c r="AQ32" s="235">
        <f t="shared" si="5"/>
        <v>0</v>
      </c>
      <c r="AR32" s="235">
        <f t="shared" si="5"/>
        <v>0</v>
      </c>
      <c r="AS32" s="235">
        <f t="shared" si="5"/>
        <v>0</v>
      </c>
      <c r="AT32" s="235">
        <f t="shared" si="5"/>
        <v>0</v>
      </c>
      <c r="AU32" s="235">
        <f t="shared" ca="1" si="5"/>
        <v>0</v>
      </c>
      <c r="AV32" s="235">
        <f t="shared" ca="1" si="5"/>
        <v>0</v>
      </c>
      <c r="AW32" s="235">
        <f t="shared" si="5"/>
        <v>0</v>
      </c>
      <c r="AX32" s="235">
        <f t="shared" si="5"/>
        <v>0</v>
      </c>
      <c r="AY32" s="235">
        <f t="shared" si="5"/>
        <v>0</v>
      </c>
      <c r="AZ32" s="235">
        <f t="shared" si="5"/>
        <v>0</v>
      </c>
      <c r="BA32" s="235">
        <f t="shared" si="5"/>
        <v>0</v>
      </c>
      <c r="BB32" s="235">
        <f t="shared" si="5"/>
        <v>0</v>
      </c>
      <c r="BC32" s="235">
        <f t="shared" si="5"/>
        <v>0</v>
      </c>
    </row>
    <row r="33" spans="1:55"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D33" s="105"/>
      <c r="AE33" s="105"/>
      <c r="AF33" s="105"/>
      <c r="AG33" s="105"/>
      <c r="AH33" s="105"/>
      <c r="AI33" s="105"/>
      <c r="AJ33" s="105"/>
      <c r="AL33" s="105"/>
      <c r="AN33" s="235">
        <f t="shared" si="5"/>
        <v>0</v>
      </c>
      <c r="AO33" s="235">
        <f t="shared" si="5"/>
        <v>0</v>
      </c>
      <c r="AP33" s="235">
        <f t="shared" si="5"/>
        <v>0</v>
      </c>
      <c r="AQ33" s="235">
        <f t="shared" si="5"/>
        <v>0</v>
      </c>
      <c r="AR33" s="235">
        <f t="shared" si="5"/>
        <v>0</v>
      </c>
      <c r="AS33" s="235">
        <f t="shared" si="5"/>
        <v>0</v>
      </c>
      <c r="AT33" s="235">
        <f t="shared" si="5"/>
        <v>0</v>
      </c>
      <c r="AU33" s="235">
        <f t="shared" si="5"/>
        <v>0</v>
      </c>
      <c r="AV33" s="235">
        <f t="shared" si="5"/>
        <v>0</v>
      </c>
      <c r="AW33" s="235">
        <f t="shared" si="5"/>
        <v>0</v>
      </c>
      <c r="AX33" s="235">
        <f t="shared" si="5"/>
        <v>0</v>
      </c>
      <c r="AY33" s="235">
        <f t="shared" si="5"/>
        <v>0</v>
      </c>
      <c r="AZ33" s="235">
        <f t="shared" si="5"/>
        <v>0</v>
      </c>
      <c r="BA33" s="235">
        <f t="shared" si="5"/>
        <v>0</v>
      </c>
      <c r="BB33" s="235">
        <f t="shared" si="5"/>
        <v>0</v>
      </c>
      <c r="BC33" s="235">
        <f t="shared" ref="BC33" si="7">SUMIF($AD$11:$AJ$11,BC$11, $AD33:$AJ33)*BC$8</f>
        <v>0</v>
      </c>
    </row>
    <row r="34" spans="1:55">
      <c r="D34" s="217" t="str">
        <f>GHP_volumes!D34</f>
        <v>22kV feeder works</v>
      </c>
      <c r="F34" s="12"/>
      <c r="G34" s="98"/>
      <c r="H34" s="236">
        <f>IF(H$11=$D$6, GHP_volumes!$J34*GHP_volumes!$K34,0)</f>
        <v>0</v>
      </c>
      <c r="I34" s="233">
        <f>IF(I$11=IF($D34=$A$5, $D$5, IF(OR($D34="ESV observed compliance", $D34 = $A$7),$D$7, $D$6)), SUMPRODUCT(GHP_volumes!$Q34:$U34,GHP_volumes!$Q$13:$U$13)+GHP_volumes!$O34,0)</f>
        <v>0</v>
      </c>
      <c r="J34" s="234">
        <f>IF(J$11=$D$6, GHP_volumes!$M34,0)</f>
        <v>0</v>
      </c>
      <c r="K34" s="233">
        <f>IF(K$11=$D$6, GHP_volumes!$J34*GHP_volumes!$K34,0)</f>
        <v>0</v>
      </c>
      <c r="L34" s="233">
        <f>IF(L$11=IF($D34=$A$5, $D$5, IF(OR($D34="ESV observed compliance", $D34 = $A$7),$D$7, $D$6)), SUMPRODUCT(GHP_volumes!$Q34:$U34,GHP_volumes!$Q$13:$U$13)+GHP_volumes!$O34,0)</f>
        <v>0</v>
      </c>
      <c r="M34" s="234">
        <f>IF(M$11=$D$6, GHP_volumes!$M34,0)</f>
        <v>0</v>
      </c>
      <c r="N34" s="233">
        <f>IF(N$11=$D$6, GHP_volumes!$J34*GHP_volumes!$K34,0)</f>
        <v>0</v>
      </c>
      <c r="O34" s="233">
        <f>IF(O$11=IF($D34=$A$5, $D$5, IF(OR($D34="ESV observed compliance", $D34 = $A$7),$D$7, $D$6)), SUMPRODUCT(GHP_volumes!$Q34:$U34,GHP_volumes!$Q$13:$U$13)+GHP_volumes!$O34,0)</f>
        <v>0</v>
      </c>
      <c r="P34" s="234">
        <f>IF(P$11=$D$6, GHP_volumes!$M34,0)</f>
        <v>0</v>
      </c>
      <c r="Q34" s="233">
        <f>IF(Q$11=$D$6, GHP_volumes!$J34*GHP_volumes!$K34,0)</f>
        <v>8568000</v>
      </c>
      <c r="R34" s="233">
        <f ca="1">IF(R$11=IF($D34=$A$5, $D$5, IF(OR($D34="ESV observed compliance", $D34 = $A$7),$D$7, $D$6)), SUMPRODUCT(GHP_volumes!$Q34:$U34,GHP_volumes!$Q$13:$U$13)+GHP_volumes!$O34,0)</f>
        <v>283992.56694406318</v>
      </c>
      <c r="S34" s="234">
        <f>IF(S$11=$D$6, GHP_volumes!$M34,0)</f>
        <v>0</v>
      </c>
      <c r="T34" s="233">
        <f>IF(T$11=$D$6, GHP_volumes!$J34*GHP_volumes!$K34,0)</f>
        <v>0</v>
      </c>
      <c r="U34" s="233">
        <f>IF(U$11=IF($D34=$A$5, $D$5, IF(OR($D34="ESV observed compliance", $D34 = $A$7),$D$7, $D$6)), SUMPRODUCT(GHP_volumes!$Q34:$U34,GHP_volumes!$Q$13:$U$13)+GHP_volumes!$O34,0)</f>
        <v>0</v>
      </c>
      <c r="V34" s="234">
        <f>IF(V$11=$D$6, GHP_volumes!$M34,0)</f>
        <v>0</v>
      </c>
      <c r="W34" s="233">
        <f>IF(W$11=$D$6, GHP_volumes!$J34*GHP_volumes!$K34,0)</f>
        <v>0</v>
      </c>
      <c r="X34" s="233">
        <f>IF(X$11=IF($D34=$A$5, $D$5, IF(OR($D34="ESV observed compliance", $D34 = $A$7),$D$7, $D$6)), SUMPRODUCT(GHP_volumes!$Q34:$U34,GHP_volumes!$Q$13:$U$13)+GHP_volumes!$O34,0)</f>
        <v>0</v>
      </c>
      <c r="Y34" s="234">
        <f>IF(Y$11=$D$6, GHP_volumes!$M34,0)</f>
        <v>0</v>
      </c>
      <c r="Z34" s="233">
        <f>IF(Z$11=$D$6, GHP_volumes!$J34*GHP_volumes!$K34,0)</f>
        <v>0</v>
      </c>
      <c r="AA34" s="233">
        <f>IF(AA$11=IF($D34=$A$5, $D$5, IF(OR($D34="ESV observed compliance", $D34 = $A$7),$D$7, $D$6)), SUMPRODUCT(GHP_volumes!$Q34:$U34,GHP_volumes!$Q$13:$U$13)+GHP_volumes!$O34,0)</f>
        <v>0</v>
      </c>
      <c r="AB34" s="234">
        <f>IF(AB$11=$D$6, GHP_volumes!$M34,0)</f>
        <v>0</v>
      </c>
      <c r="AC34" s="124"/>
      <c r="AD34" s="235">
        <f t="shared" ref="AD34:AJ39" si="8">SUMIF($H$11:$AB$11,AD$11, $H34:$AB34)</f>
        <v>0</v>
      </c>
      <c r="AE34" s="235">
        <f t="shared" si="8"/>
        <v>0</v>
      </c>
      <c r="AF34" s="235">
        <f t="shared" si="8"/>
        <v>0</v>
      </c>
      <c r="AG34" s="235">
        <f t="shared" ca="1" si="8"/>
        <v>8851992.5669440627</v>
      </c>
      <c r="AH34" s="235">
        <f t="shared" si="8"/>
        <v>0</v>
      </c>
      <c r="AI34" s="235">
        <f t="shared" si="8"/>
        <v>0</v>
      </c>
      <c r="AJ34" s="235">
        <f t="shared" si="8"/>
        <v>0</v>
      </c>
      <c r="AK34" s="124"/>
      <c r="AL34" s="235">
        <f t="shared" ca="1" si="6"/>
        <v>8851992.5669440627</v>
      </c>
      <c r="AN34" s="235">
        <f t="shared" ref="AN34:BC39" si="9">SUMIF($AD$11:$AJ$11,AN$11, $AD34:$AJ34)*AN$8</f>
        <v>0</v>
      </c>
      <c r="AO34" s="235">
        <f t="shared" si="9"/>
        <v>0</v>
      </c>
      <c r="AP34" s="235">
        <f t="shared" si="9"/>
        <v>0</v>
      </c>
      <c r="AQ34" s="235">
        <f t="shared" si="9"/>
        <v>0</v>
      </c>
      <c r="AR34" s="235">
        <f t="shared" si="9"/>
        <v>0</v>
      </c>
      <c r="AS34" s="235">
        <f t="shared" si="9"/>
        <v>0</v>
      </c>
      <c r="AT34" s="235">
        <f t="shared" si="9"/>
        <v>0</v>
      </c>
      <c r="AU34" s="235">
        <f t="shared" ca="1" si="9"/>
        <v>4425996.2834720314</v>
      </c>
      <c r="AV34" s="235">
        <f t="shared" ca="1" si="9"/>
        <v>4425996.2834720314</v>
      </c>
      <c r="AW34" s="235">
        <f t="shared" si="9"/>
        <v>0</v>
      </c>
      <c r="AX34" s="235">
        <f t="shared" si="9"/>
        <v>0</v>
      </c>
      <c r="AY34" s="235">
        <f t="shared" si="9"/>
        <v>0</v>
      </c>
      <c r="AZ34" s="235">
        <f t="shared" si="9"/>
        <v>0</v>
      </c>
      <c r="BA34" s="235">
        <f t="shared" si="9"/>
        <v>0</v>
      </c>
      <c r="BB34" s="235">
        <f t="shared" si="9"/>
        <v>0</v>
      </c>
      <c r="BC34" s="235">
        <f t="shared" si="9"/>
        <v>0</v>
      </c>
    </row>
    <row r="35" spans="1:55">
      <c r="D35" s="217" t="str">
        <f>GHP_volumes!D35</f>
        <v>66kV Line works (Overhead)</v>
      </c>
      <c r="F35" s="12"/>
      <c r="G35" s="98"/>
      <c r="H35" s="236">
        <f>IF(H$11=$D$6, GHP_volumes!$J35*GHP_volumes!$K35,0)</f>
        <v>0</v>
      </c>
      <c r="I35" s="233">
        <f>IF(I$11=IF($D35=$A$5, $D$5, IF(OR($D35="ESV observed compliance", $D35 = $A$7),$D$7, $D$6)), SUMPRODUCT(GHP_volumes!$Q35:$U35,GHP_volumes!$Q$13:$U$13)+GHP_volumes!$O35,0)</f>
        <v>0</v>
      </c>
      <c r="J35" s="234">
        <f>IF(J$11=$D$6, GHP_volumes!$M35,0)</f>
        <v>0</v>
      </c>
      <c r="K35" s="233">
        <f>IF(K$11=$D$6, GHP_volumes!$J35*GHP_volumes!$K35,0)</f>
        <v>0</v>
      </c>
      <c r="L35" s="233">
        <f>IF(L$11=IF($D35=$A$5, $D$5, IF(OR($D35="ESV observed compliance", $D35 = $A$7),$D$7, $D$6)), SUMPRODUCT(GHP_volumes!$Q35:$U35,GHP_volumes!$Q$13:$U$13)+GHP_volumes!$O35,0)</f>
        <v>0</v>
      </c>
      <c r="M35" s="234">
        <f>IF(M$11=$D$6, GHP_volumes!$M35,0)</f>
        <v>0</v>
      </c>
      <c r="N35" s="233">
        <f>IF(N$11=$D$6, GHP_volumes!$J35*GHP_volumes!$K35,0)</f>
        <v>0</v>
      </c>
      <c r="O35" s="233">
        <f>IF(O$11=IF($D35=$A$5, $D$5, IF(OR($D35="ESV observed compliance", $D35 = $A$7),$D$7, $D$6)), SUMPRODUCT(GHP_volumes!$Q35:$U35,GHP_volumes!$Q$13:$U$13)+GHP_volumes!$O35,0)</f>
        <v>0</v>
      </c>
      <c r="P35" s="234">
        <f>IF(P$11=$D$6, GHP_volumes!$M35,0)</f>
        <v>0</v>
      </c>
      <c r="Q35" s="233">
        <f>IF(Q$11=$D$6, GHP_volumes!$J35*GHP_volumes!$K35,0)</f>
        <v>8874000</v>
      </c>
      <c r="R35" s="233">
        <f ca="1">IF(R$11=IF($D35=$A$5, $D$5, IF(OR($D35="ESV observed compliance", $D35 = $A$7),$D$7, $D$6)), SUMPRODUCT(GHP_volumes!$Q35:$U35,GHP_volumes!$Q$13:$U$13)+GHP_volumes!$O35,0)</f>
        <v>0</v>
      </c>
      <c r="S35" s="234">
        <f>IF(S$11=$D$6, GHP_volumes!$M35,0)</f>
        <v>0</v>
      </c>
      <c r="T35" s="233">
        <f>IF(T$11=$D$6, GHP_volumes!$J35*GHP_volumes!$K35,0)</f>
        <v>0</v>
      </c>
      <c r="U35" s="233">
        <f>IF(U$11=IF($D35=$A$5, $D$5, IF(OR($D35="ESV observed compliance", $D35 = $A$7),$D$7, $D$6)), SUMPRODUCT(GHP_volumes!$Q35:$U35,GHP_volumes!$Q$13:$U$13)+GHP_volumes!$O35,0)</f>
        <v>0</v>
      </c>
      <c r="V35" s="234">
        <f>IF(V$11=$D$6, GHP_volumes!$M35,0)</f>
        <v>0</v>
      </c>
      <c r="W35" s="233">
        <f>IF(W$11=$D$6, GHP_volumes!$J35*GHP_volumes!$K35,0)</f>
        <v>0</v>
      </c>
      <c r="X35" s="233">
        <f>IF(X$11=IF($D35=$A$5, $D$5, IF(OR($D35="ESV observed compliance", $D35 = $A$7),$D$7, $D$6)), SUMPRODUCT(GHP_volumes!$Q35:$U35,GHP_volumes!$Q$13:$U$13)+GHP_volumes!$O35,0)</f>
        <v>0</v>
      </c>
      <c r="Y35" s="234">
        <f>IF(Y$11=$D$6, GHP_volumes!$M35,0)</f>
        <v>0</v>
      </c>
      <c r="Z35" s="233">
        <f>IF(Z$11=$D$6, GHP_volumes!$J35*GHP_volumes!$K35,0)</f>
        <v>0</v>
      </c>
      <c r="AA35" s="233">
        <f>IF(AA$11=IF($D35=$A$5, $D$5, IF(OR($D35="ESV observed compliance", $D35 = $A$7),$D$7, $D$6)), SUMPRODUCT(GHP_volumes!$Q35:$U35,GHP_volumes!$Q$13:$U$13)+GHP_volumes!$O35,0)</f>
        <v>0</v>
      </c>
      <c r="AB35" s="234">
        <f>IF(AB$11=$D$6, GHP_volumes!$M35,0)</f>
        <v>0</v>
      </c>
      <c r="AC35" s="124"/>
      <c r="AD35" s="235">
        <f t="shared" si="8"/>
        <v>0</v>
      </c>
      <c r="AE35" s="235">
        <f t="shared" si="8"/>
        <v>0</v>
      </c>
      <c r="AF35" s="235">
        <f t="shared" si="8"/>
        <v>0</v>
      </c>
      <c r="AG35" s="235">
        <f t="shared" ca="1" si="8"/>
        <v>8874000</v>
      </c>
      <c r="AH35" s="235">
        <f t="shared" si="8"/>
        <v>0</v>
      </c>
      <c r="AI35" s="235">
        <f t="shared" si="8"/>
        <v>0</v>
      </c>
      <c r="AJ35" s="235">
        <f t="shared" si="8"/>
        <v>0</v>
      </c>
      <c r="AK35" s="124"/>
      <c r="AL35" s="235">
        <f t="shared" ca="1" si="6"/>
        <v>8874000</v>
      </c>
      <c r="AN35" s="235">
        <f t="shared" si="9"/>
        <v>0</v>
      </c>
      <c r="AO35" s="235">
        <f t="shared" si="9"/>
        <v>0</v>
      </c>
      <c r="AP35" s="235">
        <f t="shared" si="9"/>
        <v>0</v>
      </c>
      <c r="AQ35" s="235">
        <f t="shared" si="9"/>
        <v>0</v>
      </c>
      <c r="AR35" s="235">
        <f t="shared" si="9"/>
        <v>0</v>
      </c>
      <c r="AS35" s="235">
        <f t="shared" si="9"/>
        <v>0</v>
      </c>
      <c r="AT35" s="235">
        <f t="shared" si="9"/>
        <v>0</v>
      </c>
      <c r="AU35" s="235">
        <f t="shared" ca="1" si="9"/>
        <v>4437000</v>
      </c>
      <c r="AV35" s="235">
        <f t="shared" ca="1" si="9"/>
        <v>4437000</v>
      </c>
      <c r="AW35" s="235">
        <f t="shared" si="9"/>
        <v>0</v>
      </c>
      <c r="AX35" s="235">
        <f t="shared" si="9"/>
        <v>0</v>
      </c>
      <c r="AY35" s="235">
        <f t="shared" si="9"/>
        <v>0</v>
      </c>
      <c r="AZ35" s="235">
        <f t="shared" si="9"/>
        <v>0</v>
      </c>
      <c r="BA35" s="235">
        <f t="shared" si="9"/>
        <v>0</v>
      </c>
      <c r="BB35" s="235">
        <f t="shared" si="9"/>
        <v>0</v>
      </c>
      <c r="BC35" s="235">
        <f t="shared" si="9"/>
        <v>0</v>
      </c>
    </row>
    <row r="36" spans="1:55">
      <c r="D36" s="217" t="str">
        <f>GHP_volumes!D36</f>
        <v>3rd phase line extension</v>
      </c>
      <c r="F36" s="12"/>
      <c r="G36" s="98"/>
      <c r="H36" s="236">
        <f>IF(H$11=$D$6, GHP_volumes!$J36*GHP_volumes!$K36,0)</f>
        <v>0</v>
      </c>
      <c r="I36" s="233">
        <f>IF(I$11=IF($D36=$A$5, $D$5, IF(OR($D36="ESV observed compliance", $D36 = $A$7),$D$7, $D$6)), SUMPRODUCT(GHP_volumes!$Q36:$U36,GHP_volumes!$Q$13:$U$13)+GHP_volumes!$O36,0)</f>
        <v>0</v>
      </c>
      <c r="J36" s="234">
        <f>IF(J$11=$D$6, GHP_volumes!$M36,0)</f>
        <v>0</v>
      </c>
      <c r="K36" s="233">
        <f>IF(K$11=$D$6, GHP_volumes!$J36*GHP_volumes!$K36,0)</f>
        <v>0</v>
      </c>
      <c r="L36" s="233">
        <f>IF(L$11=IF($D36=$A$5, $D$5, IF(OR($D36="ESV observed compliance", $D36 = $A$7),$D$7, $D$6)), SUMPRODUCT(GHP_volumes!$Q36:$U36,GHP_volumes!$Q$13:$U$13)+GHP_volumes!$O36,0)</f>
        <v>0</v>
      </c>
      <c r="M36" s="234">
        <f>IF(M$11=$D$6, GHP_volumes!$M36,0)</f>
        <v>0</v>
      </c>
      <c r="N36" s="233">
        <f>IF(N$11=$D$6, GHP_volumes!$J36*GHP_volumes!$K36,0)</f>
        <v>0</v>
      </c>
      <c r="O36" s="233">
        <f>IF(O$11=IF($D36=$A$5, $D$5, IF(OR($D36="ESV observed compliance", $D36 = $A$7),$D$7, $D$6)), SUMPRODUCT(GHP_volumes!$Q36:$U36,GHP_volumes!$Q$13:$U$13)+GHP_volumes!$O36,0)</f>
        <v>0</v>
      </c>
      <c r="P36" s="234">
        <f>IF(P$11=$D$6, GHP_volumes!$M36,0)</f>
        <v>0</v>
      </c>
      <c r="Q36" s="233">
        <f>IF(Q$11=$D$6, GHP_volumes!$J36*GHP_volumes!$K36,0)</f>
        <v>0</v>
      </c>
      <c r="R36" s="233">
        <f ca="1">IF(R$11=IF($D36=$A$5, $D$5, IF(OR($D36="ESV observed compliance", $D36 = $A$7),$D$7, $D$6)), SUMPRODUCT(GHP_volumes!$Q36:$U36,GHP_volumes!$Q$13:$U$13)+GHP_volumes!$O36,0)</f>
        <v>0</v>
      </c>
      <c r="S36" s="234">
        <f>IF(S$11=$D$6, GHP_volumes!$M36,0)</f>
        <v>0</v>
      </c>
      <c r="T36" s="233">
        <f>IF(T$11=$D$6, GHP_volumes!$J36*GHP_volumes!$K36,0)</f>
        <v>0</v>
      </c>
      <c r="U36" s="233">
        <f>IF(U$11=IF($D36=$A$5, $D$5, IF(OR($D36="ESV observed compliance", $D36 = $A$7),$D$7, $D$6)), SUMPRODUCT(GHP_volumes!$Q36:$U36,GHP_volumes!$Q$13:$U$13)+GHP_volumes!$O36,0)</f>
        <v>0</v>
      </c>
      <c r="V36" s="234">
        <f>IF(V$11=$D$6, GHP_volumes!$M36,0)</f>
        <v>0</v>
      </c>
      <c r="W36" s="233">
        <f>IF(W$11=$D$6, GHP_volumes!$J36*GHP_volumes!$K36,0)</f>
        <v>0</v>
      </c>
      <c r="X36" s="233">
        <f>IF(X$11=IF($D36=$A$5, $D$5, IF(OR($D36="ESV observed compliance", $D36 = $A$7),$D$7, $D$6)), SUMPRODUCT(GHP_volumes!$Q36:$U36,GHP_volumes!$Q$13:$U$13)+GHP_volumes!$O36,0)</f>
        <v>0</v>
      </c>
      <c r="Y36" s="234">
        <f>IF(Y$11=$D$6, GHP_volumes!$M36,0)</f>
        <v>0</v>
      </c>
      <c r="Z36" s="233">
        <f>IF(Z$11=$D$6, GHP_volumes!$J36*GHP_volumes!$K36,0)</f>
        <v>0</v>
      </c>
      <c r="AA36" s="233">
        <f>IF(AA$11=IF($D36=$A$5, $D$5, IF(OR($D36="ESV observed compliance", $D36 = $A$7),$D$7, $D$6)), SUMPRODUCT(GHP_volumes!$Q36:$U36,GHP_volumes!$Q$13:$U$13)+GHP_volumes!$O36,0)</f>
        <v>0</v>
      </c>
      <c r="AB36" s="234">
        <f>IF(AB$11=$D$6, GHP_volumes!$M36,0)</f>
        <v>0</v>
      </c>
      <c r="AC36" s="124"/>
      <c r="AD36" s="235">
        <f t="shared" si="8"/>
        <v>0</v>
      </c>
      <c r="AE36" s="235">
        <f t="shared" si="8"/>
        <v>0</v>
      </c>
      <c r="AF36" s="235">
        <f t="shared" si="8"/>
        <v>0</v>
      </c>
      <c r="AG36" s="235">
        <f t="shared" ca="1" si="8"/>
        <v>0</v>
      </c>
      <c r="AH36" s="235">
        <f t="shared" si="8"/>
        <v>0</v>
      </c>
      <c r="AI36" s="235">
        <f t="shared" si="8"/>
        <v>0</v>
      </c>
      <c r="AJ36" s="235">
        <f t="shared" si="8"/>
        <v>0</v>
      </c>
      <c r="AK36" s="124"/>
      <c r="AL36" s="235">
        <f t="shared" ca="1" si="6"/>
        <v>0</v>
      </c>
      <c r="AN36" s="235">
        <f t="shared" si="9"/>
        <v>0</v>
      </c>
      <c r="AO36" s="235">
        <f t="shared" si="9"/>
        <v>0</v>
      </c>
      <c r="AP36" s="235">
        <f t="shared" si="9"/>
        <v>0</v>
      </c>
      <c r="AQ36" s="235">
        <f t="shared" si="9"/>
        <v>0</v>
      </c>
      <c r="AR36" s="235">
        <f t="shared" si="9"/>
        <v>0</v>
      </c>
      <c r="AS36" s="235">
        <f t="shared" si="9"/>
        <v>0</v>
      </c>
      <c r="AT36" s="235">
        <f t="shared" si="9"/>
        <v>0</v>
      </c>
      <c r="AU36" s="235">
        <f t="shared" ca="1" si="9"/>
        <v>0</v>
      </c>
      <c r="AV36" s="235">
        <f t="shared" ca="1" si="9"/>
        <v>0</v>
      </c>
      <c r="AW36" s="235">
        <f t="shared" si="9"/>
        <v>0</v>
      </c>
      <c r="AX36" s="235">
        <f t="shared" si="9"/>
        <v>0</v>
      </c>
      <c r="AY36" s="235">
        <f t="shared" si="9"/>
        <v>0</v>
      </c>
      <c r="AZ36" s="235">
        <f t="shared" si="9"/>
        <v>0</v>
      </c>
      <c r="BA36" s="235">
        <f t="shared" si="9"/>
        <v>0</v>
      </c>
      <c r="BB36" s="235">
        <f t="shared" si="9"/>
        <v>0</v>
      </c>
      <c r="BC36" s="235">
        <f t="shared" si="9"/>
        <v>0</v>
      </c>
    </row>
    <row r="37" spans="1:55">
      <c r="D37" s="217" t="str">
        <f>GHP_volumes!D37</f>
        <v>Asset resilience</v>
      </c>
      <c r="F37" s="12"/>
      <c r="G37" s="98"/>
      <c r="H37" s="236">
        <f>IF(H$11=$D$6, GHP_volumes!$J37*GHP_volumes!$K37,0)</f>
        <v>0</v>
      </c>
      <c r="I37" s="233">
        <f>IF(I$11=IF($D37=$A$5, $D$5, IF(OR($D37="ESV observed compliance", $D37 = $A$7),$D$7, $D$6)), SUMPRODUCT(GHP_volumes!$Q37:$U37,GHP_volumes!$Q$13:$U$13)+GHP_volumes!$O37,0)</f>
        <v>0</v>
      </c>
      <c r="J37" s="234">
        <f>IF(J$11=$D$6, GHP_volumes!$M37,0)</f>
        <v>0</v>
      </c>
      <c r="K37" s="233">
        <f>IF(K$11=$D$6, GHP_volumes!$J37*GHP_volumes!$K37,0)</f>
        <v>0</v>
      </c>
      <c r="L37" s="233">
        <f>IF(L$11=IF($D37=$A$5, $D$5, IF(OR($D37="ESV observed compliance", $D37 = $A$7),$D$7, $D$6)), SUMPRODUCT(GHP_volumes!$Q37:$U37,GHP_volumes!$Q$13:$U$13)+GHP_volumes!$O37,0)</f>
        <v>0</v>
      </c>
      <c r="M37" s="234">
        <f>IF(M$11=$D$6, GHP_volumes!$M37,0)</f>
        <v>0</v>
      </c>
      <c r="N37" s="233">
        <f>IF(N$11=$D$6, GHP_volumes!$J37*GHP_volumes!$K37,0)</f>
        <v>0</v>
      </c>
      <c r="O37" s="233">
        <f>IF(O$11=IF($D37=$A$5, $D$5, IF(OR($D37="ESV observed compliance", $D37 = $A$7),$D$7, $D$6)), SUMPRODUCT(GHP_volumes!$Q37:$U37,GHP_volumes!$Q$13:$U$13)+GHP_volumes!$O37,0)</f>
        <v>0</v>
      </c>
      <c r="P37" s="234">
        <f>IF(P$11=$D$6, GHP_volumes!$M37,0)</f>
        <v>0</v>
      </c>
      <c r="Q37" s="233">
        <f>IF(Q$11=$D$6, GHP_volumes!$J37*GHP_volumes!$K37,0)</f>
        <v>601898.49126875889</v>
      </c>
      <c r="R37" s="233">
        <f ca="1">IF(R$11=IF($D37=$A$5, $D$5, IF(OR($D37="ESV observed compliance", $D37 = $A$7),$D$7, $D$6)), SUMPRODUCT(GHP_volumes!$Q37:$U37,GHP_volumes!$Q$13:$U$13)+GHP_volumes!$O37,0)</f>
        <v>0</v>
      </c>
      <c r="S37" s="234">
        <f>IF(S$11=$D$6, GHP_volumes!$M37,0)</f>
        <v>0</v>
      </c>
      <c r="T37" s="233">
        <f>IF(T$11=$D$6, GHP_volumes!$J37*GHP_volumes!$K37,0)</f>
        <v>0</v>
      </c>
      <c r="U37" s="233">
        <f>IF(U$11=IF($D37=$A$5, $D$5, IF(OR($D37="ESV observed compliance", $D37 = $A$7),$D$7, $D$6)), SUMPRODUCT(GHP_volumes!$Q37:$U37,GHP_volumes!$Q$13:$U$13)+GHP_volumes!$O37,0)</f>
        <v>0</v>
      </c>
      <c r="V37" s="234">
        <f>IF(V$11=$D$6, GHP_volumes!$M37,0)</f>
        <v>0</v>
      </c>
      <c r="W37" s="233">
        <f>IF(W$11=$D$6, GHP_volumes!$J37*GHP_volumes!$K37,0)</f>
        <v>0</v>
      </c>
      <c r="X37" s="233">
        <f>IF(X$11=IF($D37=$A$5, $D$5, IF(OR($D37="ESV observed compliance", $D37 = $A$7),$D$7, $D$6)), SUMPRODUCT(GHP_volumes!$Q37:$U37,GHP_volumes!$Q$13:$U$13)+GHP_volumes!$O37,0)</f>
        <v>0</v>
      </c>
      <c r="Y37" s="234">
        <f>IF(Y$11=$D$6, GHP_volumes!$M37,0)</f>
        <v>0</v>
      </c>
      <c r="Z37" s="233">
        <f>IF(Z$11=$D$6, GHP_volumes!$J37*GHP_volumes!$K37,0)</f>
        <v>0</v>
      </c>
      <c r="AA37" s="233">
        <f>IF(AA$11=IF($D37=$A$5, $D$5, IF(OR($D37="ESV observed compliance", $D37 = $A$7),$D$7, $D$6)), SUMPRODUCT(GHP_volumes!$Q37:$U37,GHP_volumes!$Q$13:$U$13)+GHP_volumes!$O37,0)</f>
        <v>0</v>
      </c>
      <c r="AB37" s="234">
        <f>IF(AB$11=$D$6, GHP_volumes!$M37,0)</f>
        <v>0</v>
      </c>
      <c r="AC37" s="124"/>
      <c r="AD37" s="235">
        <f t="shared" si="8"/>
        <v>0</v>
      </c>
      <c r="AE37" s="235">
        <f t="shared" si="8"/>
        <v>0</v>
      </c>
      <c r="AF37" s="235">
        <f t="shared" si="8"/>
        <v>0</v>
      </c>
      <c r="AG37" s="235">
        <f t="shared" ca="1" si="8"/>
        <v>601898.49126875889</v>
      </c>
      <c r="AH37" s="235">
        <f t="shared" si="8"/>
        <v>0</v>
      </c>
      <c r="AI37" s="235">
        <f t="shared" si="8"/>
        <v>0</v>
      </c>
      <c r="AJ37" s="235">
        <f t="shared" si="8"/>
        <v>0</v>
      </c>
      <c r="AK37" s="124"/>
      <c r="AL37" s="235">
        <f t="shared" ca="1" si="6"/>
        <v>601898.49126875889</v>
      </c>
      <c r="AN37" s="235">
        <f t="shared" si="9"/>
        <v>0</v>
      </c>
      <c r="AO37" s="235">
        <f t="shared" si="9"/>
        <v>0</v>
      </c>
      <c r="AP37" s="235">
        <f t="shared" si="9"/>
        <v>0</v>
      </c>
      <c r="AQ37" s="235">
        <f t="shared" si="9"/>
        <v>0</v>
      </c>
      <c r="AR37" s="235">
        <f t="shared" si="9"/>
        <v>0</v>
      </c>
      <c r="AS37" s="235">
        <f t="shared" si="9"/>
        <v>0</v>
      </c>
      <c r="AT37" s="235">
        <f t="shared" si="9"/>
        <v>0</v>
      </c>
      <c r="AU37" s="235">
        <f t="shared" ca="1" si="9"/>
        <v>300949.24563437945</v>
      </c>
      <c r="AV37" s="235">
        <f t="shared" ca="1" si="9"/>
        <v>300949.24563437945</v>
      </c>
      <c r="AW37" s="235">
        <f t="shared" si="9"/>
        <v>0</v>
      </c>
      <c r="AX37" s="235">
        <f t="shared" si="9"/>
        <v>0</v>
      </c>
      <c r="AY37" s="235">
        <f t="shared" si="9"/>
        <v>0</v>
      </c>
      <c r="AZ37" s="235">
        <f t="shared" si="9"/>
        <v>0</v>
      </c>
      <c r="BA37" s="235">
        <f t="shared" si="9"/>
        <v>0</v>
      </c>
      <c r="BB37" s="235">
        <f t="shared" si="9"/>
        <v>0</v>
      </c>
      <c r="BC37" s="235">
        <f t="shared" si="9"/>
        <v>0</v>
      </c>
    </row>
    <row r="38" spans="1:55">
      <c r="D38" s="217" t="str">
        <f>GHP_volumes!D38</f>
        <v>Distribution Comms</v>
      </c>
      <c r="F38" s="12"/>
      <c r="G38" s="98"/>
      <c r="H38" s="236">
        <f>IF(H$11=$D$6, GHP_volumes!$J38*GHP_volumes!$K38,0)</f>
        <v>0</v>
      </c>
      <c r="I38" s="233">
        <f>IF(I$11=IF($D38=$A$5, $D$5, IF(OR($D38="ESV observed compliance", $D38 = $A$7),$D$7, $D$6)), SUMPRODUCT(GHP_volumes!$Q38:$U38,GHP_volumes!$Q$13:$U$13)+GHP_volumes!$O38,0)</f>
        <v>0</v>
      </c>
      <c r="J38" s="234">
        <f>IF(J$11=$D$6, GHP_volumes!$M38,0)</f>
        <v>0</v>
      </c>
      <c r="K38" s="233">
        <f>IF(K$11=$D$6, GHP_volumes!$J38*GHP_volumes!$K38,0)</f>
        <v>0</v>
      </c>
      <c r="L38" s="233">
        <f>IF(L$11=IF($D38=$A$5, $D$5, IF(OR($D38="ESV observed compliance", $D38 = $A$7),$D$7, $D$6)), SUMPRODUCT(GHP_volumes!$Q38:$U38,GHP_volumes!$Q$13:$U$13)+GHP_volumes!$O38,0)</f>
        <v>0</v>
      </c>
      <c r="M38" s="234">
        <f>IF(M$11=$D$6, GHP_volumes!$M38,0)</f>
        <v>0</v>
      </c>
      <c r="N38" s="233">
        <f>IF(N$11=$D$6, GHP_volumes!$J38*GHP_volumes!$K38,0)</f>
        <v>0</v>
      </c>
      <c r="O38" s="233">
        <f>IF(O$11=IF($D38=$A$5, $D$5, IF(OR($D38="ESV observed compliance", $D38 = $A$7),$D$7, $D$6)), SUMPRODUCT(GHP_volumes!$Q38:$U38,GHP_volumes!$Q$13:$U$13)+GHP_volumes!$O38,0)</f>
        <v>0</v>
      </c>
      <c r="P38" s="234">
        <f>IF(P$11=$D$6, GHP_volumes!$M38,0)</f>
        <v>0</v>
      </c>
      <c r="Q38" s="233">
        <f>IF(Q$11=$D$6, GHP_volumes!$J38*GHP_volumes!$K38,0)</f>
        <v>3366000</v>
      </c>
      <c r="R38" s="233">
        <f ca="1">IF(R$11=IF($D38=$A$5, $D$5, IF(OR($D38="ESV observed compliance", $D38 = $A$7),$D$7, $D$6)), SUMPRODUCT(GHP_volumes!$Q38:$U38,GHP_volumes!$Q$13:$U$13)+GHP_volumes!$O38,0)</f>
        <v>0</v>
      </c>
      <c r="S38" s="234">
        <f>IF(S$11=$D$6, GHP_volumes!$M38,0)</f>
        <v>0</v>
      </c>
      <c r="T38" s="233">
        <f>IF(T$11=$D$6, GHP_volumes!$J38*GHP_volumes!$K38,0)</f>
        <v>0</v>
      </c>
      <c r="U38" s="233">
        <f>IF(U$11=IF($D38=$A$5, $D$5, IF(OR($D38="ESV observed compliance", $D38 = $A$7),$D$7, $D$6)), SUMPRODUCT(GHP_volumes!$Q38:$U38,GHP_volumes!$Q$13:$U$13)+GHP_volumes!$O38,0)</f>
        <v>0</v>
      </c>
      <c r="V38" s="234">
        <f>IF(V$11=$D$6, GHP_volumes!$M38,0)</f>
        <v>0</v>
      </c>
      <c r="W38" s="233">
        <f>IF(W$11=$D$6, GHP_volumes!$J38*GHP_volumes!$K38,0)</f>
        <v>0</v>
      </c>
      <c r="X38" s="233">
        <f>IF(X$11=IF($D38=$A$5, $D$5, IF(OR($D38="ESV observed compliance", $D38 = $A$7),$D$7, $D$6)), SUMPRODUCT(GHP_volumes!$Q38:$U38,GHP_volumes!$Q$13:$U$13)+GHP_volumes!$O38,0)</f>
        <v>0</v>
      </c>
      <c r="Y38" s="234">
        <f>IF(Y$11=$D$6, GHP_volumes!$M38,0)</f>
        <v>0</v>
      </c>
      <c r="Z38" s="233">
        <f>IF(Z$11=$D$6, GHP_volumes!$J38*GHP_volumes!$K38,0)</f>
        <v>0</v>
      </c>
      <c r="AA38" s="233">
        <f>IF(AA$11=IF($D38=$A$5, $D$5, IF(OR($D38="ESV observed compliance", $D38 = $A$7),$D$7, $D$6)), SUMPRODUCT(GHP_volumes!$Q38:$U38,GHP_volumes!$Q$13:$U$13)+GHP_volumes!$O38,0)</f>
        <v>0</v>
      </c>
      <c r="AB38" s="234">
        <f>IF(AB$11=$D$6, GHP_volumes!$M38,0)</f>
        <v>0</v>
      </c>
      <c r="AC38" s="124"/>
      <c r="AD38" s="235">
        <f t="shared" si="8"/>
        <v>0</v>
      </c>
      <c r="AE38" s="235">
        <f t="shared" si="8"/>
        <v>0</v>
      </c>
      <c r="AF38" s="235">
        <f t="shared" si="8"/>
        <v>0</v>
      </c>
      <c r="AG38" s="235">
        <f t="shared" ca="1" si="8"/>
        <v>3366000</v>
      </c>
      <c r="AH38" s="235">
        <f t="shared" si="8"/>
        <v>0</v>
      </c>
      <c r="AI38" s="235">
        <f t="shared" si="8"/>
        <v>0</v>
      </c>
      <c r="AJ38" s="235">
        <f t="shared" si="8"/>
        <v>0</v>
      </c>
      <c r="AK38" s="124"/>
      <c r="AL38" s="235">
        <f t="shared" ca="1" si="6"/>
        <v>3366000</v>
      </c>
      <c r="AN38" s="235">
        <f t="shared" si="9"/>
        <v>0</v>
      </c>
      <c r="AO38" s="235">
        <f t="shared" si="9"/>
        <v>0</v>
      </c>
      <c r="AP38" s="235">
        <f t="shared" si="9"/>
        <v>0</v>
      </c>
      <c r="AQ38" s="235">
        <f t="shared" si="9"/>
        <v>0</v>
      </c>
      <c r="AR38" s="235">
        <f t="shared" si="9"/>
        <v>0</v>
      </c>
      <c r="AS38" s="235">
        <f t="shared" si="9"/>
        <v>0</v>
      </c>
      <c r="AT38" s="235">
        <f t="shared" si="9"/>
        <v>0</v>
      </c>
      <c r="AU38" s="235">
        <f t="shared" ca="1" si="9"/>
        <v>1683000</v>
      </c>
      <c r="AV38" s="235">
        <f t="shared" ca="1" si="9"/>
        <v>1683000</v>
      </c>
      <c r="AW38" s="235">
        <f t="shared" si="9"/>
        <v>0</v>
      </c>
      <c r="AX38" s="235">
        <f t="shared" si="9"/>
        <v>0</v>
      </c>
      <c r="AY38" s="235">
        <f t="shared" si="9"/>
        <v>0</v>
      </c>
      <c r="AZ38" s="235">
        <f t="shared" si="9"/>
        <v>0</v>
      </c>
      <c r="BA38" s="235">
        <f t="shared" si="9"/>
        <v>0</v>
      </c>
      <c r="BB38" s="235">
        <f t="shared" si="9"/>
        <v>0</v>
      </c>
      <c r="BC38" s="235">
        <f t="shared" si="9"/>
        <v>0</v>
      </c>
    </row>
    <row r="39" spans="1:55">
      <c r="D39" s="217" t="str">
        <f>GHP_volumes!D39</f>
        <v>Other distribution materials</v>
      </c>
      <c r="F39" s="12"/>
      <c r="G39" s="98"/>
      <c r="H39" s="236">
        <f>IF(H$11=$D$6, GHP_volumes!$J39*GHP_volumes!$K39,0)</f>
        <v>0</v>
      </c>
      <c r="I39" s="233">
        <f>IF(I$11=IF($D39=$A$5, $D$5, IF(OR($D39="ESV observed compliance", $D39 = $A$7),$D$7, $D$6)), SUMPRODUCT(GHP_volumes!$Q39:$U39,GHP_volumes!$Q$13:$U$13)+GHP_volumes!$O39,0)</f>
        <v>0</v>
      </c>
      <c r="J39" s="234">
        <f>IF(J$11=$D$6, GHP_volumes!$M39,0)</f>
        <v>0</v>
      </c>
      <c r="K39" s="233">
        <f>IF(K$11=$D$6, GHP_volumes!$J39*GHP_volumes!$K39,0)</f>
        <v>0</v>
      </c>
      <c r="L39" s="233">
        <f>IF(L$11=IF($D39=$A$5, $D$5, IF(OR($D39="ESV observed compliance", $D39 = $A$7),$D$7, $D$6)), SUMPRODUCT(GHP_volumes!$Q39:$U39,GHP_volumes!$Q$13:$U$13)+GHP_volumes!$O39,0)</f>
        <v>0</v>
      </c>
      <c r="M39" s="234">
        <f>IF(M$11=$D$6, GHP_volumes!$M39,0)</f>
        <v>0</v>
      </c>
      <c r="N39" s="233">
        <f>IF(N$11=$D$6, GHP_volumes!$J39*GHP_volumes!$K39,0)</f>
        <v>0</v>
      </c>
      <c r="O39" s="233">
        <f>IF(O$11=IF($D39=$A$5, $D$5, IF(OR($D39="ESV observed compliance", $D39 = $A$7),$D$7, $D$6)), SUMPRODUCT(GHP_volumes!$Q39:$U39,GHP_volumes!$Q$13:$U$13)+GHP_volumes!$O39,0)</f>
        <v>0</v>
      </c>
      <c r="P39" s="234">
        <f>IF(P$11=$D$6, GHP_volumes!$M39,0)</f>
        <v>0</v>
      </c>
      <c r="Q39" s="233">
        <f>IF(Q$11=$D$6, GHP_volumes!$J39*GHP_volumes!$K39,0)</f>
        <v>1224000</v>
      </c>
      <c r="R39" s="233">
        <f ca="1">IF(R$11=IF($D39=$A$5, $D$5, IF(OR($D39="ESV observed compliance", $D39 = $A$7),$D$7, $D$6)), SUMPRODUCT(GHP_volumes!$Q39:$U39,GHP_volumes!$Q$13:$U$13)+GHP_volumes!$O39,0)</f>
        <v>0</v>
      </c>
      <c r="S39" s="234">
        <f>IF(S$11=$D$6, GHP_volumes!$M39,0)</f>
        <v>0</v>
      </c>
      <c r="T39" s="233">
        <f>IF(T$11=$D$6, GHP_volumes!$J39*GHP_volumes!$K39,0)</f>
        <v>0</v>
      </c>
      <c r="U39" s="233">
        <f>IF(U$11=IF($D39=$A$5, $D$5, IF(OR($D39="ESV observed compliance", $D39 = $A$7),$D$7, $D$6)), SUMPRODUCT(GHP_volumes!$Q39:$U39,GHP_volumes!$Q$13:$U$13)+GHP_volumes!$O39,0)</f>
        <v>0</v>
      </c>
      <c r="V39" s="234">
        <f>IF(V$11=$D$6, GHP_volumes!$M39,0)</f>
        <v>0</v>
      </c>
      <c r="W39" s="233">
        <f>IF(W$11=$D$6, GHP_volumes!$J39*GHP_volumes!$K39,0)</f>
        <v>0</v>
      </c>
      <c r="X39" s="233">
        <f>IF(X$11=IF($D39=$A$5, $D$5, IF(OR($D39="ESV observed compliance", $D39 = $A$7),$D$7, $D$6)), SUMPRODUCT(GHP_volumes!$Q39:$U39,GHP_volumes!$Q$13:$U$13)+GHP_volumes!$O39,0)</f>
        <v>0</v>
      </c>
      <c r="Y39" s="234">
        <f>IF(Y$11=$D$6, GHP_volumes!$M39,0)</f>
        <v>0</v>
      </c>
      <c r="Z39" s="233">
        <f>IF(Z$11=$D$6, GHP_volumes!$J39*GHP_volumes!$K39,0)</f>
        <v>0</v>
      </c>
      <c r="AA39" s="233">
        <f>IF(AA$11=IF($D39=$A$5, $D$5, IF(OR($D39="ESV observed compliance", $D39 = $A$7),$D$7, $D$6)), SUMPRODUCT(GHP_volumes!$Q39:$U39,GHP_volumes!$Q$13:$U$13)+GHP_volumes!$O39,0)</f>
        <v>0</v>
      </c>
      <c r="AB39" s="234">
        <f>IF(AB$11=$D$6, GHP_volumes!$M39,0)</f>
        <v>0</v>
      </c>
      <c r="AC39" s="124"/>
      <c r="AD39" s="235">
        <f t="shared" si="8"/>
        <v>0</v>
      </c>
      <c r="AE39" s="235">
        <f t="shared" si="8"/>
        <v>0</v>
      </c>
      <c r="AF39" s="235">
        <f t="shared" si="8"/>
        <v>0</v>
      </c>
      <c r="AG39" s="235">
        <f t="shared" ca="1" si="8"/>
        <v>1224000</v>
      </c>
      <c r="AH39" s="235">
        <f t="shared" si="8"/>
        <v>0</v>
      </c>
      <c r="AI39" s="235">
        <f t="shared" si="8"/>
        <v>0</v>
      </c>
      <c r="AJ39" s="235">
        <f t="shared" si="8"/>
        <v>0</v>
      </c>
      <c r="AK39" s="124"/>
      <c r="AL39" s="235">
        <f t="shared" ca="1" si="6"/>
        <v>1224000</v>
      </c>
      <c r="AN39" s="235">
        <f t="shared" si="9"/>
        <v>0</v>
      </c>
      <c r="AO39" s="235">
        <f t="shared" si="9"/>
        <v>0</v>
      </c>
      <c r="AP39" s="235">
        <f t="shared" si="9"/>
        <v>0</v>
      </c>
      <c r="AQ39" s="235">
        <f t="shared" si="9"/>
        <v>0</v>
      </c>
      <c r="AR39" s="235">
        <f t="shared" si="9"/>
        <v>0</v>
      </c>
      <c r="AS39" s="235">
        <f t="shared" si="9"/>
        <v>0</v>
      </c>
      <c r="AT39" s="235">
        <f t="shared" si="9"/>
        <v>0</v>
      </c>
      <c r="AU39" s="235">
        <f t="shared" ca="1" si="9"/>
        <v>612000</v>
      </c>
      <c r="AV39" s="235">
        <f t="shared" ca="1" si="9"/>
        <v>612000</v>
      </c>
      <c r="AW39" s="235">
        <f t="shared" si="9"/>
        <v>0</v>
      </c>
      <c r="AX39" s="235">
        <f t="shared" si="9"/>
        <v>0</v>
      </c>
      <c r="AY39" s="235">
        <f t="shared" si="9"/>
        <v>0</v>
      </c>
      <c r="AZ39" s="235">
        <f t="shared" si="9"/>
        <v>0</v>
      </c>
      <c r="BA39" s="235">
        <f t="shared" si="9"/>
        <v>0</v>
      </c>
      <c r="BB39" s="235">
        <f t="shared" si="9"/>
        <v>0</v>
      </c>
      <c r="BC39" s="235">
        <f t="shared" si="9"/>
        <v>0</v>
      </c>
    </row>
    <row r="40" spans="1:55"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D40" s="105"/>
      <c r="AE40" s="105"/>
      <c r="AF40" s="105"/>
      <c r="AG40" s="105"/>
      <c r="AH40" s="105"/>
      <c r="AI40" s="105"/>
      <c r="AJ40" s="105"/>
      <c r="AL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</row>
    <row r="41" spans="1:55" ht="15">
      <c r="A41" s="18"/>
      <c r="B41" s="9" t="s">
        <v>7</v>
      </c>
      <c r="C41" s="18"/>
      <c r="D41" s="18"/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D41" s="105"/>
      <c r="AE41" s="105"/>
      <c r="AF41" s="105"/>
      <c r="AG41" s="105"/>
      <c r="AH41" s="105"/>
      <c r="AI41" s="105"/>
      <c r="AJ41" s="105"/>
      <c r="AL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</row>
    <row r="42" spans="1:55">
      <c r="C42" s="10" t="s">
        <v>8</v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D42" s="105"/>
      <c r="AE42" s="105"/>
      <c r="AF42" s="105"/>
      <c r="AG42" s="105"/>
      <c r="AH42" s="105"/>
      <c r="AI42" s="105"/>
      <c r="AJ42" s="105"/>
      <c r="AL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</row>
    <row r="43" spans="1:55">
      <c r="D43" s="217" t="str">
        <f>GHP_volumes!D43</f>
        <v>GFN</v>
      </c>
      <c r="F43" s="12"/>
      <c r="G43" s="98"/>
      <c r="H43" s="236">
        <f>IF(H$11=$D$6, GHP_volumes!$J43*GHP_volumes!$K43,0)</f>
        <v>0</v>
      </c>
      <c r="I43" s="233">
        <f>IF(I$11=IF($D43=$A$5, $D$5, IF(OR($D43="ESV observed compliance", $D43 = $A$7),$D$7, $D$6)), SUMPRODUCT(GHP_volumes!$Q43:$U43,GHP_volumes!$Q$13:$U$13)+GHP_volumes!$O43,0)</f>
        <v>0</v>
      </c>
      <c r="J43" s="234">
        <f>IF(J$11=$D$6, GHP_volumes!$M43,0)</f>
        <v>0</v>
      </c>
      <c r="K43" s="233">
        <f>IF(K$11=$D$6, GHP_volumes!$J43*GHP_volumes!$K43,0)</f>
        <v>0</v>
      </c>
      <c r="L43" s="233">
        <f>IF(L$11=IF($D43=$A$5, $D$5, IF(OR($D43="ESV observed compliance", $D43 = $A$7),$D$7, $D$6)), SUMPRODUCT(GHP_volumes!$Q43:$U43,GHP_volumes!$Q$13:$U$13)+GHP_volumes!$O43,0)</f>
        <v>0</v>
      </c>
      <c r="M43" s="234">
        <f>IF(M$11=$D$6, GHP_volumes!$M43,0)</f>
        <v>0</v>
      </c>
      <c r="N43" s="233">
        <f>IF(N$11=$D$6, GHP_volumes!$J43*GHP_volumes!$K43,0)</f>
        <v>0</v>
      </c>
      <c r="O43" s="233">
        <f>IF(O$11=IF($D43=$A$5, $D$5, IF(OR($D43="ESV observed compliance", $D43 = $A$7),$D$7, $D$6)), SUMPRODUCT(GHP_volumes!$Q43:$U43,GHP_volumes!$Q$13:$U$13)+GHP_volumes!$O43,0)</f>
        <v>0</v>
      </c>
      <c r="P43" s="234">
        <f>IF(P$11=$D$6, GHP_volumes!$M43,0)</f>
        <v>0</v>
      </c>
      <c r="Q43" s="233">
        <f>IF(Q$11=$D$6, GHP_volumes!$J43*GHP_volumes!$K43,0)</f>
        <v>2581276.8707554773</v>
      </c>
      <c r="R43" s="233">
        <f ca="1">IF(R$11=IF($D43=$A$5, $D$5, IF(OR($D43="ESV observed compliance", $D43 = $A$7),$D$7, $D$6)), SUMPRODUCT(GHP_volumes!$Q43:$U43,GHP_volumes!$Q$13:$U$13)+GHP_volumes!$O43,0)</f>
        <v>1023740.9300757821</v>
      </c>
      <c r="S43" s="234">
        <f>IF(S$11=$D$6, GHP_volumes!$M43,0)</f>
        <v>0</v>
      </c>
      <c r="T43" s="233">
        <f>IF(T$11=$D$6, GHP_volumes!$J43*GHP_volumes!$K43,0)</f>
        <v>0</v>
      </c>
      <c r="U43" s="233">
        <f>IF(U$11=IF($D43=$A$5, $D$5, IF(OR($D43="ESV observed compliance", $D43 = $A$7),$D$7, $D$6)), SUMPRODUCT(GHP_volumes!$Q43:$U43,GHP_volumes!$Q$13:$U$13)+GHP_volumes!$O43,0)</f>
        <v>0</v>
      </c>
      <c r="V43" s="234">
        <f>IF(V$11=$D$6, GHP_volumes!$M43,0)</f>
        <v>0</v>
      </c>
      <c r="W43" s="233">
        <f>IF(W$11=$D$6, GHP_volumes!$J43*GHP_volumes!$K43,0)</f>
        <v>0</v>
      </c>
      <c r="X43" s="233">
        <f>IF(X$11=IF($D43=$A$5, $D$5, IF(OR($D43="ESV observed compliance", $D43 = $A$7),$D$7, $D$6)), SUMPRODUCT(GHP_volumes!$Q43:$U43,GHP_volumes!$Q$13:$U$13)+GHP_volumes!$O43,0)</f>
        <v>0</v>
      </c>
      <c r="Y43" s="234">
        <f>IF(Y$11=$D$6, GHP_volumes!$M43,0)</f>
        <v>0</v>
      </c>
      <c r="Z43" s="233">
        <f>IF(Z$11=$D$6, GHP_volumes!$J43*GHP_volumes!$K43,0)</f>
        <v>0</v>
      </c>
      <c r="AA43" s="233">
        <f>IF(AA$11=IF($D43=$A$5, $D$5, IF(OR($D43="ESV observed compliance", $D43 = $A$7),$D$7, $D$6)), SUMPRODUCT(GHP_volumes!$Q43:$U43,GHP_volumes!$Q$13:$U$13)+GHP_volumes!$O43,0)</f>
        <v>0</v>
      </c>
      <c r="AB43" s="234">
        <f>IF(AB$11=$D$6, GHP_volumes!$M43,0)</f>
        <v>0</v>
      </c>
      <c r="AC43" s="124"/>
      <c r="AD43" s="235">
        <f t="shared" ref="AD43:AJ61" si="10">SUMIF($H$11:$AB$11,AD$11, $H43:$AB43)</f>
        <v>0</v>
      </c>
      <c r="AE43" s="235">
        <f t="shared" si="10"/>
        <v>0</v>
      </c>
      <c r="AF43" s="235">
        <f t="shared" si="10"/>
        <v>0</v>
      </c>
      <c r="AG43" s="235">
        <f t="shared" ca="1" si="10"/>
        <v>3605017.8008312592</v>
      </c>
      <c r="AH43" s="235">
        <f t="shared" si="10"/>
        <v>0</v>
      </c>
      <c r="AI43" s="235">
        <f t="shared" si="10"/>
        <v>0</v>
      </c>
      <c r="AJ43" s="235">
        <f t="shared" si="10"/>
        <v>0</v>
      </c>
      <c r="AK43" s="124"/>
      <c r="AL43" s="235">
        <f t="shared" ref="AL43" ca="1" si="11">SUM(AD43:AJ43)</f>
        <v>3605017.8008312592</v>
      </c>
      <c r="AN43" s="235">
        <f t="shared" ref="AN43:BC58" si="12">SUMIF($AD$11:$AJ$11,AN$11, $AD43:$AJ43)*AN$8</f>
        <v>0</v>
      </c>
      <c r="AO43" s="235">
        <f t="shared" si="12"/>
        <v>0</v>
      </c>
      <c r="AP43" s="235">
        <f t="shared" si="12"/>
        <v>0</v>
      </c>
      <c r="AQ43" s="235">
        <f t="shared" si="12"/>
        <v>0</v>
      </c>
      <c r="AR43" s="235">
        <f t="shared" si="12"/>
        <v>0</v>
      </c>
      <c r="AS43" s="235">
        <f t="shared" si="12"/>
        <v>0</v>
      </c>
      <c r="AT43" s="235">
        <f t="shared" si="12"/>
        <v>0</v>
      </c>
      <c r="AU43" s="235">
        <f t="shared" ca="1" si="12"/>
        <v>1802508.9004156296</v>
      </c>
      <c r="AV43" s="235">
        <f t="shared" ca="1" si="12"/>
        <v>1802508.9004156296</v>
      </c>
      <c r="AW43" s="235">
        <f t="shared" si="12"/>
        <v>0</v>
      </c>
      <c r="AX43" s="235">
        <f t="shared" si="12"/>
        <v>0</v>
      </c>
      <c r="AY43" s="235">
        <f t="shared" si="12"/>
        <v>0</v>
      </c>
      <c r="AZ43" s="235">
        <f t="shared" si="12"/>
        <v>0</v>
      </c>
      <c r="BA43" s="235">
        <f t="shared" si="12"/>
        <v>0</v>
      </c>
      <c r="BB43" s="235">
        <f t="shared" si="12"/>
        <v>0</v>
      </c>
      <c r="BC43" s="235">
        <f t="shared" si="12"/>
        <v>0</v>
      </c>
    </row>
    <row r="44" spans="1:55">
      <c r="D44" s="217" t="str">
        <f>GHP_volumes!D44</f>
        <v>GFN enclosure</v>
      </c>
      <c r="F44" s="12"/>
      <c r="G44" s="98"/>
      <c r="H44" s="236">
        <f>IF(H$11=$D$6, GHP_volumes!$J44*GHP_volumes!$K44,0)</f>
        <v>0</v>
      </c>
      <c r="I44" s="233">
        <f>IF(I$11=IF($D44=$A$5, $D$5, IF(OR($D44="ESV observed compliance", $D44 = $A$7),$D$7, $D$6)), SUMPRODUCT(GHP_volumes!$Q44:$U44,GHP_volumes!$Q$13:$U$13)+GHP_volumes!$O44,0)</f>
        <v>0</v>
      </c>
      <c r="J44" s="234">
        <f>IF(J$11=$D$6, GHP_volumes!$M44,0)</f>
        <v>0</v>
      </c>
      <c r="K44" s="233">
        <f>IF(K$11=$D$6, GHP_volumes!$J44*GHP_volumes!$K44,0)</f>
        <v>0</v>
      </c>
      <c r="L44" s="233">
        <f>IF(L$11=IF($D44=$A$5, $D$5, IF(OR($D44="ESV observed compliance", $D44 = $A$7),$D$7, $D$6)), SUMPRODUCT(GHP_volumes!$Q44:$U44,GHP_volumes!$Q$13:$U$13)+GHP_volumes!$O44,0)</f>
        <v>0</v>
      </c>
      <c r="M44" s="234">
        <f>IF(M$11=$D$6, GHP_volumes!$M44,0)</f>
        <v>0</v>
      </c>
      <c r="N44" s="233">
        <f>IF(N$11=$D$6, GHP_volumes!$J44*GHP_volumes!$K44,0)</f>
        <v>0</v>
      </c>
      <c r="O44" s="233">
        <f>IF(O$11=IF($D44=$A$5, $D$5, IF(OR($D44="ESV observed compliance", $D44 = $A$7),$D$7, $D$6)), SUMPRODUCT(GHP_volumes!$Q44:$U44,GHP_volumes!$Q$13:$U$13)+GHP_volumes!$O44,0)</f>
        <v>0</v>
      </c>
      <c r="P44" s="234">
        <f>IF(P$11=$D$6, GHP_volumes!$M44,0)</f>
        <v>0</v>
      </c>
      <c r="Q44" s="233">
        <f>IF(Q$11=$D$6, GHP_volumes!$J44*GHP_volumes!$K44,0)</f>
        <v>0</v>
      </c>
      <c r="R44" s="233">
        <f ca="1">IF(R$11=IF($D44=$A$5, $D$5, IF(OR($D44="ESV observed compliance", $D44 = $A$7),$D$7, $D$6)), SUMPRODUCT(GHP_volumes!$Q44:$U44,GHP_volumes!$Q$13:$U$13)+GHP_volumes!$O44,0)</f>
        <v>0</v>
      </c>
      <c r="S44" s="234">
        <f>IF(S$11=$D$6, GHP_volumes!$M44,0)</f>
        <v>0</v>
      </c>
      <c r="T44" s="233">
        <f>IF(T$11=$D$6, GHP_volumes!$J44*GHP_volumes!$K44,0)</f>
        <v>0</v>
      </c>
      <c r="U44" s="233">
        <f>IF(U$11=IF($D44=$A$5, $D$5, IF(OR($D44="ESV observed compliance", $D44 = $A$7),$D$7, $D$6)), SUMPRODUCT(GHP_volumes!$Q44:$U44,GHP_volumes!$Q$13:$U$13)+GHP_volumes!$O44,0)</f>
        <v>0</v>
      </c>
      <c r="V44" s="234">
        <f>IF(V$11=$D$6, GHP_volumes!$M44,0)</f>
        <v>0</v>
      </c>
      <c r="W44" s="233">
        <f>IF(W$11=$D$6, GHP_volumes!$J44*GHP_volumes!$K44,0)</f>
        <v>0</v>
      </c>
      <c r="X44" s="233">
        <f>IF(X$11=IF($D44=$A$5, $D$5, IF(OR($D44="ESV observed compliance", $D44 = $A$7),$D$7, $D$6)), SUMPRODUCT(GHP_volumes!$Q44:$U44,GHP_volumes!$Q$13:$U$13)+GHP_volumes!$O44,0)</f>
        <v>0</v>
      </c>
      <c r="Y44" s="234">
        <f>IF(Y$11=$D$6, GHP_volumes!$M44,0)</f>
        <v>0</v>
      </c>
      <c r="Z44" s="233">
        <f>IF(Z$11=$D$6, GHP_volumes!$J44*GHP_volumes!$K44,0)</f>
        <v>0</v>
      </c>
      <c r="AA44" s="233">
        <f>IF(AA$11=IF($D44=$A$5, $D$5, IF(OR($D44="ESV observed compliance", $D44 = $A$7),$D$7, $D$6)), SUMPRODUCT(GHP_volumes!$Q44:$U44,GHP_volumes!$Q$13:$U$13)+GHP_volumes!$O44,0)</f>
        <v>0</v>
      </c>
      <c r="AB44" s="234">
        <f>IF(AB$11=$D$6, GHP_volumes!$M44,0)</f>
        <v>0</v>
      </c>
      <c r="AC44" s="124"/>
      <c r="AD44" s="235">
        <f t="shared" si="10"/>
        <v>0</v>
      </c>
      <c r="AE44" s="235">
        <f t="shared" si="10"/>
        <v>0</v>
      </c>
      <c r="AF44" s="235">
        <f t="shared" si="10"/>
        <v>0</v>
      </c>
      <c r="AG44" s="235">
        <f t="shared" ca="1" si="10"/>
        <v>0</v>
      </c>
      <c r="AH44" s="235">
        <f t="shared" si="10"/>
        <v>0</v>
      </c>
      <c r="AI44" s="235">
        <f t="shared" si="10"/>
        <v>0</v>
      </c>
      <c r="AJ44" s="235">
        <f t="shared" si="10"/>
        <v>0</v>
      </c>
      <c r="AK44" s="124"/>
      <c r="AL44" s="235">
        <f t="shared" ref="AL44:AL58" ca="1" si="13">SUM(AD44:AJ44)</f>
        <v>0</v>
      </c>
      <c r="AN44" s="235">
        <f t="shared" si="12"/>
        <v>0</v>
      </c>
      <c r="AO44" s="235">
        <f t="shared" si="12"/>
        <v>0</v>
      </c>
      <c r="AP44" s="235">
        <f t="shared" si="12"/>
        <v>0</v>
      </c>
      <c r="AQ44" s="235">
        <f t="shared" si="12"/>
        <v>0</v>
      </c>
      <c r="AR44" s="235">
        <f t="shared" si="12"/>
        <v>0</v>
      </c>
      <c r="AS44" s="235">
        <f t="shared" si="12"/>
        <v>0</v>
      </c>
      <c r="AT44" s="235">
        <f t="shared" si="12"/>
        <v>0</v>
      </c>
      <c r="AU44" s="235">
        <f t="shared" ca="1" si="12"/>
        <v>0</v>
      </c>
      <c r="AV44" s="235">
        <f t="shared" ca="1" si="12"/>
        <v>0</v>
      </c>
      <c r="AW44" s="235">
        <f t="shared" si="12"/>
        <v>0</v>
      </c>
      <c r="AX44" s="235">
        <f t="shared" si="12"/>
        <v>0</v>
      </c>
      <c r="AY44" s="235">
        <f t="shared" si="12"/>
        <v>0</v>
      </c>
      <c r="AZ44" s="235">
        <f t="shared" si="12"/>
        <v>0</v>
      </c>
      <c r="BA44" s="235">
        <f t="shared" si="12"/>
        <v>0</v>
      </c>
      <c r="BB44" s="235">
        <f t="shared" si="12"/>
        <v>0</v>
      </c>
      <c r="BC44" s="235">
        <f t="shared" si="12"/>
        <v>0</v>
      </c>
    </row>
    <row r="45" spans="1:55">
      <c r="D45" s="217" t="str">
        <f>GHP_volumes!D45</f>
        <v>Indoor switch room (incl GFN enclosure and switchboard)</v>
      </c>
      <c r="F45" s="12"/>
      <c r="G45" s="98"/>
      <c r="H45" s="236">
        <f>IF(H$11=$D$6, GHP_volumes!$J45*GHP_volumes!$K45,0)</f>
        <v>0</v>
      </c>
      <c r="I45" s="233">
        <f>IF(I$11=IF($D45=$A$5, $D$5, IF(OR($D45="ESV observed compliance", $D45 = $A$7),$D$7, $D$6)), SUMPRODUCT(GHP_volumes!$Q45:$U45,GHP_volumes!$Q$13:$U$13)+GHP_volumes!$O45,0)</f>
        <v>0</v>
      </c>
      <c r="J45" s="234">
        <f>IF(J$11=$D$6, GHP_volumes!$M45,0)</f>
        <v>0</v>
      </c>
      <c r="K45" s="233">
        <f>IF(K$11=$D$6, GHP_volumes!$J45*GHP_volumes!$K45,0)</f>
        <v>0</v>
      </c>
      <c r="L45" s="233">
        <f>IF(L$11=IF($D45=$A$5, $D$5, IF(OR($D45="ESV observed compliance", $D45 = $A$7),$D$7, $D$6)), SUMPRODUCT(GHP_volumes!$Q45:$U45,GHP_volumes!$Q$13:$U$13)+GHP_volumes!$O45,0)</f>
        <v>0</v>
      </c>
      <c r="M45" s="234">
        <f>IF(M$11=$D$6, GHP_volumes!$M45,0)</f>
        <v>0</v>
      </c>
      <c r="N45" s="233">
        <f>IF(N$11=$D$6, GHP_volumes!$J45*GHP_volumes!$K45,0)</f>
        <v>0</v>
      </c>
      <c r="O45" s="233">
        <f>IF(O$11=IF($D45=$A$5, $D$5, IF(OR($D45="ESV observed compliance", $D45 = $A$7),$D$7, $D$6)), SUMPRODUCT(GHP_volumes!$Q45:$U45,GHP_volumes!$Q$13:$U$13)+GHP_volumes!$O45,0)</f>
        <v>0</v>
      </c>
      <c r="P45" s="234">
        <f>IF(P$11=$D$6, GHP_volumes!$M45,0)</f>
        <v>0</v>
      </c>
      <c r="Q45" s="233">
        <f>IF(Q$11=$D$6, GHP_volumes!$J45*GHP_volumes!$K45,0)</f>
        <v>1281303.0824604162</v>
      </c>
      <c r="R45" s="233">
        <f ca="1">IF(R$11=IF($D45=$A$5, $D$5, IF(OR($D45="ESV observed compliance", $D45 = $A$7),$D$7, $D$6)), SUMPRODUCT(GHP_volumes!$Q45:$U45,GHP_volumes!$Q$13:$U$13)+GHP_volumes!$O45,0)</f>
        <v>441168.08838689956</v>
      </c>
      <c r="S45" s="234">
        <f>IF(S$11=$D$6, GHP_volumes!$M45,0)</f>
        <v>0</v>
      </c>
      <c r="T45" s="233">
        <f>IF(T$11=$D$6, GHP_volumes!$J45*GHP_volumes!$K45,0)</f>
        <v>0</v>
      </c>
      <c r="U45" s="233">
        <f>IF(U$11=IF($D45=$A$5, $D$5, IF(OR($D45="ESV observed compliance", $D45 = $A$7),$D$7, $D$6)), SUMPRODUCT(GHP_volumes!$Q45:$U45,GHP_volumes!$Q$13:$U$13)+GHP_volumes!$O45,0)</f>
        <v>0</v>
      </c>
      <c r="V45" s="234">
        <f>IF(V$11=$D$6, GHP_volumes!$M45,0)</f>
        <v>0</v>
      </c>
      <c r="W45" s="233">
        <f>IF(W$11=$D$6, GHP_volumes!$J45*GHP_volumes!$K45,0)</f>
        <v>0</v>
      </c>
      <c r="X45" s="233">
        <f>IF(X$11=IF($D45=$A$5, $D$5, IF(OR($D45="ESV observed compliance", $D45 = $A$7),$D$7, $D$6)), SUMPRODUCT(GHP_volumes!$Q45:$U45,GHP_volumes!$Q$13:$U$13)+GHP_volumes!$O45,0)</f>
        <v>0</v>
      </c>
      <c r="Y45" s="234">
        <f>IF(Y$11=$D$6, GHP_volumes!$M45,0)</f>
        <v>0</v>
      </c>
      <c r="Z45" s="233">
        <f>IF(Z$11=$D$6, GHP_volumes!$J45*GHP_volumes!$K45,0)</f>
        <v>0</v>
      </c>
      <c r="AA45" s="233">
        <f>IF(AA$11=IF($D45=$A$5, $D$5, IF(OR($D45="ESV observed compliance", $D45 = $A$7),$D$7, $D$6)), SUMPRODUCT(GHP_volumes!$Q45:$U45,GHP_volumes!$Q$13:$U$13)+GHP_volumes!$O45,0)</f>
        <v>0</v>
      </c>
      <c r="AB45" s="234">
        <f>IF(AB$11=$D$6, GHP_volumes!$M45,0)</f>
        <v>0</v>
      </c>
      <c r="AC45" s="124"/>
      <c r="AD45" s="235">
        <f t="shared" si="10"/>
        <v>0</v>
      </c>
      <c r="AE45" s="235">
        <f t="shared" si="10"/>
        <v>0</v>
      </c>
      <c r="AF45" s="235">
        <f t="shared" si="10"/>
        <v>0</v>
      </c>
      <c r="AG45" s="235">
        <f t="shared" ca="1" si="10"/>
        <v>1722471.1708473158</v>
      </c>
      <c r="AH45" s="235">
        <f t="shared" si="10"/>
        <v>0</v>
      </c>
      <c r="AI45" s="235">
        <f t="shared" si="10"/>
        <v>0</v>
      </c>
      <c r="AJ45" s="235">
        <f t="shared" si="10"/>
        <v>0</v>
      </c>
      <c r="AK45" s="124"/>
      <c r="AL45" s="235">
        <f t="shared" ca="1" si="13"/>
        <v>1722471.1708473158</v>
      </c>
      <c r="AN45" s="235">
        <f t="shared" si="12"/>
        <v>0</v>
      </c>
      <c r="AO45" s="235">
        <f t="shared" si="12"/>
        <v>0</v>
      </c>
      <c r="AP45" s="235">
        <f t="shared" si="12"/>
        <v>0</v>
      </c>
      <c r="AQ45" s="235">
        <f t="shared" si="12"/>
        <v>0</v>
      </c>
      <c r="AR45" s="235">
        <f t="shared" si="12"/>
        <v>0</v>
      </c>
      <c r="AS45" s="235">
        <f t="shared" si="12"/>
        <v>0</v>
      </c>
      <c r="AT45" s="235">
        <f t="shared" si="12"/>
        <v>0</v>
      </c>
      <c r="AU45" s="235">
        <f t="shared" ca="1" si="12"/>
        <v>861235.5854236579</v>
      </c>
      <c r="AV45" s="235">
        <f t="shared" ca="1" si="12"/>
        <v>861235.5854236579</v>
      </c>
      <c r="AW45" s="235">
        <f t="shared" si="12"/>
        <v>0</v>
      </c>
      <c r="AX45" s="235">
        <f t="shared" si="12"/>
        <v>0</v>
      </c>
      <c r="AY45" s="235">
        <f t="shared" si="12"/>
        <v>0</v>
      </c>
      <c r="AZ45" s="235">
        <f t="shared" si="12"/>
        <v>0</v>
      </c>
      <c r="BA45" s="235">
        <f t="shared" si="12"/>
        <v>0</v>
      </c>
      <c r="BB45" s="235">
        <f t="shared" si="12"/>
        <v>0</v>
      </c>
      <c r="BC45" s="235">
        <f t="shared" si="12"/>
        <v>0</v>
      </c>
    </row>
    <row r="46" spans="1:55">
      <c r="D46" s="217" t="str">
        <f>GHP_volumes!D46</f>
        <v>RMU</v>
      </c>
      <c r="F46" s="12"/>
      <c r="G46" s="98"/>
      <c r="H46" s="236">
        <f>IF(H$11=$D$6, GHP_volumes!$J46*GHP_volumes!$K46,0)</f>
        <v>0</v>
      </c>
      <c r="I46" s="233">
        <f>IF(I$11=IF($D46=$A$5, $D$5, IF(OR($D46="ESV observed compliance", $D46 = $A$7),$D$7, $D$6)), SUMPRODUCT(GHP_volumes!$Q46:$U46,GHP_volumes!$Q$13:$U$13)+GHP_volumes!$O46,0)</f>
        <v>0</v>
      </c>
      <c r="J46" s="234">
        <f>IF(J$11=$D$6, GHP_volumes!$M46,0)</f>
        <v>0</v>
      </c>
      <c r="K46" s="233">
        <f>IF(K$11=$D$6, GHP_volumes!$J46*GHP_volumes!$K46,0)</f>
        <v>0</v>
      </c>
      <c r="L46" s="233">
        <f>IF(L$11=IF($D46=$A$5, $D$5, IF(OR($D46="ESV observed compliance", $D46 = $A$7),$D$7, $D$6)), SUMPRODUCT(GHP_volumes!$Q46:$U46,GHP_volumes!$Q$13:$U$13)+GHP_volumes!$O46,0)</f>
        <v>0</v>
      </c>
      <c r="M46" s="234">
        <f>IF(M$11=$D$6, GHP_volumes!$M46,0)</f>
        <v>0</v>
      </c>
      <c r="N46" s="233">
        <f>IF(N$11=$D$6, GHP_volumes!$J46*GHP_volumes!$K46,0)</f>
        <v>0</v>
      </c>
      <c r="O46" s="233">
        <f>IF(O$11=IF($D46=$A$5, $D$5, IF(OR($D46="ESV observed compliance", $D46 = $A$7),$D$7, $D$6)), SUMPRODUCT(GHP_volumes!$Q46:$U46,GHP_volumes!$Q$13:$U$13)+GHP_volumes!$O46,0)</f>
        <v>0</v>
      </c>
      <c r="P46" s="234">
        <f>IF(P$11=$D$6, GHP_volumes!$M46,0)</f>
        <v>0</v>
      </c>
      <c r="Q46" s="233">
        <f>IF(Q$11=$D$6, GHP_volumes!$J46*GHP_volumes!$K46,0)</f>
        <v>0</v>
      </c>
      <c r="R46" s="233">
        <f ca="1">IF(R$11=IF($D46=$A$5, $D$5, IF(OR($D46="ESV observed compliance", $D46 = $A$7),$D$7, $D$6)), SUMPRODUCT(GHP_volumes!$Q46:$U46,GHP_volumes!$Q$13:$U$13)+GHP_volumes!$O46,0)</f>
        <v>0</v>
      </c>
      <c r="S46" s="234">
        <f>IF(S$11=$D$6, GHP_volumes!$M46,0)</f>
        <v>0</v>
      </c>
      <c r="T46" s="233">
        <f>IF(T$11=$D$6, GHP_volumes!$J46*GHP_volumes!$K46,0)</f>
        <v>0</v>
      </c>
      <c r="U46" s="233">
        <f>IF(U$11=IF($D46=$A$5, $D$5, IF(OR($D46="ESV observed compliance", $D46 = $A$7),$D$7, $D$6)), SUMPRODUCT(GHP_volumes!$Q46:$U46,GHP_volumes!$Q$13:$U$13)+GHP_volumes!$O46,0)</f>
        <v>0</v>
      </c>
      <c r="V46" s="234">
        <f>IF(V$11=$D$6, GHP_volumes!$M46,0)</f>
        <v>0</v>
      </c>
      <c r="W46" s="233">
        <f>IF(W$11=$D$6, GHP_volumes!$J46*GHP_volumes!$K46,0)</f>
        <v>0</v>
      </c>
      <c r="X46" s="233">
        <f>IF(X$11=IF($D46=$A$5, $D$5, IF(OR($D46="ESV observed compliance", $D46 = $A$7),$D$7, $D$6)), SUMPRODUCT(GHP_volumes!$Q46:$U46,GHP_volumes!$Q$13:$U$13)+GHP_volumes!$O46,0)</f>
        <v>0</v>
      </c>
      <c r="Y46" s="234">
        <f>IF(Y$11=$D$6, GHP_volumes!$M46,0)</f>
        <v>0</v>
      </c>
      <c r="Z46" s="233">
        <f>IF(Z$11=$D$6, GHP_volumes!$J46*GHP_volumes!$K46,0)</f>
        <v>0</v>
      </c>
      <c r="AA46" s="233">
        <f>IF(AA$11=IF($D46=$A$5, $D$5, IF(OR($D46="ESV observed compliance", $D46 = $A$7),$D$7, $D$6)), SUMPRODUCT(GHP_volumes!$Q46:$U46,GHP_volumes!$Q$13:$U$13)+GHP_volumes!$O46,0)</f>
        <v>0</v>
      </c>
      <c r="AB46" s="234">
        <f>IF(AB$11=$D$6, GHP_volumes!$M46,0)</f>
        <v>0</v>
      </c>
      <c r="AC46" s="124"/>
      <c r="AD46" s="235">
        <f t="shared" si="10"/>
        <v>0</v>
      </c>
      <c r="AE46" s="235">
        <f t="shared" si="10"/>
        <v>0</v>
      </c>
      <c r="AF46" s="235">
        <f t="shared" si="10"/>
        <v>0</v>
      </c>
      <c r="AG46" s="235">
        <f t="shared" ca="1" si="10"/>
        <v>0</v>
      </c>
      <c r="AH46" s="235">
        <f t="shared" si="10"/>
        <v>0</v>
      </c>
      <c r="AI46" s="235">
        <f t="shared" si="10"/>
        <v>0</v>
      </c>
      <c r="AJ46" s="235">
        <f t="shared" si="10"/>
        <v>0</v>
      </c>
      <c r="AK46" s="124"/>
      <c r="AL46" s="235">
        <f t="shared" ca="1" si="13"/>
        <v>0</v>
      </c>
      <c r="AN46" s="235">
        <f t="shared" si="12"/>
        <v>0</v>
      </c>
      <c r="AO46" s="235">
        <f t="shared" si="12"/>
        <v>0</v>
      </c>
      <c r="AP46" s="235">
        <f t="shared" si="12"/>
        <v>0</v>
      </c>
      <c r="AQ46" s="235">
        <f t="shared" si="12"/>
        <v>0</v>
      </c>
      <c r="AR46" s="235">
        <f t="shared" si="12"/>
        <v>0</v>
      </c>
      <c r="AS46" s="235">
        <f t="shared" si="12"/>
        <v>0</v>
      </c>
      <c r="AT46" s="235">
        <f t="shared" si="12"/>
        <v>0</v>
      </c>
      <c r="AU46" s="235">
        <f t="shared" ca="1" si="12"/>
        <v>0</v>
      </c>
      <c r="AV46" s="235">
        <f t="shared" ca="1" si="12"/>
        <v>0</v>
      </c>
      <c r="AW46" s="235">
        <f t="shared" si="12"/>
        <v>0</v>
      </c>
      <c r="AX46" s="235">
        <f t="shared" si="12"/>
        <v>0</v>
      </c>
      <c r="AY46" s="235">
        <f t="shared" si="12"/>
        <v>0</v>
      </c>
      <c r="AZ46" s="235">
        <f t="shared" si="12"/>
        <v>0</v>
      </c>
      <c r="BA46" s="235">
        <f t="shared" si="12"/>
        <v>0</v>
      </c>
      <c r="BB46" s="235">
        <f t="shared" si="12"/>
        <v>0</v>
      </c>
      <c r="BC46" s="235">
        <f t="shared" si="12"/>
        <v>0</v>
      </c>
    </row>
    <row r="47" spans="1:55">
      <c r="D47" s="217" t="str">
        <f>GHP_volumes!D47</f>
        <v>66/22kV transformer</v>
      </c>
      <c r="F47" s="12"/>
      <c r="G47" s="98"/>
      <c r="H47" s="236">
        <f>IF(H$11=$D$6, GHP_volumes!$J47*GHP_volumes!$K47,0)</f>
        <v>0</v>
      </c>
      <c r="I47" s="233">
        <f>IF(I$11=IF($D47=$A$5, $D$5, IF(OR($D47="ESV observed compliance", $D47 = $A$7),$D$7, $D$6)), SUMPRODUCT(GHP_volumes!$Q47:$U47,GHP_volumes!$Q$13:$U$13)+GHP_volumes!$O47,0)</f>
        <v>0</v>
      </c>
      <c r="J47" s="234">
        <f>IF(J$11=$D$6, GHP_volumes!$M47,0)</f>
        <v>0</v>
      </c>
      <c r="K47" s="233">
        <f>IF(K$11=$D$6, GHP_volumes!$J47*GHP_volumes!$K47,0)</f>
        <v>0</v>
      </c>
      <c r="L47" s="233">
        <f>IF(L$11=IF($D47=$A$5, $D$5, IF(OR($D47="ESV observed compliance", $D47 = $A$7),$D$7, $D$6)), SUMPRODUCT(GHP_volumes!$Q47:$U47,GHP_volumes!$Q$13:$U$13)+GHP_volumes!$O47,0)</f>
        <v>0</v>
      </c>
      <c r="M47" s="234">
        <f>IF(M$11=$D$6, GHP_volumes!$M47,0)</f>
        <v>0</v>
      </c>
      <c r="N47" s="233">
        <f>IF(N$11=$D$6, GHP_volumes!$J47*GHP_volumes!$K47,0)</f>
        <v>0</v>
      </c>
      <c r="O47" s="233">
        <f>IF(O$11=IF($D47=$A$5, $D$5, IF(OR($D47="ESV observed compliance", $D47 = $A$7),$D$7, $D$6)), SUMPRODUCT(GHP_volumes!$Q47:$U47,GHP_volumes!$Q$13:$U$13)+GHP_volumes!$O47,0)</f>
        <v>0</v>
      </c>
      <c r="P47" s="234">
        <f>IF(P$11=$D$6, GHP_volumes!$M47,0)</f>
        <v>0</v>
      </c>
      <c r="Q47" s="233">
        <f>IF(Q$11=$D$6, GHP_volumes!$J47*GHP_volumes!$K47,0)</f>
        <v>1509600</v>
      </c>
      <c r="R47" s="233">
        <f ca="1">IF(R$11=IF($D47=$A$5, $D$5, IF(OR($D47="ESV observed compliance", $D47 = $A$7),$D$7, $D$6)), SUMPRODUCT(GHP_volumes!$Q47:$U47,GHP_volumes!$Q$13:$U$13)+GHP_volumes!$O47,0)</f>
        <v>2532918.2734934841</v>
      </c>
      <c r="S47" s="234">
        <f>IF(S$11=$D$6, GHP_volumes!$M47,0)</f>
        <v>448800</v>
      </c>
      <c r="T47" s="233">
        <f>IF(T$11=$D$6, GHP_volumes!$J47*GHP_volumes!$K47,0)</f>
        <v>0</v>
      </c>
      <c r="U47" s="233">
        <f>IF(U$11=IF($D47=$A$5, $D$5, IF(OR($D47="ESV observed compliance", $D47 = $A$7),$D$7, $D$6)), SUMPRODUCT(GHP_volumes!$Q47:$U47,GHP_volumes!$Q$13:$U$13)+GHP_volumes!$O47,0)</f>
        <v>0</v>
      </c>
      <c r="V47" s="234">
        <f>IF(V$11=$D$6, GHP_volumes!$M47,0)</f>
        <v>0</v>
      </c>
      <c r="W47" s="233">
        <f>IF(W$11=$D$6, GHP_volumes!$J47*GHP_volumes!$K47,0)</f>
        <v>0</v>
      </c>
      <c r="X47" s="233">
        <f>IF(X$11=IF($D47=$A$5, $D$5, IF(OR($D47="ESV observed compliance", $D47 = $A$7),$D$7, $D$6)), SUMPRODUCT(GHP_volumes!$Q47:$U47,GHP_volumes!$Q$13:$U$13)+GHP_volumes!$O47,0)</f>
        <v>0</v>
      </c>
      <c r="Y47" s="234">
        <f>IF(Y$11=$D$6, GHP_volumes!$M47,0)</f>
        <v>0</v>
      </c>
      <c r="Z47" s="233">
        <f>IF(Z$11=$D$6, GHP_volumes!$J47*GHP_volumes!$K47,0)</f>
        <v>0</v>
      </c>
      <c r="AA47" s="233">
        <f>IF(AA$11=IF($D47=$A$5, $D$5, IF(OR($D47="ESV observed compliance", $D47 = $A$7),$D$7, $D$6)), SUMPRODUCT(GHP_volumes!$Q47:$U47,GHP_volumes!$Q$13:$U$13)+GHP_volumes!$O47,0)</f>
        <v>0</v>
      </c>
      <c r="AB47" s="234">
        <f>IF(AB$11=$D$6, GHP_volumes!$M47,0)</f>
        <v>0</v>
      </c>
      <c r="AC47" s="124"/>
      <c r="AD47" s="235">
        <f t="shared" si="10"/>
        <v>0</v>
      </c>
      <c r="AE47" s="235">
        <f t="shared" si="10"/>
        <v>0</v>
      </c>
      <c r="AF47" s="235">
        <f t="shared" si="10"/>
        <v>0</v>
      </c>
      <c r="AG47" s="235">
        <f t="shared" ca="1" si="10"/>
        <v>4491318.2734934837</v>
      </c>
      <c r="AH47" s="235">
        <f t="shared" si="10"/>
        <v>0</v>
      </c>
      <c r="AI47" s="235">
        <f t="shared" si="10"/>
        <v>0</v>
      </c>
      <c r="AJ47" s="235">
        <f t="shared" si="10"/>
        <v>0</v>
      </c>
      <c r="AK47" s="124"/>
      <c r="AL47" s="235">
        <f t="shared" ca="1" si="13"/>
        <v>4491318.2734934837</v>
      </c>
      <c r="AN47" s="235">
        <f t="shared" si="12"/>
        <v>0</v>
      </c>
      <c r="AO47" s="235">
        <f t="shared" si="12"/>
        <v>0</v>
      </c>
      <c r="AP47" s="235">
        <f t="shared" si="12"/>
        <v>0</v>
      </c>
      <c r="AQ47" s="235">
        <f t="shared" si="12"/>
        <v>0</v>
      </c>
      <c r="AR47" s="235">
        <f t="shared" si="12"/>
        <v>0</v>
      </c>
      <c r="AS47" s="235">
        <f t="shared" si="12"/>
        <v>0</v>
      </c>
      <c r="AT47" s="235">
        <f t="shared" si="12"/>
        <v>0</v>
      </c>
      <c r="AU47" s="235">
        <f t="shared" ca="1" si="12"/>
        <v>2245659.1367467418</v>
      </c>
      <c r="AV47" s="235">
        <f t="shared" ca="1" si="12"/>
        <v>2245659.1367467418</v>
      </c>
      <c r="AW47" s="235">
        <f t="shared" si="12"/>
        <v>0</v>
      </c>
      <c r="AX47" s="235">
        <f t="shared" si="12"/>
        <v>0</v>
      </c>
      <c r="AY47" s="235">
        <f t="shared" si="12"/>
        <v>0</v>
      </c>
      <c r="AZ47" s="235">
        <f t="shared" si="12"/>
        <v>0</v>
      </c>
      <c r="BA47" s="235">
        <f t="shared" si="12"/>
        <v>0</v>
      </c>
      <c r="BB47" s="235">
        <f t="shared" si="12"/>
        <v>0</v>
      </c>
      <c r="BC47" s="235">
        <f t="shared" si="12"/>
        <v>0</v>
      </c>
    </row>
    <row r="48" spans="1:55">
      <c r="D48" s="217" t="str">
        <f>GHP_volumes!D48</f>
        <v>66kV circuit breaker</v>
      </c>
      <c r="F48" s="12"/>
      <c r="G48" s="98"/>
      <c r="H48" s="236">
        <f>IF(H$11=$D$6, GHP_volumes!$J48*GHP_volumes!$K48,0)</f>
        <v>0</v>
      </c>
      <c r="I48" s="233">
        <f>IF(I$11=IF($D48=$A$5, $D$5, IF(OR($D48="ESV observed compliance", $D48 = $A$7),$D$7, $D$6)), SUMPRODUCT(GHP_volumes!$Q48:$U48,GHP_volumes!$Q$13:$U$13)+GHP_volumes!$O48,0)</f>
        <v>0</v>
      </c>
      <c r="J48" s="234">
        <f>IF(J$11=$D$6, GHP_volumes!$M48,0)</f>
        <v>0</v>
      </c>
      <c r="K48" s="233">
        <f>IF(K$11=$D$6, GHP_volumes!$J48*GHP_volumes!$K48,0)</f>
        <v>0</v>
      </c>
      <c r="L48" s="233">
        <f>IF(L$11=IF($D48=$A$5, $D$5, IF(OR($D48="ESV observed compliance", $D48 = $A$7),$D$7, $D$6)), SUMPRODUCT(GHP_volumes!$Q48:$U48,GHP_volumes!$Q$13:$U$13)+GHP_volumes!$O48,0)</f>
        <v>0</v>
      </c>
      <c r="M48" s="234">
        <f>IF(M$11=$D$6, GHP_volumes!$M48,0)</f>
        <v>0</v>
      </c>
      <c r="N48" s="233">
        <f>IF(N$11=$D$6, GHP_volumes!$J48*GHP_volumes!$K48,0)</f>
        <v>0</v>
      </c>
      <c r="O48" s="233">
        <f>IF(O$11=IF($D48=$A$5, $D$5, IF(OR($D48="ESV observed compliance", $D48 = $A$7),$D$7, $D$6)), SUMPRODUCT(GHP_volumes!$Q48:$U48,GHP_volumes!$Q$13:$U$13)+GHP_volumes!$O48,0)</f>
        <v>0</v>
      </c>
      <c r="P48" s="234">
        <f>IF(P$11=$D$6, GHP_volumes!$M48,0)</f>
        <v>0</v>
      </c>
      <c r="Q48" s="233">
        <f>IF(Q$11=$D$6, GHP_volumes!$J48*GHP_volumes!$K48,0)</f>
        <v>379440</v>
      </c>
      <c r="R48" s="233">
        <f ca="1">IF(R$11=IF($D48=$A$5, $D$5, IF(OR($D48="ESV observed compliance", $D48 = $A$7),$D$7, $D$6)), SUMPRODUCT(GHP_volumes!$Q48:$U48,GHP_volumes!$Q$13:$U$13)+GHP_volumes!$O48,0)</f>
        <v>438375.21111198387</v>
      </c>
      <c r="S48" s="234">
        <f>IF(S$11=$D$6, GHP_volumes!$M48,0)</f>
        <v>146880</v>
      </c>
      <c r="T48" s="233">
        <f>IF(T$11=$D$6, GHP_volumes!$J48*GHP_volumes!$K48,0)</f>
        <v>0</v>
      </c>
      <c r="U48" s="233">
        <f>IF(U$11=IF($D48=$A$5, $D$5, IF(OR($D48="ESV observed compliance", $D48 = $A$7),$D$7, $D$6)), SUMPRODUCT(GHP_volumes!$Q48:$U48,GHP_volumes!$Q$13:$U$13)+GHP_volumes!$O48,0)</f>
        <v>0</v>
      </c>
      <c r="V48" s="234">
        <f>IF(V$11=$D$6, GHP_volumes!$M48,0)</f>
        <v>0</v>
      </c>
      <c r="W48" s="233">
        <f>IF(W$11=$D$6, GHP_volumes!$J48*GHP_volumes!$K48,0)</f>
        <v>0</v>
      </c>
      <c r="X48" s="233">
        <f>IF(X$11=IF($D48=$A$5, $D$5, IF(OR($D48="ESV observed compliance", $D48 = $A$7),$D$7, $D$6)), SUMPRODUCT(GHP_volumes!$Q48:$U48,GHP_volumes!$Q$13:$U$13)+GHP_volumes!$O48,0)</f>
        <v>0</v>
      </c>
      <c r="Y48" s="234">
        <f>IF(Y$11=$D$6, GHP_volumes!$M48,0)</f>
        <v>0</v>
      </c>
      <c r="Z48" s="233">
        <f>IF(Z$11=$D$6, GHP_volumes!$J48*GHP_volumes!$K48,0)</f>
        <v>0</v>
      </c>
      <c r="AA48" s="233">
        <f>IF(AA$11=IF($D48=$A$5, $D$5, IF(OR($D48="ESV observed compliance", $D48 = $A$7),$D$7, $D$6)), SUMPRODUCT(GHP_volumes!$Q48:$U48,GHP_volumes!$Q$13:$U$13)+GHP_volumes!$O48,0)</f>
        <v>0</v>
      </c>
      <c r="AB48" s="234">
        <f>IF(AB$11=$D$6, GHP_volumes!$M48,0)</f>
        <v>0</v>
      </c>
      <c r="AC48" s="124"/>
      <c r="AD48" s="235">
        <f t="shared" si="10"/>
        <v>0</v>
      </c>
      <c r="AE48" s="235">
        <f t="shared" si="10"/>
        <v>0</v>
      </c>
      <c r="AF48" s="235">
        <f t="shared" si="10"/>
        <v>0</v>
      </c>
      <c r="AG48" s="235">
        <f t="shared" ca="1" si="10"/>
        <v>964695.21111198387</v>
      </c>
      <c r="AH48" s="235">
        <f t="shared" si="10"/>
        <v>0</v>
      </c>
      <c r="AI48" s="235">
        <f t="shared" si="10"/>
        <v>0</v>
      </c>
      <c r="AJ48" s="235">
        <f t="shared" si="10"/>
        <v>0</v>
      </c>
      <c r="AK48" s="124"/>
      <c r="AL48" s="235">
        <f t="shared" ca="1" si="13"/>
        <v>964695.21111198387</v>
      </c>
      <c r="AN48" s="235">
        <f t="shared" si="12"/>
        <v>0</v>
      </c>
      <c r="AO48" s="235">
        <f t="shared" si="12"/>
        <v>0</v>
      </c>
      <c r="AP48" s="235">
        <f t="shared" si="12"/>
        <v>0</v>
      </c>
      <c r="AQ48" s="235">
        <f t="shared" si="12"/>
        <v>0</v>
      </c>
      <c r="AR48" s="235">
        <f t="shared" si="12"/>
        <v>0</v>
      </c>
      <c r="AS48" s="235">
        <f t="shared" si="12"/>
        <v>0</v>
      </c>
      <c r="AT48" s="235">
        <f t="shared" si="12"/>
        <v>0</v>
      </c>
      <c r="AU48" s="235">
        <f t="shared" ca="1" si="12"/>
        <v>482347.60555599193</v>
      </c>
      <c r="AV48" s="235">
        <f t="shared" ca="1" si="12"/>
        <v>482347.60555599193</v>
      </c>
      <c r="AW48" s="235">
        <f t="shared" si="12"/>
        <v>0</v>
      </c>
      <c r="AX48" s="235">
        <f t="shared" si="12"/>
        <v>0</v>
      </c>
      <c r="AY48" s="235">
        <f t="shared" si="12"/>
        <v>0</v>
      </c>
      <c r="AZ48" s="235">
        <f t="shared" si="12"/>
        <v>0</v>
      </c>
      <c r="BA48" s="235">
        <f t="shared" si="12"/>
        <v>0</v>
      </c>
      <c r="BB48" s="235">
        <f t="shared" si="12"/>
        <v>0</v>
      </c>
      <c r="BC48" s="235">
        <f t="shared" si="12"/>
        <v>0</v>
      </c>
    </row>
    <row r="49" spans="4:55">
      <c r="D49" s="217" t="str">
        <f>GHP_volumes!D49</f>
        <v>66kV bus extension</v>
      </c>
      <c r="F49" s="12"/>
      <c r="G49" s="98"/>
      <c r="H49" s="236">
        <f>IF(H$11=$D$6, GHP_volumes!$J49*GHP_volumes!$K49,0)</f>
        <v>0</v>
      </c>
      <c r="I49" s="233">
        <f>IF(I$11=IF($D49=$A$5, $D$5, IF(OR($D49="ESV observed compliance", $D49 = $A$7),$D$7, $D$6)), SUMPRODUCT(GHP_volumes!$Q49:$U49,GHP_volumes!$Q$13:$U$13)+GHP_volumes!$O49,0)</f>
        <v>0</v>
      </c>
      <c r="J49" s="234">
        <f>IF(J$11=$D$6, GHP_volumes!$M49,0)</f>
        <v>0</v>
      </c>
      <c r="K49" s="233">
        <f>IF(K$11=$D$6, GHP_volumes!$J49*GHP_volumes!$K49,0)</f>
        <v>0</v>
      </c>
      <c r="L49" s="233">
        <f>IF(L$11=IF($D49=$A$5, $D$5, IF(OR($D49="ESV observed compliance", $D49 = $A$7),$D$7, $D$6)), SUMPRODUCT(GHP_volumes!$Q49:$U49,GHP_volumes!$Q$13:$U$13)+GHP_volumes!$O49,0)</f>
        <v>0</v>
      </c>
      <c r="M49" s="234">
        <f>IF(M$11=$D$6, GHP_volumes!$M49,0)</f>
        <v>0</v>
      </c>
      <c r="N49" s="233">
        <f>IF(N$11=$D$6, GHP_volumes!$J49*GHP_volumes!$K49,0)</f>
        <v>0</v>
      </c>
      <c r="O49" s="233">
        <f>IF(O$11=IF($D49=$A$5, $D$5, IF(OR($D49="ESV observed compliance", $D49 = $A$7),$D$7, $D$6)), SUMPRODUCT(GHP_volumes!$Q49:$U49,GHP_volumes!$Q$13:$U$13)+GHP_volumes!$O49,0)</f>
        <v>0</v>
      </c>
      <c r="P49" s="234">
        <f>IF(P$11=$D$6, GHP_volumes!$M49,0)</f>
        <v>0</v>
      </c>
      <c r="Q49" s="233">
        <f>IF(Q$11=$D$6, GHP_volumes!$J49*GHP_volumes!$K49,0)</f>
        <v>0</v>
      </c>
      <c r="R49" s="233">
        <f ca="1">IF(R$11=IF($D49=$A$5, $D$5, IF(OR($D49="ESV observed compliance", $D49 = $A$7),$D$7, $D$6)), SUMPRODUCT(GHP_volumes!$Q49:$U49,GHP_volumes!$Q$13:$U$13)+GHP_volumes!$O49,0)</f>
        <v>0</v>
      </c>
      <c r="S49" s="234">
        <f>IF(S$11=$D$6, GHP_volumes!$M49,0)</f>
        <v>0</v>
      </c>
      <c r="T49" s="233">
        <f>IF(T$11=$D$6, GHP_volumes!$J49*GHP_volumes!$K49,0)</f>
        <v>0</v>
      </c>
      <c r="U49" s="233">
        <f>IF(U$11=IF($D49=$A$5, $D$5, IF(OR($D49="ESV observed compliance", $D49 = $A$7),$D$7, $D$6)), SUMPRODUCT(GHP_volumes!$Q49:$U49,GHP_volumes!$Q$13:$U$13)+GHP_volumes!$O49,0)</f>
        <v>0</v>
      </c>
      <c r="V49" s="234">
        <f>IF(V$11=$D$6, GHP_volumes!$M49,0)</f>
        <v>0</v>
      </c>
      <c r="W49" s="233">
        <f>IF(W$11=$D$6, GHP_volumes!$J49*GHP_volumes!$K49,0)</f>
        <v>0</v>
      </c>
      <c r="X49" s="233">
        <f>IF(X$11=IF($D49=$A$5, $D$5, IF(OR($D49="ESV observed compliance", $D49 = $A$7),$D$7, $D$6)), SUMPRODUCT(GHP_volumes!$Q49:$U49,GHP_volumes!$Q$13:$U$13)+GHP_volumes!$O49,0)</f>
        <v>0</v>
      </c>
      <c r="Y49" s="234">
        <f>IF(Y$11=$D$6, GHP_volumes!$M49,0)</f>
        <v>0</v>
      </c>
      <c r="Z49" s="233">
        <f>IF(Z$11=$D$6, GHP_volumes!$J49*GHP_volumes!$K49,0)</f>
        <v>0</v>
      </c>
      <c r="AA49" s="233">
        <f>IF(AA$11=IF($D49=$A$5, $D$5, IF(OR($D49="ESV observed compliance", $D49 = $A$7),$D$7, $D$6)), SUMPRODUCT(GHP_volumes!$Q49:$U49,GHP_volumes!$Q$13:$U$13)+GHP_volumes!$O49,0)</f>
        <v>0</v>
      </c>
      <c r="AB49" s="234">
        <f>IF(AB$11=$D$6, GHP_volumes!$M49,0)</f>
        <v>0</v>
      </c>
      <c r="AC49" s="124"/>
      <c r="AD49" s="235">
        <f t="shared" si="10"/>
        <v>0</v>
      </c>
      <c r="AE49" s="235">
        <f t="shared" si="10"/>
        <v>0</v>
      </c>
      <c r="AF49" s="235">
        <f t="shared" si="10"/>
        <v>0</v>
      </c>
      <c r="AG49" s="235">
        <f t="shared" ca="1" si="10"/>
        <v>0</v>
      </c>
      <c r="AH49" s="235">
        <f t="shared" si="10"/>
        <v>0</v>
      </c>
      <c r="AI49" s="235">
        <f t="shared" si="10"/>
        <v>0</v>
      </c>
      <c r="AJ49" s="235">
        <f t="shared" si="10"/>
        <v>0</v>
      </c>
      <c r="AK49" s="124"/>
      <c r="AL49" s="235">
        <f t="shared" ca="1" si="13"/>
        <v>0</v>
      </c>
      <c r="AN49" s="235">
        <f t="shared" si="12"/>
        <v>0</v>
      </c>
      <c r="AO49" s="235">
        <f t="shared" si="12"/>
        <v>0</v>
      </c>
      <c r="AP49" s="235">
        <f t="shared" si="12"/>
        <v>0</v>
      </c>
      <c r="AQ49" s="235">
        <f t="shared" si="12"/>
        <v>0</v>
      </c>
      <c r="AR49" s="235">
        <f t="shared" si="12"/>
        <v>0</v>
      </c>
      <c r="AS49" s="235">
        <f t="shared" si="12"/>
        <v>0</v>
      </c>
      <c r="AT49" s="235">
        <f t="shared" si="12"/>
        <v>0</v>
      </c>
      <c r="AU49" s="235">
        <f t="shared" ca="1" si="12"/>
        <v>0</v>
      </c>
      <c r="AV49" s="235">
        <f t="shared" ca="1" si="12"/>
        <v>0</v>
      </c>
      <c r="AW49" s="235">
        <f t="shared" si="12"/>
        <v>0</v>
      </c>
      <c r="AX49" s="235">
        <f t="shared" si="12"/>
        <v>0</v>
      </c>
      <c r="AY49" s="235">
        <f t="shared" si="12"/>
        <v>0</v>
      </c>
      <c r="AZ49" s="235">
        <f t="shared" si="12"/>
        <v>0</v>
      </c>
      <c r="BA49" s="235">
        <f t="shared" si="12"/>
        <v>0</v>
      </c>
      <c r="BB49" s="235">
        <f t="shared" si="12"/>
        <v>0</v>
      </c>
      <c r="BC49" s="235">
        <f t="shared" si="12"/>
        <v>0</v>
      </c>
    </row>
    <row r="50" spans="4:55">
      <c r="D50" s="217" t="str">
        <f>GHP_volumes!D50</f>
        <v>Station service transformer (500kVA)</v>
      </c>
      <c r="F50" s="12"/>
      <c r="G50" s="98"/>
      <c r="H50" s="236">
        <f>IF(H$11=$D$6, GHP_volumes!$J50*GHP_volumes!$K50,0)</f>
        <v>0</v>
      </c>
      <c r="I50" s="233">
        <f>IF(I$11=IF($D50=$A$5, $D$5, IF(OR($D50="ESV observed compliance", $D50 = $A$7),$D$7, $D$6)), SUMPRODUCT(GHP_volumes!$Q50:$U50,GHP_volumes!$Q$13:$U$13)+GHP_volumes!$O50,0)</f>
        <v>0</v>
      </c>
      <c r="J50" s="234">
        <f>IF(J$11=$D$6, GHP_volumes!$M50,0)</f>
        <v>0</v>
      </c>
      <c r="K50" s="233">
        <f>IF(K$11=$D$6, GHP_volumes!$J50*GHP_volumes!$K50,0)</f>
        <v>0</v>
      </c>
      <c r="L50" s="233">
        <f>IF(L$11=IF($D50=$A$5, $D$5, IF(OR($D50="ESV observed compliance", $D50 = $A$7),$D$7, $D$6)), SUMPRODUCT(GHP_volumes!$Q50:$U50,GHP_volumes!$Q$13:$U$13)+GHP_volumes!$O50,0)</f>
        <v>0</v>
      </c>
      <c r="M50" s="234">
        <f>IF(M$11=$D$6, GHP_volumes!$M50,0)</f>
        <v>0</v>
      </c>
      <c r="N50" s="233">
        <f>IF(N$11=$D$6, GHP_volumes!$J50*GHP_volumes!$K50,0)</f>
        <v>0</v>
      </c>
      <c r="O50" s="233">
        <f>IF(O$11=IF($D50=$A$5, $D$5, IF(OR($D50="ESV observed compliance", $D50 = $A$7),$D$7, $D$6)), SUMPRODUCT(GHP_volumes!$Q50:$U50,GHP_volumes!$Q$13:$U$13)+GHP_volumes!$O50,0)</f>
        <v>0</v>
      </c>
      <c r="P50" s="234">
        <f>IF(P$11=$D$6, GHP_volumes!$M50,0)</f>
        <v>0</v>
      </c>
      <c r="Q50" s="233">
        <f>IF(Q$11=$D$6, GHP_volumes!$J50*GHP_volumes!$K50,0)</f>
        <v>146344.96138443798</v>
      </c>
      <c r="R50" s="233">
        <f ca="1">IF(R$11=IF($D50=$A$5, $D$5, IF(OR($D50="ESV observed compliance", $D50 = $A$7),$D$7, $D$6)), SUMPRODUCT(GHP_volumes!$Q50:$U50,GHP_volumes!$Q$13:$U$13)+GHP_volumes!$O50,0)</f>
        <v>0</v>
      </c>
      <c r="S50" s="234">
        <f>IF(S$11=$D$6, GHP_volumes!$M50,0)</f>
        <v>0</v>
      </c>
      <c r="T50" s="233">
        <f>IF(T$11=$D$6, GHP_volumes!$J50*GHP_volumes!$K50,0)</f>
        <v>0</v>
      </c>
      <c r="U50" s="233">
        <f>IF(U$11=IF($D50=$A$5, $D$5, IF(OR($D50="ESV observed compliance", $D50 = $A$7),$D$7, $D$6)), SUMPRODUCT(GHP_volumes!$Q50:$U50,GHP_volumes!$Q$13:$U$13)+GHP_volumes!$O50,0)</f>
        <v>0</v>
      </c>
      <c r="V50" s="234">
        <f>IF(V$11=$D$6, GHP_volumes!$M50,0)</f>
        <v>0</v>
      </c>
      <c r="W50" s="233">
        <f>IF(W$11=$D$6, GHP_volumes!$J50*GHP_volumes!$K50,0)</f>
        <v>0</v>
      </c>
      <c r="X50" s="233">
        <f>IF(X$11=IF($D50=$A$5, $D$5, IF(OR($D50="ESV observed compliance", $D50 = $A$7),$D$7, $D$6)), SUMPRODUCT(GHP_volumes!$Q50:$U50,GHP_volumes!$Q$13:$U$13)+GHP_volumes!$O50,0)</f>
        <v>0</v>
      </c>
      <c r="Y50" s="234">
        <f>IF(Y$11=$D$6, GHP_volumes!$M50,0)</f>
        <v>0</v>
      </c>
      <c r="Z50" s="233">
        <f>IF(Z$11=$D$6, GHP_volumes!$J50*GHP_volumes!$K50,0)</f>
        <v>0</v>
      </c>
      <c r="AA50" s="233">
        <f>IF(AA$11=IF($D50=$A$5, $D$5, IF(OR($D50="ESV observed compliance", $D50 = $A$7),$D$7, $D$6)), SUMPRODUCT(GHP_volumes!$Q50:$U50,GHP_volumes!$Q$13:$U$13)+GHP_volumes!$O50,0)</f>
        <v>0</v>
      </c>
      <c r="AB50" s="234">
        <f>IF(AB$11=$D$6, GHP_volumes!$M50,0)</f>
        <v>0</v>
      </c>
      <c r="AC50" s="124"/>
      <c r="AD50" s="235">
        <f t="shared" si="10"/>
        <v>0</v>
      </c>
      <c r="AE50" s="235">
        <f t="shared" si="10"/>
        <v>0</v>
      </c>
      <c r="AF50" s="235">
        <f t="shared" si="10"/>
        <v>0</v>
      </c>
      <c r="AG50" s="235">
        <f t="shared" ca="1" si="10"/>
        <v>146344.96138443798</v>
      </c>
      <c r="AH50" s="235">
        <f t="shared" si="10"/>
        <v>0</v>
      </c>
      <c r="AI50" s="235">
        <f t="shared" si="10"/>
        <v>0</v>
      </c>
      <c r="AJ50" s="235">
        <f t="shared" si="10"/>
        <v>0</v>
      </c>
      <c r="AK50" s="124"/>
      <c r="AL50" s="235">
        <f t="shared" ca="1" si="13"/>
        <v>146344.96138443798</v>
      </c>
      <c r="AN50" s="235">
        <f t="shared" si="12"/>
        <v>0</v>
      </c>
      <c r="AO50" s="235">
        <f t="shared" si="12"/>
        <v>0</v>
      </c>
      <c r="AP50" s="235">
        <f t="shared" si="12"/>
        <v>0</v>
      </c>
      <c r="AQ50" s="235">
        <f t="shared" si="12"/>
        <v>0</v>
      </c>
      <c r="AR50" s="235">
        <f t="shared" si="12"/>
        <v>0</v>
      </c>
      <c r="AS50" s="235">
        <f t="shared" si="12"/>
        <v>0</v>
      </c>
      <c r="AT50" s="235">
        <f t="shared" si="12"/>
        <v>0</v>
      </c>
      <c r="AU50" s="235">
        <f t="shared" ca="1" si="12"/>
        <v>73172.480692218989</v>
      </c>
      <c r="AV50" s="235">
        <f t="shared" ca="1" si="12"/>
        <v>73172.480692218989</v>
      </c>
      <c r="AW50" s="235">
        <f t="shared" si="12"/>
        <v>0</v>
      </c>
      <c r="AX50" s="235">
        <f t="shared" si="12"/>
        <v>0</v>
      </c>
      <c r="AY50" s="235">
        <f t="shared" si="12"/>
        <v>0</v>
      </c>
      <c r="AZ50" s="235">
        <f t="shared" si="12"/>
        <v>0</v>
      </c>
      <c r="BA50" s="235">
        <f t="shared" si="12"/>
        <v>0</v>
      </c>
      <c r="BB50" s="235">
        <f t="shared" si="12"/>
        <v>0</v>
      </c>
      <c r="BC50" s="235">
        <f t="shared" si="12"/>
        <v>0</v>
      </c>
    </row>
    <row r="51" spans="4:55">
      <c r="D51" s="217" t="str">
        <f>GHP_volumes!D51</f>
        <v>Station service transformer (750kVA)</v>
      </c>
      <c r="F51" s="12"/>
      <c r="G51" s="98"/>
      <c r="H51" s="236">
        <f>IF(H$11=$D$6, GHP_volumes!$J51*GHP_volumes!$K51,0)</f>
        <v>0</v>
      </c>
      <c r="I51" s="233">
        <f>IF(I$11=IF($D51=$A$5, $D$5, IF(OR($D51="ESV observed compliance", $D51 = $A$7),$D$7, $D$6)), SUMPRODUCT(GHP_volumes!$Q51:$U51,GHP_volumes!$Q$13:$U$13)+GHP_volumes!$O51,0)</f>
        <v>0</v>
      </c>
      <c r="J51" s="234">
        <f>IF(J$11=$D$6, GHP_volumes!$M51,0)</f>
        <v>0</v>
      </c>
      <c r="K51" s="233">
        <f>IF(K$11=$D$6, GHP_volumes!$J51*GHP_volumes!$K51,0)</f>
        <v>0</v>
      </c>
      <c r="L51" s="233">
        <f>IF(L$11=IF($D51=$A$5, $D$5, IF(OR($D51="ESV observed compliance", $D51 = $A$7),$D$7, $D$6)), SUMPRODUCT(GHP_volumes!$Q51:$U51,GHP_volumes!$Q$13:$U$13)+GHP_volumes!$O51,0)</f>
        <v>0</v>
      </c>
      <c r="M51" s="234">
        <f>IF(M$11=$D$6, GHP_volumes!$M51,0)</f>
        <v>0</v>
      </c>
      <c r="N51" s="233">
        <f>IF(N$11=$D$6, GHP_volumes!$J51*GHP_volumes!$K51,0)</f>
        <v>0</v>
      </c>
      <c r="O51" s="233">
        <f>IF(O$11=IF($D51=$A$5, $D$5, IF(OR($D51="ESV observed compliance", $D51 = $A$7),$D$7, $D$6)), SUMPRODUCT(GHP_volumes!$Q51:$U51,GHP_volumes!$Q$13:$U$13)+GHP_volumes!$O51,0)</f>
        <v>0</v>
      </c>
      <c r="P51" s="234">
        <f>IF(P$11=$D$6, GHP_volumes!$M51,0)</f>
        <v>0</v>
      </c>
      <c r="Q51" s="233">
        <f>IF(Q$11=$D$6, GHP_volumes!$J51*GHP_volumes!$K51,0)</f>
        <v>0</v>
      </c>
      <c r="R51" s="233">
        <f ca="1">IF(R$11=IF($D51=$A$5, $D$5, IF(OR($D51="ESV observed compliance", $D51 = $A$7),$D$7, $D$6)), SUMPRODUCT(GHP_volumes!$Q51:$U51,GHP_volumes!$Q$13:$U$13)+GHP_volumes!$O51,0)</f>
        <v>0</v>
      </c>
      <c r="S51" s="234">
        <f>IF(S$11=$D$6, GHP_volumes!$M51,0)</f>
        <v>0</v>
      </c>
      <c r="T51" s="233">
        <f>IF(T$11=$D$6, GHP_volumes!$J51*GHP_volumes!$K51,0)</f>
        <v>0</v>
      </c>
      <c r="U51" s="233">
        <f>IF(U$11=IF($D51=$A$5, $D$5, IF(OR($D51="ESV observed compliance", $D51 = $A$7),$D$7, $D$6)), SUMPRODUCT(GHP_volumes!$Q51:$U51,GHP_volumes!$Q$13:$U$13)+GHP_volumes!$O51,0)</f>
        <v>0</v>
      </c>
      <c r="V51" s="234">
        <f>IF(V$11=$D$6, GHP_volumes!$M51,0)</f>
        <v>0</v>
      </c>
      <c r="W51" s="233">
        <f>IF(W$11=$D$6, GHP_volumes!$J51*GHP_volumes!$K51,0)</f>
        <v>0</v>
      </c>
      <c r="X51" s="233">
        <f>IF(X$11=IF($D51=$A$5, $D$5, IF(OR($D51="ESV observed compliance", $D51 = $A$7),$D$7, $D$6)), SUMPRODUCT(GHP_volumes!$Q51:$U51,GHP_volumes!$Q$13:$U$13)+GHP_volumes!$O51,0)</f>
        <v>0</v>
      </c>
      <c r="Y51" s="234">
        <f>IF(Y$11=$D$6, GHP_volumes!$M51,0)</f>
        <v>0</v>
      </c>
      <c r="Z51" s="233">
        <f>IF(Z$11=$D$6, GHP_volumes!$J51*GHP_volumes!$K51,0)</f>
        <v>0</v>
      </c>
      <c r="AA51" s="233">
        <f>IF(AA$11=IF($D51=$A$5, $D$5, IF(OR($D51="ESV observed compliance", $D51 = $A$7),$D$7, $D$6)), SUMPRODUCT(GHP_volumes!$Q51:$U51,GHP_volumes!$Q$13:$U$13)+GHP_volumes!$O51,0)</f>
        <v>0</v>
      </c>
      <c r="AB51" s="234">
        <f>IF(AB$11=$D$6, GHP_volumes!$M51,0)</f>
        <v>0</v>
      </c>
      <c r="AC51" s="124"/>
      <c r="AD51" s="235">
        <f t="shared" si="10"/>
        <v>0</v>
      </c>
      <c r="AE51" s="235">
        <f t="shared" si="10"/>
        <v>0</v>
      </c>
      <c r="AF51" s="235">
        <f t="shared" si="10"/>
        <v>0</v>
      </c>
      <c r="AG51" s="235">
        <f t="shared" ca="1" si="10"/>
        <v>0</v>
      </c>
      <c r="AH51" s="235">
        <f t="shared" si="10"/>
        <v>0</v>
      </c>
      <c r="AI51" s="235">
        <f t="shared" si="10"/>
        <v>0</v>
      </c>
      <c r="AJ51" s="235">
        <f t="shared" si="10"/>
        <v>0</v>
      </c>
      <c r="AK51" s="124"/>
      <c r="AL51" s="235">
        <f t="shared" ca="1" si="13"/>
        <v>0</v>
      </c>
      <c r="AN51" s="235">
        <f t="shared" si="12"/>
        <v>0</v>
      </c>
      <c r="AO51" s="235">
        <f t="shared" si="12"/>
        <v>0</v>
      </c>
      <c r="AP51" s="235">
        <f t="shared" si="12"/>
        <v>0</v>
      </c>
      <c r="AQ51" s="235">
        <f t="shared" si="12"/>
        <v>0</v>
      </c>
      <c r="AR51" s="235">
        <f t="shared" si="12"/>
        <v>0</v>
      </c>
      <c r="AS51" s="235">
        <f t="shared" si="12"/>
        <v>0</v>
      </c>
      <c r="AT51" s="235">
        <f t="shared" si="12"/>
        <v>0</v>
      </c>
      <c r="AU51" s="235">
        <f t="shared" ca="1" si="12"/>
        <v>0</v>
      </c>
      <c r="AV51" s="235">
        <f t="shared" ca="1" si="12"/>
        <v>0</v>
      </c>
      <c r="AW51" s="235">
        <f t="shared" si="12"/>
        <v>0</v>
      </c>
      <c r="AX51" s="235">
        <f t="shared" si="12"/>
        <v>0</v>
      </c>
      <c r="AY51" s="235">
        <f t="shared" si="12"/>
        <v>0</v>
      </c>
      <c r="AZ51" s="235">
        <f t="shared" si="12"/>
        <v>0</v>
      </c>
      <c r="BA51" s="235">
        <f t="shared" si="12"/>
        <v>0</v>
      </c>
      <c r="BB51" s="235">
        <f t="shared" si="12"/>
        <v>0</v>
      </c>
      <c r="BC51" s="235">
        <f t="shared" si="12"/>
        <v>0</v>
      </c>
    </row>
    <row r="52" spans="4:55">
      <c r="D52" s="217" t="str">
        <f>GHP_volumes!D52</f>
        <v>Cap bank</v>
      </c>
      <c r="F52" s="12"/>
      <c r="G52" s="98"/>
      <c r="H52" s="236">
        <f>IF(H$11=$D$6, GHP_volumes!$J52*GHP_volumes!$K52,0)</f>
        <v>0</v>
      </c>
      <c r="I52" s="233">
        <f>IF(I$11=IF($D52=$A$5, $D$5, IF(OR($D52="ESV observed compliance", $D52 = $A$7),$D$7, $D$6)), SUMPRODUCT(GHP_volumes!$Q52:$U52,GHP_volumes!$Q$13:$U$13)+GHP_volumes!$O52,0)</f>
        <v>0</v>
      </c>
      <c r="J52" s="234">
        <f>IF(J$11=$D$6, GHP_volumes!$M52,0)</f>
        <v>0</v>
      </c>
      <c r="K52" s="233">
        <f>IF(K$11=$D$6, GHP_volumes!$J52*GHP_volumes!$K52,0)</f>
        <v>0</v>
      </c>
      <c r="L52" s="233">
        <f>IF(L$11=IF($D52=$A$5, $D$5, IF(OR($D52="ESV observed compliance", $D52 = $A$7),$D$7, $D$6)), SUMPRODUCT(GHP_volumes!$Q52:$U52,GHP_volumes!$Q$13:$U$13)+GHP_volumes!$O52,0)</f>
        <v>0</v>
      </c>
      <c r="M52" s="234">
        <f>IF(M$11=$D$6, GHP_volumes!$M52,0)</f>
        <v>0</v>
      </c>
      <c r="N52" s="233">
        <f>IF(N$11=$D$6, GHP_volumes!$J52*GHP_volumes!$K52,0)</f>
        <v>0</v>
      </c>
      <c r="O52" s="233">
        <f>IF(O$11=IF($D52=$A$5, $D$5, IF(OR($D52="ESV observed compliance", $D52 = $A$7),$D$7, $D$6)), SUMPRODUCT(GHP_volumes!$Q52:$U52,GHP_volumes!$Q$13:$U$13)+GHP_volumes!$O52,0)</f>
        <v>0</v>
      </c>
      <c r="P52" s="234">
        <f>IF(P$11=$D$6, GHP_volumes!$M52,0)</f>
        <v>0</v>
      </c>
      <c r="Q52" s="233">
        <f>IF(Q$11=$D$6, GHP_volumes!$J52*GHP_volumes!$K52,0)</f>
        <v>344183.84856766526</v>
      </c>
      <c r="R52" s="233">
        <f ca="1">IF(R$11=IF($D52=$A$5, $D$5, IF(OR($D52="ESV observed compliance", $D52 = $A$7),$D$7, $D$6)), SUMPRODUCT(GHP_volumes!$Q52:$U52,GHP_volumes!$Q$13:$U$13)+GHP_volumes!$O52,0)</f>
        <v>0</v>
      </c>
      <c r="S52" s="234">
        <f>IF(S$11=$D$6, GHP_volumes!$M52,0)</f>
        <v>0</v>
      </c>
      <c r="T52" s="233">
        <f>IF(T$11=$D$6, GHP_volumes!$J52*GHP_volumes!$K52,0)</f>
        <v>0</v>
      </c>
      <c r="U52" s="233">
        <f>IF(U$11=IF($D52=$A$5, $D$5, IF(OR($D52="ESV observed compliance", $D52 = $A$7),$D$7, $D$6)), SUMPRODUCT(GHP_volumes!$Q52:$U52,GHP_volumes!$Q$13:$U$13)+GHP_volumes!$O52,0)</f>
        <v>0</v>
      </c>
      <c r="V52" s="234">
        <f>IF(V$11=$D$6, GHP_volumes!$M52,0)</f>
        <v>0</v>
      </c>
      <c r="W52" s="233">
        <f>IF(W$11=$D$6, GHP_volumes!$J52*GHP_volumes!$K52,0)</f>
        <v>0</v>
      </c>
      <c r="X52" s="233">
        <f>IF(X$11=IF($D52=$A$5, $D$5, IF(OR($D52="ESV observed compliance", $D52 = $A$7),$D$7, $D$6)), SUMPRODUCT(GHP_volumes!$Q52:$U52,GHP_volumes!$Q$13:$U$13)+GHP_volumes!$O52,0)</f>
        <v>0</v>
      </c>
      <c r="Y52" s="234">
        <f>IF(Y$11=$D$6, GHP_volumes!$M52,0)</f>
        <v>0</v>
      </c>
      <c r="Z52" s="233">
        <f>IF(Z$11=$D$6, GHP_volumes!$J52*GHP_volumes!$K52,0)</f>
        <v>0</v>
      </c>
      <c r="AA52" s="233">
        <f>IF(AA$11=IF($D52=$A$5, $D$5, IF(OR($D52="ESV observed compliance", $D52 = $A$7),$D$7, $D$6)), SUMPRODUCT(GHP_volumes!$Q52:$U52,GHP_volumes!$Q$13:$U$13)+GHP_volumes!$O52,0)</f>
        <v>0</v>
      </c>
      <c r="AB52" s="234">
        <f>IF(AB$11=$D$6, GHP_volumes!$M52,0)</f>
        <v>0</v>
      </c>
      <c r="AC52" s="124"/>
      <c r="AD52" s="235">
        <f t="shared" si="10"/>
        <v>0</v>
      </c>
      <c r="AE52" s="235">
        <f t="shared" si="10"/>
        <v>0</v>
      </c>
      <c r="AF52" s="235">
        <f t="shared" si="10"/>
        <v>0</v>
      </c>
      <c r="AG52" s="235">
        <f t="shared" ca="1" si="10"/>
        <v>344183.84856766526</v>
      </c>
      <c r="AH52" s="235">
        <f t="shared" si="10"/>
        <v>0</v>
      </c>
      <c r="AI52" s="235">
        <f t="shared" si="10"/>
        <v>0</v>
      </c>
      <c r="AJ52" s="235">
        <f t="shared" si="10"/>
        <v>0</v>
      </c>
      <c r="AK52" s="124"/>
      <c r="AL52" s="235">
        <f t="shared" ca="1" si="13"/>
        <v>344183.84856766526</v>
      </c>
      <c r="AN52" s="235">
        <f t="shared" si="12"/>
        <v>0</v>
      </c>
      <c r="AO52" s="235">
        <f t="shared" si="12"/>
        <v>0</v>
      </c>
      <c r="AP52" s="235">
        <f t="shared" si="12"/>
        <v>0</v>
      </c>
      <c r="AQ52" s="235">
        <f t="shared" si="12"/>
        <v>0</v>
      </c>
      <c r="AR52" s="235">
        <f t="shared" si="12"/>
        <v>0</v>
      </c>
      <c r="AS52" s="235">
        <f t="shared" si="12"/>
        <v>0</v>
      </c>
      <c r="AT52" s="235">
        <f t="shared" si="12"/>
        <v>0</v>
      </c>
      <c r="AU52" s="235">
        <f t="shared" ca="1" si="12"/>
        <v>172091.92428383263</v>
      </c>
      <c r="AV52" s="235">
        <f t="shared" ca="1" si="12"/>
        <v>172091.92428383263</v>
      </c>
      <c r="AW52" s="235">
        <f t="shared" si="12"/>
        <v>0</v>
      </c>
      <c r="AX52" s="235">
        <f t="shared" si="12"/>
        <v>0</v>
      </c>
      <c r="AY52" s="235">
        <f t="shared" si="12"/>
        <v>0</v>
      </c>
      <c r="AZ52" s="235">
        <f t="shared" si="12"/>
        <v>0</v>
      </c>
      <c r="BA52" s="235">
        <f t="shared" si="12"/>
        <v>0</v>
      </c>
      <c r="BB52" s="235">
        <f t="shared" si="12"/>
        <v>0</v>
      </c>
      <c r="BC52" s="235">
        <f t="shared" si="12"/>
        <v>0</v>
      </c>
    </row>
    <row r="53" spans="4:55">
      <c r="D53" s="217" t="str">
        <f>GHP_volumes!D53</f>
        <v>AC board (Including change over)</v>
      </c>
      <c r="F53" s="12"/>
      <c r="G53" s="98"/>
      <c r="H53" s="236">
        <f>IF(H$11=$D$6, GHP_volumes!$J53*GHP_volumes!$K53,0)</f>
        <v>0</v>
      </c>
      <c r="I53" s="233">
        <f>IF(I$11=IF($D53=$A$5, $D$5, IF(OR($D53="ESV observed compliance", $D53 = $A$7),$D$7, $D$6)), SUMPRODUCT(GHP_volumes!$Q53:$U53,GHP_volumes!$Q$13:$U$13)+GHP_volumes!$O53,0)</f>
        <v>0</v>
      </c>
      <c r="J53" s="234">
        <f>IF(J$11=$D$6, GHP_volumes!$M53,0)</f>
        <v>0</v>
      </c>
      <c r="K53" s="233">
        <f>IF(K$11=$D$6, GHP_volumes!$J53*GHP_volumes!$K53,0)</f>
        <v>0</v>
      </c>
      <c r="L53" s="233">
        <f>IF(L$11=IF($D53=$A$5, $D$5, IF(OR($D53="ESV observed compliance", $D53 = $A$7),$D$7, $D$6)), SUMPRODUCT(GHP_volumes!$Q53:$U53,GHP_volumes!$Q$13:$U$13)+GHP_volumes!$O53,0)</f>
        <v>0</v>
      </c>
      <c r="M53" s="234">
        <f>IF(M$11=$D$6, GHP_volumes!$M53,0)</f>
        <v>0</v>
      </c>
      <c r="N53" s="233">
        <f>IF(N$11=$D$6, GHP_volumes!$J53*GHP_volumes!$K53,0)</f>
        <v>0</v>
      </c>
      <c r="O53" s="233">
        <f>IF(O$11=IF($D53=$A$5, $D$5, IF(OR($D53="ESV observed compliance", $D53 = $A$7),$D$7, $D$6)), SUMPRODUCT(GHP_volumes!$Q53:$U53,GHP_volumes!$Q$13:$U$13)+GHP_volumes!$O53,0)</f>
        <v>0</v>
      </c>
      <c r="P53" s="234">
        <f>IF(P$11=$D$6, GHP_volumes!$M53,0)</f>
        <v>0</v>
      </c>
      <c r="Q53" s="233">
        <f>IF(Q$11=$D$6, GHP_volumes!$J53*GHP_volumes!$K53,0)</f>
        <v>0</v>
      </c>
      <c r="R53" s="233">
        <f ca="1">IF(R$11=IF($D53=$A$5, $D$5, IF(OR($D53="ESV observed compliance", $D53 = $A$7),$D$7, $D$6)), SUMPRODUCT(GHP_volumes!$Q53:$U53,GHP_volumes!$Q$13:$U$13)+GHP_volumes!$O53,0)</f>
        <v>0</v>
      </c>
      <c r="S53" s="234">
        <f>IF(S$11=$D$6, GHP_volumes!$M53,0)</f>
        <v>0</v>
      </c>
      <c r="T53" s="233">
        <f>IF(T$11=$D$6, GHP_volumes!$J53*GHP_volumes!$K53,0)</f>
        <v>0</v>
      </c>
      <c r="U53" s="233">
        <f>IF(U$11=IF($D53=$A$5, $D$5, IF(OR($D53="ESV observed compliance", $D53 = $A$7),$D$7, $D$6)), SUMPRODUCT(GHP_volumes!$Q53:$U53,GHP_volumes!$Q$13:$U$13)+GHP_volumes!$O53,0)</f>
        <v>0</v>
      </c>
      <c r="V53" s="234">
        <f>IF(V$11=$D$6, GHP_volumes!$M53,0)</f>
        <v>0</v>
      </c>
      <c r="W53" s="233">
        <f>IF(W$11=$D$6, GHP_volumes!$J53*GHP_volumes!$K53,0)</f>
        <v>0</v>
      </c>
      <c r="X53" s="233">
        <f>IF(X$11=IF($D53=$A$5, $D$5, IF(OR($D53="ESV observed compliance", $D53 = $A$7),$D$7, $D$6)), SUMPRODUCT(GHP_volumes!$Q53:$U53,GHP_volumes!$Q$13:$U$13)+GHP_volumes!$O53,0)</f>
        <v>0</v>
      </c>
      <c r="Y53" s="234">
        <f>IF(Y$11=$D$6, GHP_volumes!$M53,0)</f>
        <v>0</v>
      </c>
      <c r="Z53" s="233">
        <f>IF(Z$11=$D$6, GHP_volumes!$J53*GHP_volumes!$K53,0)</f>
        <v>0</v>
      </c>
      <c r="AA53" s="233">
        <f>IF(AA$11=IF($D53=$A$5, $D$5, IF(OR($D53="ESV observed compliance", $D53 = $A$7),$D$7, $D$6)), SUMPRODUCT(GHP_volumes!$Q53:$U53,GHP_volumes!$Q$13:$U$13)+GHP_volumes!$O53,0)</f>
        <v>0</v>
      </c>
      <c r="AB53" s="234">
        <f>IF(AB$11=$D$6, GHP_volumes!$M53,0)</f>
        <v>0</v>
      </c>
      <c r="AC53" s="124"/>
      <c r="AD53" s="235">
        <f t="shared" si="10"/>
        <v>0</v>
      </c>
      <c r="AE53" s="235">
        <f t="shared" si="10"/>
        <v>0</v>
      </c>
      <c r="AF53" s="235">
        <f t="shared" si="10"/>
        <v>0</v>
      </c>
      <c r="AG53" s="235">
        <f t="shared" ca="1" si="10"/>
        <v>0</v>
      </c>
      <c r="AH53" s="235">
        <f t="shared" si="10"/>
        <v>0</v>
      </c>
      <c r="AI53" s="235">
        <f t="shared" si="10"/>
        <v>0</v>
      </c>
      <c r="AJ53" s="235">
        <f t="shared" si="10"/>
        <v>0</v>
      </c>
      <c r="AK53" s="124"/>
      <c r="AL53" s="235">
        <f t="shared" ca="1" si="13"/>
        <v>0</v>
      </c>
      <c r="AN53" s="235">
        <f t="shared" si="12"/>
        <v>0</v>
      </c>
      <c r="AO53" s="235">
        <f t="shared" si="12"/>
        <v>0</v>
      </c>
      <c r="AP53" s="235">
        <f t="shared" si="12"/>
        <v>0</v>
      </c>
      <c r="AQ53" s="235">
        <f t="shared" si="12"/>
        <v>0</v>
      </c>
      <c r="AR53" s="235">
        <f t="shared" si="12"/>
        <v>0</v>
      </c>
      <c r="AS53" s="235">
        <f t="shared" si="12"/>
        <v>0</v>
      </c>
      <c r="AT53" s="235">
        <f t="shared" si="12"/>
        <v>0</v>
      </c>
      <c r="AU53" s="235">
        <f t="shared" ca="1" si="12"/>
        <v>0</v>
      </c>
      <c r="AV53" s="235">
        <f t="shared" ca="1" si="12"/>
        <v>0</v>
      </c>
      <c r="AW53" s="235">
        <f t="shared" si="12"/>
        <v>0</v>
      </c>
      <c r="AX53" s="235">
        <f t="shared" si="12"/>
        <v>0</v>
      </c>
      <c r="AY53" s="235">
        <f t="shared" si="12"/>
        <v>0</v>
      </c>
      <c r="AZ53" s="235">
        <f t="shared" si="12"/>
        <v>0</v>
      </c>
      <c r="BA53" s="235">
        <f t="shared" si="12"/>
        <v>0</v>
      </c>
      <c r="BB53" s="235">
        <f t="shared" si="12"/>
        <v>0</v>
      </c>
      <c r="BC53" s="235">
        <f t="shared" si="12"/>
        <v>0</v>
      </c>
    </row>
    <row r="54" spans="4:55">
      <c r="D54" s="217" t="str">
        <f>GHP_volumes!D54</f>
        <v>Control room</v>
      </c>
      <c r="F54" s="12"/>
      <c r="G54" s="98"/>
      <c r="H54" s="236">
        <f>IF(H$11=$D$6, GHP_volumes!$J54*GHP_volumes!$K54,0)</f>
        <v>0</v>
      </c>
      <c r="I54" s="233">
        <f>IF(I$11=IF($D54=$A$5, $D$5, IF(OR($D54="ESV observed compliance", $D54 = $A$7),$D$7, $D$6)), SUMPRODUCT(GHP_volumes!$Q54:$U54,GHP_volumes!$Q$13:$U$13)+GHP_volumes!$O54,0)</f>
        <v>0</v>
      </c>
      <c r="J54" s="234">
        <f>IF(J$11=$D$6, GHP_volumes!$M54,0)</f>
        <v>0</v>
      </c>
      <c r="K54" s="233">
        <f>IF(K$11=$D$6, GHP_volumes!$J54*GHP_volumes!$K54,0)</f>
        <v>0</v>
      </c>
      <c r="L54" s="233">
        <f>IF(L$11=IF($D54=$A$5, $D$5, IF(OR($D54="ESV observed compliance", $D54 = $A$7),$D$7, $D$6)), SUMPRODUCT(GHP_volumes!$Q54:$U54,GHP_volumes!$Q$13:$U$13)+GHP_volumes!$O54,0)</f>
        <v>0</v>
      </c>
      <c r="M54" s="234">
        <f>IF(M$11=$D$6, GHP_volumes!$M54,0)</f>
        <v>0</v>
      </c>
      <c r="N54" s="233">
        <f>IF(N$11=$D$6, GHP_volumes!$J54*GHP_volumes!$K54,0)</f>
        <v>0</v>
      </c>
      <c r="O54" s="233">
        <f>IF(O$11=IF($D54=$A$5, $D$5, IF(OR($D54="ESV observed compliance", $D54 = $A$7),$D$7, $D$6)), SUMPRODUCT(GHP_volumes!$Q54:$U54,GHP_volumes!$Q$13:$U$13)+GHP_volumes!$O54,0)</f>
        <v>0</v>
      </c>
      <c r="P54" s="234">
        <f>IF(P$11=$D$6, GHP_volumes!$M54,0)</f>
        <v>0</v>
      </c>
      <c r="Q54" s="233">
        <f>IF(Q$11=$D$6, GHP_volumes!$J54*GHP_volumes!$K54,0)</f>
        <v>935507.8479030485</v>
      </c>
      <c r="R54" s="233">
        <f ca="1">IF(R$11=IF($D54=$A$5, $D$5, IF(OR($D54="ESV observed compliance", $D54 = $A$7),$D$7, $D$6)), SUMPRODUCT(GHP_volumes!$Q54:$U54,GHP_volumes!$Q$13:$U$13)+GHP_volumes!$O54,0)</f>
        <v>0</v>
      </c>
      <c r="S54" s="234">
        <f>IF(S$11=$D$6, GHP_volumes!$M54,0)</f>
        <v>0</v>
      </c>
      <c r="T54" s="233">
        <f>IF(T$11=$D$6, GHP_volumes!$J54*GHP_volumes!$K54,0)</f>
        <v>0</v>
      </c>
      <c r="U54" s="233">
        <f>IF(U$11=IF($D54=$A$5, $D$5, IF(OR($D54="ESV observed compliance", $D54 = $A$7),$D$7, $D$6)), SUMPRODUCT(GHP_volumes!$Q54:$U54,GHP_volumes!$Q$13:$U$13)+GHP_volumes!$O54,0)</f>
        <v>0</v>
      </c>
      <c r="V54" s="234">
        <f>IF(V$11=$D$6, GHP_volumes!$M54,0)</f>
        <v>0</v>
      </c>
      <c r="W54" s="233">
        <f>IF(W$11=$D$6, GHP_volumes!$J54*GHP_volumes!$K54,0)</f>
        <v>0</v>
      </c>
      <c r="X54" s="233">
        <f>IF(X$11=IF($D54=$A$5, $D$5, IF(OR($D54="ESV observed compliance", $D54 = $A$7),$D$7, $D$6)), SUMPRODUCT(GHP_volumes!$Q54:$U54,GHP_volumes!$Q$13:$U$13)+GHP_volumes!$O54,0)</f>
        <v>0</v>
      </c>
      <c r="Y54" s="234">
        <f>IF(Y$11=$D$6, GHP_volumes!$M54,0)</f>
        <v>0</v>
      </c>
      <c r="Z54" s="233">
        <f>IF(Z$11=$D$6, GHP_volumes!$J54*GHP_volumes!$K54,0)</f>
        <v>0</v>
      </c>
      <c r="AA54" s="233">
        <f>IF(AA$11=IF($D54=$A$5, $D$5, IF(OR($D54="ESV observed compliance", $D54 = $A$7),$D$7, $D$6)), SUMPRODUCT(GHP_volumes!$Q54:$U54,GHP_volumes!$Q$13:$U$13)+GHP_volumes!$O54,0)</f>
        <v>0</v>
      </c>
      <c r="AB54" s="234">
        <f>IF(AB$11=$D$6, GHP_volumes!$M54,0)</f>
        <v>0</v>
      </c>
      <c r="AC54" s="124"/>
      <c r="AD54" s="235">
        <f t="shared" si="10"/>
        <v>0</v>
      </c>
      <c r="AE54" s="235">
        <f t="shared" si="10"/>
        <v>0</v>
      </c>
      <c r="AF54" s="235">
        <f t="shared" si="10"/>
        <v>0</v>
      </c>
      <c r="AG54" s="235">
        <f t="shared" ca="1" si="10"/>
        <v>935507.8479030485</v>
      </c>
      <c r="AH54" s="235">
        <f t="shared" si="10"/>
        <v>0</v>
      </c>
      <c r="AI54" s="235">
        <f t="shared" si="10"/>
        <v>0</v>
      </c>
      <c r="AJ54" s="235">
        <f t="shared" si="10"/>
        <v>0</v>
      </c>
      <c r="AK54" s="124"/>
      <c r="AL54" s="235">
        <f t="shared" ca="1" si="13"/>
        <v>935507.8479030485</v>
      </c>
      <c r="AN54" s="235">
        <f t="shared" si="12"/>
        <v>0</v>
      </c>
      <c r="AO54" s="235">
        <f t="shared" si="12"/>
        <v>0</v>
      </c>
      <c r="AP54" s="235">
        <f t="shared" si="12"/>
        <v>0</v>
      </c>
      <c r="AQ54" s="235">
        <f t="shared" si="12"/>
        <v>0</v>
      </c>
      <c r="AR54" s="235">
        <f t="shared" si="12"/>
        <v>0</v>
      </c>
      <c r="AS54" s="235">
        <f t="shared" si="12"/>
        <v>0</v>
      </c>
      <c r="AT54" s="235">
        <f t="shared" si="12"/>
        <v>0</v>
      </c>
      <c r="AU54" s="235">
        <f t="shared" ca="1" si="12"/>
        <v>467753.92395152425</v>
      </c>
      <c r="AV54" s="235">
        <f t="shared" ca="1" si="12"/>
        <v>467753.92395152425</v>
      </c>
      <c r="AW54" s="235">
        <f t="shared" si="12"/>
        <v>0</v>
      </c>
      <c r="AX54" s="235">
        <f t="shared" si="12"/>
        <v>0</v>
      </c>
      <c r="AY54" s="235">
        <f t="shared" si="12"/>
        <v>0</v>
      </c>
      <c r="AZ54" s="235">
        <f t="shared" si="12"/>
        <v>0</v>
      </c>
      <c r="BA54" s="235">
        <f t="shared" si="12"/>
        <v>0</v>
      </c>
      <c r="BB54" s="235">
        <f t="shared" si="12"/>
        <v>0</v>
      </c>
      <c r="BC54" s="235">
        <f t="shared" si="12"/>
        <v>0</v>
      </c>
    </row>
    <row r="55" spans="4:55">
      <c r="D55" s="217" t="str">
        <f>GHP_volumes!D55</f>
        <v>22kV circuit breaker (outdoor)</v>
      </c>
      <c r="F55" s="12"/>
      <c r="G55" s="98"/>
      <c r="H55" s="236">
        <f>IF(H$11=$D$6, GHP_volumes!$J55*GHP_volumes!$K55,0)</f>
        <v>0</v>
      </c>
      <c r="I55" s="233">
        <f>IF(I$11=IF($D55=$A$5, $D$5, IF(OR($D55="ESV observed compliance", $D55 = $A$7),$D$7, $D$6)), SUMPRODUCT(GHP_volumes!$Q55:$U55,GHP_volumes!$Q$13:$U$13)+GHP_volumes!$O55,0)</f>
        <v>0</v>
      </c>
      <c r="J55" s="234">
        <f>IF(J$11=$D$6, GHP_volumes!$M55,0)</f>
        <v>0</v>
      </c>
      <c r="K55" s="233">
        <f>IF(K$11=$D$6, GHP_volumes!$J55*GHP_volumes!$K55,0)</f>
        <v>0</v>
      </c>
      <c r="L55" s="233">
        <f>IF(L$11=IF($D55=$A$5, $D$5, IF(OR($D55="ESV observed compliance", $D55 = $A$7),$D$7, $D$6)), SUMPRODUCT(GHP_volumes!$Q55:$U55,GHP_volumes!$Q$13:$U$13)+GHP_volumes!$O55,0)</f>
        <v>0</v>
      </c>
      <c r="M55" s="234">
        <f>IF(M$11=$D$6, GHP_volumes!$M55,0)</f>
        <v>0</v>
      </c>
      <c r="N55" s="233">
        <f>IF(N$11=$D$6, GHP_volumes!$J55*GHP_volumes!$K55,0)</f>
        <v>0</v>
      </c>
      <c r="O55" s="233">
        <f>IF(O$11=IF($D55=$A$5, $D$5, IF(OR($D55="ESV observed compliance", $D55 = $A$7),$D$7, $D$6)), SUMPRODUCT(GHP_volumes!$Q55:$U55,GHP_volumes!$Q$13:$U$13)+GHP_volumes!$O55,0)</f>
        <v>0</v>
      </c>
      <c r="P55" s="234">
        <f>IF(P$11=$D$6, GHP_volumes!$M55,0)</f>
        <v>0</v>
      </c>
      <c r="Q55" s="233">
        <f>IF(Q$11=$D$6, GHP_volumes!$J55*GHP_volumes!$K55,0)</f>
        <v>0</v>
      </c>
      <c r="R55" s="233">
        <f ca="1">IF(R$11=IF($D55=$A$5, $D$5, IF(OR($D55="ESV observed compliance", $D55 = $A$7),$D$7, $D$6)), SUMPRODUCT(GHP_volumes!$Q55:$U55,GHP_volumes!$Q$13:$U$13)+GHP_volumes!$O55,0)</f>
        <v>0</v>
      </c>
      <c r="S55" s="234">
        <f>IF(S$11=$D$6, GHP_volumes!$M55,0)</f>
        <v>0</v>
      </c>
      <c r="T55" s="233">
        <f>IF(T$11=$D$6, GHP_volumes!$J55*GHP_volumes!$K55,0)</f>
        <v>0</v>
      </c>
      <c r="U55" s="233">
        <f>IF(U$11=IF($D55=$A$5, $D$5, IF(OR($D55="ESV observed compliance", $D55 = $A$7),$D$7, $D$6)), SUMPRODUCT(GHP_volumes!$Q55:$U55,GHP_volumes!$Q$13:$U$13)+GHP_volumes!$O55,0)</f>
        <v>0</v>
      </c>
      <c r="V55" s="234">
        <f>IF(V$11=$D$6, GHP_volumes!$M55,0)</f>
        <v>0</v>
      </c>
      <c r="W55" s="233">
        <f>IF(W$11=$D$6, GHP_volumes!$J55*GHP_volumes!$K55,0)</f>
        <v>0</v>
      </c>
      <c r="X55" s="233">
        <f>IF(X$11=IF($D55=$A$5, $D$5, IF(OR($D55="ESV observed compliance", $D55 = $A$7),$D$7, $D$6)), SUMPRODUCT(GHP_volumes!$Q55:$U55,GHP_volumes!$Q$13:$U$13)+GHP_volumes!$O55,0)</f>
        <v>0</v>
      </c>
      <c r="Y55" s="234">
        <f>IF(Y$11=$D$6, GHP_volumes!$M55,0)</f>
        <v>0</v>
      </c>
      <c r="Z55" s="233">
        <f>IF(Z$11=$D$6, GHP_volumes!$J55*GHP_volumes!$K55,0)</f>
        <v>0</v>
      </c>
      <c r="AA55" s="233">
        <f>IF(AA$11=IF($D55=$A$5, $D$5, IF(OR($D55="ESV observed compliance", $D55 = $A$7),$D$7, $D$6)), SUMPRODUCT(GHP_volumes!$Q55:$U55,GHP_volumes!$Q$13:$U$13)+GHP_volumes!$O55,0)</f>
        <v>0</v>
      </c>
      <c r="AB55" s="234">
        <f>IF(AB$11=$D$6, GHP_volumes!$M55,0)</f>
        <v>0</v>
      </c>
      <c r="AC55" s="124"/>
      <c r="AD55" s="235">
        <f t="shared" si="10"/>
        <v>0</v>
      </c>
      <c r="AE55" s="235">
        <f t="shared" si="10"/>
        <v>0</v>
      </c>
      <c r="AF55" s="235">
        <f t="shared" si="10"/>
        <v>0</v>
      </c>
      <c r="AG55" s="235">
        <f t="shared" ca="1" si="10"/>
        <v>0</v>
      </c>
      <c r="AH55" s="235">
        <f t="shared" si="10"/>
        <v>0</v>
      </c>
      <c r="AI55" s="235">
        <f t="shared" si="10"/>
        <v>0</v>
      </c>
      <c r="AJ55" s="235">
        <f t="shared" si="10"/>
        <v>0</v>
      </c>
      <c r="AK55" s="124"/>
      <c r="AL55" s="235">
        <f t="shared" ca="1" si="13"/>
        <v>0</v>
      </c>
      <c r="AN55" s="235">
        <f t="shared" si="12"/>
        <v>0</v>
      </c>
      <c r="AO55" s="235">
        <f t="shared" si="12"/>
        <v>0</v>
      </c>
      <c r="AP55" s="235">
        <f t="shared" si="12"/>
        <v>0</v>
      </c>
      <c r="AQ55" s="235">
        <f t="shared" si="12"/>
        <v>0</v>
      </c>
      <c r="AR55" s="235">
        <f t="shared" si="12"/>
        <v>0</v>
      </c>
      <c r="AS55" s="235">
        <f t="shared" si="12"/>
        <v>0</v>
      </c>
      <c r="AT55" s="235">
        <f t="shared" si="12"/>
        <v>0</v>
      </c>
      <c r="AU55" s="235">
        <f t="shared" ca="1" si="12"/>
        <v>0</v>
      </c>
      <c r="AV55" s="235">
        <f t="shared" ca="1" si="12"/>
        <v>0</v>
      </c>
      <c r="AW55" s="235">
        <f t="shared" si="12"/>
        <v>0</v>
      </c>
      <c r="AX55" s="235">
        <f t="shared" si="12"/>
        <v>0</v>
      </c>
      <c r="AY55" s="235">
        <f t="shared" si="12"/>
        <v>0</v>
      </c>
      <c r="AZ55" s="235">
        <f t="shared" si="12"/>
        <v>0</v>
      </c>
      <c r="BA55" s="235">
        <f t="shared" si="12"/>
        <v>0</v>
      </c>
      <c r="BB55" s="235">
        <f t="shared" si="12"/>
        <v>0</v>
      </c>
      <c r="BC55" s="235">
        <f t="shared" si="12"/>
        <v>0</v>
      </c>
    </row>
    <row r="56" spans="4:55">
      <c r="D56" s="217" t="str">
        <f>GHP_volumes!D56</f>
        <v>Voltage transformer</v>
      </c>
      <c r="F56" s="12"/>
      <c r="G56" s="98"/>
      <c r="H56" s="236">
        <f>IF(H$11=$D$6, GHP_volumes!$J56*GHP_volumes!$K56,0)</f>
        <v>0</v>
      </c>
      <c r="I56" s="233">
        <f>IF(I$11=IF($D56=$A$5, $D$5, IF(OR($D56="ESV observed compliance", $D56 = $A$7),$D$7, $D$6)), SUMPRODUCT(GHP_volumes!$Q56:$U56,GHP_volumes!$Q$13:$U$13)+GHP_volumes!$O56,0)</f>
        <v>0</v>
      </c>
      <c r="J56" s="234">
        <f>IF(J$11=$D$6, GHP_volumes!$M56,0)</f>
        <v>0</v>
      </c>
      <c r="K56" s="233">
        <f>IF(K$11=$D$6, GHP_volumes!$J56*GHP_volumes!$K56,0)</f>
        <v>0</v>
      </c>
      <c r="L56" s="233">
        <f>IF(L$11=IF($D56=$A$5, $D$5, IF(OR($D56="ESV observed compliance", $D56 = $A$7),$D$7, $D$6)), SUMPRODUCT(GHP_volumes!$Q56:$U56,GHP_volumes!$Q$13:$U$13)+GHP_volumes!$O56,0)</f>
        <v>0</v>
      </c>
      <c r="M56" s="234">
        <f>IF(M$11=$D$6, GHP_volumes!$M56,0)</f>
        <v>0</v>
      </c>
      <c r="N56" s="233">
        <f>IF(N$11=$D$6, GHP_volumes!$J56*GHP_volumes!$K56,0)</f>
        <v>0</v>
      </c>
      <c r="O56" s="233">
        <f>IF(O$11=IF($D56=$A$5, $D$5, IF(OR($D56="ESV observed compliance", $D56 = $A$7),$D$7, $D$6)), SUMPRODUCT(GHP_volumes!$Q56:$U56,GHP_volumes!$Q$13:$U$13)+GHP_volumes!$O56,0)</f>
        <v>0</v>
      </c>
      <c r="P56" s="234">
        <f>IF(P$11=$D$6, GHP_volumes!$M56,0)</f>
        <v>0</v>
      </c>
      <c r="Q56" s="233">
        <f>IF(Q$11=$D$6, GHP_volumes!$J56*GHP_volumes!$K56,0)</f>
        <v>0</v>
      </c>
      <c r="R56" s="233">
        <f ca="1">IF(R$11=IF($D56=$A$5, $D$5, IF(OR($D56="ESV observed compliance", $D56 = $A$7),$D$7, $D$6)), SUMPRODUCT(GHP_volumes!$Q56:$U56,GHP_volumes!$Q$13:$U$13)+GHP_volumes!$O56,0)</f>
        <v>0</v>
      </c>
      <c r="S56" s="234">
        <f>IF(S$11=$D$6, GHP_volumes!$M56,0)</f>
        <v>0</v>
      </c>
      <c r="T56" s="233">
        <f>IF(T$11=$D$6, GHP_volumes!$J56*GHP_volumes!$K56,0)</f>
        <v>0</v>
      </c>
      <c r="U56" s="233">
        <f>IF(U$11=IF($D56=$A$5, $D$5, IF(OR($D56="ESV observed compliance", $D56 = $A$7),$D$7, $D$6)), SUMPRODUCT(GHP_volumes!$Q56:$U56,GHP_volumes!$Q$13:$U$13)+GHP_volumes!$O56,0)</f>
        <v>0</v>
      </c>
      <c r="V56" s="234">
        <f>IF(V$11=$D$6, GHP_volumes!$M56,0)</f>
        <v>0</v>
      </c>
      <c r="W56" s="233">
        <f>IF(W$11=$D$6, GHP_volumes!$J56*GHP_volumes!$K56,0)</f>
        <v>0</v>
      </c>
      <c r="X56" s="233">
        <f>IF(X$11=IF($D56=$A$5, $D$5, IF(OR($D56="ESV observed compliance", $D56 = $A$7),$D$7, $D$6)), SUMPRODUCT(GHP_volumes!$Q56:$U56,GHP_volumes!$Q$13:$U$13)+GHP_volumes!$O56,0)</f>
        <v>0</v>
      </c>
      <c r="Y56" s="234">
        <f>IF(Y$11=$D$6, GHP_volumes!$M56,0)</f>
        <v>0</v>
      </c>
      <c r="Z56" s="233">
        <f>IF(Z$11=$D$6, GHP_volumes!$J56*GHP_volumes!$K56,0)</f>
        <v>0</v>
      </c>
      <c r="AA56" s="233">
        <f>IF(AA$11=IF($D56=$A$5, $D$5, IF(OR($D56="ESV observed compliance", $D56 = $A$7),$D$7, $D$6)), SUMPRODUCT(GHP_volumes!$Q56:$U56,GHP_volumes!$Q$13:$U$13)+GHP_volumes!$O56,0)</f>
        <v>0</v>
      </c>
      <c r="AB56" s="234">
        <f>IF(AB$11=$D$6, GHP_volumes!$M56,0)</f>
        <v>0</v>
      </c>
      <c r="AC56" s="124"/>
      <c r="AD56" s="235">
        <f t="shared" si="10"/>
        <v>0</v>
      </c>
      <c r="AE56" s="235">
        <f t="shared" si="10"/>
        <v>0</v>
      </c>
      <c r="AF56" s="235">
        <f t="shared" si="10"/>
        <v>0</v>
      </c>
      <c r="AG56" s="235">
        <f t="shared" ca="1" si="10"/>
        <v>0</v>
      </c>
      <c r="AH56" s="235">
        <f t="shared" si="10"/>
        <v>0</v>
      </c>
      <c r="AI56" s="235">
        <f t="shared" si="10"/>
        <v>0</v>
      </c>
      <c r="AJ56" s="235">
        <f t="shared" si="10"/>
        <v>0</v>
      </c>
      <c r="AK56" s="124"/>
      <c r="AL56" s="235">
        <f t="shared" ca="1" si="13"/>
        <v>0</v>
      </c>
      <c r="AN56" s="235">
        <f t="shared" si="12"/>
        <v>0</v>
      </c>
      <c r="AO56" s="235">
        <f t="shared" si="12"/>
        <v>0</v>
      </c>
      <c r="AP56" s="235">
        <f t="shared" si="12"/>
        <v>0</v>
      </c>
      <c r="AQ56" s="235">
        <f t="shared" si="12"/>
        <v>0</v>
      </c>
      <c r="AR56" s="235">
        <f t="shared" si="12"/>
        <v>0</v>
      </c>
      <c r="AS56" s="235">
        <f t="shared" si="12"/>
        <v>0</v>
      </c>
      <c r="AT56" s="235">
        <f t="shared" si="12"/>
        <v>0</v>
      </c>
      <c r="AU56" s="235">
        <f t="shared" ca="1" si="12"/>
        <v>0</v>
      </c>
      <c r="AV56" s="235">
        <f t="shared" ca="1" si="12"/>
        <v>0</v>
      </c>
      <c r="AW56" s="235">
        <f t="shared" si="12"/>
        <v>0</v>
      </c>
      <c r="AX56" s="235">
        <f t="shared" si="12"/>
        <v>0</v>
      </c>
      <c r="AY56" s="235">
        <f t="shared" si="12"/>
        <v>0</v>
      </c>
      <c r="AZ56" s="235">
        <f t="shared" si="12"/>
        <v>0</v>
      </c>
      <c r="BA56" s="235">
        <f t="shared" si="12"/>
        <v>0</v>
      </c>
      <c r="BB56" s="235">
        <f t="shared" si="12"/>
        <v>0</v>
      </c>
      <c r="BC56" s="235">
        <f t="shared" si="12"/>
        <v>0</v>
      </c>
    </row>
    <row r="57" spans="4:55">
      <c r="D57" s="217" t="str">
        <f>GHP_volumes!D57</f>
        <v>Current transformer (post type)</v>
      </c>
      <c r="F57" s="12"/>
      <c r="G57" s="98"/>
      <c r="H57" s="236">
        <f>IF(H$11=$D$6, GHP_volumes!$J57*GHP_volumes!$K57,0)</f>
        <v>0</v>
      </c>
      <c r="I57" s="233">
        <f>IF(I$11=IF($D57=$A$5, $D$5, IF(OR($D57="ESV observed compliance", $D57 = $A$7),$D$7, $D$6)), SUMPRODUCT(GHP_volumes!$Q57:$U57,GHP_volumes!$Q$13:$U$13)+GHP_volumes!$O57,0)</f>
        <v>0</v>
      </c>
      <c r="J57" s="234">
        <f>IF(J$11=$D$6, GHP_volumes!$M57,0)</f>
        <v>0</v>
      </c>
      <c r="K57" s="233">
        <f>IF(K$11=$D$6, GHP_volumes!$J57*GHP_volumes!$K57,0)</f>
        <v>0</v>
      </c>
      <c r="L57" s="233">
        <f>IF(L$11=IF($D57=$A$5, $D$5, IF(OR($D57="ESV observed compliance", $D57 = $A$7),$D$7, $D$6)), SUMPRODUCT(GHP_volumes!$Q57:$U57,GHP_volumes!$Q$13:$U$13)+GHP_volumes!$O57,0)</f>
        <v>0</v>
      </c>
      <c r="M57" s="234">
        <f>IF(M$11=$D$6, GHP_volumes!$M57,0)</f>
        <v>0</v>
      </c>
      <c r="N57" s="233">
        <f>IF(N$11=$D$6, GHP_volumes!$J57*GHP_volumes!$K57,0)</f>
        <v>0</v>
      </c>
      <c r="O57" s="233">
        <f>IF(O$11=IF($D57=$A$5, $D$5, IF(OR($D57="ESV observed compliance", $D57 = $A$7),$D$7, $D$6)), SUMPRODUCT(GHP_volumes!$Q57:$U57,GHP_volumes!$Q$13:$U$13)+GHP_volumes!$O57,0)</f>
        <v>0</v>
      </c>
      <c r="P57" s="234">
        <f>IF(P$11=$D$6, GHP_volumes!$M57,0)</f>
        <v>0</v>
      </c>
      <c r="Q57" s="233">
        <f>IF(Q$11=$D$6, GHP_volumes!$J57*GHP_volumes!$K57,0)</f>
        <v>0</v>
      </c>
      <c r="R57" s="233">
        <f ca="1">IF(R$11=IF($D57=$A$5, $D$5, IF(OR($D57="ESV observed compliance", $D57 = $A$7),$D$7, $D$6)), SUMPRODUCT(GHP_volumes!$Q57:$U57,GHP_volumes!$Q$13:$U$13)+GHP_volumes!$O57,0)</f>
        <v>0</v>
      </c>
      <c r="S57" s="234">
        <f>IF(S$11=$D$6, GHP_volumes!$M57,0)</f>
        <v>0</v>
      </c>
      <c r="T57" s="233">
        <f>IF(T$11=$D$6, GHP_volumes!$J57*GHP_volumes!$K57,0)</f>
        <v>0</v>
      </c>
      <c r="U57" s="233">
        <f>IF(U$11=IF($D57=$A$5, $D$5, IF(OR($D57="ESV observed compliance", $D57 = $A$7),$D$7, $D$6)), SUMPRODUCT(GHP_volumes!$Q57:$U57,GHP_volumes!$Q$13:$U$13)+GHP_volumes!$O57,0)</f>
        <v>0</v>
      </c>
      <c r="V57" s="234">
        <f>IF(V$11=$D$6, GHP_volumes!$M57,0)</f>
        <v>0</v>
      </c>
      <c r="W57" s="233">
        <f>IF(W$11=$D$6, GHP_volumes!$J57*GHP_volumes!$K57,0)</f>
        <v>0</v>
      </c>
      <c r="X57" s="233">
        <f>IF(X$11=IF($D57=$A$5, $D$5, IF(OR($D57="ESV observed compliance", $D57 = $A$7),$D$7, $D$6)), SUMPRODUCT(GHP_volumes!$Q57:$U57,GHP_volumes!$Q$13:$U$13)+GHP_volumes!$O57,0)</f>
        <v>0</v>
      </c>
      <c r="Y57" s="234">
        <f>IF(Y$11=$D$6, GHP_volumes!$M57,0)</f>
        <v>0</v>
      </c>
      <c r="Z57" s="233">
        <f>IF(Z$11=$D$6, GHP_volumes!$J57*GHP_volumes!$K57,0)</f>
        <v>0</v>
      </c>
      <c r="AA57" s="233">
        <f>IF(AA$11=IF($D57=$A$5, $D$5, IF(OR($D57="ESV observed compliance", $D57 = $A$7),$D$7, $D$6)), SUMPRODUCT(GHP_volumes!$Q57:$U57,GHP_volumes!$Q$13:$U$13)+GHP_volumes!$O57,0)</f>
        <v>0</v>
      </c>
      <c r="AB57" s="234">
        <f>IF(AB$11=$D$6, GHP_volumes!$M57,0)</f>
        <v>0</v>
      </c>
      <c r="AC57" s="124"/>
      <c r="AD57" s="235">
        <f t="shared" si="10"/>
        <v>0</v>
      </c>
      <c r="AE57" s="235">
        <f t="shared" si="10"/>
        <v>0</v>
      </c>
      <c r="AF57" s="235">
        <f t="shared" si="10"/>
        <v>0</v>
      </c>
      <c r="AG57" s="235">
        <f t="shared" ca="1" si="10"/>
        <v>0</v>
      </c>
      <c r="AH57" s="235">
        <f t="shared" si="10"/>
        <v>0</v>
      </c>
      <c r="AI57" s="235">
        <f t="shared" si="10"/>
        <v>0</v>
      </c>
      <c r="AJ57" s="235">
        <f t="shared" si="10"/>
        <v>0</v>
      </c>
      <c r="AK57" s="124"/>
      <c r="AL57" s="235">
        <f t="shared" ca="1" si="13"/>
        <v>0</v>
      </c>
      <c r="AN57" s="235">
        <f t="shared" si="12"/>
        <v>0</v>
      </c>
      <c r="AO57" s="235">
        <f t="shared" si="12"/>
        <v>0</v>
      </c>
      <c r="AP57" s="235">
        <f t="shared" si="12"/>
        <v>0</v>
      </c>
      <c r="AQ57" s="235">
        <f t="shared" si="12"/>
        <v>0</v>
      </c>
      <c r="AR57" s="235">
        <f t="shared" si="12"/>
        <v>0</v>
      </c>
      <c r="AS57" s="235">
        <f t="shared" si="12"/>
        <v>0</v>
      </c>
      <c r="AT57" s="235">
        <f t="shared" si="12"/>
        <v>0</v>
      </c>
      <c r="AU57" s="235">
        <f t="shared" ca="1" si="12"/>
        <v>0</v>
      </c>
      <c r="AV57" s="235">
        <f t="shared" ca="1" si="12"/>
        <v>0</v>
      </c>
      <c r="AW57" s="235">
        <f t="shared" si="12"/>
        <v>0</v>
      </c>
      <c r="AX57" s="235">
        <f t="shared" si="12"/>
        <v>0</v>
      </c>
      <c r="AY57" s="235">
        <f t="shared" si="12"/>
        <v>0</v>
      </c>
      <c r="AZ57" s="235">
        <f t="shared" si="12"/>
        <v>0</v>
      </c>
      <c r="BA57" s="235">
        <f t="shared" si="12"/>
        <v>0</v>
      </c>
      <c r="BB57" s="235">
        <f t="shared" si="12"/>
        <v>0</v>
      </c>
      <c r="BC57" s="235">
        <f t="shared" si="12"/>
        <v>0</v>
      </c>
    </row>
    <row r="58" spans="4:55">
      <c r="D58" s="217" t="str">
        <f>GHP_volumes!D58</f>
        <v>Current transformer (core balance type)</v>
      </c>
      <c r="F58" s="12"/>
      <c r="G58" s="98"/>
      <c r="H58" s="236">
        <f>IF(H$11=$D$6, GHP_volumes!$J58*GHP_volumes!$K58,0)</f>
        <v>0</v>
      </c>
      <c r="I58" s="233">
        <f>IF(I$11=IF($D58=$A$5, $D$5, IF(OR($D58="ESV observed compliance", $D58 = $A$7),$D$7, $D$6)), SUMPRODUCT(GHP_volumes!$Q58:$U58,GHP_volumes!$Q$13:$U$13)+GHP_volumes!$O58,0)</f>
        <v>0</v>
      </c>
      <c r="J58" s="234">
        <f>IF(J$11=$D$6, GHP_volumes!$M58,0)</f>
        <v>0</v>
      </c>
      <c r="K58" s="233">
        <f>IF(K$11=$D$6, GHP_volumes!$J58*GHP_volumes!$K58,0)</f>
        <v>0</v>
      </c>
      <c r="L58" s="233">
        <f>IF(L$11=IF($D58=$A$5, $D$5, IF(OR($D58="ESV observed compliance", $D58 = $A$7),$D$7, $D$6)), SUMPRODUCT(GHP_volumes!$Q58:$U58,GHP_volumes!$Q$13:$U$13)+GHP_volumes!$O58,0)</f>
        <v>0</v>
      </c>
      <c r="M58" s="234">
        <f>IF(M$11=$D$6, GHP_volumes!$M58,0)</f>
        <v>0</v>
      </c>
      <c r="N58" s="233">
        <f>IF(N$11=$D$6, GHP_volumes!$J58*GHP_volumes!$K58,0)</f>
        <v>0</v>
      </c>
      <c r="O58" s="233">
        <f>IF(O$11=IF($D58=$A$5, $D$5, IF(OR($D58="ESV observed compliance", $D58 = $A$7),$D$7, $D$6)), SUMPRODUCT(GHP_volumes!$Q58:$U58,GHP_volumes!$Q$13:$U$13)+GHP_volumes!$O58,0)</f>
        <v>0</v>
      </c>
      <c r="P58" s="234">
        <f>IF(P$11=$D$6, GHP_volumes!$M58,0)</f>
        <v>0</v>
      </c>
      <c r="Q58" s="233">
        <f>IF(Q$11=$D$6, GHP_volumes!$J58*GHP_volumes!$K58,0)</f>
        <v>0</v>
      </c>
      <c r="R58" s="233">
        <f ca="1">IF(R$11=IF($D58=$A$5, $D$5, IF(OR($D58="ESV observed compliance", $D58 = $A$7),$D$7, $D$6)), SUMPRODUCT(GHP_volumes!$Q58:$U58,GHP_volumes!$Q$13:$U$13)+GHP_volumes!$O58,0)</f>
        <v>0</v>
      </c>
      <c r="S58" s="234">
        <f>IF(S$11=$D$6, GHP_volumes!$M58,0)</f>
        <v>0</v>
      </c>
      <c r="T58" s="233">
        <f>IF(T$11=$D$6, GHP_volumes!$J58*GHP_volumes!$K58,0)</f>
        <v>0</v>
      </c>
      <c r="U58" s="233">
        <f>IF(U$11=IF($D58=$A$5, $D$5, IF(OR($D58="ESV observed compliance", $D58 = $A$7),$D$7, $D$6)), SUMPRODUCT(GHP_volumes!$Q58:$U58,GHP_volumes!$Q$13:$U$13)+GHP_volumes!$O58,0)</f>
        <v>0</v>
      </c>
      <c r="V58" s="234">
        <f>IF(V$11=$D$6, GHP_volumes!$M58,0)</f>
        <v>0</v>
      </c>
      <c r="W58" s="233">
        <f>IF(W$11=$D$6, GHP_volumes!$J58*GHP_volumes!$K58,0)</f>
        <v>0</v>
      </c>
      <c r="X58" s="233">
        <f>IF(X$11=IF($D58=$A$5, $D$5, IF(OR($D58="ESV observed compliance", $D58 = $A$7),$D$7, $D$6)), SUMPRODUCT(GHP_volumes!$Q58:$U58,GHP_volumes!$Q$13:$U$13)+GHP_volumes!$O58,0)</f>
        <v>0</v>
      </c>
      <c r="Y58" s="234">
        <f>IF(Y$11=$D$6, GHP_volumes!$M58,0)</f>
        <v>0</v>
      </c>
      <c r="Z58" s="233">
        <f>IF(Z$11=$D$6, GHP_volumes!$J58*GHP_volumes!$K58,0)</f>
        <v>0</v>
      </c>
      <c r="AA58" s="233">
        <f>IF(AA$11=IF($D58=$A$5, $D$5, IF(OR($D58="ESV observed compliance", $D58 = $A$7),$D$7, $D$6)), SUMPRODUCT(GHP_volumes!$Q58:$U58,GHP_volumes!$Q$13:$U$13)+GHP_volumes!$O58,0)</f>
        <v>0</v>
      </c>
      <c r="AB58" s="234">
        <f>IF(AB$11=$D$6, GHP_volumes!$M58,0)</f>
        <v>0</v>
      </c>
      <c r="AC58" s="124"/>
      <c r="AD58" s="235">
        <f t="shared" si="10"/>
        <v>0</v>
      </c>
      <c r="AE58" s="235">
        <f t="shared" si="10"/>
        <v>0</v>
      </c>
      <c r="AF58" s="235">
        <f t="shared" si="10"/>
        <v>0</v>
      </c>
      <c r="AG58" s="235">
        <f t="shared" ca="1" si="10"/>
        <v>0</v>
      </c>
      <c r="AH58" s="235">
        <f t="shared" si="10"/>
        <v>0</v>
      </c>
      <c r="AI58" s="235">
        <f t="shared" si="10"/>
        <v>0</v>
      </c>
      <c r="AJ58" s="235">
        <f t="shared" si="10"/>
        <v>0</v>
      </c>
      <c r="AK58" s="124"/>
      <c r="AL58" s="235">
        <f t="shared" ca="1" si="13"/>
        <v>0</v>
      </c>
      <c r="AN58" s="235">
        <f t="shared" si="12"/>
        <v>0</v>
      </c>
      <c r="AO58" s="235">
        <f t="shared" si="12"/>
        <v>0</v>
      </c>
      <c r="AP58" s="235">
        <f t="shared" si="12"/>
        <v>0</v>
      </c>
      <c r="AQ58" s="235">
        <f t="shared" si="12"/>
        <v>0</v>
      </c>
      <c r="AR58" s="235">
        <f t="shared" si="12"/>
        <v>0</v>
      </c>
      <c r="AS58" s="235">
        <f t="shared" si="12"/>
        <v>0</v>
      </c>
      <c r="AT58" s="235">
        <f t="shared" si="12"/>
        <v>0</v>
      </c>
      <c r="AU58" s="235">
        <f t="shared" ca="1" si="12"/>
        <v>0</v>
      </c>
      <c r="AV58" s="235">
        <f t="shared" ca="1" si="12"/>
        <v>0</v>
      </c>
      <c r="AW58" s="235">
        <f t="shared" si="12"/>
        <v>0</v>
      </c>
      <c r="AX58" s="235">
        <f t="shared" si="12"/>
        <v>0</v>
      </c>
      <c r="AY58" s="235">
        <f t="shared" si="12"/>
        <v>0</v>
      </c>
      <c r="AZ58" s="235">
        <f t="shared" si="12"/>
        <v>0</v>
      </c>
      <c r="BA58" s="235">
        <f t="shared" si="12"/>
        <v>0</v>
      </c>
      <c r="BB58" s="235">
        <f t="shared" si="12"/>
        <v>0</v>
      </c>
      <c r="BC58" s="235">
        <f t="shared" ref="BC58" si="14">SUMIF($AD$11:$AJ$11,BC$11, $AD58:$AJ58)*BC$8</f>
        <v>0</v>
      </c>
    </row>
    <row r="59" spans="4:55">
      <c r="F59" s="12"/>
      <c r="G59" s="98"/>
      <c r="H59" s="18"/>
      <c r="I59" s="18"/>
      <c r="J59" s="98"/>
      <c r="K59" s="18"/>
      <c r="L59" s="18"/>
      <c r="M59" s="98"/>
      <c r="N59" s="18"/>
      <c r="O59" s="18"/>
      <c r="P59" s="98"/>
      <c r="Q59" s="18"/>
      <c r="R59" s="18"/>
      <c r="S59" s="98"/>
      <c r="T59" s="18"/>
      <c r="U59" s="18"/>
      <c r="V59" s="98"/>
      <c r="W59" s="18"/>
      <c r="X59" s="18"/>
      <c r="Y59" s="98"/>
      <c r="Z59" s="18"/>
      <c r="AA59" s="18"/>
      <c r="AB59" s="98"/>
      <c r="AD59" s="105"/>
      <c r="AE59" s="105"/>
      <c r="AF59" s="105"/>
      <c r="AG59" s="105"/>
      <c r="AH59" s="105"/>
      <c r="AI59" s="105"/>
      <c r="AJ59" s="105"/>
      <c r="AL59" s="105"/>
      <c r="AN59" s="235">
        <f t="shared" ref="AN59:BC64" si="15">SUMIF($AD$11:$AJ$11,AN$11, $AD59:$AJ59)*AN$8</f>
        <v>0</v>
      </c>
      <c r="AO59" s="235">
        <f t="shared" si="15"/>
        <v>0</v>
      </c>
      <c r="AP59" s="235">
        <f t="shared" si="15"/>
        <v>0</v>
      </c>
      <c r="AQ59" s="235">
        <f t="shared" si="15"/>
        <v>0</v>
      </c>
      <c r="AR59" s="235">
        <f t="shared" si="15"/>
        <v>0</v>
      </c>
      <c r="AS59" s="235">
        <f t="shared" si="15"/>
        <v>0</v>
      </c>
      <c r="AT59" s="235">
        <f t="shared" si="15"/>
        <v>0</v>
      </c>
      <c r="AU59" s="235">
        <f t="shared" si="15"/>
        <v>0</v>
      </c>
      <c r="AV59" s="235">
        <f t="shared" si="15"/>
        <v>0</v>
      </c>
      <c r="AW59" s="235">
        <f t="shared" si="15"/>
        <v>0</v>
      </c>
      <c r="AX59" s="235">
        <f t="shared" si="15"/>
        <v>0</v>
      </c>
      <c r="AY59" s="235">
        <f t="shared" si="15"/>
        <v>0</v>
      </c>
      <c r="AZ59" s="235">
        <f t="shared" si="15"/>
        <v>0</v>
      </c>
      <c r="BA59" s="235">
        <f t="shared" si="15"/>
        <v>0</v>
      </c>
      <c r="BB59" s="235">
        <f t="shared" si="15"/>
        <v>0</v>
      </c>
      <c r="BC59" s="235">
        <f t="shared" si="15"/>
        <v>0</v>
      </c>
    </row>
    <row r="60" spans="4:55">
      <c r="D60" s="224" t="str">
        <f>GHP_volumes!D60</f>
        <v>Other primary materials</v>
      </c>
      <c r="F60" s="12"/>
      <c r="G60" s="98"/>
      <c r="H60" s="236">
        <f>IF(H$11=$D$6, GHP_volumes!$J60*GHP_volumes!$K60,0)</f>
        <v>0</v>
      </c>
      <c r="I60" s="233">
        <f>IF(I$11=IF($D60=$A$5, $D$5, IF(OR($D60="ESV observed compliance", $D60 = $A$7),$D$7, $D$6)), SUMPRODUCT(GHP_volumes!$Q60:$U60,GHP_volumes!$Q$13:$U$13)+GHP_volumes!$O60,0)</f>
        <v>0</v>
      </c>
      <c r="J60" s="234">
        <f>IF(J$11=$D$6, GHP_volumes!$M60,0)</f>
        <v>0</v>
      </c>
      <c r="K60" s="233">
        <f>IF(K$11=$D$6, GHP_volumes!$J60*GHP_volumes!$K60,0)</f>
        <v>0</v>
      </c>
      <c r="L60" s="233">
        <f>IF(L$11=IF($D60=$A$5, $D$5, IF(OR($D60="ESV observed compliance", $D60 = $A$7),$D$7, $D$6)), SUMPRODUCT(GHP_volumes!$Q60:$U60,GHP_volumes!$Q$13:$U$13)+GHP_volumes!$O60,0)</f>
        <v>0</v>
      </c>
      <c r="M60" s="234">
        <f>IF(M$11=$D$6, GHP_volumes!$M60,0)</f>
        <v>0</v>
      </c>
      <c r="N60" s="233">
        <f>IF(N$11=$D$6, GHP_volumes!$J60*GHP_volumes!$K60,0)</f>
        <v>0</v>
      </c>
      <c r="O60" s="233">
        <f>IF(O$11=IF($D60=$A$5, $D$5, IF(OR($D60="ESV observed compliance", $D60 = $A$7),$D$7, $D$6)), SUMPRODUCT(GHP_volumes!$Q60:$U60,GHP_volumes!$Q$13:$U$13)+GHP_volumes!$O60,0)</f>
        <v>0</v>
      </c>
      <c r="P60" s="234">
        <f>IF(P$11=$D$6, GHP_volumes!$M60,0)</f>
        <v>0</v>
      </c>
      <c r="Q60" s="233">
        <f>IF(Q$11=$D$6, GHP_volumes!$J60*GHP_volumes!$K60,0)</f>
        <v>407905</v>
      </c>
      <c r="R60" s="233">
        <f ca="1">IF(R$11=IF($D60=$A$5, $D$5, IF(OR($D60="ESV observed compliance", $D60 = $A$7),$D$7, $D$6)), SUMPRODUCT(GHP_volumes!$Q60:$U60,GHP_volumes!$Q$13:$U$13)+GHP_volumes!$O60,0)</f>
        <v>0</v>
      </c>
      <c r="S60" s="234">
        <f>IF(S$11=$D$6, GHP_volumes!$M60,0)</f>
        <v>0</v>
      </c>
      <c r="T60" s="233">
        <f>IF(T$11=$D$6, GHP_volumes!$J60*GHP_volumes!$K60,0)</f>
        <v>0</v>
      </c>
      <c r="U60" s="233">
        <f>IF(U$11=IF($D60=$A$5, $D$5, IF(OR($D60="ESV observed compliance", $D60 = $A$7),$D$7, $D$6)), SUMPRODUCT(GHP_volumes!$Q60:$U60,GHP_volumes!$Q$13:$U$13)+GHP_volumes!$O60,0)</f>
        <v>0</v>
      </c>
      <c r="V60" s="234">
        <f>IF(V$11=$D$6, GHP_volumes!$M60,0)</f>
        <v>0</v>
      </c>
      <c r="W60" s="233">
        <f>IF(W$11=$D$6, GHP_volumes!$J60*GHP_volumes!$K60,0)</f>
        <v>0</v>
      </c>
      <c r="X60" s="233">
        <f>IF(X$11=IF($D60=$A$5, $D$5, IF(OR($D60="ESV observed compliance", $D60 = $A$7),$D$7, $D$6)), SUMPRODUCT(GHP_volumes!$Q60:$U60,GHP_volumes!$Q$13:$U$13)+GHP_volumes!$O60,0)</f>
        <v>0</v>
      </c>
      <c r="Y60" s="234">
        <f>IF(Y$11=$D$6, GHP_volumes!$M60,0)</f>
        <v>0</v>
      </c>
      <c r="Z60" s="233">
        <f>IF(Z$11=$D$6, GHP_volumes!$J60*GHP_volumes!$K60,0)</f>
        <v>0</v>
      </c>
      <c r="AA60" s="233">
        <f>IF(AA$11=IF($D60=$A$5, $D$5, IF(OR($D60="ESV observed compliance", $D60 = $A$7),$D$7, $D$6)), SUMPRODUCT(GHP_volumes!$Q60:$U60,GHP_volumes!$Q$13:$U$13)+GHP_volumes!$O60,0)</f>
        <v>0</v>
      </c>
      <c r="AB60" s="234">
        <f>IF(AB$11=$D$6, GHP_volumes!$M60,0)</f>
        <v>0</v>
      </c>
      <c r="AC60" s="124"/>
      <c r="AD60" s="235">
        <f t="shared" si="10"/>
        <v>0</v>
      </c>
      <c r="AE60" s="235">
        <f t="shared" si="10"/>
        <v>0</v>
      </c>
      <c r="AF60" s="235">
        <f t="shared" si="10"/>
        <v>0</v>
      </c>
      <c r="AG60" s="235">
        <f t="shared" ca="1" si="10"/>
        <v>407905</v>
      </c>
      <c r="AH60" s="235">
        <f t="shared" si="10"/>
        <v>0</v>
      </c>
      <c r="AI60" s="235">
        <f t="shared" si="10"/>
        <v>0</v>
      </c>
      <c r="AJ60" s="235">
        <f t="shared" si="10"/>
        <v>0</v>
      </c>
      <c r="AK60" s="124"/>
      <c r="AL60" s="235">
        <f t="shared" ref="AL60:AL64" ca="1" si="16">SUM(AD60:AJ60)</f>
        <v>407905</v>
      </c>
      <c r="AN60" s="235">
        <f t="shared" si="15"/>
        <v>0</v>
      </c>
      <c r="AO60" s="235">
        <f t="shared" si="15"/>
        <v>0</v>
      </c>
      <c r="AP60" s="235">
        <f t="shared" si="15"/>
        <v>0</v>
      </c>
      <c r="AQ60" s="235">
        <f t="shared" si="15"/>
        <v>0</v>
      </c>
      <c r="AR60" s="235">
        <f t="shared" si="15"/>
        <v>0</v>
      </c>
      <c r="AS60" s="235">
        <f t="shared" si="15"/>
        <v>0</v>
      </c>
      <c r="AT60" s="235">
        <f t="shared" si="15"/>
        <v>0</v>
      </c>
      <c r="AU60" s="235">
        <f t="shared" ca="1" si="15"/>
        <v>203952.5</v>
      </c>
      <c r="AV60" s="235">
        <f t="shared" ca="1" si="15"/>
        <v>203952.5</v>
      </c>
      <c r="AW60" s="235">
        <f t="shared" si="15"/>
        <v>0</v>
      </c>
      <c r="AX60" s="235">
        <f t="shared" si="15"/>
        <v>0</v>
      </c>
      <c r="AY60" s="235">
        <f t="shared" si="15"/>
        <v>0</v>
      </c>
      <c r="AZ60" s="235">
        <f t="shared" si="15"/>
        <v>0</v>
      </c>
      <c r="BA60" s="235">
        <f t="shared" si="15"/>
        <v>0</v>
      </c>
      <c r="BB60" s="235">
        <f t="shared" si="15"/>
        <v>0</v>
      </c>
      <c r="BC60" s="235">
        <f t="shared" si="15"/>
        <v>0</v>
      </c>
    </row>
    <row r="61" spans="4:55">
      <c r="D61" s="224" t="str">
        <f>GHP_volumes!D61</f>
        <v>SCADA / Protection &amp; Control/ Comms</v>
      </c>
      <c r="F61" s="12"/>
      <c r="G61" s="98"/>
      <c r="H61" s="236">
        <f>IF(H$11=$D$6, GHP_volumes!$J61*GHP_volumes!$K61,0)</f>
        <v>0</v>
      </c>
      <c r="I61" s="233">
        <f>IF(I$11=IF($D61=$A$5, $D$5, IF(OR($D61="ESV observed compliance", $D61 = $A$7),$D$7, $D$6)), SUMPRODUCT(GHP_volumes!$Q61:$U61,GHP_volumes!$Q$13:$U$13)+GHP_volumes!$O61,0)</f>
        <v>0</v>
      </c>
      <c r="J61" s="234">
        <f>IF(J$11=$D$6, GHP_volumes!$M61,0)</f>
        <v>0</v>
      </c>
      <c r="K61" s="233">
        <f>IF(K$11=$D$6, GHP_volumes!$J61*GHP_volumes!$K61,0)</f>
        <v>0</v>
      </c>
      <c r="L61" s="233">
        <f>IF(L$11=IF($D61=$A$5, $D$5, IF(OR($D61="ESV observed compliance", $D61 = $A$7),$D$7, $D$6)), SUMPRODUCT(GHP_volumes!$Q61:$U61,GHP_volumes!$Q$13:$U$13)+GHP_volumes!$O61,0)</f>
        <v>0</v>
      </c>
      <c r="M61" s="234">
        <f>IF(M$11=$D$6, GHP_volumes!$M61,0)</f>
        <v>0</v>
      </c>
      <c r="N61" s="233">
        <f>IF(N$11=$D$6, GHP_volumes!$J61*GHP_volumes!$K61,0)</f>
        <v>0</v>
      </c>
      <c r="O61" s="233">
        <f>IF(O$11=IF($D61=$A$5, $D$5, IF(OR($D61="ESV observed compliance", $D61 = $A$7),$D$7, $D$6)), SUMPRODUCT(GHP_volumes!$Q61:$U61,GHP_volumes!$Q$13:$U$13)+GHP_volumes!$O61,0)</f>
        <v>0</v>
      </c>
      <c r="P61" s="234">
        <f>IF(P$11=$D$6, GHP_volumes!$M61,0)</f>
        <v>0</v>
      </c>
      <c r="Q61" s="233">
        <f>IF(Q$11=$D$6, GHP_volumes!$J61*GHP_volumes!$K61,0)</f>
        <v>2337900.7575150877</v>
      </c>
      <c r="R61" s="233">
        <f ca="1">IF(R$11=IF($D61=$A$5, $D$5, IF(OR($D61="ESV observed compliance", $D61 = $A$7),$D$7, $D$6)), SUMPRODUCT(GHP_volumes!$Q61:$U61,GHP_volumes!$Q$13:$U$13)+GHP_volumes!$O61,0)</f>
        <v>0</v>
      </c>
      <c r="S61" s="234">
        <f>IF(S$11=$D$6, GHP_volumes!$M61,0)</f>
        <v>0</v>
      </c>
      <c r="T61" s="233">
        <f>IF(T$11=$D$6, GHP_volumes!$J61*GHP_volumes!$K61,0)</f>
        <v>0</v>
      </c>
      <c r="U61" s="233">
        <f>IF(U$11=IF($D61=$A$5, $D$5, IF(OR($D61="ESV observed compliance", $D61 = $A$7),$D$7, $D$6)), SUMPRODUCT(GHP_volumes!$Q61:$U61,GHP_volumes!$Q$13:$U$13)+GHP_volumes!$O61,0)</f>
        <v>0</v>
      </c>
      <c r="V61" s="234">
        <f>IF(V$11=$D$6, GHP_volumes!$M61,0)</f>
        <v>0</v>
      </c>
      <c r="W61" s="233">
        <f>IF(W$11=$D$6, GHP_volumes!$J61*GHP_volumes!$K61,0)</f>
        <v>0</v>
      </c>
      <c r="X61" s="233">
        <f>IF(X$11=IF($D61=$A$5, $D$5, IF(OR($D61="ESV observed compliance", $D61 = $A$7),$D$7, $D$6)), SUMPRODUCT(GHP_volumes!$Q61:$U61,GHP_volumes!$Q$13:$U$13)+GHP_volumes!$O61,0)</f>
        <v>0</v>
      </c>
      <c r="Y61" s="234">
        <f>IF(Y$11=$D$6, GHP_volumes!$M61,0)</f>
        <v>0</v>
      </c>
      <c r="Z61" s="233">
        <f>IF(Z$11=$D$6, GHP_volumes!$J61*GHP_volumes!$K61,0)</f>
        <v>0</v>
      </c>
      <c r="AA61" s="233">
        <f>IF(AA$11=IF($D61=$A$5, $D$5, IF(OR($D61="ESV observed compliance", $D61 = $A$7),$D$7, $D$6)), SUMPRODUCT(GHP_volumes!$Q61:$U61,GHP_volumes!$Q$13:$U$13)+GHP_volumes!$O61,0)</f>
        <v>0</v>
      </c>
      <c r="AB61" s="234">
        <f>IF(AB$11=$D$6, GHP_volumes!$M61,0)</f>
        <v>0</v>
      </c>
      <c r="AC61" s="124"/>
      <c r="AD61" s="235">
        <f t="shared" si="10"/>
        <v>0</v>
      </c>
      <c r="AE61" s="235">
        <f t="shared" si="10"/>
        <v>0</v>
      </c>
      <c r="AF61" s="235">
        <f t="shared" si="10"/>
        <v>0</v>
      </c>
      <c r="AG61" s="235">
        <f t="shared" ca="1" si="10"/>
        <v>2337900.7575150877</v>
      </c>
      <c r="AH61" s="235">
        <f t="shared" si="10"/>
        <v>0</v>
      </c>
      <c r="AI61" s="235">
        <f t="shared" si="10"/>
        <v>0</v>
      </c>
      <c r="AJ61" s="235">
        <f t="shared" si="10"/>
        <v>0</v>
      </c>
      <c r="AK61" s="124"/>
      <c r="AL61" s="235">
        <f t="shared" ca="1" si="16"/>
        <v>2337900.7575150877</v>
      </c>
      <c r="AN61" s="235">
        <f t="shared" si="15"/>
        <v>0</v>
      </c>
      <c r="AO61" s="235">
        <f t="shared" si="15"/>
        <v>0</v>
      </c>
      <c r="AP61" s="235">
        <f t="shared" si="15"/>
        <v>0</v>
      </c>
      <c r="AQ61" s="235">
        <f t="shared" si="15"/>
        <v>0</v>
      </c>
      <c r="AR61" s="235">
        <f t="shared" si="15"/>
        <v>0</v>
      </c>
      <c r="AS61" s="235">
        <f t="shared" si="15"/>
        <v>0</v>
      </c>
      <c r="AT61" s="235">
        <f t="shared" si="15"/>
        <v>0</v>
      </c>
      <c r="AU61" s="235">
        <f t="shared" ca="1" si="15"/>
        <v>1168950.3787575439</v>
      </c>
      <c r="AV61" s="235">
        <f t="shared" ca="1" si="15"/>
        <v>1168950.3787575439</v>
      </c>
      <c r="AW61" s="235">
        <f t="shared" si="15"/>
        <v>0</v>
      </c>
      <c r="AX61" s="235">
        <f t="shared" si="15"/>
        <v>0</v>
      </c>
      <c r="AY61" s="235">
        <f t="shared" si="15"/>
        <v>0</v>
      </c>
      <c r="AZ61" s="235">
        <f t="shared" si="15"/>
        <v>0</v>
      </c>
      <c r="BA61" s="235">
        <f t="shared" si="15"/>
        <v>0</v>
      </c>
      <c r="BB61" s="235">
        <f t="shared" si="15"/>
        <v>0</v>
      </c>
      <c r="BC61" s="235">
        <f t="shared" si="15"/>
        <v>0</v>
      </c>
    </row>
    <row r="62" spans="4:55">
      <c r="D62" s="224" t="str">
        <f>GHP_volumes!D62</f>
        <v>Commissioning</v>
      </c>
      <c r="G62" s="98"/>
      <c r="H62" s="236">
        <f>IF(H$11=$D$6, GHP_volumes!$J62*GHP_volumes!$K62,0)</f>
        <v>0</v>
      </c>
      <c r="I62" s="233">
        <f>IF(I$11=IF($D62=$A$5, $D$5, IF(OR($D62="ESV observed compliance", $D62 = $A$7),$D$7, $D$6)), SUMPRODUCT(GHP_volumes!$Q62:$U62,GHP_volumes!$Q$13:$U$13)+GHP_volumes!$O62,0)</f>
        <v>0</v>
      </c>
      <c r="J62" s="234">
        <f>IF(J$11=$D$6, GHP_volumes!$M62,0)</f>
        <v>0</v>
      </c>
      <c r="K62" s="233">
        <f>IF(K$11=$D$6, GHP_volumes!$J62*GHP_volumes!$K62,0)</f>
        <v>0</v>
      </c>
      <c r="L62" s="233">
        <f>IF(L$11=IF($D62=$A$5, $D$5, IF(OR($D62="ESV observed compliance", $D62 = $A$7),$D$7, $D$6)), SUMPRODUCT(GHP_volumes!$Q62:$U62,GHP_volumes!$Q$13:$U$13)+GHP_volumes!$O62,0)</f>
        <v>0</v>
      </c>
      <c r="M62" s="234">
        <f>IF(M$11=$D$6, GHP_volumes!$M62,0)</f>
        <v>0</v>
      </c>
      <c r="N62" s="233">
        <f>IF(N$11=$D$6, GHP_volumes!$J62*GHP_volumes!$K62,0)</f>
        <v>0</v>
      </c>
      <c r="O62" s="233">
        <f>IF(O$11=IF($D62=$A$5, $D$5, IF(OR($D62="ESV observed compliance", $D62 = $A$7),$D$7, $D$6)), SUMPRODUCT(GHP_volumes!$Q62:$U62,GHP_volumes!$Q$13:$U$13)+GHP_volumes!$O62,0)</f>
        <v>0</v>
      </c>
      <c r="P62" s="234">
        <f>IF(P$11=$D$6, GHP_volumes!$M62,0)</f>
        <v>0</v>
      </c>
      <c r="Q62" s="233">
        <f>IF(Q$11=$D$6, GHP_volumes!$J62*GHP_volumes!$K62,0)</f>
        <v>0</v>
      </c>
      <c r="R62" s="233">
        <f ca="1">IF(R$11=IF($D62=$A$5, $D$5, IF(OR($D62="ESV observed compliance", $D62 = $A$7),$D$7, $D$6)), SUMPRODUCT(GHP_volumes!$Q62:$U62,GHP_volumes!$Q$13:$U$13)+GHP_volumes!$O62,0)</f>
        <v>219101</v>
      </c>
      <c r="S62" s="234">
        <f>IF(S$11=$D$6, GHP_volumes!$M62,0)</f>
        <v>0</v>
      </c>
      <c r="T62" s="233">
        <f>IF(T$11=$D$6, GHP_volumes!$J62*GHP_volumes!$K62,0)</f>
        <v>0</v>
      </c>
      <c r="U62" s="233">
        <f>IF(U$11=IF($D62=$A$5, $D$5, IF(OR($D62="ESV observed compliance", $D62 = $A$7),$D$7, $D$6)), SUMPRODUCT(GHP_volumes!$Q62:$U62,GHP_volumes!$Q$13:$U$13)+GHP_volumes!$O62,0)</f>
        <v>0</v>
      </c>
      <c r="V62" s="234">
        <f>IF(V$11=$D$6, GHP_volumes!$M62,0)</f>
        <v>0</v>
      </c>
      <c r="W62" s="233">
        <f>IF(W$11=$D$6, GHP_volumes!$J62*GHP_volumes!$K62,0)</f>
        <v>0</v>
      </c>
      <c r="X62" s="233">
        <f>IF(X$11=IF($D62=$A$5, $D$5, IF(OR($D62="ESV observed compliance", $D62 = $A$7),$D$7, $D$6)), SUMPRODUCT(GHP_volumes!$Q62:$U62,GHP_volumes!$Q$13:$U$13)+GHP_volumes!$O62,0)</f>
        <v>0</v>
      </c>
      <c r="Y62" s="234">
        <f>IF(Y$11=$D$6, GHP_volumes!$M62,0)</f>
        <v>0</v>
      </c>
      <c r="Z62" s="233">
        <f>IF(Z$11=$D$6, GHP_volumes!$J62*GHP_volumes!$K62,0)</f>
        <v>0</v>
      </c>
      <c r="AA62" s="233">
        <f>IF(AA$11=IF($D62=$A$5, $D$5, IF(OR($D62="ESV observed compliance", $D62 = $A$7),$D$7, $D$6)), SUMPRODUCT(GHP_volumes!$Q62:$U62,GHP_volumes!$Q$13:$U$13)+GHP_volumes!$O62,0)</f>
        <v>0</v>
      </c>
      <c r="AB62" s="234">
        <f>IF(AB$11=$D$6, GHP_volumes!$M62,0)</f>
        <v>0</v>
      </c>
      <c r="AC62" s="124"/>
      <c r="AD62" s="235">
        <f t="shared" ref="AD62:AJ64" si="17">SUMIF($H$11:$AB$11,AD$11, $H62:$AB62)</f>
        <v>0</v>
      </c>
      <c r="AE62" s="235">
        <f t="shared" si="17"/>
        <v>0</v>
      </c>
      <c r="AF62" s="235">
        <f t="shared" si="17"/>
        <v>0</v>
      </c>
      <c r="AG62" s="235">
        <f t="shared" ca="1" si="17"/>
        <v>219101</v>
      </c>
      <c r="AH62" s="235">
        <f t="shared" si="17"/>
        <v>0</v>
      </c>
      <c r="AI62" s="235">
        <f t="shared" si="17"/>
        <v>0</v>
      </c>
      <c r="AJ62" s="235">
        <f t="shared" si="17"/>
        <v>0</v>
      </c>
      <c r="AK62" s="124"/>
      <c r="AL62" s="235">
        <f t="shared" ca="1" si="16"/>
        <v>219101</v>
      </c>
      <c r="AN62" s="235">
        <f t="shared" si="15"/>
        <v>0</v>
      </c>
      <c r="AO62" s="235">
        <f t="shared" si="15"/>
        <v>0</v>
      </c>
      <c r="AP62" s="235">
        <f t="shared" si="15"/>
        <v>0</v>
      </c>
      <c r="AQ62" s="235">
        <f t="shared" si="15"/>
        <v>0</v>
      </c>
      <c r="AR62" s="235">
        <f t="shared" si="15"/>
        <v>0</v>
      </c>
      <c r="AS62" s="235">
        <f t="shared" si="15"/>
        <v>0</v>
      </c>
      <c r="AT62" s="235">
        <f t="shared" si="15"/>
        <v>0</v>
      </c>
      <c r="AU62" s="235">
        <f t="shared" ca="1" si="15"/>
        <v>109550.5</v>
      </c>
      <c r="AV62" s="235">
        <f t="shared" ca="1" si="15"/>
        <v>109550.5</v>
      </c>
      <c r="AW62" s="235">
        <f t="shared" si="15"/>
        <v>0</v>
      </c>
      <c r="AX62" s="235">
        <f t="shared" si="15"/>
        <v>0</v>
      </c>
      <c r="AY62" s="235">
        <f t="shared" si="15"/>
        <v>0</v>
      </c>
      <c r="AZ62" s="235">
        <f t="shared" si="15"/>
        <v>0</v>
      </c>
      <c r="BA62" s="235">
        <f t="shared" si="15"/>
        <v>0</v>
      </c>
      <c r="BB62" s="235">
        <f t="shared" si="15"/>
        <v>0</v>
      </c>
      <c r="BC62" s="235">
        <f t="shared" si="15"/>
        <v>0</v>
      </c>
    </row>
    <row r="63" spans="4:55">
      <c r="D63" s="224" t="str">
        <f>GHP_volumes!D63</f>
        <v>ESV observed compliance</v>
      </c>
      <c r="G63" s="98"/>
      <c r="H63" s="236">
        <f>IF(H$11=$D$6, GHP_volumes!$J63*GHP_volumes!$K63,0)</f>
        <v>0</v>
      </c>
      <c r="I63" s="233">
        <f>IF(I$11=IF($D63=$A$5, $D$5, IF(OR($D63="ESV observed compliance", $D63 = $A$7),$D$7, $D$6)), SUMPRODUCT(GHP_volumes!$Q63:$U63,GHP_volumes!$Q$13:$U$13)+GHP_volumes!$O63,0)</f>
        <v>0</v>
      </c>
      <c r="J63" s="234">
        <f>IF(J$11=$D$6, GHP_volumes!$M63,0)</f>
        <v>0</v>
      </c>
      <c r="K63" s="233">
        <f>IF(K$11=$D$6, GHP_volumes!$J63*GHP_volumes!$K63,0)</f>
        <v>0</v>
      </c>
      <c r="L63" s="233">
        <f>IF(L$11=IF($D63=$A$5, $D$5, IF(OR($D63="ESV observed compliance", $D63 = $A$7),$D$7, $D$6)), SUMPRODUCT(GHP_volumes!$Q63:$U63,GHP_volumes!$Q$13:$U$13)+GHP_volumes!$O63,0)</f>
        <v>0</v>
      </c>
      <c r="M63" s="234">
        <f>IF(M$11=$D$6, GHP_volumes!$M63,0)</f>
        <v>0</v>
      </c>
      <c r="N63" s="233">
        <f>IF(N$11=$D$6, GHP_volumes!$J63*GHP_volumes!$K63,0)</f>
        <v>0</v>
      </c>
      <c r="O63" s="233">
        <f>IF(O$11=IF($D63=$A$5, $D$5, IF(OR($D63="ESV observed compliance", $D63 = $A$7),$D$7, $D$6)), SUMPRODUCT(GHP_volumes!$Q63:$U63,GHP_volumes!$Q$13:$U$13)+GHP_volumes!$O63,0)</f>
        <v>0</v>
      </c>
      <c r="P63" s="234">
        <f>IF(P$11=$D$6, GHP_volumes!$M63,0)</f>
        <v>0</v>
      </c>
      <c r="Q63" s="233">
        <f>IF(Q$11=$D$6, GHP_volumes!$J63*GHP_volumes!$K63,0)</f>
        <v>0</v>
      </c>
      <c r="R63" s="233">
        <f ca="1">IF(R$11=IF($D63=$A$5, $D$5, IF(OR($D63="ESV observed compliance", $D63 = $A$7),$D$7, $D$6)), SUMPRODUCT(GHP_volumes!$Q63:$U63,GHP_volumes!$Q$13:$U$13)+GHP_volumes!$O63,0)</f>
        <v>48045.353572909575</v>
      </c>
      <c r="S63" s="234">
        <f>IF(S$11=$D$6, GHP_volumes!$M63,0)</f>
        <v>0</v>
      </c>
      <c r="T63" s="233">
        <f>IF(T$11=$D$6, GHP_volumes!$J63*GHP_volumes!$K63,0)</f>
        <v>0</v>
      </c>
      <c r="U63" s="233">
        <f>IF(U$11=IF($D63=$A$5, $D$5, IF(OR($D63="ESV observed compliance", $D63 = $A$7),$D$7, $D$6)), SUMPRODUCT(GHP_volumes!$Q63:$U63,GHP_volumes!$Q$13:$U$13)+GHP_volumes!$O63,0)</f>
        <v>0</v>
      </c>
      <c r="V63" s="234">
        <f>IF(V$11=$D$6, GHP_volumes!$M63,0)</f>
        <v>0</v>
      </c>
      <c r="W63" s="233">
        <f>IF(W$11=$D$6, GHP_volumes!$J63*GHP_volumes!$K63,0)</f>
        <v>0</v>
      </c>
      <c r="X63" s="233">
        <f>IF(X$11=IF($D63=$A$5, $D$5, IF(OR($D63="ESV observed compliance", $D63 = $A$7),$D$7, $D$6)), SUMPRODUCT(GHP_volumes!$Q63:$U63,GHP_volumes!$Q$13:$U$13)+GHP_volumes!$O63,0)</f>
        <v>0</v>
      </c>
      <c r="Y63" s="234">
        <f>IF(Y$11=$D$6, GHP_volumes!$M63,0)</f>
        <v>0</v>
      </c>
      <c r="Z63" s="233">
        <f>IF(Z$11=$D$6, GHP_volumes!$J63*GHP_volumes!$K63,0)</f>
        <v>0</v>
      </c>
      <c r="AA63" s="233">
        <f>IF(AA$11=IF($D63=$A$5, $D$5, IF(OR($D63="ESV observed compliance", $D63 = $A$7),$D$7, $D$6)), SUMPRODUCT(GHP_volumes!$Q63:$U63,GHP_volumes!$Q$13:$U$13)+GHP_volumes!$O63,0)</f>
        <v>0</v>
      </c>
      <c r="AB63" s="234">
        <f>IF(AB$11=$D$6, GHP_volumes!$M63,0)</f>
        <v>0</v>
      </c>
      <c r="AC63" s="124"/>
      <c r="AD63" s="235">
        <f t="shared" si="17"/>
        <v>0</v>
      </c>
      <c r="AE63" s="235">
        <f t="shared" si="17"/>
        <v>0</v>
      </c>
      <c r="AF63" s="235">
        <f t="shared" si="17"/>
        <v>0</v>
      </c>
      <c r="AG63" s="235">
        <f t="shared" ca="1" si="17"/>
        <v>48045.353572909575</v>
      </c>
      <c r="AH63" s="235">
        <f t="shared" si="17"/>
        <v>0</v>
      </c>
      <c r="AI63" s="235">
        <f t="shared" si="17"/>
        <v>0</v>
      </c>
      <c r="AJ63" s="235">
        <f t="shared" si="17"/>
        <v>0</v>
      </c>
      <c r="AK63" s="124"/>
      <c r="AL63" s="235">
        <f t="shared" ca="1" si="16"/>
        <v>48045.353572909575</v>
      </c>
      <c r="AN63" s="235">
        <f t="shared" si="15"/>
        <v>0</v>
      </c>
      <c r="AO63" s="235">
        <f t="shared" si="15"/>
        <v>0</v>
      </c>
      <c r="AP63" s="235">
        <f t="shared" si="15"/>
        <v>0</v>
      </c>
      <c r="AQ63" s="235">
        <f t="shared" si="15"/>
        <v>0</v>
      </c>
      <c r="AR63" s="235">
        <f t="shared" si="15"/>
        <v>0</v>
      </c>
      <c r="AS63" s="235">
        <f t="shared" si="15"/>
        <v>0</v>
      </c>
      <c r="AT63" s="235">
        <f t="shared" si="15"/>
        <v>0</v>
      </c>
      <c r="AU63" s="235">
        <f t="shared" ca="1" si="15"/>
        <v>24022.676786454787</v>
      </c>
      <c r="AV63" s="235">
        <f t="shared" ca="1" si="15"/>
        <v>24022.676786454787</v>
      </c>
      <c r="AW63" s="235">
        <f t="shared" si="15"/>
        <v>0</v>
      </c>
      <c r="AX63" s="235">
        <f t="shared" si="15"/>
        <v>0</v>
      </c>
      <c r="AY63" s="235">
        <f t="shared" si="15"/>
        <v>0</v>
      </c>
      <c r="AZ63" s="235">
        <f t="shared" si="15"/>
        <v>0</v>
      </c>
      <c r="BA63" s="235">
        <f t="shared" si="15"/>
        <v>0</v>
      </c>
      <c r="BB63" s="235">
        <f t="shared" si="15"/>
        <v>0</v>
      </c>
      <c r="BC63" s="235">
        <f t="shared" si="15"/>
        <v>0</v>
      </c>
    </row>
    <row r="64" spans="4:55">
      <c r="D64" s="224" t="str">
        <f>GHP_volumes!D64</f>
        <v>Construction delivery &amp; site control</v>
      </c>
      <c r="G64" s="98"/>
      <c r="H64" s="236">
        <f>IF(H$11=$D$6, GHP_volumes!$J64*GHP_volumes!$K64,0)</f>
        <v>0</v>
      </c>
      <c r="I64" s="233">
        <f>IF(I$11=IF($D64=$A$5, $D$5, IF(OR($D64="ESV observed compliance", $D64 = $A$7),$D$7, $D$6)), SUMPRODUCT(GHP_volumes!$Q64:$U64,GHP_volumes!$Q$13:$U$13)+GHP_volumes!$O64,0)</f>
        <v>0</v>
      </c>
      <c r="J64" s="234">
        <f>IF(J$11=$D$6, GHP_volumes!$M64,0)</f>
        <v>0</v>
      </c>
      <c r="K64" s="233">
        <f>IF(K$11=$D$6, GHP_volumes!$J64*GHP_volumes!$K64,0)</f>
        <v>0</v>
      </c>
      <c r="L64" s="233">
        <f>IF(L$11=IF($D64=$A$5, $D$5, IF(OR($D64="ESV observed compliance", $D64 = $A$7),$D$7, $D$6)), SUMPRODUCT(GHP_volumes!$Q64:$U64,GHP_volumes!$Q$13:$U$13)+GHP_volumes!$O64,0)</f>
        <v>0</v>
      </c>
      <c r="M64" s="234">
        <f>IF(M$11=$D$6, GHP_volumes!$M64,0)</f>
        <v>0</v>
      </c>
      <c r="N64" s="233">
        <f>IF(N$11=$D$6, GHP_volumes!$J64*GHP_volumes!$K64,0)</f>
        <v>0</v>
      </c>
      <c r="O64" s="233">
        <f>IF(O$11=IF($D64=$A$5, $D$5, IF(OR($D64="ESV observed compliance", $D64 = $A$7),$D$7, $D$6)), SUMPRODUCT(GHP_volumes!$Q64:$U64,GHP_volumes!$Q$13:$U$13)+GHP_volumes!$O64,0)</f>
        <v>0</v>
      </c>
      <c r="P64" s="234">
        <f>IF(P$11=$D$6, GHP_volumes!$M64,0)</f>
        <v>0</v>
      </c>
      <c r="Q64" s="233">
        <f>IF(Q$11=$D$6, GHP_volumes!$J64*GHP_volumes!$K64,0)</f>
        <v>0</v>
      </c>
      <c r="R64" s="233">
        <f ca="1">IF(R$11=IF($D64=$A$5, $D$5, IF(OR($D64="ESV observed compliance", $D64 = $A$7),$D$7, $D$6)), SUMPRODUCT(GHP_volumes!$Q64:$U64,GHP_volumes!$Q$13:$U$13)+GHP_volumes!$O64,0)</f>
        <v>152914.14485113014</v>
      </c>
      <c r="S64" s="234">
        <f>IF(S$11=$D$6, GHP_volumes!$M64,0)</f>
        <v>0</v>
      </c>
      <c r="T64" s="233">
        <f>IF(T$11=$D$6, GHP_volumes!$J64*GHP_volumes!$K64,0)</f>
        <v>0</v>
      </c>
      <c r="U64" s="233">
        <f>IF(U$11=IF($D64=$A$5, $D$5, IF(OR($D64="ESV observed compliance", $D64 = $A$7),$D$7, $D$6)), SUMPRODUCT(GHP_volumes!$Q64:$U64,GHP_volumes!$Q$13:$U$13)+GHP_volumes!$O64,0)</f>
        <v>0</v>
      </c>
      <c r="V64" s="234">
        <f>IF(V$11=$D$6, GHP_volumes!$M64,0)</f>
        <v>0</v>
      </c>
      <c r="W64" s="233">
        <f>IF(W$11=$D$6, GHP_volumes!$J64*GHP_volumes!$K64,0)</f>
        <v>0</v>
      </c>
      <c r="X64" s="233">
        <f>IF(X$11=IF($D64=$A$5, $D$5, IF(OR($D64="ESV observed compliance", $D64 = $A$7),$D$7, $D$6)), SUMPRODUCT(GHP_volumes!$Q64:$U64,GHP_volumes!$Q$13:$U$13)+GHP_volumes!$O64,0)</f>
        <v>0</v>
      </c>
      <c r="Y64" s="234">
        <f>IF(Y$11=$D$6, GHP_volumes!$M64,0)</f>
        <v>0</v>
      </c>
      <c r="Z64" s="233">
        <f>IF(Z$11=$D$6, GHP_volumes!$J64*GHP_volumes!$K64,0)</f>
        <v>0</v>
      </c>
      <c r="AA64" s="233">
        <f>IF(AA$11=IF($D64=$A$5, $D$5, IF(OR($D64="ESV observed compliance", $D64 = $A$7),$D$7, $D$6)), SUMPRODUCT(GHP_volumes!$Q64:$U64,GHP_volumes!$Q$13:$U$13)+GHP_volumes!$O64,0)</f>
        <v>0</v>
      </c>
      <c r="AB64" s="234">
        <f>IF(AB$11=$D$6, GHP_volumes!$M64,0)</f>
        <v>0</v>
      </c>
      <c r="AC64" s="124"/>
      <c r="AD64" s="235">
        <f t="shared" si="17"/>
        <v>0</v>
      </c>
      <c r="AE64" s="235">
        <f t="shared" si="17"/>
        <v>0</v>
      </c>
      <c r="AF64" s="235">
        <f t="shared" si="17"/>
        <v>0</v>
      </c>
      <c r="AG64" s="235">
        <f t="shared" ca="1" si="17"/>
        <v>152914.14485113014</v>
      </c>
      <c r="AH64" s="235">
        <f t="shared" si="17"/>
        <v>0</v>
      </c>
      <c r="AI64" s="235">
        <f t="shared" si="17"/>
        <v>0</v>
      </c>
      <c r="AJ64" s="235">
        <f t="shared" si="17"/>
        <v>0</v>
      </c>
      <c r="AK64" s="124"/>
      <c r="AL64" s="235">
        <f t="shared" ca="1" si="16"/>
        <v>152914.14485113014</v>
      </c>
      <c r="AN64" s="235">
        <f t="shared" si="15"/>
        <v>0</v>
      </c>
      <c r="AO64" s="235">
        <f t="shared" si="15"/>
        <v>0</v>
      </c>
      <c r="AP64" s="235">
        <f t="shared" si="15"/>
        <v>0</v>
      </c>
      <c r="AQ64" s="235">
        <f t="shared" si="15"/>
        <v>0</v>
      </c>
      <c r="AR64" s="235">
        <f t="shared" si="15"/>
        <v>0</v>
      </c>
      <c r="AS64" s="235">
        <f t="shared" si="15"/>
        <v>0</v>
      </c>
      <c r="AT64" s="235">
        <f t="shared" si="15"/>
        <v>0</v>
      </c>
      <c r="AU64" s="235">
        <f t="shared" ca="1" si="15"/>
        <v>76457.072425565071</v>
      </c>
      <c r="AV64" s="235">
        <f t="shared" ca="1" si="15"/>
        <v>76457.072425565071</v>
      </c>
      <c r="AW64" s="235">
        <f t="shared" si="15"/>
        <v>0</v>
      </c>
      <c r="AX64" s="235">
        <f t="shared" si="15"/>
        <v>0</v>
      </c>
      <c r="AY64" s="235">
        <f t="shared" si="15"/>
        <v>0</v>
      </c>
      <c r="AZ64" s="235">
        <f t="shared" si="15"/>
        <v>0</v>
      </c>
      <c r="BA64" s="235">
        <f t="shared" si="15"/>
        <v>0</v>
      </c>
      <c r="BB64" s="235">
        <f t="shared" si="15"/>
        <v>0</v>
      </c>
      <c r="BC64" s="235">
        <f t="shared" si="15"/>
        <v>0</v>
      </c>
    </row>
    <row r="65" spans="1:16373"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D65" s="104"/>
      <c r="AE65" s="104"/>
      <c r="AF65" s="104"/>
      <c r="AG65" s="104"/>
      <c r="AH65" s="104"/>
      <c r="AI65" s="104"/>
      <c r="AJ65" s="104"/>
      <c r="AL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</row>
    <row r="66" spans="1:16373" s="8" customFormat="1" ht="15.75">
      <c r="A66" s="6"/>
      <c r="B66" s="9" t="s">
        <v>15</v>
      </c>
      <c r="C66" s="10"/>
      <c r="D66" s="217"/>
      <c r="E66" s="217"/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217"/>
      <c r="AD66" s="107"/>
      <c r="AE66" s="107"/>
      <c r="AF66" s="107"/>
      <c r="AG66" s="107"/>
      <c r="AH66" s="107"/>
      <c r="AI66" s="107"/>
      <c r="AJ66" s="107"/>
      <c r="AK66" s="217"/>
      <c r="AL66" s="107"/>
      <c r="AM66" s="2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  <c r="XDP66" s="217"/>
      <c r="XDQ66" s="217"/>
      <c r="XDR66" s="217"/>
      <c r="XDS66" s="217"/>
      <c r="XDT66" s="217"/>
      <c r="XDU66" s="217"/>
      <c r="XDV66" s="217"/>
      <c r="XDW66" s="217"/>
      <c r="XDX66" s="217"/>
      <c r="XDY66" s="217"/>
      <c r="XDZ66" s="217"/>
      <c r="XEA66" s="217"/>
      <c r="XEB66" s="217"/>
      <c r="XEC66" s="217"/>
      <c r="XED66" s="217"/>
      <c r="XEE66" s="217"/>
      <c r="XEF66" s="217"/>
      <c r="XEG66" s="217"/>
      <c r="XEH66" s="217"/>
      <c r="XEI66" s="217"/>
      <c r="XEJ66" s="217"/>
      <c r="XEK66" s="217"/>
      <c r="XEL66" s="217"/>
      <c r="XEM66" s="217"/>
      <c r="XEN66" s="217"/>
      <c r="XEO66" s="217"/>
      <c r="XEP66" s="217"/>
      <c r="XEQ66" s="217"/>
      <c r="XER66" s="217"/>
      <c r="XES66" s="217"/>
    </row>
    <row r="67" spans="1:16373">
      <c r="B67" s="18"/>
      <c r="D67" s="19" t="str">
        <f>GHP_volumes!D67</f>
        <v>Traffic control</v>
      </c>
      <c r="F67" s="12"/>
      <c r="G67" s="98"/>
      <c r="H67" s="236">
        <f>IF(H$11=$D$6, GHP_volumes!$J67*GHP_volumes!$K67,0)</f>
        <v>0</v>
      </c>
      <c r="I67" s="233">
        <f>IF(I$11=IF($D67=$A$5, $D$5, IF(OR($D67="ESV observed compliance", $D67 = $A$7),$D$7, $D$6)), SUMPRODUCT(GHP_volumes!$Q67:$U67,GHP_volumes!$Q$13:$U$13)+GHP_volumes!$O67,0)</f>
        <v>0</v>
      </c>
      <c r="J67" s="234">
        <f>IF(J$11=$D$6, GHP_volumes!$M67,0)</f>
        <v>0</v>
      </c>
      <c r="K67" s="233">
        <f>IF(K$11=$D$6, GHP_volumes!$J67*GHP_volumes!$K67,0)</f>
        <v>0</v>
      </c>
      <c r="L67" s="233">
        <f>IF(L$11=IF($D67=$A$5, $D$5, IF(OR($D67="ESV observed compliance", $D67 = $A$7),$D$7, $D$6)), SUMPRODUCT(GHP_volumes!$Q67:$U67,GHP_volumes!$Q$13:$U$13)+GHP_volumes!$O67,0)</f>
        <v>0</v>
      </c>
      <c r="M67" s="234">
        <f>IF(M$11=$D$6, GHP_volumes!$M67,0)</f>
        <v>0</v>
      </c>
      <c r="N67" s="233">
        <f>IF(N$11=$D$6, GHP_volumes!$J67*GHP_volumes!$K67,0)</f>
        <v>0</v>
      </c>
      <c r="O67" s="233">
        <f>IF(O$11=IF($D67=$A$5, $D$5, IF(OR($D67="ESV observed compliance", $D67 = $A$7),$D$7, $D$6)), SUMPRODUCT(GHP_volumes!$Q67:$U67,GHP_volumes!$Q$13:$U$13)+GHP_volumes!$O67,0)</f>
        <v>0</v>
      </c>
      <c r="P67" s="234">
        <f>IF(P$11=$D$6, GHP_volumes!$M67,0)</f>
        <v>0</v>
      </c>
      <c r="Q67" s="233">
        <f>IF(Q$11=$D$6, GHP_volumes!$J67*GHP_volumes!$K67,0)</f>
        <v>0</v>
      </c>
      <c r="R67" s="233">
        <f ca="1">IF(R$11=IF($D67=$A$5, $D$5, IF(OR($D67="ESV observed compliance", $D67 = $A$7),$D$7, $D$6)), SUMPRODUCT(GHP_volumes!$Q67:$U67,GHP_volumes!$Q$13:$U$13)+GHP_volumes!$O67,0)</f>
        <v>0</v>
      </c>
      <c r="S67" s="234">
        <f>IF(S$11=$D$6, GHP_volumes!$M67,0)</f>
        <v>660212</v>
      </c>
      <c r="T67" s="233">
        <f>IF(T$11=$D$6, GHP_volumes!$J67*GHP_volumes!$K67,0)</f>
        <v>0</v>
      </c>
      <c r="U67" s="233">
        <f>IF(U$11=IF($D67=$A$5, $D$5, IF(OR($D67="ESV observed compliance", $D67 = $A$7),$D$7, $D$6)), SUMPRODUCT(GHP_volumes!$Q67:$U67,GHP_volumes!$Q$13:$U$13)+GHP_volumes!$O67,0)</f>
        <v>0</v>
      </c>
      <c r="V67" s="234">
        <f>IF(V$11=$D$6, GHP_volumes!$M67,0)</f>
        <v>0</v>
      </c>
      <c r="W67" s="233">
        <f>IF(W$11=$D$6, GHP_volumes!$J67*GHP_volumes!$K67,0)</f>
        <v>0</v>
      </c>
      <c r="X67" s="233">
        <f>IF(X$11=IF($D67=$A$5, $D$5, IF(OR($D67="ESV observed compliance", $D67 = $A$7),$D$7, $D$6)), SUMPRODUCT(GHP_volumes!$Q67:$U67,GHP_volumes!$Q$13:$U$13)+GHP_volumes!$O67,0)</f>
        <v>0</v>
      </c>
      <c r="Y67" s="234">
        <f>IF(Y$11=$D$6, GHP_volumes!$M67,0)</f>
        <v>0</v>
      </c>
      <c r="Z67" s="233">
        <f>IF(Z$11=$D$6, GHP_volumes!$J67*GHP_volumes!$K67,0)</f>
        <v>0</v>
      </c>
      <c r="AA67" s="233">
        <f>IF(AA$11=IF($D67=$A$5, $D$5, IF(OR($D67="ESV observed compliance", $D67 = $A$7),$D$7, $D$6)), SUMPRODUCT(GHP_volumes!$Q67:$U67,GHP_volumes!$Q$13:$U$13)+GHP_volumes!$O67,0)</f>
        <v>0</v>
      </c>
      <c r="AB67" s="234">
        <f>IF(AB$11=$D$6, GHP_volumes!$M67,0)</f>
        <v>0</v>
      </c>
      <c r="AC67" s="124"/>
      <c r="AD67" s="235">
        <f t="shared" ref="AD67:AJ71" si="18">SUMIF($H$11:$AB$11,AD$11, $H67:$AB67)</f>
        <v>0</v>
      </c>
      <c r="AE67" s="235">
        <f t="shared" si="18"/>
        <v>0</v>
      </c>
      <c r="AF67" s="235">
        <f t="shared" si="18"/>
        <v>0</v>
      </c>
      <c r="AG67" s="235">
        <f t="shared" ca="1" si="18"/>
        <v>660212</v>
      </c>
      <c r="AH67" s="235">
        <f t="shared" si="18"/>
        <v>0</v>
      </c>
      <c r="AI67" s="235">
        <f t="shared" si="18"/>
        <v>0</v>
      </c>
      <c r="AJ67" s="235">
        <f t="shared" si="18"/>
        <v>0</v>
      </c>
      <c r="AK67" s="124"/>
      <c r="AL67" s="235">
        <f t="shared" ref="AL67:AL71" ca="1" si="19">SUM(AD67:AJ67)</f>
        <v>660212</v>
      </c>
      <c r="AN67" s="235">
        <f t="shared" ref="AN67:BC71" si="20">SUMIF($AD$11:$AJ$11,AN$11, $AD67:$AJ67)*AN$8</f>
        <v>0</v>
      </c>
      <c r="AO67" s="235">
        <f t="shared" si="20"/>
        <v>0</v>
      </c>
      <c r="AP67" s="235">
        <f t="shared" si="20"/>
        <v>0</v>
      </c>
      <c r="AQ67" s="235">
        <f t="shared" si="20"/>
        <v>0</v>
      </c>
      <c r="AR67" s="235">
        <f t="shared" si="20"/>
        <v>0</v>
      </c>
      <c r="AS67" s="235">
        <f t="shared" si="20"/>
        <v>0</v>
      </c>
      <c r="AT67" s="235">
        <f t="shared" si="20"/>
        <v>0</v>
      </c>
      <c r="AU67" s="235">
        <f t="shared" ca="1" si="20"/>
        <v>330106</v>
      </c>
      <c r="AV67" s="235">
        <f t="shared" ca="1" si="20"/>
        <v>330106</v>
      </c>
      <c r="AW67" s="235">
        <f t="shared" si="20"/>
        <v>0</v>
      </c>
      <c r="AX67" s="235">
        <f t="shared" si="20"/>
        <v>0</v>
      </c>
      <c r="AY67" s="235">
        <f t="shared" si="20"/>
        <v>0</v>
      </c>
      <c r="AZ67" s="235">
        <f t="shared" si="20"/>
        <v>0</v>
      </c>
      <c r="BA67" s="235">
        <f t="shared" si="20"/>
        <v>0</v>
      </c>
      <c r="BB67" s="235">
        <f t="shared" si="20"/>
        <v>0</v>
      </c>
      <c r="BC67" s="235">
        <f t="shared" si="20"/>
        <v>0</v>
      </c>
    </row>
    <row r="68" spans="1:16373">
      <c r="B68" s="18"/>
      <c r="D68" s="19" t="str">
        <f>GHP_volumes!D68</f>
        <v>Line survey</v>
      </c>
      <c r="F68" s="12"/>
      <c r="G68" s="98"/>
      <c r="H68" s="236">
        <f>IF(H$11=$D$6, GHP_volumes!$J68*GHP_volumes!$K68,0)</f>
        <v>0</v>
      </c>
      <c r="I68" s="233">
        <f>IF(I$11=IF($D68=$A$5, $D$5, IF(OR($D68="ESV observed compliance", $D68 = $A$7),$D$7, $D$6)), SUMPRODUCT(GHP_volumes!$Q68:$U68,GHP_volumes!$Q$13:$U$13)+GHP_volumes!$O68,0)</f>
        <v>0</v>
      </c>
      <c r="J68" s="234">
        <f>IF(J$11=$D$6, GHP_volumes!$M68,0)</f>
        <v>0</v>
      </c>
      <c r="K68" s="233">
        <f>IF(K$11=$D$6, GHP_volumes!$J68*GHP_volumes!$K68,0)</f>
        <v>0</v>
      </c>
      <c r="L68" s="233">
        <f>IF(L$11=IF($D68=$A$5, $D$5, IF(OR($D68="ESV observed compliance", $D68 = $A$7),$D$7, $D$6)), SUMPRODUCT(GHP_volumes!$Q68:$U68,GHP_volumes!$Q$13:$U$13)+GHP_volumes!$O68,0)</f>
        <v>0</v>
      </c>
      <c r="M68" s="234">
        <f>IF(M$11=$D$6, GHP_volumes!$M68,0)</f>
        <v>0</v>
      </c>
      <c r="N68" s="233">
        <f>IF(N$11=$D$6, GHP_volumes!$J68*GHP_volumes!$K68,0)</f>
        <v>0</v>
      </c>
      <c r="O68" s="233">
        <f>IF(O$11=IF($D68=$A$5, $D$5, IF(OR($D68="ESV observed compliance", $D68 = $A$7),$D$7, $D$6)), SUMPRODUCT(GHP_volumes!$Q68:$U68,GHP_volumes!$Q$13:$U$13)+GHP_volumes!$O68,0)</f>
        <v>0</v>
      </c>
      <c r="P68" s="234">
        <f>IF(P$11=$D$6, GHP_volumes!$M68,0)</f>
        <v>0</v>
      </c>
      <c r="Q68" s="233">
        <f>IF(Q$11=$D$6, GHP_volumes!$J68*GHP_volumes!$K68,0)</f>
        <v>0</v>
      </c>
      <c r="R68" s="233">
        <f ca="1">IF(R$11=IF($D68=$A$5, $D$5, IF(OR($D68="ESV observed compliance", $D68 = $A$7),$D$7, $D$6)), SUMPRODUCT(GHP_volumes!$Q68:$U68,GHP_volumes!$Q$13:$U$13)+GHP_volumes!$O68,0)</f>
        <v>0</v>
      </c>
      <c r="S68" s="234">
        <f>IF(S$11=$D$6, GHP_volumes!$M68,0)</f>
        <v>40626.15778947658</v>
      </c>
      <c r="T68" s="233">
        <f>IF(T$11=$D$6, GHP_volumes!$J68*GHP_volumes!$K68,0)</f>
        <v>0</v>
      </c>
      <c r="U68" s="233">
        <f>IF(U$11=IF($D68=$A$5, $D$5, IF(OR($D68="ESV observed compliance", $D68 = $A$7),$D$7, $D$6)), SUMPRODUCT(GHP_volumes!$Q68:$U68,GHP_volumes!$Q$13:$U$13)+GHP_volumes!$O68,0)</f>
        <v>0</v>
      </c>
      <c r="V68" s="234">
        <f>IF(V$11=$D$6, GHP_volumes!$M68,0)</f>
        <v>0</v>
      </c>
      <c r="W68" s="233">
        <f>IF(W$11=$D$6, GHP_volumes!$J68*GHP_volumes!$K68,0)</f>
        <v>0</v>
      </c>
      <c r="X68" s="233">
        <f>IF(X$11=IF($D68=$A$5, $D$5, IF(OR($D68="ESV observed compliance", $D68 = $A$7),$D$7, $D$6)), SUMPRODUCT(GHP_volumes!$Q68:$U68,GHP_volumes!$Q$13:$U$13)+GHP_volumes!$O68,0)</f>
        <v>0</v>
      </c>
      <c r="Y68" s="234">
        <f>IF(Y$11=$D$6, GHP_volumes!$M68,0)</f>
        <v>0</v>
      </c>
      <c r="Z68" s="233">
        <f>IF(Z$11=$D$6, GHP_volumes!$J68*GHP_volumes!$K68,0)</f>
        <v>0</v>
      </c>
      <c r="AA68" s="233">
        <f>IF(AA$11=IF($D68=$A$5, $D$5, IF(OR($D68="ESV observed compliance", $D68 = $A$7),$D$7, $D$6)), SUMPRODUCT(GHP_volumes!$Q68:$U68,GHP_volumes!$Q$13:$U$13)+GHP_volumes!$O68,0)</f>
        <v>0</v>
      </c>
      <c r="AB68" s="234">
        <f>IF(AB$11=$D$6, GHP_volumes!$M68,0)</f>
        <v>0</v>
      </c>
      <c r="AC68" s="124"/>
      <c r="AD68" s="235">
        <f t="shared" si="18"/>
        <v>0</v>
      </c>
      <c r="AE68" s="235">
        <f t="shared" si="18"/>
        <v>0</v>
      </c>
      <c r="AF68" s="235">
        <f t="shared" si="18"/>
        <v>0</v>
      </c>
      <c r="AG68" s="235">
        <f t="shared" ca="1" si="18"/>
        <v>40626.15778947658</v>
      </c>
      <c r="AH68" s="235">
        <f t="shared" si="18"/>
        <v>0</v>
      </c>
      <c r="AI68" s="235">
        <f t="shared" si="18"/>
        <v>0</v>
      </c>
      <c r="AJ68" s="235">
        <f t="shared" si="18"/>
        <v>0</v>
      </c>
      <c r="AK68" s="124"/>
      <c r="AL68" s="235">
        <f t="shared" ca="1" si="19"/>
        <v>40626.15778947658</v>
      </c>
      <c r="AN68" s="235">
        <f t="shared" si="20"/>
        <v>0</v>
      </c>
      <c r="AO68" s="235">
        <f t="shared" si="20"/>
        <v>0</v>
      </c>
      <c r="AP68" s="235">
        <f t="shared" si="20"/>
        <v>0</v>
      </c>
      <c r="AQ68" s="235">
        <f t="shared" si="20"/>
        <v>0</v>
      </c>
      <c r="AR68" s="235">
        <f t="shared" si="20"/>
        <v>0</v>
      </c>
      <c r="AS68" s="235">
        <f t="shared" si="20"/>
        <v>0</v>
      </c>
      <c r="AT68" s="235">
        <f t="shared" si="20"/>
        <v>0</v>
      </c>
      <c r="AU68" s="235">
        <f t="shared" ca="1" si="20"/>
        <v>20313.07889473829</v>
      </c>
      <c r="AV68" s="235">
        <f t="shared" ca="1" si="20"/>
        <v>20313.07889473829</v>
      </c>
      <c r="AW68" s="235">
        <f t="shared" si="20"/>
        <v>0</v>
      </c>
      <c r="AX68" s="235">
        <f t="shared" si="20"/>
        <v>0</v>
      </c>
      <c r="AY68" s="235">
        <f t="shared" si="20"/>
        <v>0</v>
      </c>
      <c r="AZ68" s="235">
        <f t="shared" si="20"/>
        <v>0</v>
      </c>
      <c r="BA68" s="235">
        <f t="shared" si="20"/>
        <v>0</v>
      </c>
      <c r="BB68" s="235">
        <f t="shared" si="20"/>
        <v>0</v>
      </c>
      <c r="BC68" s="235">
        <f t="shared" si="20"/>
        <v>0</v>
      </c>
    </row>
    <row r="69" spans="1:16373">
      <c r="B69" s="18"/>
      <c r="D69" s="19" t="str">
        <f>GHP_volumes!D69</f>
        <v>Civil works</v>
      </c>
      <c r="F69" s="12"/>
      <c r="G69" s="98"/>
      <c r="H69" s="236">
        <f>IF(H$11=$D$6, GHP_volumes!$J69*GHP_volumes!$K69,0)</f>
        <v>0</v>
      </c>
      <c r="I69" s="233">
        <f>IF(I$11=IF($D69=$A$5, $D$5, IF(OR($D69="ESV observed compliance", $D69 = $A$7),$D$7, $D$6)), SUMPRODUCT(GHP_volumes!$Q69:$U69,GHP_volumes!$Q$13:$U$13)+GHP_volumes!$O69,0)</f>
        <v>0</v>
      </c>
      <c r="J69" s="234">
        <f>IF(J$11=$D$6, GHP_volumes!$M69,0)</f>
        <v>0</v>
      </c>
      <c r="K69" s="233">
        <f>IF(K$11=$D$6, GHP_volumes!$J69*GHP_volumes!$K69,0)</f>
        <v>0</v>
      </c>
      <c r="L69" s="233">
        <f>IF(L$11=IF($D69=$A$5, $D$5, IF(OR($D69="ESV observed compliance", $D69 = $A$7),$D$7, $D$6)), SUMPRODUCT(GHP_volumes!$Q69:$U69,GHP_volumes!$Q$13:$U$13)+GHP_volumes!$O69,0)</f>
        <v>0</v>
      </c>
      <c r="M69" s="234">
        <f>IF(M$11=$D$6, GHP_volumes!$M69,0)</f>
        <v>0</v>
      </c>
      <c r="N69" s="233">
        <f>IF(N$11=$D$6, GHP_volumes!$J69*GHP_volumes!$K69,0)</f>
        <v>0</v>
      </c>
      <c r="O69" s="233">
        <f>IF(O$11=IF($D69=$A$5, $D$5, IF(OR($D69="ESV observed compliance", $D69 = $A$7),$D$7, $D$6)), SUMPRODUCT(GHP_volumes!$Q69:$U69,GHP_volumes!$Q$13:$U$13)+GHP_volumes!$O69,0)</f>
        <v>0</v>
      </c>
      <c r="P69" s="234">
        <f>IF(P$11=$D$6, GHP_volumes!$M69,0)</f>
        <v>0</v>
      </c>
      <c r="Q69" s="233">
        <f>IF(Q$11=$D$6, GHP_volumes!$J69*GHP_volumes!$K69,0)</f>
        <v>0</v>
      </c>
      <c r="R69" s="233">
        <f ca="1">IF(R$11=IF($D69=$A$5, $D$5, IF(OR($D69="ESV observed compliance", $D69 = $A$7),$D$7, $D$6)), SUMPRODUCT(GHP_volumes!$Q69:$U69,GHP_volumes!$Q$13:$U$13)+GHP_volumes!$O69,0)</f>
        <v>0</v>
      </c>
      <c r="S69" s="234">
        <f>IF(S$11=$D$6, GHP_volumes!$M69,0)</f>
        <v>1989166</v>
      </c>
      <c r="T69" s="233">
        <f>IF(T$11=$D$6, GHP_volumes!$J69*GHP_volumes!$K69,0)</f>
        <v>0</v>
      </c>
      <c r="U69" s="233">
        <f>IF(U$11=IF($D69=$A$5, $D$5, IF(OR($D69="ESV observed compliance", $D69 = $A$7),$D$7, $D$6)), SUMPRODUCT(GHP_volumes!$Q69:$U69,GHP_volumes!$Q$13:$U$13)+GHP_volumes!$O69,0)</f>
        <v>0</v>
      </c>
      <c r="V69" s="234">
        <f>IF(V$11=$D$6, GHP_volumes!$M69,0)</f>
        <v>0</v>
      </c>
      <c r="W69" s="233">
        <f>IF(W$11=$D$6, GHP_volumes!$J69*GHP_volumes!$K69,0)</f>
        <v>0</v>
      </c>
      <c r="X69" s="233">
        <f>IF(X$11=IF($D69=$A$5, $D$5, IF(OR($D69="ESV observed compliance", $D69 = $A$7),$D$7, $D$6)), SUMPRODUCT(GHP_volumes!$Q69:$U69,GHP_volumes!$Q$13:$U$13)+GHP_volumes!$O69,0)</f>
        <v>0</v>
      </c>
      <c r="Y69" s="234">
        <f>IF(Y$11=$D$6, GHP_volumes!$M69,0)</f>
        <v>0</v>
      </c>
      <c r="Z69" s="233">
        <f>IF(Z$11=$D$6, GHP_volumes!$J69*GHP_volumes!$K69,0)</f>
        <v>0</v>
      </c>
      <c r="AA69" s="233">
        <f>IF(AA$11=IF($D69=$A$5, $D$5, IF(OR($D69="ESV observed compliance", $D69 = $A$7),$D$7, $D$6)), SUMPRODUCT(GHP_volumes!$Q69:$U69,GHP_volumes!$Q$13:$U$13)+GHP_volumes!$O69,0)</f>
        <v>0</v>
      </c>
      <c r="AB69" s="234">
        <f>IF(AB$11=$D$6, GHP_volumes!$M69,0)</f>
        <v>0</v>
      </c>
      <c r="AC69" s="124"/>
      <c r="AD69" s="235">
        <f t="shared" si="18"/>
        <v>0</v>
      </c>
      <c r="AE69" s="235">
        <f t="shared" si="18"/>
        <v>0</v>
      </c>
      <c r="AF69" s="235">
        <f t="shared" si="18"/>
        <v>0</v>
      </c>
      <c r="AG69" s="235">
        <f t="shared" ca="1" si="18"/>
        <v>1989166</v>
      </c>
      <c r="AH69" s="235">
        <f t="shared" si="18"/>
        <v>0</v>
      </c>
      <c r="AI69" s="235">
        <f t="shared" si="18"/>
        <v>0</v>
      </c>
      <c r="AJ69" s="235">
        <f t="shared" si="18"/>
        <v>0</v>
      </c>
      <c r="AK69" s="124"/>
      <c r="AL69" s="235">
        <f t="shared" ca="1" si="19"/>
        <v>1989166</v>
      </c>
      <c r="AN69" s="235">
        <f t="shared" si="20"/>
        <v>0</v>
      </c>
      <c r="AO69" s="235">
        <f t="shared" si="20"/>
        <v>0</v>
      </c>
      <c r="AP69" s="235">
        <f t="shared" si="20"/>
        <v>0</v>
      </c>
      <c r="AQ69" s="235">
        <f t="shared" si="20"/>
        <v>0</v>
      </c>
      <c r="AR69" s="235">
        <f t="shared" si="20"/>
        <v>0</v>
      </c>
      <c r="AS69" s="235">
        <f t="shared" si="20"/>
        <v>0</v>
      </c>
      <c r="AT69" s="235">
        <f t="shared" si="20"/>
        <v>0</v>
      </c>
      <c r="AU69" s="235">
        <f t="shared" ca="1" si="20"/>
        <v>994583</v>
      </c>
      <c r="AV69" s="235">
        <f t="shared" ca="1" si="20"/>
        <v>994583</v>
      </c>
      <c r="AW69" s="235">
        <f t="shared" si="20"/>
        <v>0</v>
      </c>
      <c r="AX69" s="235">
        <f t="shared" si="20"/>
        <v>0</v>
      </c>
      <c r="AY69" s="235">
        <f t="shared" si="20"/>
        <v>0</v>
      </c>
      <c r="AZ69" s="235">
        <f t="shared" si="20"/>
        <v>0</v>
      </c>
      <c r="BA69" s="235">
        <f t="shared" si="20"/>
        <v>0</v>
      </c>
      <c r="BB69" s="235">
        <f t="shared" si="20"/>
        <v>0</v>
      </c>
      <c r="BC69" s="235">
        <f t="shared" si="20"/>
        <v>0</v>
      </c>
    </row>
    <row r="70" spans="1:16373">
      <c r="B70" s="18"/>
      <c r="D70" s="19" t="str">
        <f>GHP_volumes!D70</f>
        <v>Mob/Demob</v>
      </c>
      <c r="F70" s="12"/>
      <c r="G70" s="98"/>
      <c r="H70" s="236">
        <f>IF(H$11=$D$6, GHP_volumes!$J70*GHP_volumes!$K70,0)</f>
        <v>0</v>
      </c>
      <c r="I70" s="233">
        <f>IF(I$11=IF($D70=$A$5, $D$5, IF(OR($D70="ESV observed compliance", $D70 = $A$7),$D$7, $D$6)), SUMPRODUCT(GHP_volumes!$Q70:$U70,GHP_volumes!$Q$13:$U$13)+GHP_volumes!$O70,0)</f>
        <v>0</v>
      </c>
      <c r="J70" s="234">
        <f>IF(J$11=$D$6, GHP_volumes!$M70,0)</f>
        <v>0</v>
      </c>
      <c r="K70" s="233">
        <f>IF(K$11=$D$6, GHP_volumes!$J70*GHP_volumes!$K70,0)</f>
        <v>0</v>
      </c>
      <c r="L70" s="233">
        <f>IF(L$11=IF($D70=$A$5, $D$5, IF(OR($D70="ESV observed compliance", $D70 = $A$7),$D$7, $D$6)), SUMPRODUCT(GHP_volumes!$Q70:$U70,GHP_volumes!$Q$13:$U$13)+GHP_volumes!$O70,0)</f>
        <v>0</v>
      </c>
      <c r="M70" s="234">
        <f>IF(M$11=$D$6, GHP_volumes!$M70,0)</f>
        <v>0</v>
      </c>
      <c r="N70" s="233">
        <f>IF(N$11=$D$6, GHP_volumes!$J70*GHP_volumes!$K70,0)</f>
        <v>0</v>
      </c>
      <c r="O70" s="233">
        <f>IF(O$11=IF($D70=$A$5, $D$5, IF(OR($D70="ESV observed compliance", $D70 = $A$7),$D$7, $D$6)), SUMPRODUCT(GHP_volumes!$Q70:$U70,GHP_volumes!$Q$13:$U$13)+GHP_volumes!$O70,0)</f>
        <v>0</v>
      </c>
      <c r="P70" s="234">
        <f>IF(P$11=$D$6, GHP_volumes!$M70,0)</f>
        <v>0</v>
      </c>
      <c r="Q70" s="233">
        <f>IF(Q$11=$D$6, GHP_volumes!$J70*GHP_volumes!$K70,0)</f>
        <v>0</v>
      </c>
      <c r="R70" s="233">
        <f ca="1">IF(R$11=IF($D70=$A$5, $D$5, IF(OR($D70="ESV observed compliance", $D70 = $A$7),$D$7, $D$6)), SUMPRODUCT(GHP_volumes!$Q70:$U70,GHP_volumes!$Q$13:$U$13)+GHP_volumes!$O70,0)</f>
        <v>0</v>
      </c>
      <c r="S70" s="234">
        <f>IF(S$11=$D$6, GHP_volumes!$M70,0)</f>
        <v>40800</v>
      </c>
      <c r="T70" s="233">
        <f>IF(T$11=$D$6, GHP_volumes!$J70*GHP_volumes!$K70,0)</f>
        <v>0</v>
      </c>
      <c r="U70" s="233">
        <f>IF(U$11=IF($D70=$A$5, $D$5, IF(OR($D70="ESV observed compliance", $D70 = $A$7),$D$7, $D$6)), SUMPRODUCT(GHP_volumes!$Q70:$U70,GHP_volumes!$Q$13:$U$13)+GHP_volumes!$O70,0)</f>
        <v>0</v>
      </c>
      <c r="V70" s="234">
        <f>IF(V$11=$D$6, GHP_volumes!$M70,0)</f>
        <v>0</v>
      </c>
      <c r="W70" s="233">
        <f>IF(W$11=$D$6, GHP_volumes!$J70*GHP_volumes!$K70,0)</f>
        <v>0</v>
      </c>
      <c r="X70" s="233">
        <f>IF(X$11=IF($D70=$A$5, $D$5, IF(OR($D70="ESV observed compliance", $D70 = $A$7),$D$7, $D$6)), SUMPRODUCT(GHP_volumes!$Q70:$U70,GHP_volumes!$Q$13:$U$13)+GHP_volumes!$O70,0)</f>
        <v>0</v>
      </c>
      <c r="Y70" s="234">
        <f>IF(Y$11=$D$6, GHP_volumes!$M70,0)</f>
        <v>0</v>
      </c>
      <c r="Z70" s="233">
        <f>IF(Z$11=$D$6, GHP_volumes!$J70*GHP_volumes!$K70,0)</f>
        <v>0</v>
      </c>
      <c r="AA70" s="233">
        <f>IF(AA$11=IF($D70=$A$5, $D$5, IF(OR($D70="ESV observed compliance", $D70 = $A$7),$D$7, $D$6)), SUMPRODUCT(GHP_volumes!$Q70:$U70,GHP_volumes!$Q$13:$U$13)+GHP_volumes!$O70,0)</f>
        <v>0</v>
      </c>
      <c r="AB70" s="234">
        <f>IF(AB$11=$D$6, GHP_volumes!$M70,0)</f>
        <v>0</v>
      </c>
      <c r="AC70" s="124"/>
      <c r="AD70" s="235">
        <f t="shared" si="18"/>
        <v>0</v>
      </c>
      <c r="AE70" s="235">
        <f t="shared" si="18"/>
        <v>0</v>
      </c>
      <c r="AF70" s="235">
        <f t="shared" si="18"/>
        <v>0</v>
      </c>
      <c r="AG70" s="235">
        <f t="shared" ca="1" si="18"/>
        <v>40800</v>
      </c>
      <c r="AH70" s="235">
        <f t="shared" si="18"/>
        <v>0</v>
      </c>
      <c r="AI70" s="235">
        <f t="shared" si="18"/>
        <v>0</v>
      </c>
      <c r="AJ70" s="235">
        <f t="shared" si="18"/>
        <v>0</v>
      </c>
      <c r="AK70" s="124"/>
      <c r="AL70" s="235">
        <f t="shared" ca="1" si="19"/>
        <v>40800</v>
      </c>
      <c r="AN70" s="235">
        <f t="shared" si="20"/>
        <v>0</v>
      </c>
      <c r="AO70" s="235">
        <f t="shared" si="20"/>
        <v>0</v>
      </c>
      <c r="AP70" s="235">
        <f t="shared" si="20"/>
        <v>0</v>
      </c>
      <c r="AQ70" s="235">
        <f t="shared" si="20"/>
        <v>0</v>
      </c>
      <c r="AR70" s="235">
        <f t="shared" si="20"/>
        <v>0</v>
      </c>
      <c r="AS70" s="235">
        <f t="shared" si="20"/>
        <v>0</v>
      </c>
      <c r="AT70" s="235">
        <f t="shared" si="20"/>
        <v>0</v>
      </c>
      <c r="AU70" s="235">
        <f t="shared" ca="1" si="20"/>
        <v>20400</v>
      </c>
      <c r="AV70" s="235">
        <f t="shared" ca="1" si="20"/>
        <v>20400</v>
      </c>
      <c r="AW70" s="235">
        <f t="shared" si="20"/>
        <v>0</v>
      </c>
      <c r="AX70" s="235">
        <f t="shared" si="20"/>
        <v>0</v>
      </c>
      <c r="AY70" s="235">
        <f t="shared" si="20"/>
        <v>0</v>
      </c>
      <c r="AZ70" s="235">
        <f t="shared" si="20"/>
        <v>0</v>
      </c>
      <c r="BA70" s="235">
        <f t="shared" si="20"/>
        <v>0</v>
      </c>
      <c r="BB70" s="235">
        <f t="shared" si="20"/>
        <v>0</v>
      </c>
      <c r="BC70" s="235">
        <f t="shared" si="20"/>
        <v>0</v>
      </c>
    </row>
    <row r="71" spans="1:16373">
      <c r="D71" s="155" t="str">
        <f>GHP_volumes!D71</f>
        <v>Other</v>
      </c>
      <c r="F71" s="12"/>
      <c r="G71" s="98"/>
      <c r="H71" s="236">
        <f>IF(H$11=$D$6, GHP_volumes!$J71*GHP_volumes!$K71,0)</f>
        <v>0</v>
      </c>
      <c r="I71" s="233">
        <f>IF(I$11=IF($D71=$A$5, $D$5, IF(OR($D71="ESV observed compliance", $D71 = $A$7),$D$7, $D$6)), SUMPRODUCT(GHP_volumes!$Q71:$U71,GHP_volumes!$Q$13:$U$13)+GHP_volumes!$O71,0)</f>
        <v>0</v>
      </c>
      <c r="J71" s="234">
        <f>IF(J$11=$D$6, GHP_volumes!$M71,0)</f>
        <v>0</v>
      </c>
      <c r="K71" s="233">
        <f>IF(K$11=$D$6, GHP_volumes!$J71*GHP_volumes!$K71,0)</f>
        <v>0</v>
      </c>
      <c r="L71" s="233">
        <f>IF(L$11=IF($D71=$A$5, $D$5, IF(OR($D71="ESV observed compliance", $D71 = $A$7),$D$7, $D$6)), SUMPRODUCT(GHP_volumes!$Q71:$U71,GHP_volumes!$Q$13:$U$13)+GHP_volumes!$O71,0)</f>
        <v>0</v>
      </c>
      <c r="M71" s="234">
        <f>IF(M$11=$D$6, GHP_volumes!$M71,0)</f>
        <v>0</v>
      </c>
      <c r="N71" s="233">
        <f>IF(N$11=$D$6, GHP_volumes!$J71*GHP_volumes!$K71,0)</f>
        <v>0</v>
      </c>
      <c r="O71" s="233">
        <f>IF(O$11=IF($D71=$A$5, $D$5, IF(OR($D71="ESV observed compliance", $D71 = $A$7),$D$7, $D$6)), SUMPRODUCT(GHP_volumes!$Q71:$U71,GHP_volumes!$Q$13:$U$13)+GHP_volumes!$O71,0)</f>
        <v>0</v>
      </c>
      <c r="P71" s="234">
        <f>IF(P$11=$D$6, GHP_volumes!$M71,0)</f>
        <v>0</v>
      </c>
      <c r="Q71" s="233">
        <f>IF(Q$11=$D$6, GHP_volumes!$J71*GHP_volumes!$K71,0)</f>
        <v>0</v>
      </c>
      <c r="R71" s="233">
        <f ca="1">IF(R$11=IF($D71=$A$5, $D$5, IF(OR($D71="ESV observed compliance", $D71 = $A$7),$D$7, $D$6)), SUMPRODUCT(GHP_volumes!$Q71:$U71,GHP_volumes!$Q$13:$U$13)+GHP_volumes!$O71,0)</f>
        <v>0</v>
      </c>
      <c r="S71" s="234">
        <f>IF(S$11=$D$6, GHP_volumes!$M71,0)</f>
        <v>960500</v>
      </c>
      <c r="T71" s="233">
        <f>IF(T$11=$D$6, GHP_volumes!$J71*GHP_volumes!$K71,0)</f>
        <v>0</v>
      </c>
      <c r="U71" s="233">
        <f>IF(U$11=IF($D71=$A$5, $D$5, IF(OR($D71="ESV observed compliance", $D71 = $A$7),$D$7, $D$6)), SUMPRODUCT(GHP_volumes!$Q71:$U71,GHP_volumes!$Q$13:$U$13)+GHP_volumes!$O71,0)</f>
        <v>0</v>
      </c>
      <c r="V71" s="234">
        <f>IF(V$11=$D$6, GHP_volumes!$M71,0)</f>
        <v>0</v>
      </c>
      <c r="W71" s="233">
        <f>IF(W$11=$D$6, GHP_volumes!$J71*GHP_volumes!$K71,0)</f>
        <v>0</v>
      </c>
      <c r="X71" s="233">
        <f>IF(X$11=IF($D71=$A$5, $D$5, IF(OR($D71="ESV observed compliance", $D71 = $A$7),$D$7, $D$6)), SUMPRODUCT(GHP_volumes!$Q71:$U71,GHP_volumes!$Q$13:$U$13)+GHP_volumes!$O71,0)</f>
        <v>0</v>
      </c>
      <c r="Y71" s="234">
        <f>IF(Y$11=$D$6, GHP_volumes!$M71,0)</f>
        <v>0</v>
      </c>
      <c r="Z71" s="233">
        <f>IF(Z$11=$D$6, GHP_volumes!$J71*GHP_volumes!$K71,0)</f>
        <v>0</v>
      </c>
      <c r="AA71" s="233">
        <f>IF(AA$11=IF($D71=$A$5, $D$5, IF(OR($D71="ESV observed compliance", $D71 = $A$7),$D$7, $D$6)), SUMPRODUCT(GHP_volumes!$Q71:$U71,GHP_volumes!$Q$13:$U$13)+GHP_volumes!$O71,0)</f>
        <v>0</v>
      </c>
      <c r="AB71" s="234">
        <f>IF(AB$11=$D$6, GHP_volumes!$M71,0)</f>
        <v>0</v>
      </c>
      <c r="AC71" s="124"/>
      <c r="AD71" s="235">
        <f t="shared" si="18"/>
        <v>0</v>
      </c>
      <c r="AE71" s="235">
        <f t="shared" si="18"/>
        <v>0</v>
      </c>
      <c r="AF71" s="235">
        <f t="shared" si="18"/>
        <v>0</v>
      </c>
      <c r="AG71" s="235">
        <f t="shared" ca="1" si="18"/>
        <v>960500</v>
      </c>
      <c r="AH71" s="235">
        <f t="shared" si="18"/>
        <v>0</v>
      </c>
      <c r="AI71" s="235">
        <f t="shared" si="18"/>
        <v>0</v>
      </c>
      <c r="AJ71" s="235">
        <f t="shared" si="18"/>
        <v>0</v>
      </c>
      <c r="AK71" s="124"/>
      <c r="AL71" s="235">
        <f t="shared" ca="1" si="19"/>
        <v>960500</v>
      </c>
      <c r="AN71" s="235">
        <f t="shared" si="20"/>
        <v>0</v>
      </c>
      <c r="AO71" s="235">
        <f t="shared" si="20"/>
        <v>0</v>
      </c>
      <c r="AP71" s="235">
        <f t="shared" si="20"/>
        <v>0</v>
      </c>
      <c r="AQ71" s="235">
        <f t="shared" si="20"/>
        <v>0</v>
      </c>
      <c r="AR71" s="235">
        <f t="shared" si="20"/>
        <v>0</v>
      </c>
      <c r="AS71" s="235">
        <f t="shared" si="20"/>
        <v>0</v>
      </c>
      <c r="AT71" s="235">
        <f t="shared" si="20"/>
        <v>0</v>
      </c>
      <c r="AU71" s="235">
        <f t="shared" ca="1" si="20"/>
        <v>480250</v>
      </c>
      <c r="AV71" s="235">
        <f t="shared" ca="1" si="20"/>
        <v>480250</v>
      </c>
      <c r="AW71" s="235">
        <f t="shared" si="20"/>
        <v>0</v>
      </c>
      <c r="AX71" s="235">
        <f t="shared" si="20"/>
        <v>0</v>
      </c>
      <c r="AY71" s="235">
        <f t="shared" si="20"/>
        <v>0</v>
      </c>
      <c r="AZ71" s="235">
        <f t="shared" si="20"/>
        <v>0</v>
      </c>
      <c r="BA71" s="235">
        <f t="shared" si="20"/>
        <v>0</v>
      </c>
      <c r="BB71" s="235">
        <f t="shared" si="20"/>
        <v>0</v>
      </c>
      <c r="BC71" s="235">
        <f t="shared" si="20"/>
        <v>0</v>
      </c>
    </row>
    <row r="72" spans="1:16373">
      <c r="D72" s="19"/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D72" s="106"/>
      <c r="AE72" s="106"/>
      <c r="AF72" s="106"/>
      <c r="AG72" s="106"/>
      <c r="AH72" s="106"/>
      <c r="AI72" s="106"/>
      <c r="AJ72" s="106"/>
      <c r="AL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</row>
    <row r="73" spans="1:16373" ht="13.5" thickBot="1">
      <c r="C73" s="15" t="s">
        <v>38</v>
      </c>
      <c r="D73" s="16"/>
      <c r="E73" s="16"/>
      <c r="F73" s="12"/>
      <c r="G73" s="98"/>
      <c r="H73" s="216">
        <f t="shared" ref="H73:AB73" si="21">SUM(H15:H71)</f>
        <v>0</v>
      </c>
      <c r="I73" s="216">
        <f t="shared" si="21"/>
        <v>0</v>
      </c>
      <c r="J73" s="101">
        <f t="shared" si="21"/>
        <v>0</v>
      </c>
      <c r="K73" s="216">
        <f t="shared" si="21"/>
        <v>0</v>
      </c>
      <c r="L73" s="216">
        <f t="shared" si="21"/>
        <v>0</v>
      </c>
      <c r="M73" s="101">
        <f t="shared" si="21"/>
        <v>0</v>
      </c>
      <c r="N73" s="216">
        <f t="shared" si="21"/>
        <v>0</v>
      </c>
      <c r="O73" s="216">
        <f t="shared" ca="1" si="21"/>
        <v>2092376.1853260587</v>
      </c>
      <c r="P73" s="101">
        <f t="shared" si="21"/>
        <v>0</v>
      </c>
      <c r="Q73" s="216">
        <f t="shared" si="21"/>
        <v>39083777.980148062</v>
      </c>
      <c r="R73" s="216">
        <f t="shared" ca="1" si="21"/>
        <v>6874029.0998607287</v>
      </c>
      <c r="S73" s="101">
        <f t="shared" si="21"/>
        <v>4286984.1577894762</v>
      </c>
      <c r="T73" s="216">
        <f t="shared" si="21"/>
        <v>0</v>
      </c>
      <c r="U73" s="216">
        <f t="shared" si="21"/>
        <v>0</v>
      </c>
      <c r="V73" s="101">
        <f t="shared" si="21"/>
        <v>0</v>
      </c>
      <c r="W73" s="216">
        <f t="shared" si="21"/>
        <v>0</v>
      </c>
      <c r="X73" s="216">
        <f t="shared" si="21"/>
        <v>0</v>
      </c>
      <c r="Y73" s="101">
        <f t="shared" si="21"/>
        <v>0</v>
      </c>
      <c r="Z73" s="216">
        <f t="shared" si="21"/>
        <v>0</v>
      </c>
      <c r="AA73" s="216">
        <f t="shared" si="21"/>
        <v>0</v>
      </c>
      <c r="AB73" s="101">
        <f t="shared" si="21"/>
        <v>0</v>
      </c>
      <c r="AD73" s="108">
        <f t="shared" ref="AD73:AJ73" si="22">SUM(AD15:AD72)</f>
        <v>0</v>
      </c>
      <c r="AE73" s="108">
        <f t="shared" si="22"/>
        <v>0</v>
      </c>
      <c r="AF73" s="108">
        <f t="shared" ca="1" si="22"/>
        <v>2092376.1853260587</v>
      </c>
      <c r="AG73" s="108">
        <f t="shared" ca="1" si="22"/>
        <v>50244791.237798281</v>
      </c>
      <c r="AH73" s="108">
        <f t="shared" si="22"/>
        <v>0</v>
      </c>
      <c r="AI73" s="108">
        <f t="shared" si="22"/>
        <v>0</v>
      </c>
      <c r="AJ73" s="108">
        <f t="shared" si="22"/>
        <v>0</v>
      </c>
      <c r="AL73" s="108">
        <f ca="1">SUM(AL15:AL72)</f>
        <v>52337167.423124336</v>
      </c>
      <c r="AN73" s="108">
        <f t="shared" ref="AN73:AS73" si="23">SUM(AN15:AN71)</f>
        <v>0</v>
      </c>
      <c r="AO73" s="108">
        <f t="shared" si="23"/>
        <v>0</v>
      </c>
      <c r="AP73" s="108">
        <f t="shared" si="23"/>
        <v>0</v>
      </c>
      <c r="AQ73" s="108">
        <f t="shared" si="23"/>
        <v>0</v>
      </c>
      <c r="AR73" s="108">
        <f t="shared" si="23"/>
        <v>0</v>
      </c>
      <c r="AS73" s="314">
        <f t="shared" ca="1" si="23"/>
        <v>1046188.0926630293</v>
      </c>
      <c r="AT73" s="108">
        <f ca="1">SUM(AT15:AT71)</f>
        <v>1046188.0926630293</v>
      </c>
      <c r="AU73" s="108">
        <f ca="1">SUM(AU15:AU71)</f>
        <v>25122395.618899141</v>
      </c>
      <c r="AV73" s="314">
        <f t="shared" ref="AV73:BC73" ca="1" si="24">SUM(AV15:AV71)</f>
        <v>25122395.618899141</v>
      </c>
      <c r="AW73" s="314">
        <f t="shared" si="24"/>
        <v>0</v>
      </c>
      <c r="AX73" s="314">
        <f t="shared" si="24"/>
        <v>0</v>
      </c>
      <c r="AY73" s="314">
        <f t="shared" si="24"/>
        <v>0</v>
      </c>
      <c r="AZ73" s="314">
        <f t="shared" si="24"/>
        <v>0</v>
      </c>
      <c r="BA73" s="314">
        <f t="shared" si="24"/>
        <v>0</v>
      </c>
      <c r="BB73" s="314">
        <f t="shared" si="24"/>
        <v>0</v>
      </c>
      <c r="BC73" s="314">
        <f t="shared" si="24"/>
        <v>0</v>
      </c>
      <c r="BE73" s="315" t="b">
        <f ca="1">ROUND(SUM(AN73:BC73)-AL73, 5)=0</f>
        <v>1</v>
      </c>
    </row>
    <row r="74" spans="1:16373" ht="13.5" thickTop="1"/>
    <row r="76" spans="1:16373" s="218" customFormat="1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</row>
    <row r="77" spans="1:16373" s="218" customFormat="1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</row>
    <row r="78" spans="1:16373" s="218" customFormat="1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</row>
    <row r="79" spans="1:16373" s="218" customFormat="1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</row>
    <row r="80" spans="1:16373" s="218" customFormat="1">
      <c r="A80" s="217"/>
      <c r="B80" s="217"/>
      <c r="C80" s="217"/>
      <c r="D80" s="217"/>
      <c r="E80" s="217"/>
      <c r="F80" s="20"/>
    </row>
    <row r="81" spans="1:6" s="218" customFormat="1">
      <c r="A81" s="217"/>
      <c r="B81" s="217"/>
      <c r="C81" s="217"/>
      <c r="D81" s="217"/>
      <c r="E81" s="217"/>
      <c r="F81" s="20"/>
    </row>
    <row r="82" spans="1:6" s="218" customFormat="1">
      <c r="A82" s="217"/>
      <c r="B82" s="217"/>
      <c r="C82" s="217"/>
      <c r="D82" s="217"/>
      <c r="E82" s="217"/>
      <c r="F82" s="20"/>
    </row>
    <row r="83" spans="1:6" s="218" customFormat="1">
      <c r="A83" s="217"/>
      <c r="B83" s="217"/>
      <c r="C83" s="217"/>
      <c r="D83" s="217"/>
      <c r="E83" s="217"/>
      <c r="F83" s="20"/>
    </row>
    <row r="84" spans="1:6" s="218" customFormat="1">
      <c r="A84" s="217"/>
      <c r="B84" s="217"/>
      <c r="C84" s="217"/>
      <c r="D84" s="217"/>
      <c r="E84" s="217"/>
      <c r="F84" s="20"/>
    </row>
    <row r="85" spans="1:6" s="218" customFormat="1">
      <c r="A85" s="217"/>
      <c r="B85" s="217"/>
      <c r="C85" s="217"/>
      <c r="D85" s="217"/>
      <c r="E85" s="217"/>
      <c r="F85" s="20"/>
    </row>
    <row r="86" spans="1:6" s="218" customFormat="1">
      <c r="A86" s="217"/>
      <c r="B86" s="217"/>
      <c r="C86" s="217"/>
      <c r="D86" s="217"/>
      <c r="E86" s="217"/>
      <c r="F86" s="20"/>
    </row>
    <row r="87" spans="1:6" s="218" customFormat="1">
      <c r="A87" s="217"/>
      <c r="B87" s="217"/>
      <c r="C87" s="217"/>
      <c r="D87" s="217"/>
      <c r="E87" s="217"/>
      <c r="F87" s="20"/>
    </row>
    <row r="88" spans="1:6" s="218" customFormat="1">
      <c r="A88" s="217"/>
      <c r="B88" s="217"/>
      <c r="C88" s="217"/>
      <c r="D88" s="217"/>
      <c r="E88" s="217"/>
      <c r="F88" s="20"/>
    </row>
    <row r="89" spans="1:6" s="218" customFormat="1">
      <c r="A89" s="217"/>
      <c r="B89" s="217"/>
      <c r="C89" s="217"/>
      <c r="D89" s="217"/>
      <c r="E89" s="217"/>
      <c r="F89" s="20"/>
    </row>
    <row r="90" spans="1:6" s="218" customFormat="1">
      <c r="A90" s="217"/>
      <c r="B90" s="217"/>
      <c r="C90" s="217"/>
      <c r="D90" s="217"/>
      <c r="E90" s="217"/>
      <c r="F90" s="20"/>
    </row>
    <row r="91" spans="1:6" s="218" customFormat="1">
      <c r="A91" s="217"/>
      <c r="B91" s="217"/>
      <c r="C91" s="217"/>
      <c r="D91" s="217"/>
      <c r="E91" s="217"/>
      <c r="F91" s="20"/>
    </row>
    <row r="92" spans="1:6" s="218" customFormat="1">
      <c r="A92" s="217"/>
      <c r="B92" s="217"/>
      <c r="C92" s="217"/>
      <c r="D92" s="217"/>
      <c r="E92" s="217"/>
      <c r="F92" s="20"/>
    </row>
    <row r="93" spans="1:6" s="218" customFormat="1">
      <c r="A93" s="217"/>
      <c r="B93" s="217"/>
      <c r="C93" s="217"/>
      <c r="D93" s="217"/>
      <c r="E93" s="217"/>
      <c r="F93" s="20"/>
    </row>
    <row r="94" spans="1:6" s="218" customFormat="1">
      <c r="A94" s="217"/>
      <c r="B94" s="217"/>
      <c r="C94" s="217"/>
      <c r="D94" s="217"/>
      <c r="E94" s="217"/>
      <c r="F94" s="20"/>
    </row>
    <row r="95" spans="1:6" s="218" customFormat="1">
      <c r="A95" s="217"/>
      <c r="B95" s="217"/>
      <c r="C95" s="217"/>
      <c r="D95" s="217"/>
      <c r="E95" s="217"/>
      <c r="F95" s="20"/>
    </row>
    <row r="96" spans="1:6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6" s="218" customFormat="1">
      <c r="A129" s="217"/>
      <c r="B129" s="217"/>
      <c r="C129" s="217"/>
      <c r="D129" s="217"/>
      <c r="E129" s="217"/>
      <c r="F129" s="20"/>
    </row>
    <row r="130" spans="1:6" s="218" customFormat="1">
      <c r="A130" s="217"/>
      <c r="B130" s="217"/>
      <c r="C130" s="217"/>
      <c r="D130" s="217"/>
      <c r="E130" s="217"/>
      <c r="F130" s="20"/>
    </row>
    <row r="131" spans="1:6" s="218" customFormat="1">
      <c r="A131" s="217"/>
      <c r="B131" s="217"/>
      <c r="C131" s="217"/>
      <c r="D131" s="217"/>
      <c r="E131" s="217"/>
      <c r="F131" s="20"/>
    </row>
    <row r="132" spans="1:6" s="218" customFormat="1">
      <c r="A132" s="217"/>
      <c r="B132" s="217"/>
      <c r="C132" s="217"/>
      <c r="D132" s="217"/>
      <c r="E132" s="217"/>
      <c r="F132" s="20"/>
    </row>
    <row r="133" spans="1:6" s="218" customFormat="1">
      <c r="A133" s="217"/>
      <c r="B133" s="217"/>
      <c r="C133" s="217"/>
      <c r="D133" s="217"/>
      <c r="E133" s="217"/>
      <c r="F133" s="20"/>
    </row>
    <row r="134" spans="1:6" s="218" customFormat="1">
      <c r="A134" s="217"/>
      <c r="B134" s="217"/>
      <c r="C134" s="217"/>
      <c r="D134" s="217"/>
      <c r="E134" s="217"/>
      <c r="F134" s="20"/>
    </row>
    <row r="135" spans="1:6" s="218" customFormat="1">
      <c r="A135" s="217"/>
      <c r="B135" s="217"/>
      <c r="C135" s="217"/>
      <c r="D135" s="217"/>
      <c r="E135" s="217"/>
      <c r="F135" s="20"/>
    </row>
    <row r="136" spans="1:6" s="218" customFormat="1">
      <c r="A136" s="217"/>
      <c r="B136" s="217"/>
      <c r="C136" s="217"/>
      <c r="D136" s="217"/>
      <c r="E136" s="217"/>
      <c r="F136" s="20"/>
    </row>
    <row r="137" spans="1:6" s="218" customFormat="1">
      <c r="A137" s="217"/>
      <c r="B137" s="217"/>
      <c r="C137" s="217"/>
      <c r="D137" s="217"/>
      <c r="E137" s="217"/>
      <c r="F137" s="20"/>
    </row>
    <row r="138" spans="1:6" s="218" customFormat="1">
      <c r="A138" s="217"/>
      <c r="B138" s="217"/>
      <c r="C138" s="217"/>
      <c r="D138" s="217"/>
      <c r="E138" s="217"/>
      <c r="F138" s="20"/>
    </row>
    <row r="139" spans="1:6" s="218" customFormat="1">
      <c r="A139" s="217"/>
      <c r="B139" s="217"/>
      <c r="C139" s="217"/>
      <c r="D139" s="217"/>
      <c r="E139" s="217"/>
      <c r="F139" s="20"/>
    </row>
    <row r="140" spans="1:6" s="218" customFormat="1">
      <c r="A140" s="217"/>
      <c r="B140" s="217"/>
      <c r="C140" s="217"/>
      <c r="D140" s="217"/>
      <c r="E140" s="217"/>
      <c r="F140" s="20"/>
    </row>
    <row r="141" spans="1:6" s="218" customFormat="1">
      <c r="A141" s="217"/>
      <c r="B141" s="217"/>
      <c r="C141" s="217"/>
      <c r="D141" s="217"/>
      <c r="E141" s="217"/>
      <c r="F141" s="20"/>
    </row>
    <row r="142" spans="1:6" s="218" customFormat="1">
      <c r="A142" s="217"/>
      <c r="B142" s="217"/>
      <c r="C142" s="217"/>
      <c r="D142" s="217"/>
      <c r="E142" s="217"/>
      <c r="F142" s="20"/>
    </row>
  </sheetData>
  <conditionalFormatting sqref="H2">
    <cfRule type="containsText" dxfId="1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>
    <pageSetUpPr fitToPage="1"/>
  </sheetPr>
  <dimension ref="A1:XEI168"/>
  <sheetViews>
    <sheetView showGridLines="0" zoomScale="70" zoomScaleNormal="70" workbookViewId="0">
      <pane xSplit="6" ySplit="12" topLeftCell="G13" activePane="bottomRight" state="frozen"/>
      <selection pane="topRight"/>
      <selection pane="bottomLeft"/>
      <selection pane="bottomRight" activeCell="A39" sqref="A39"/>
    </sheetView>
  </sheetViews>
  <sheetFormatPr defaultRowHeight="12.75"/>
  <cols>
    <col min="1" max="1" width="3.140625" customWidth="1"/>
    <col min="2" max="2" width="3.28515625" customWidth="1"/>
    <col min="3" max="3" width="2.28515625" customWidth="1"/>
    <col min="4" max="4" width="37.7109375" customWidth="1"/>
    <col min="5" max="5" width="13.140625" customWidth="1"/>
    <col min="6" max="6" width="3.85546875" customWidth="1"/>
    <col min="7" max="7" width="4.28515625" customWidth="1"/>
    <col min="8" max="10" width="12.42578125" customWidth="1"/>
    <col min="11" max="16" width="12.42578125" style="217" customWidth="1"/>
    <col min="17" max="19" width="12.42578125" customWidth="1"/>
    <col min="20" max="22" width="12.42578125" style="217" customWidth="1"/>
    <col min="23" max="25" width="12.42578125" customWidth="1"/>
    <col min="26" max="28" width="12.42578125" style="217" customWidth="1"/>
    <col min="29" max="31" width="12.42578125" customWidth="1"/>
    <col min="32" max="32" width="3.5703125" customWidth="1"/>
    <col min="34" max="34" width="3.5703125" customWidth="1"/>
    <col min="35" max="35" width="12" bestFit="1" customWidth="1"/>
    <col min="36" max="42" width="12" style="217" customWidth="1"/>
    <col min="43" max="43" width="11.5703125" customWidth="1"/>
    <col min="44" max="50" width="11.5703125" style="217" customWidth="1"/>
    <col min="51" max="51" width="3.5703125" customWidth="1"/>
    <col min="52" max="52" width="15.28515625" bestFit="1" customWidth="1"/>
  </cols>
  <sheetData>
    <row r="1" spans="1:59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</row>
    <row r="2" spans="1:59" ht="17.25" customHeight="1">
      <c r="A2" s="170" t="s">
        <v>35</v>
      </c>
      <c r="B2" s="169"/>
      <c r="C2" s="169"/>
      <c r="D2" s="170" t="s">
        <v>61</v>
      </c>
      <c r="E2" s="170" t="str">
        <f>IF(E80, "", E80)</f>
        <v/>
      </c>
      <c r="F2" s="170"/>
      <c r="G2" s="169"/>
      <c r="H2" s="171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</row>
    <row r="3" spans="1:59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</row>
    <row r="4" spans="1:59" ht="15">
      <c r="A4" s="30"/>
      <c r="B4" s="4"/>
      <c r="C4" s="4"/>
      <c r="D4" s="4"/>
      <c r="F4" s="14"/>
    </row>
    <row r="5" spans="1:59" ht="15">
      <c r="A5" s="30"/>
      <c r="B5" s="4"/>
      <c r="C5" s="4"/>
      <c r="D5" s="4"/>
    </row>
    <row r="6" spans="1:59" ht="15">
      <c r="A6" s="30"/>
      <c r="B6" s="4"/>
      <c r="C6" s="4"/>
      <c r="D6" s="4"/>
    </row>
    <row r="7" spans="1:59" ht="15">
      <c r="A7" s="30"/>
      <c r="B7" s="4"/>
      <c r="C7" s="4"/>
      <c r="D7" s="4"/>
    </row>
    <row r="8" spans="1:59" ht="15">
      <c r="A8" s="5"/>
      <c r="B8" s="4"/>
      <c r="C8" s="4"/>
      <c r="D8" s="31"/>
      <c r="G8" s="217"/>
      <c r="H8" s="217"/>
      <c r="I8" s="217"/>
      <c r="J8" s="217"/>
      <c r="Q8" s="217"/>
      <c r="R8" s="217"/>
      <c r="S8" s="217"/>
      <c r="W8" s="217"/>
      <c r="X8" s="217"/>
      <c r="Y8" s="217"/>
      <c r="AC8" s="217"/>
      <c r="AD8" s="217"/>
      <c r="AE8" s="217"/>
      <c r="AF8" s="217"/>
      <c r="AG8" s="217"/>
      <c r="AH8" s="217"/>
      <c r="AI8" s="217"/>
      <c r="AQ8" s="217"/>
      <c r="AY8" s="217"/>
      <c r="AZ8" s="217"/>
      <c r="BA8" s="217"/>
      <c r="BB8" s="217"/>
      <c r="BC8" s="217"/>
      <c r="BD8" s="217"/>
      <c r="BE8" s="217"/>
      <c r="BF8" s="217"/>
    </row>
    <row r="9" spans="1:59" s="217" customFormat="1">
      <c r="B9" s="109"/>
      <c r="C9" s="109"/>
      <c r="D9" s="109"/>
      <c r="E9" s="109"/>
    </row>
    <row r="10" spans="1:59">
      <c r="AI10" s="111">
        <f>TQY_cost!AN11</f>
        <v>2019</v>
      </c>
      <c r="AJ10" s="111">
        <f>TQY_cost!AO11</f>
        <v>2019</v>
      </c>
      <c r="AK10" s="111">
        <f>TQY_cost!AP11</f>
        <v>2020</v>
      </c>
      <c r="AL10" s="111">
        <f>TQY_cost!AQ11</f>
        <v>2020</v>
      </c>
      <c r="AM10" s="111">
        <f>TQY_cost!AR11</f>
        <v>2021</v>
      </c>
      <c r="AN10" s="111">
        <f>TQY_cost!AS11</f>
        <v>2021</v>
      </c>
      <c r="AO10" s="111">
        <f>TQY_cost!AT11</f>
        <v>2022</v>
      </c>
      <c r="AP10" s="111">
        <f>TQY_cost!AU11</f>
        <v>2022</v>
      </c>
      <c r="AQ10" s="111">
        <f>TQY_cost!AV11</f>
        <v>2023</v>
      </c>
      <c r="AR10" s="111">
        <f>TQY_cost!AW11</f>
        <v>2023</v>
      </c>
      <c r="AS10" s="111">
        <f>TQY_cost!AX11</f>
        <v>2024</v>
      </c>
      <c r="AT10" s="111">
        <f>TQY_cost!AY11</f>
        <v>2024</v>
      </c>
      <c r="AU10" s="111">
        <f>TQY_cost!AZ11</f>
        <v>2025</v>
      </c>
      <c r="AV10" s="111">
        <f>TQY_cost!BA11</f>
        <v>2025</v>
      </c>
      <c r="AW10" s="111">
        <f>TQY_cost!BB11</f>
        <v>2026</v>
      </c>
      <c r="AX10" s="111">
        <f>TQY_cost!BC11</f>
        <v>2026</v>
      </c>
    </row>
    <row r="11" spans="1:59">
      <c r="B11" s="109"/>
      <c r="C11" s="109"/>
      <c r="D11" s="109"/>
      <c r="E11" s="109" t="s">
        <v>50</v>
      </c>
      <c r="F11" s="217"/>
      <c r="G11" s="98"/>
      <c r="H11" s="109">
        <v>2019</v>
      </c>
      <c r="I11" s="109">
        <f>H11</f>
        <v>2019</v>
      </c>
      <c r="J11" s="110">
        <f>H11</f>
        <v>2019</v>
      </c>
      <c r="K11" s="109">
        <f t="shared" ref="K11:AB11" si="0">H11+1</f>
        <v>2020</v>
      </c>
      <c r="L11" s="109">
        <f t="shared" si="0"/>
        <v>2020</v>
      </c>
      <c r="M11" s="110">
        <f t="shared" si="0"/>
        <v>2020</v>
      </c>
      <c r="N11" s="109">
        <f t="shared" si="0"/>
        <v>2021</v>
      </c>
      <c r="O11" s="109">
        <f t="shared" si="0"/>
        <v>2021</v>
      </c>
      <c r="P11" s="110">
        <f t="shared" si="0"/>
        <v>2021</v>
      </c>
      <c r="Q11" s="109">
        <f t="shared" si="0"/>
        <v>2022</v>
      </c>
      <c r="R11" s="109">
        <f t="shared" si="0"/>
        <v>2022</v>
      </c>
      <c r="S11" s="110">
        <f t="shared" si="0"/>
        <v>2022</v>
      </c>
      <c r="T11" s="109">
        <f t="shared" si="0"/>
        <v>2023</v>
      </c>
      <c r="U11" s="109">
        <f t="shared" si="0"/>
        <v>2023</v>
      </c>
      <c r="V11" s="110">
        <f t="shared" si="0"/>
        <v>2023</v>
      </c>
      <c r="W11" s="109">
        <f t="shared" si="0"/>
        <v>2024</v>
      </c>
      <c r="X11" s="109">
        <f t="shared" si="0"/>
        <v>2024</v>
      </c>
      <c r="Y11" s="110">
        <f t="shared" si="0"/>
        <v>2024</v>
      </c>
      <c r="Z11" s="109">
        <f t="shared" si="0"/>
        <v>2025</v>
      </c>
      <c r="AA11" s="109">
        <f t="shared" si="0"/>
        <v>2025</v>
      </c>
      <c r="AB11" s="110">
        <f t="shared" si="0"/>
        <v>2025</v>
      </c>
      <c r="AC11" s="109">
        <f t="shared" ref="AC11" si="1">Z11+1</f>
        <v>2026</v>
      </c>
      <c r="AD11" s="109">
        <f t="shared" ref="AD11" si="2">AA11+1</f>
        <v>2026</v>
      </c>
      <c r="AE11" s="110">
        <f t="shared" ref="AE11" si="3">AB11+1</f>
        <v>2026</v>
      </c>
      <c r="AF11" s="217"/>
      <c r="AG11" s="217"/>
      <c r="AH11" s="217"/>
      <c r="AI11" s="111" t="str">
        <f>GHP_cost!AN11</f>
        <v>2019/20</v>
      </c>
      <c r="AJ11" s="111" t="str">
        <f>GHP_cost!AO11</f>
        <v>2020/21</v>
      </c>
      <c r="AK11" s="111" t="str">
        <f>GHP_cost!AP11</f>
        <v>2020/21</v>
      </c>
      <c r="AL11" s="111" t="str">
        <f>GHP_cost!AQ11</f>
        <v>2020/21</v>
      </c>
      <c r="AM11" s="111" t="str">
        <f>GHP_cost!AR11</f>
        <v>2020/21</v>
      </c>
      <c r="AN11" s="111" t="str">
        <f>GHP_cost!AS11</f>
        <v>2021/22</v>
      </c>
      <c r="AO11" s="111" t="str">
        <f>GHP_cost!AT11</f>
        <v>2021/22</v>
      </c>
      <c r="AP11" s="111" t="str">
        <f>GHP_cost!AU11</f>
        <v>2022/23</v>
      </c>
      <c r="AQ11" s="111" t="str">
        <f>GHP_cost!AV11</f>
        <v>2022/23</v>
      </c>
      <c r="AR11" s="111" t="str">
        <f>GHP_cost!AW11</f>
        <v>2023/24</v>
      </c>
      <c r="AS11" s="111" t="str">
        <f>GHP_cost!AX11</f>
        <v>2023/24</v>
      </c>
      <c r="AT11" s="111" t="str">
        <f>GHP_cost!AY11</f>
        <v>2024/25</v>
      </c>
      <c r="AU11" s="111" t="str">
        <f>GHP_cost!AZ11</f>
        <v>2024/25</v>
      </c>
      <c r="AV11" s="111" t="str">
        <f>GHP_cost!BA11</f>
        <v>2025/26</v>
      </c>
      <c r="AW11" s="111" t="str">
        <f>GHP_cost!BB11</f>
        <v>2025/26</v>
      </c>
      <c r="AX11" s="111" t="str">
        <f>GHP_cost!BC11</f>
        <v>2026/27</v>
      </c>
      <c r="AY11" s="217"/>
      <c r="AZ11" s="111" t="s">
        <v>0</v>
      </c>
    </row>
    <row r="12" spans="1:59" s="8" customFormat="1" ht="15.75">
      <c r="A12" s="6"/>
      <c r="B12" s="83"/>
      <c r="C12" s="83"/>
      <c r="D12" s="83"/>
      <c r="E12" s="83"/>
      <c r="F12" s="6"/>
      <c r="G12" s="100"/>
      <c r="H12" s="83" t="s">
        <v>4</v>
      </c>
      <c r="I12" s="83" t="s">
        <v>1</v>
      </c>
      <c r="J12" s="96" t="s">
        <v>15</v>
      </c>
      <c r="K12" s="83" t="s">
        <v>4</v>
      </c>
      <c r="L12" s="83" t="s">
        <v>1</v>
      </c>
      <c r="M12" s="96" t="s">
        <v>15</v>
      </c>
      <c r="N12" s="83" t="s">
        <v>4</v>
      </c>
      <c r="O12" s="83" t="s">
        <v>1</v>
      </c>
      <c r="P12" s="96" t="s">
        <v>15</v>
      </c>
      <c r="Q12" s="83" t="s">
        <v>4</v>
      </c>
      <c r="R12" s="83" t="s">
        <v>1</v>
      </c>
      <c r="S12" s="96" t="s">
        <v>15</v>
      </c>
      <c r="T12" s="83" t="s">
        <v>4</v>
      </c>
      <c r="U12" s="83" t="s">
        <v>1</v>
      </c>
      <c r="V12" s="96" t="s">
        <v>15</v>
      </c>
      <c r="W12" s="83" t="s">
        <v>4</v>
      </c>
      <c r="X12" s="83" t="s">
        <v>1</v>
      </c>
      <c r="Y12" s="96" t="s">
        <v>15</v>
      </c>
      <c r="Z12" s="83" t="s">
        <v>4</v>
      </c>
      <c r="AA12" s="83" t="s">
        <v>1</v>
      </c>
      <c r="AB12" s="96" t="s">
        <v>15</v>
      </c>
      <c r="AC12" s="83" t="s">
        <v>4</v>
      </c>
      <c r="AD12" s="83" t="s">
        <v>1</v>
      </c>
      <c r="AE12" s="96" t="s">
        <v>15</v>
      </c>
      <c r="AI12" s="111" t="str">
        <f>TQY_cost!AN12</f>
        <v>2019H1</v>
      </c>
      <c r="AJ12" s="111" t="str">
        <f>TQY_cost!AO12</f>
        <v>2019H2</v>
      </c>
      <c r="AK12" s="111" t="str">
        <f>TQY_cost!AP12</f>
        <v>2020H1</v>
      </c>
      <c r="AL12" s="111" t="str">
        <f>TQY_cost!AQ12</f>
        <v>2020H2</v>
      </c>
      <c r="AM12" s="111" t="str">
        <f>TQY_cost!AR12</f>
        <v>2021H1</v>
      </c>
      <c r="AN12" s="111" t="str">
        <f>TQY_cost!AS12</f>
        <v>2021H2</v>
      </c>
      <c r="AO12" s="111" t="str">
        <f>TQY_cost!AT12</f>
        <v>2022H1</v>
      </c>
      <c r="AP12" s="111" t="str">
        <f>TQY_cost!AU12</f>
        <v>2022H2</v>
      </c>
      <c r="AQ12" s="111" t="str">
        <f>TQY_cost!AV12</f>
        <v>2023H1</v>
      </c>
      <c r="AR12" s="111" t="str">
        <f>TQY_cost!AW12</f>
        <v>2023H2</v>
      </c>
      <c r="AS12" s="111" t="str">
        <f>TQY_cost!AX12</f>
        <v>2024H1</v>
      </c>
      <c r="AT12" s="111" t="str">
        <f>TQY_cost!AY12</f>
        <v>2024H2</v>
      </c>
      <c r="AU12" s="111" t="str">
        <f>TQY_cost!AZ12</f>
        <v>2025H1</v>
      </c>
      <c r="AV12" s="111" t="str">
        <f>TQY_cost!BA12</f>
        <v>2025H2</v>
      </c>
      <c r="AW12" s="111" t="str">
        <f>TQY_cost!BB12</f>
        <v>2026H1</v>
      </c>
      <c r="AX12" s="111" t="str">
        <f>TQY_cost!BC12</f>
        <v>2026H2</v>
      </c>
      <c r="AZ12" s="103"/>
    </row>
    <row r="13" spans="1:59" s="8" customFormat="1" ht="15.75">
      <c r="A13" s="6"/>
      <c r="B13"/>
      <c r="C13"/>
      <c r="D13" s="11"/>
      <c r="E13" t="str">
        <f>IF(ISBLANK(D13), "", INDEX(Asset_groups!$F$7:$F$73, MATCH(D13, Asset_groups!$D$7:$D$73,0))="capex")</f>
        <v/>
      </c>
      <c r="F13" s="12"/>
      <c r="G13" s="98"/>
      <c r="H13" s="45"/>
      <c r="I13" s="45"/>
      <c r="J13" s="237"/>
      <c r="K13" s="45"/>
      <c r="L13" s="45"/>
      <c r="M13" s="237"/>
      <c r="N13" s="45"/>
      <c r="O13" s="45"/>
      <c r="P13" s="237"/>
      <c r="Q13" s="45"/>
      <c r="R13" s="45"/>
      <c r="S13" s="98"/>
      <c r="T13" s="45"/>
      <c r="U13" s="45"/>
      <c r="V13" s="98"/>
      <c r="W13" s="45"/>
      <c r="X13" s="45"/>
      <c r="Y13" s="98"/>
      <c r="Z13" s="45"/>
      <c r="AA13" s="45"/>
      <c r="AB13" s="98"/>
      <c r="AC13" s="45"/>
      <c r="AD13" s="45"/>
      <c r="AE13" s="98"/>
      <c r="AF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</row>
    <row r="14" spans="1:59" ht="15">
      <c r="B14" s="9" t="s">
        <v>120</v>
      </c>
      <c r="C14" s="9"/>
      <c r="D14" s="9"/>
      <c r="E14" s="9"/>
      <c r="F14" s="9"/>
      <c r="G14" s="97"/>
      <c r="H14" s="9"/>
      <c r="I14" s="9"/>
      <c r="J14" s="97"/>
      <c r="K14" s="9"/>
      <c r="L14" s="9"/>
      <c r="M14" s="97"/>
      <c r="N14" s="9"/>
      <c r="O14" s="9"/>
      <c r="P14" s="97"/>
      <c r="Q14" s="9"/>
      <c r="R14" s="9"/>
      <c r="S14" s="97"/>
      <c r="T14" s="9"/>
      <c r="U14" s="9"/>
      <c r="V14" s="97"/>
      <c r="W14" s="9"/>
      <c r="X14" s="9"/>
      <c r="Y14" s="97"/>
      <c r="Z14" s="9"/>
      <c r="AA14" s="9"/>
      <c r="AB14" s="97"/>
      <c r="AC14" s="9"/>
      <c r="AD14" s="9"/>
      <c r="AE14" s="97"/>
      <c r="AF14" s="9"/>
      <c r="AH14" s="9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9"/>
      <c r="AZ14" s="104"/>
    </row>
    <row r="15" spans="1:59">
      <c r="B15" s="185" t="str">
        <f>B14</f>
        <v>Design &amp; Procurement</v>
      </c>
      <c r="D15" s="11" t="s">
        <v>120</v>
      </c>
      <c r="E15" t="b">
        <f>IF(ISBLANK(D15), "", INDEX(Asset_groups!$F$7:$F$73, MATCH(D15, Asset_groups!$D$7:$D$73,0))="capex")</f>
        <v>1</v>
      </c>
      <c r="F15" s="12"/>
      <c r="G15" s="98"/>
      <c r="H15" s="233">
        <f>GSB_cost!H15+EHK_cost!H15+CMN_cost!H15+CLC_cost!H15+BETS_cost!H15+BGO_cost!H15+WIN_cost!H15+WPD_cost!H15+TQY_cost!H15+GHP_cost!H15</f>
        <v>0</v>
      </c>
      <c r="I15" s="233">
        <f>GSB_cost!I15+EHK_cost!I15+CMN_cost!I15+CLC_cost!I15+BETS_cost!I15+BGO_cost!I15+WIN_cost!I15+WPD_cost!I15+TQY_cost!I15+GHP_cost!I15</f>
        <v>0</v>
      </c>
      <c r="J15" s="305">
        <f>GSB_cost!J15+EHK_cost!J15+CMN_cost!J15+CLC_cost!J15+BETS_cost!J15+BGO_cost!J15+WIN_cost!J15+WPD_cost!J15+TQY_cost!J15+GHP_cost!J15</f>
        <v>0</v>
      </c>
      <c r="K15" s="233">
        <f>GSB_cost!K15+EHK_cost!K15+CMN_cost!K15+CLC_cost!K15+BETS_cost!K15+BGO_cost!K15+WIN_cost!K15+WPD_cost!K15+TQY_cost!K15+GHP_cost!K15</f>
        <v>0</v>
      </c>
      <c r="L15" s="233">
        <f>GSB_cost!L15+EHK_cost!L15+CMN_cost!L15+CLC_cost!L15+BETS_cost!L15+BGO_cost!L15+WIN_cost!L15+WPD_cost!L15+TQY_cost!L15+GHP_cost!L15</f>
        <v>0</v>
      </c>
      <c r="M15" s="305">
        <f>GSB_cost!M15+EHK_cost!M15+CMN_cost!M15+CLC_cost!M15+BETS_cost!M15+BGO_cost!M15+WIN_cost!M15+WPD_cost!M15+TQY_cost!M15+GHP_cost!M15</f>
        <v>0</v>
      </c>
      <c r="N15" s="233">
        <f>GSB_cost!N15+EHK_cost!N15+CMN_cost!N15+CLC_cost!N15+BETS_cost!N15+BGO_cost!N15+WIN_cost!N15+WPD_cost!N15+TQY_cost!N15+GHP_cost!N15</f>
        <v>0</v>
      </c>
      <c r="O15" s="233">
        <f ca="1">GSB_cost!O15+EHK_cost!O15+CMN_cost!O15+CLC_cost!O15+BETS_cost!O15+BGO_cost!O15+WIN_cost!O15+WPD_cost!O15+TQY_cost!O15+GHP_cost!O15</f>
        <v>2355047.9004249158</v>
      </c>
      <c r="P15" s="305">
        <f>GSB_cost!P15+EHK_cost!P15+CMN_cost!P15+CLC_cost!P15+BETS_cost!P15+BGO_cost!P15+WIN_cost!P15+WPD_cost!P15+TQY_cost!P15+GHP_cost!P15</f>
        <v>0</v>
      </c>
      <c r="Q15" s="233">
        <f>GSB_cost!Q15+EHK_cost!Q15+CMN_cost!Q15+CLC_cost!Q15+BETS_cost!Q15+BGO_cost!Q15+WIN_cost!Q15+WPD_cost!Q15+TQY_cost!Q15+GHP_cost!Q15</f>
        <v>0</v>
      </c>
      <c r="R15" s="233">
        <f ca="1">GSB_cost!R15+EHK_cost!R15+CMN_cost!R15+CLC_cost!R15+BETS_cost!R15+BGO_cost!R15+WIN_cost!R15+WPD_cost!R15+TQY_cost!R15+GHP_cost!R15</f>
        <v>1313358.5754942866</v>
      </c>
      <c r="S15" s="305">
        <f>GSB_cost!S15+EHK_cost!S15+CMN_cost!S15+CLC_cost!S15+BETS_cost!S15+BGO_cost!S15+WIN_cost!S15+WPD_cost!S15+TQY_cost!S15+GHP_cost!S15</f>
        <v>0</v>
      </c>
      <c r="T15" s="233">
        <f>GSB_cost!T15+EHK_cost!T15+CMN_cost!T15+CLC_cost!T15+BETS_cost!T15+BGO_cost!T15+WIN_cost!T15+WPD_cost!T15+TQY_cost!T15+GHP_cost!T15</f>
        <v>0</v>
      </c>
      <c r="U15" s="233">
        <f ca="1">GSB_cost!U15+EHK_cost!U15+CMN_cost!U15+CLC_cost!U15+BETS_cost!U15+BGO_cost!U15+WIN_cost!U15+WPD_cost!U15+TQY_cost!U15+GHP_cost!U15</f>
        <v>1283215.9196632702</v>
      </c>
      <c r="V15" s="305">
        <f>GSB_cost!V15+EHK_cost!V15+CMN_cost!V15+CLC_cost!V15+BETS_cost!V15+BGO_cost!V15+WIN_cost!V15+WPD_cost!V15+TQY_cost!V15+GHP_cost!V15</f>
        <v>0</v>
      </c>
      <c r="W15" s="233">
        <f>GSB_cost!W15+EHK_cost!W15+CMN_cost!W15+CLC_cost!W15+BETS_cost!W15+BGO_cost!W15+WIN_cost!W15+WPD_cost!W15+TQY_cost!W15+GHP_cost!W15</f>
        <v>0</v>
      </c>
      <c r="X15" s="233">
        <f ca="1">GSB_cost!X15+EHK_cost!X15+CMN_cost!X15+CLC_cost!X15+BETS_cost!X15+BGO_cost!X15+WIN_cost!X15+WPD_cost!X15+TQY_cost!X15+GHP_cost!X15</f>
        <v>1020544.2045644129</v>
      </c>
      <c r="Y15" s="305">
        <f>GSB_cost!Y15+EHK_cost!Y15+CMN_cost!Y15+CLC_cost!Y15+BETS_cost!Y15+BGO_cost!Y15+WIN_cost!Y15+WPD_cost!Y15+TQY_cost!Y15+GHP_cost!Y15</f>
        <v>0</v>
      </c>
      <c r="Z15" s="233">
        <f>GSB_cost!Z15+EHK_cost!Z15+CMN_cost!Z15+CLC_cost!Z15+BETS_cost!Z15+BGO_cost!Z15+WIN_cost!Z15+WPD_cost!Z15+TQY_cost!Z15+GHP_cost!Z15</f>
        <v>0</v>
      </c>
      <c r="AA15" s="233">
        <f>GSB_cost!AA15+EHK_cost!AA15+CMN_cost!AA15+CLC_cost!AA15+BETS_cost!AA15+BGO_cost!AA15+WIN_cost!AA15+WPD_cost!AA15+TQY_cost!AA15+GHP_cost!AA15</f>
        <v>0</v>
      </c>
      <c r="AB15" s="305">
        <f>GSB_cost!AB15+EHK_cost!AB15+CMN_cost!AB15+CLC_cost!AB15+BETS_cost!AB15+BGO_cost!AB15+WIN_cost!AB15+WPD_cost!AB15+TQY_cost!AB15+GHP_cost!AB15</f>
        <v>0</v>
      </c>
      <c r="AC15" s="233">
        <f>GSB_cost!AC15+EHK_cost!AC15+CMN_cost!AC15+CLC_cost!AC15+BETS_cost!AC15+BGO_cost!AC15+WIN_cost!AC15+WPD_cost!AC15+TQY_cost!AC15+GHP_cost!AC15</f>
        <v>0</v>
      </c>
      <c r="AD15" s="233">
        <f>GSB_cost!AD15+EHK_cost!AD15+CMN_cost!AD15+CLC_cost!AD15+BETS_cost!AD15+BGO_cost!AD15+WIN_cost!AD15+WPD_cost!AD15+TQY_cost!AD15+GHP_cost!AD15</f>
        <v>0</v>
      </c>
      <c r="AE15" s="305">
        <f>GSB_cost!AE15+EHK_cost!AE15+CMN_cost!AE15+CLC_cost!AE15+BETS_cost!AE15+BGO_cost!AE15+WIN_cost!AE15+WPD_cost!AE15+TQY_cost!AE15+GHP_cost!AE15</f>
        <v>0</v>
      </c>
      <c r="AF15" s="124"/>
      <c r="AI15" s="235">
        <f>GSB_cost!AN15+EHK_cost!AN15+CMN_cost!AN15+CLC_cost!AN15+BETS_cost!AN15+BGO_cost!AN15+WIN_cost!AN15+WPD_cost!AN15+TQY_cost!AN15+GHP_cost!AN15</f>
        <v>0</v>
      </c>
      <c r="AJ15" s="235">
        <f>GSB_cost!AO15+EHK_cost!AO15+CMN_cost!AO15+CLC_cost!AO15+BETS_cost!AO15+BGO_cost!AO15+WIN_cost!AO15+WPD_cost!AO15+TQY_cost!AO15+GHP_cost!AO15</f>
        <v>0</v>
      </c>
      <c r="AK15" s="235">
        <f>GSB_cost!AP15+EHK_cost!AP15+CMN_cost!AP15+CLC_cost!AP15+BETS_cost!AP15+BGO_cost!AP15+WIN_cost!AP15+WPD_cost!AP15+TQY_cost!AP15+GHP_cost!AP15</f>
        <v>0</v>
      </c>
      <c r="AL15" s="235">
        <f>GSB_cost!AQ15+EHK_cost!AQ15+CMN_cost!AQ15+CLC_cost!AQ15+BETS_cost!AQ15+BGO_cost!AQ15+WIN_cost!AQ15+WPD_cost!AQ15+TQY_cost!AQ15+GHP_cost!AQ15</f>
        <v>0</v>
      </c>
      <c r="AM15" s="235">
        <f ca="1">GSB_cost!AR15+EHK_cost!AR15+CMN_cost!AR15+CLC_cost!AR15+BETS_cost!AR15+BGO_cost!AR15+WIN_cost!AR15+WPD_cost!AR15+TQY_cost!AR15+GHP_cost!AR15</f>
        <v>131335.85754942868</v>
      </c>
      <c r="AN15" s="235">
        <f ca="1">GSB_cost!AS15+EHK_cost!AS15+CMN_cost!AS15+CLC_cost!AS15+BETS_cost!AS15+BGO_cost!AS15+WIN_cost!AS15+WPD_cost!AS15+TQY_cost!AS15+GHP_cost!AS15</f>
        <v>1177523.9502124579</v>
      </c>
      <c r="AO15" s="235">
        <f ca="1">GSB_cost!AT15+EHK_cost!AT15+CMN_cost!AT15+CLC_cost!AT15+BETS_cost!AT15+BGO_cost!AT15+WIN_cost!AT15+WPD_cost!AT15+TQY_cost!AT15+GHP_cost!AT15</f>
        <v>1702867.3804101725</v>
      </c>
      <c r="AP15" s="235">
        <f ca="1">GSB_cost!AU15+EHK_cost!AU15+CMN_cost!AU15+CLC_cost!AU15+BETS_cost!AU15+BGO_cost!AU15+WIN_cost!AU15+WPD_cost!AU15+TQY_cost!AU15+GHP_cost!AU15</f>
        <v>656679.2877471433</v>
      </c>
      <c r="AQ15" s="235">
        <f ca="1">GSB_cost!AV15+EHK_cost!AV15+CMN_cost!AV15+CLC_cost!AV15+BETS_cost!AV15+BGO_cost!AV15+WIN_cost!AV15+WPD_cost!AV15+TQY_cost!AV15+GHP_cost!AV15</f>
        <v>641607.95983163512</v>
      </c>
      <c r="AR15" s="235">
        <f ca="1">GSB_cost!AW15+EHK_cost!AW15+CMN_cost!AW15+CLC_cost!AW15+BETS_cost!AW15+BGO_cost!AW15+WIN_cost!AW15+WPD_cost!AW15+TQY_cost!AW15+GHP_cost!AW15</f>
        <v>641607.95983163512</v>
      </c>
      <c r="AS15" s="235">
        <f ca="1">GSB_cost!AX15+EHK_cost!AX15+CMN_cost!AX15+CLC_cost!AX15+BETS_cost!AX15+BGO_cost!AX15+WIN_cost!AX15+WPD_cost!AX15+TQY_cost!AX15+GHP_cost!AX15</f>
        <v>510272.10228220647</v>
      </c>
      <c r="AT15" s="235">
        <f ca="1">GSB_cost!AY15+EHK_cost!AY15+CMN_cost!AY15+CLC_cost!AY15+BETS_cost!AY15+BGO_cost!AY15+WIN_cost!AY15+WPD_cost!AY15+TQY_cost!AY15+GHP_cost!AY15</f>
        <v>510272.10228220647</v>
      </c>
      <c r="AU15" s="235">
        <f>GSB_cost!AZ15+EHK_cost!AZ15+CMN_cost!AZ15+CLC_cost!AZ15+BETS_cost!AZ15+BGO_cost!AZ15+WIN_cost!AZ15+WPD_cost!AZ15+TQY_cost!AZ15+GHP_cost!AZ15</f>
        <v>0</v>
      </c>
      <c r="AV15" s="235">
        <f>GSB_cost!BA15+EHK_cost!BA15+CMN_cost!BA15+CLC_cost!BA15+BETS_cost!BA15+BGO_cost!BA15+WIN_cost!BA15+WPD_cost!BA15+TQY_cost!BA15+GHP_cost!BA15</f>
        <v>0</v>
      </c>
      <c r="AW15" s="235">
        <f>GSB_cost!BB15+EHK_cost!BB15+CMN_cost!BB15+CLC_cost!BB15+BETS_cost!BB15+BGO_cost!BB15+WIN_cost!BB15+WPD_cost!BB15+TQY_cost!BB15+GHP_cost!BB15</f>
        <v>0</v>
      </c>
      <c r="AX15" s="235">
        <f>GSB_cost!BC15+EHK_cost!BC15+CMN_cost!BC15+CLC_cost!BC15+BETS_cost!BC15+BGO_cost!BC15+WIN_cost!BC15+WPD_cost!BC15+TQY_cost!BC15+GHP_cost!BC15</f>
        <v>0</v>
      </c>
      <c r="AZ15" s="235">
        <f ca="1">SUM(AI15:AX15)</f>
        <v>5972166.600146886</v>
      </c>
      <c r="BA15" s="124"/>
    </row>
    <row r="16" spans="1:59">
      <c r="D16" s="11"/>
      <c r="E16" t="str">
        <f>IF(ISBLANK(D16), "", INDEX(Asset_groups!$F$7:$F$73, MATCH(D16, Asset_groups!$D$7:$D$73,0))="capex")</f>
        <v/>
      </c>
      <c r="F16" s="12"/>
      <c r="G16" s="98"/>
      <c r="H16" s="45"/>
      <c r="I16" s="45"/>
      <c r="J16" s="98"/>
      <c r="K16" s="45"/>
      <c r="L16" s="45"/>
      <c r="M16" s="98"/>
      <c r="N16" s="45"/>
      <c r="O16" s="45"/>
      <c r="P16" s="98"/>
      <c r="Q16" s="45"/>
      <c r="R16" s="45"/>
      <c r="S16" s="98"/>
      <c r="T16" s="45"/>
      <c r="U16" s="45"/>
      <c r="V16" s="98"/>
      <c r="W16" s="45"/>
      <c r="X16" s="45"/>
      <c r="Y16" s="98"/>
      <c r="Z16" s="45"/>
      <c r="AA16" s="45"/>
      <c r="AB16" s="98"/>
      <c r="AC16" s="45"/>
      <c r="AD16" s="45"/>
      <c r="AE16" s="98"/>
      <c r="AF16" s="45"/>
      <c r="AH16" s="4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45"/>
      <c r="AZ16" s="105"/>
      <c r="BA16" s="124"/>
    </row>
    <row r="17" spans="2:62" ht="15">
      <c r="B17" s="9" t="s">
        <v>45</v>
      </c>
      <c r="E17" t="str">
        <f>IF(ISBLANK(D17), "", INDEX(Asset_groups!$F$7:$F$73, MATCH(D17, Asset_groups!$D$7:$D$73,0))="capex")</f>
        <v/>
      </c>
      <c r="F17" s="12"/>
      <c r="G17" s="98"/>
      <c r="H17" s="18"/>
      <c r="I17" s="18"/>
      <c r="J17" s="98"/>
      <c r="K17" s="18"/>
      <c r="L17" s="18"/>
      <c r="M17" s="98"/>
      <c r="N17" s="18"/>
      <c r="O17" s="18"/>
      <c r="P17" s="98"/>
      <c r="Q17" s="18"/>
      <c r="R17" s="18"/>
      <c r="S17" s="98"/>
      <c r="T17" s="18"/>
      <c r="U17" s="18"/>
      <c r="V17" s="98"/>
      <c r="W17" s="18"/>
      <c r="X17" s="18"/>
      <c r="Y17" s="98"/>
      <c r="Z17" s="18"/>
      <c r="AA17" s="18"/>
      <c r="AB17" s="98"/>
      <c r="AC17" s="18"/>
      <c r="AD17" s="18"/>
      <c r="AE17" s="98"/>
      <c r="AF17" s="217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Z17" s="105"/>
      <c r="BA17" s="124"/>
    </row>
    <row r="18" spans="2:62">
      <c r="B18" s="185" t="str">
        <f t="shared" ref="B18:B39" si="4">B17</f>
        <v>Feeder works</v>
      </c>
      <c r="D18" s="17" t="s">
        <v>86</v>
      </c>
      <c r="E18" t="b">
        <f>IF(ISBLANK(D18), "", INDEX(Asset_groups!$F$7:$F$73, MATCH(D18, Asset_groups!$D$7:$D$73,0))="capex")</f>
        <v>1</v>
      </c>
      <c r="F18" s="12"/>
      <c r="G18" s="98"/>
      <c r="H18" s="233">
        <f>GSB_cost!H18+EHK_cost!H18+CMN_cost!H18+CLC_cost!H18+BETS_cost!H18+BGO_cost!H18+WIN_cost!H18+WPD_cost!H18+TQY_cost!H18+GHP_cost!H18</f>
        <v>0</v>
      </c>
      <c r="I18" s="233">
        <f>GSB_cost!I18+EHK_cost!I18+CMN_cost!I18+CLC_cost!I18+BETS_cost!I18+BGO_cost!I18+WIN_cost!I18+WPD_cost!I18+TQY_cost!I18+GHP_cost!I18</f>
        <v>0</v>
      </c>
      <c r="J18" s="305">
        <f>GSB_cost!J18+EHK_cost!J18+CMN_cost!J18+CLC_cost!J18+BETS_cost!J18+BGO_cost!J18+WIN_cost!J18+WPD_cost!J18+TQY_cost!J18+GHP_cost!J18</f>
        <v>0</v>
      </c>
      <c r="K18" s="233">
        <f>GSB_cost!K18+EHK_cost!K18+CMN_cost!K18+CLC_cost!K18+BETS_cost!K18+BGO_cost!K18+WIN_cost!K18+WPD_cost!K18+TQY_cost!K18+GHP_cost!K18</f>
        <v>0</v>
      </c>
      <c r="L18" s="233">
        <f>GSB_cost!L18+EHK_cost!L18+CMN_cost!L18+CLC_cost!L18+BETS_cost!L18+BGO_cost!L18+WIN_cost!L18+WPD_cost!L18+TQY_cost!L18+GHP_cost!L18</f>
        <v>0</v>
      </c>
      <c r="M18" s="305">
        <f>GSB_cost!M18+EHK_cost!M18+CMN_cost!M18+CLC_cost!M18+BETS_cost!M18+BGO_cost!M18+WIN_cost!M18+WPD_cost!M18+TQY_cost!M18+GHP_cost!M18</f>
        <v>0</v>
      </c>
      <c r="N18" s="233">
        <f>GSB_cost!N18+EHK_cost!N18+CMN_cost!N18+CLC_cost!N18+BETS_cost!N18+BGO_cost!N18+WIN_cost!N18+WPD_cost!N18+TQY_cost!N18+GHP_cost!N18</f>
        <v>0</v>
      </c>
      <c r="O18" s="233">
        <f>GSB_cost!O18+EHK_cost!O18+CMN_cost!O18+CLC_cost!O18+BETS_cost!O18+BGO_cost!O18+WIN_cost!O18+WPD_cost!O18+TQY_cost!O18+GHP_cost!O18</f>
        <v>0</v>
      </c>
      <c r="P18" s="305">
        <f>GSB_cost!P18+EHK_cost!P18+CMN_cost!P18+CLC_cost!P18+BETS_cost!P18+BGO_cost!P18+WIN_cost!P18+WPD_cost!P18+TQY_cost!P18+GHP_cost!P18</f>
        <v>0</v>
      </c>
      <c r="Q18" s="233">
        <f>GSB_cost!Q18+EHK_cost!Q18+CMN_cost!Q18+CLC_cost!Q18+BETS_cost!Q18+BGO_cost!Q18+WIN_cost!Q18+WPD_cost!Q18+TQY_cost!Q18+GHP_cost!Q18</f>
        <v>367528.44833629316</v>
      </c>
      <c r="R18" s="233">
        <f ca="1">GSB_cost!R18+EHK_cost!R18+CMN_cost!R18+CLC_cost!R18+BETS_cost!R18+BGO_cost!R18+WIN_cost!R18+WPD_cost!R18+TQY_cost!R18+GHP_cost!R18</f>
        <v>1027292.8925537143</v>
      </c>
      <c r="S18" s="305">
        <f>GSB_cost!S18+EHK_cost!S18+CMN_cost!S18+CLC_cost!S18+BETS_cost!S18+BGO_cost!S18+WIN_cost!S18+WPD_cost!S18+TQY_cost!S18+GHP_cost!S18</f>
        <v>0</v>
      </c>
      <c r="T18" s="233">
        <f>GSB_cost!T18+EHK_cost!T18+CMN_cost!T18+CLC_cost!T18+BETS_cost!T18+BGO_cost!T18+WIN_cost!T18+WPD_cost!T18+TQY_cost!T18+GHP_cost!T18</f>
        <v>0</v>
      </c>
      <c r="U18" s="233">
        <f ca="1">GSB_cost!U18+EHK_cost!U18+CMN_cost!U18+CLC_cost!U18+BETS_cost!U18+BGO_cost!U18+WIN_cost!U18+WPD_cost!U18+TQY_cost!U18+GHP_cost!U18</f>
        <v>0</v>
      </c>
      <c r="V18" s="305">
        <f>GSB_cost!V18+EHK_cost!V18+CMN_cost!V18+CLC_cost!V18+BETS_cost!V18+BGO_cost!V18+WIN_cost!V18+WPD_cost!V18+TQY_cost!V18+GHP_cost!V18</f>
        <v>0</v>
      </c>
      <c r="W18" s="233">
        <f>GSB_cost!W18+EHK_cost!W18+CMN_cost!W18+CLC_cost!W18+BETS_cost!W18+BGO_cost!W18+WIN_cost!W18+WPD_cost!W18+TQY_cost!W18+GHP_cost!W18</f>
        <v>0</v>
      </c>
      <c r="X18" s="233">
        <f ca="1">GSB_cost!X18+EHK_cost!X18+CMN_cost!X18+CLC_cost!X18+BETS_cost!X18+BGO_cost!X18+WIN_cost!X18+WPD_cost!X18+TQY_cost!X18+GHP_cost!X18</f>
        <v>0</v>
      </c>
      <c r="Y18" s="305">
        <f>GSB_cost!Y18+EHK_cost!Y18+CMN_cost!Y18+CLC_cost!Y18+BETS_cost!Y18+BGO_cost!Y18+WIN_cost!Y18+WPD_cost!Y18+TQY_cost!Y18+GHP_cost!Y18</f>
        <v>0</v>
      </c>
      <c r="Z18" s="233">
        <f>GSB_cost!Z18+EHK_cost!Z18+CMN_cost!Z18+CLC_cost!Z18+BETS_cost!Z18+BGO_cost!Z18+WIN_cost!Z18+WPD_cost!Z18+TQY_cost!Z18+GHP_cost!Z18</f>
        <v>0</v>
      </c>
      <c r="AA18" s="233">
        <f>GSB_cost!AA18+EHK_cost!AA18+CMN_cost!AA18+CLC_cost!AA18+BETS_cost!AA18+BGO_cost!AA18+WIN_cost!AA18+WPD_cost!AA18+TQY_cost!AA18+GHP_cost!AA18</f>
        <v>0</v>
      </c>
      <c r="AB18" s="305">
        <f>GSB_cost!AB18+EHK_cost!AB18+CMN_cost!AB18+CLC_cost!AB18+BETS_cost!AB18+BGO_cost!AB18+WIN_cost!AB18+WPD_cost!AB18+TQY_cost!AB18+GHP_cost!AB18</f>
        <v>0</v>
      </c>
      <c r="AC18" s="233">
        <f>GSB_cost!AC18+EHK_cost!AC18+CMN_cost!AC18+CLC_cost!AC18+BETS_cost!AC18+BGO_cost!AC18+WIN_cost!AC18+WPD_cost!AC18+TQY_cost!AC18+GHP_cost!AC18</f>
        <v>0</v>
      </c>
      <c r="AD18" s="233">
        <f>GSB_cost!AD18+EHK_cost!AD18+CMN_cost!AD18+CLC_cost!AD18+BETS_cost!AD18+BGO_cost!AD18+WIN_cost!AD18+WPD_cost!AD18+TQY_cost!AD18+GHP_cost!AD18</f>
        <v>0</v>
      </c>
      <c r="AE18" s="305">
        <f>GSB_cost!AE18+EHK_cost!AE18+CMN_cost!AE18+CLC_cost!AE18+BETS_cost!AE18+BGO_cost!AE18+WIN_cost!AE18+WPD_cost!AE18+TQY_cost!AE18+GHP_cost!AE18</f>
        <v>0</v>
      </c>
      <c r="AF18" s="124"/>
      <c r="AI18" s="235">
        <f>GSB_cost!AN18+EHK_cost!AN18+CMN_cost!AN18+CLC_cost!AN18+BETS_cost!AN18+BGO_cost!AN18+WIN_cost!AN18+WPD_cost!AN18+TQY_cost!AN18+GHP_cost!AN18</f>
        <v>0</v>
      </c>
      <c r="AJ18" s="235">
        <f>GSB_cost!AO18+EHK_cost!AO18+CMN_cost!AO18+CLC_cost!AO18+BETS_cost!AO18+BGO_cost!AO18+WIN_cost!AO18+WPD_cost!AO18+TQY_cost!AO18+GHP_cost!AO18</f>
        <v>0</v>
      </c>
      <c r="AK18" s="235">
        <f>GSB_cost!AP18+EHK_cost!AP18+CMN_cost!AP18+CLC_cost!AP18+BETS_cost!AP18+BGO_cost!AP18+WIN_cost!AP18+WPD_cost!AP18+TQY_cost!AP18+GHP_cost!AP18</f>
        <v>0</v>
      </c>
      <c r="AL18" s="235">
        <f>GSB_cost!AQ18+EHK_cost!AQ18+CMN_cost!AQ18+CLC_cost!AQ18+BETS_cost!AQ18+BGO_cost!AQ18+WIN_cost!AQ18+WPD_cost!AQ18+TQY_cost!AQ18+GHP_cost!AQ18</f>
        <v>0</v>
      </c>
      <c r="AM18" s="235">
        <f>GSB_cost!AR18+EHK_cost!AR18+CMN_cost!AR18+CLC_cost!AR18+BETS_cost!AR18+BGO_cost!AR18+WIN_cost!AR18+WPD_cost!AR18+TQY_cost!AR18+GHP_cost!AR18</f>
        <v>0</v>
      </c>
      <c r="AN18" s="235">
        <f>GSB_cost!AS18+EHK_cost!AS18+CMN_cost!AS18+CLC_cost!AS18+BETS_cost!AS18+BGO_cost!AS18+WIN_cost!AS18+WPD_cost!AS18+TQY_cost!AS18+GHP_cost!AS18</f>
        <v>0</v>
      </c>
      <c r="AO18" s="235">
        <f ca="1">GSB_cost!AT18+EHK_cost!AT18+CMN_cost!AT18+CLC_cost!AT18+BETS_cost!AT18+BGO_cost!AT18+WIN_cost!AT18+WPD_cost!AT18+TQY_cost!AT18+GHP_cost!AT18</f>
        <v>457282.69450000377</v>
      </c>
      <c r="AP18" s="235">
        <f ca="1">GSB_cost!AU18+EHK_cost!AU18+CMN_cost!AU18+CLC_cost!AU18+BETS_cost!AU18+BGO_cost!AU18+WIN_cost!AU18+WPD_cost!AU18+TQY_cost!AU18+GHP_cost!AU18</f>
        <v>697410.67044500378</v>
      </c>
      <c r="AQ18" s="235">
        <f ca="1">GSB_cost!AV18+EHK_cost!AV18+CMN_cost!AV18+CLC_cost!AV18+BETS_cost!AV18+BGO_cost!AV18+WIN_cost!AV18+WPD_cost!AV18+TQY_cost!AV18+GHP_cost!AV18</f>
        <v>240127.97594500001</v>
      </c>
      <c r="AR18" s="235">
        <f ca="1">GSB_cost!AW18+EHK_cost!AW18+CMN_cost!AW18+CLC_cost!AW18+BETS_cost!AW18+BGO_cost!AW18+WIN_cost!AW18+WPD_cost!AW18+TQY_cost!AW18+GHP_cost!AW18</f>
        <v>0</v>
      </c>
      <c r="AS18" s="235">
        <f ca="1">GSB_cost!AX18+EHK_cost!AX18+CMN_cost!AX18+CLC_cost!AX18+BETS_cost!AX18+BGO_cost!AX18+WIN_cost!AX18+WPD_cost!AX18+TQY_cost!AX18+GHP_cost!AX18</f>
        <v>0</v>
      </c>
      <c r="AT18" s="235">
        <f ca="1">GSB_cost!AY18+EHK_cost!AY18+CMN_cost!AY18+CLC_cost!AY18+BETS_cost!AY18+BGO_cost!AY18+WIN_cost!AY18+WPD_cost!AY18+TQY_cost!AY18+GHP_cost!AY18</f>
        <v>0</v>
      </c>
      <c r="AU18" s="235">
        <f>GSB_cost!AZ18+EHK_cost!AZ18+CMN_cost!AZ18+CLC_cost!AZ18+BETS_cost!AZ18+BGO_cost!AZ18+WIN_cost!AZ18+WPD_cost!AZ18+TQY_cost!AZ18+GHP_cost!AZ18</f>
        <v>0</v>
      </c>
      <c r="AV18" s="235">
        <f>GSB_cost!BA18+EHK_cost!BA18+CMN_cost!BA18+CLC_cost!BA18+BETS_cost!BA18+BGO_cost!BA18+WIN_cost!BA18+WPD_cost!BA18+TQY_cost!BA18+GHP_cost!BA18</f>
        <v>0</v>
      </c>
      <c r="AW18" s="235">
        <f>GSB_cost!BB18+EHK_cost!BB18+CMN_cost!BB18+CLC_cost!BB18+BETS_cost!BB18+BGO_cost!BB18+WIN_cost!BB18+WPD_cost!BB18+TQY_cost!BB18+GHP_cost!BB18</f>
        <v>0</v>
      </c>
      <c r="AX18" s="235">
        <f>GSB_cost!BC18+EHK_cost!BC18+CMN_cost!BC18+CLC_cost!BC18+BETS_cost!BC18+BGO_cost!BC18+WIN_cost!BC18+WPD_cost!BC18+TQY_cost!BC18+GHP_cost!BC18</f>
        <v>0</v>
      </c>
      <c r="AZ18" s="235">
        <f t="shared" ref="AZ18" ca="1" si="5">SUM(AI18:AX18)</f>
        <v>1394821.3408900076</v>
      </c>
      <c r="BA18" s="124"/>
      <c r="BB18" s="124"/>
      <c r="BC18" s="124"/>
      <c r="BD18" s="124"/>
      <c r="BE18" s="124"/>
      <c r="BF18" s="124"/>
      <c r="BG18" s="124"/>
      <c r="BH18" s="124"/>
      <c r="BJ18" s="124"/>
    </row>
    <row r="19" spans="2:62">
      <c r="B19" s="185" t="str">
        <f t="shared" si="4"/>
        <v>Feeder works</v>
      </c>
      <c r="D19" s="17" t="s">
        <v>87</v>
      </c>
      <c r="E19" t="b">
        <f>IF(ISBLANK(D19), "", INDEX(Asset_groups!$F$7:$F$73, MATCH(D19, Asset_groups!$D$7:$D$73,0))="capex")</f>
        <v>1</v>
      </c>
      <c r="F19" s="12"/>
      <c r="G19" s="102"/>
      <c r="H19" s="233">
        <f>GSB_cost!H19+EHK_cost!H19+CMN_cost!H19+CLC_cost!H19+BETS_cost!H19+BGO_cost!H19+WIN_cost!H19+WPD_cost!H19+TQY_cost!H19+GHP_cost!H19</f>
        <v>0</v>
      </c>
      <c r="I19" s="233">
        <f>GSB_cost!I19+EHK_cost!I19+CMN_cost!I19+CLC_cost!I19+BETS_cost!I19+BGO_cost!I19+WIN_cost!I19+WPD_cost!I19+TQY_cost!I19+GHP_cost!I19</f>
        <v>0</v>
      </c>
      <c r="J19" s="305">
        <f>GSB_cost!J19+EHK_cost!J19+CMN_cost!J19+CLC_cost!J19+BETS_cost!J19+BGO_cost!J19+WIN_cost!J19+WPD_cost!J19+TQY_cost!J19+GHP_cost!J19</f>
        <v>0</v>
      </c>
      <c r="K19" s="233">
        <f>GSB_cost!K19+EHK_cost!K19+CMN_cost!K19+CLC_cost!K19+BETS_cost!K19+BGO_cost!K19+WIN_cost!K19+WPD_cost!K19+TQY_cost!K19+GHP_cost!K19</f>
        <v>0</v>
      </c>
      <c r="L19" s="233">
        <f>GSB_cost!L19+EHK_cost!L19+CMN_cost!L19+CLC_cost!L19+BETS_cost!L19+BGO_cost!L19+WIN_cost!L19+WPD_cost!L19+TQY_cost!L19+GHP_cost!L19</f>
        <v>0</v>
      </c>
      <c r="M19" s="305">
        <f>GSB_cost!M19+EHK_cost!M19+CMN_cost!M19+CLC_cost!M19+BETS_cost!M19+BGO_cost!M19+WIN_cost!M19+WPD_cost!M19+TQY_cost!M19+GHP_cost!M19</f>
        <v>0</v>
      </c>
      <c r="N19" s="233">
        <f>GSB_cost!N19+EHK_cost!N19+CMN_cost!N19+CLC_cost!N19+BETS_cost!N19+BGO_cost!N19+WIN_cost!N19+WPD_cost!N19+TQY_cost!N19+GHP_cost!N19</f>
        <v>0</v>
      </c>
      <c r="O19" s="233">
        <f>GSB_cost!O19+EHK_cost!O19+CMN_cost!O19+CLC_cost!O19+BETS_cost!O19+BGO_cost!O19+WIN_cost!O19+WPD_cost!O19+TQY_cost!O19+GHP_cost!O19</f>
        <v>0</v>
      </c>
      <c r="P19" s="305">
        <f>GSB_cost!P19+EHK_cost!P19+CMN_cost!P19+CLC_cost!P19+BETS_cost!P19+BGO_cost!P19+WIN_cost!P19+WPD_cost!P19+TQY_cost!P19+GHP_cost!P19</f>
        <v>0</v>
      </c>
      <c r="Q19" s="233">
        <f>GSB_cost!Q19+EHK_cost!Q19+CMN_cost!Q19+CLC_cost!Q19+BETS_cost!Q19+BGO_cost!Q19+WIN_cost!Q19+WPD_cost!Q19+TQY_cost!Q19+GHP_cost!Q19</f>
        <v>1137167.6014088909</v>
      </c>
      <c r="R19" s="233">
        <f ca="1">GSB_cost!R19+EHK_cost!R19+CMN_cost!R19+CLC_cost!R19+BETS_cost!R19+BGO_cost!R19+WIN_cost!R19+WPD_cost!R19+TQY_cost!R19+GHP_cost!R19</f>
        <v>2146809.2215946605</v>
      </c>
      <c r="S19" s="305">
        <f>GSB_cost!S19+EHK_cost!S19+CMN_cost!S19+CLC_cost!S19+BETS_cost!S19+BGO_cost!S19+WIN_cost!S19+WPD_cost!S19+TQY_cost!S19+GHP_cost!S19</f>
        <v>0</v>
      </c>
      <c r="T19" s="233">
        <f>GSB_cost!T19+EHK_cost!T19+CMN_cost!T19+CLC_cost!T19+BETS_cost!T19+BGO_cost!T19+WIN_cost!T19+WPD_cost!T19+TQY_cost!T19+GHP_cost!T19</f>
        <v>0</v>
      </c>
      <c r="U19" s="233">
        <f ca="1">GSB_cost!U19+EHK_cost!U19+CMN_cost!U19+CLC_cost!U19+BETS_cost!U19+BGO_cost!U19+WIN_cost!U19+WPD_cost!U19+TQY_cost!U19+GHP_cost!U19</f>
        <v>0</v>
      </c>
      <c r="V19" s="305">
        <f>GSB_cost!V19+EHK_cost!V19+CMN_cost!V19+CLC_cost!V19+BETS_cost!V19+BGO_cost!V19+WIN_cost!V19+WPD_cost!V19+TQY_cost!V19+GHP_cost!V19</f>
        <v>0</v>
      </c>
      <c r="W19" s="233">
        <f>GSB_cost!W19+EHK_cost!W19+CMN_cost!W19+CLC_cost!W19+BETS_cost!W19+BGO_cost!W19+WIN_cost!W19+WPD_cost!W19+TQY_cost!W19+GHP_cost!W19</f>
        <v>0</v>
      </c>
      <c r="X19" s="233">
        <f ca="1">GSB_cost!X19+EHK_cost!X19+CMN_cost!X19+CLC_cost!X19+BETS_cost!X19+BGO_cost!X19+WIN_cost!X19+WPD_cost!X19+TQY_cost!X19+GHP_cost!X19</f>
        <v>0</v>
      </c>
      <c r="Y19" s="305">
        <f>GSB_cost!Y19+EHK_cost!Y19+CMN_cost!Y19+CLC_cost!Y19+BETS_cost!Y19+BGO_cost!Y19+WIN_cost!Y19+WPD_cost!Y19+TQY_cost!Y19+GHP_cost!Y19</f>
        <v>0</v>
      </c>
      <c r="Z19" s="233">
        <f>GSB_cost!Z19+EHK_cost!Z19+CMN_cost!Z19+CLC_cost!Z19+BETS_cost!Z19+BGO_cost!Z19+WIN_cost!Z19+WPD_cost!Z19+TQY_cost!Z19+GHP_cost!Z19</f>
        <v>0</v>
      </c>
      <c r="AA19" s="233">
        <f>GSB_cost!AA19+EHK_cost!AA19+CMN_cost!AA19+CLC_cost!AA19+BETS_cost!AA19+BGO_cost!AA19+WIN_cost!AA19+WPD_cost!AA19+TQY_cost!AA19+GHP_cost!AA19</f>
        <v>0</v>
      </c>
      <c r="AB19" s="305">
        <f>GSB_cost!AB19+EHK_cost!AB19+CMN_cost!AB19+CLC_cost!AB19+BETS_cost!AB19+BGO_cost!AB19+WIN_cost!AB19+WPD_cost!AB19+TQY_cost!AB19+GHP_cost!AB19</f>
        <v>0</v>
      </c>
      <c r="AC19" s="233">
        <f>GSB_cost!AC19+EHK_cost!AC19+CMN_cost!AC19+CLC_cost!AC19+BETS_cost!AC19+BGO_cost!AC19+WIN_cost!AC19+WPD_cost!AC19+TQY_cost!AC19+GHP_cost!AC19</f>
        <v>0</v>
      </c>
      <c r="AD19" s="233">
        <f>GSB_cost!AD19+EHK_cost!AD19+CMN_cost!AD19+CLC_cost!AD19+BETS_cost!AD19+BGO_cost!AD19+WIN_cost!AD19+WPD_cost!AD19+TQY_cost!AD19+GHP_cost!AD19</f>
        <v>0</v>
      </c>
      <c r="AE19" s="305">
        <f>GSB_cost!AE19+EHK_cost!AE19+CMN_cost!AE19+CLC_cost!AE19+BETS_cost!AE19+BGO_cost!AE19+WIN_cost!AE19+WPD_cost!AE19+TQY_cost!AE19+GHP_cost!AE19</f>
        <v>0</v>
      </c>
      <c r="AF19" s="124"/>
      <c r="AI19" s="235">
        <f>GSB_cost!AN19+EHK_cost!AN19+CMN_cost!AN19+CLC_cost!AN19+BETS_cost!AN19+BGO_cost!AN19+WIN_cost!AN19+WPD_cost!AN19+TQY_cost!AN19+GHP_cost!AN19</f>
        <v>0</v>
      </c>
      <c r="AJ19" s="235">
        <f>GSB_cost!AO19+EHK_cost!AO19+CMN_cost!AO19+CLC_cost!AO19+BETS_cost!AO19+BGO_cost!AO19+WIN_cost!AO19+WPD_cost!AO19+TQY_cost!AO19+GHP_cost!AO19</f>
        <v>0</v>
      </c>
      <c r="AK19" s="235">
        <f>GSB_cost!AP19+EHK_cost!AP19+CMN_cost!AP19+CLC_cost!AP19+BETS_cost!AP19+BGO_cost!AP19+WIN_cost!AP19+WPD_cost!AP19+TQY_cost!AP19+GHP_cost!AP19</f>
        <v>0</v>
      </c>
      <c r="AL19" s="235">
        <f>GSB_cost!AQ19+EHK_cost!AQ19+CMN_cost!AQ19+CLC_cost!AQ19+BETS_cost!AQ19+BGO_cost!AQ19+WIN_cost!AQ19+WPD_cost!AQ19+TQY_cost!AQ19+GHP_cost!AQ19</f>
        <v>0</v>
      </c>
      <c r="AM19" s="235">
        <f>GSB_cost!AR19+EHK_cost!AR19+CMN_cost!AR19+CLC_cost!AR19+BETS_cost!AR19+BGO_cost!AR19+WIN_cost!AR19+WPD_cost!AR19+TQY_cost!AR19+GHP_cost!AR19</f>
        <v>0</v>
      </c>
      <c r="AN19" s="235">
        <f>GSB_cost!AS19+EHK_cost!AS19+CMN_cost!AS19+CLC_cost!AS19+BETS_cost!AS19+BGO_cost!AS19+WIN_cost!AS19+WPD_cost!AS19+TQY_cost!AS19+GHP_cost!AS19</f>
        <v>0</v>
      </c>
      <c r="AO19" s="235">
        <f ca="1">GSB_cost!AT19+EHK_cost!AT19+CMN_cost!AT19+CLC_cost!AT19+BETS_cost!AT19+BGO_cost!AT19+WIN_cost!AT19+WPD_cost!AT19+TQY_cost!AT19+GHP_cost!AT19</f>
        <v>843430.78857799293</v>
      </c>
      <c r="AP19" s="235">
        <f ca="1">GSB_cost!AU19+EHK_cost!AU19+CMN_cost!AU19+CLC_cost!AU19+BETS_cost!AU19+BGO_cost!AU19+WIN_cost!AU19+WPD_cost!AU19+TQY_cost!AU19+GHP_cost!AU19</f>
        <v>1641988.4115017757</v>
      </c>
      <c r="AQ19" s="235">
        <f ca="1">GSB_cost!AV19+EHK_cost!AV19+CMN_cost!AV19+CLC_cost!AV19+BETS_cost!AV19+BGO_cost!AV19+WIN_cost!AV19+WPD_cost!AV19+TQY_cost!AV19+GHP_cost!AV19</f>
        <v>798557.62292378279</v>
      </c>
      <c r="AR19" s="235">
        <f ca="1">GSB_cost!AW19+EHK_cost!AW19+CMN_cost!AW19+CLC_cost!AW19+BETS_cost!AW19+BGO_cost!AW19+WIN_cost!AW19+WPD_cost!AW19+TQY_cost!AW19+GHP_cost!AW19</f>
        <v>0</v>
      </c>
      <c r="AS19" s="235">
        <f ca="1">GSB_cost!AX19+EHK_cost!AX19+CMN_cost!AX19+CLC_cost!AX19+BETS_cost!AX19+BGO_cost!AX19+WIN_cost!AX19+WPD_cost!AX19+TQY_cost!AX19+GHP_cost!AX19</f>
        <v>0</v>
      </c>
      <c r="AT19" s="235">
        <f ca="1">GSB_cost!AY19+EHK_cost!AY19+CMN_cost!AY19+CLC_cost!AY19+BETS_cost!AY19+BGO_cost!AY19+WIN_cost!AY19+WPD_cost!AY19+TQY_cost!AY19+GHP_cost!AY19</f>
        <v>0</v>
      </c>
      <c r="AU19" s="235">
        <f>GSB_cost!AZ19+EHK_cost!AZ19+CMN_cost!AZ19+CLC_cost!AZ19+BETS_cost!AZ19+BGO_cost!AZ19+WIN_cost!AZ19+WPD_cost!AZ19+TQY_cost!AZ19+GHP_cost!AZ19</f>
        <v>0</v>
      </c>
      <c r="AV19" s="235">
        <f>GSB_cost!BA19+EHK_cost!BA19+CMN_cost!BA19+CLC_cost!BA19+BETS_cost!BA19+BGO_cost!BA19+WIN_cost!BA19+WPD_cost!BA19+TQY_cost!BA19+GHP_cost!BA19</f>
        <v>0</v>
      </c>
      <c r="AW19" s="235">
        <f>GSB_cost!BB19+EHK_cost!BB19+CMN_cost!BB19+CLC_cost!BB19+BETS_cost!BB19+BGO_cost!BB19+WIN_cost!BB19+WPD_cost!BB19+TQY_cost!BB19+GHP_cost!BB19</f>
        <v>0</v>
      </c>
      <c r="AX19" s="235">
        <f>GSB_cost!BC19+EHK_cost!BC19+CMN_cost!BC19+CLC_cost!BC19+BETS_cost!BC19+BGO_cost!BC19+WIN_cost!BC19+WPD_cost!BC19+TQY_cost!BC19+GHP_cost!BC19</f>
        <v>0</v>
      </c>
      <c r="AZ19" s="235">
        <f t="shared" ref="AZ19:AZ32" ca="1" si="6">SUM(AI19:AX19)</f>
        <v>3283976.8230035519</v>
      </c>
      <c r="BA19" s="124"/>
      <c r="BB19" s="124"/>
      <c r="BC19" s="124"/>
      <c r="BD19" s="124"/>
      <c r="BE19" s="124"/>
      <c r="BF19" s="124"/>
      <c r="BG19" s="124"/>
      <c r="BH19" s="124"/>
      <c r="BI19" s="217"/>
      <c r="BJ19" s="124"/>
    </row>
    <row r="20" spans="2:62">
      <c r="B20" s="185" t="str">
        <f t="shared" si="4"/>
        <v>Feeder works</v>
      </c>
      <c r="D20" t="s">
        <v>68</v>
      </c>
      <c r="E20" t="b">
        <f>IF(ISBLANK(D20), "", INDEX(Asset_groups!$F$7:$F$73, MATCH(D20, Asset_groups!$D$7:$D$73,0))="capex")</f>
        <v>1</v>
      </c>
      <c r="F20" s="12"/>
      <c r="G20" s="98"/>
      <c r="H20" s="233">
        <f>GSB_cost!H20+EHK_cost!H20+CMN_cost!H20+CLC_cost!H20+BETS_cost!H20+BGO_cost!H20+WIN_cost!H20+WPD_cost!H20+TQY_cost!H20+GHP_cost!H20</f>
        <v>0</v>
      </c>
      <c r="I20" s="233">
        <f>GSB_cost!I20+EHK_cost!I20+CMN_cost!I20+CLC_cost!I20+BETS_cost!I20+BGO_cost!I20+WIN_cost!I20+WPD_cost!I20+TQY_cost!I20+GHP_cost!I20</f>
        <v>0</v>
      </c>
      <c r="J20" s="305">
        <f>GSB_cost!J20+EHK_cost!J20+CMN_cost!J20+CLC_cost!J20+BETS_cost!J20+BGO_cost!J20+WIN_cost!J20+WPD_cost!J20+TQY_cost!J20+GHP_cost!J20</f>
        <v>0</v>
      </c>
      <c r="K20" s="233">
        <f>GSB_cost!K20+EHK_cost!K20+CMN_cost!K20+CLC_cost!K20+BETS_cost!K20+BGO_cost!K20+WIN_cost!K20+WPD_cost!K20+TQY_cost!K20+GHP_cost!K20</f>
        <v>0</v>
      </c>
      <c r="L20" s="233">
        <f>GSB_cost!L20+EHK_cost!L20+CMN_cost!L20+CLC_cost!L20+BETS_cost!L20+BGO_cost!L20+WIN_cost!L20+WPD_cost!L20+TQY_cost!L20+GHP_cost!L20</f>
        <v>0</v>
      </c>
      <c r="M20" s="305">
        <f>GSB_cost!M20+EHK_cost!M20+CMN_cost!M20+CLC_cost!M20+BETS_cost!M20+BGO_cost!M20+WIN_cost!M20+WPD_cost!M20+TQY_cost!M20+GHP_cost!M20</f>
        <v>0</v>
      </c>
      <c r="N20" s="233">
        <f>GSB_cost!N20+EHK_cost!N20+CMN_cost!N20+CLC_cost!N20+BETS_cost!N20+BGO_cost!N20+WIN_cost!N20+WPD_cost!N20+TQY_cost!N20+GHP_cost!N20</f>
        <v>0</v>
      </c>
      <c r="O20" s="233">
        <f>GSB_cost!O20+EHK_cost!O20+CMN_cost!O20+CLC_cost!O20+BETS_cost!O20+BGO_cost!O20+WIN_cost!O20+WPD_cost!O20+TQY_cost!O20+GHP_cost!O20</f>
        <v>0</v>
      </c>
      <c r="P20" s="305">
        <f>GSB_cost!P20+EHK_cost!P20+CMN_cost!P20+CLC_cost!P20+BETS_cost!P20+BGO_cost!P20+WIN_cost!P20+WPD_cost!P20+TQY_cost!P20+GHP_cost!P20</f>
        <v>0</v>
      </c>
      <c r="Q20" s="233">
        <f>GSB_cost!Q20+EHK_cost!Q20+CMN_cost!Q20+CLC_cost!Q20+BETS_cost!Q20+BGO_cost!Q20+WIN_cost!Q20+WPD_cost!Q20+TQY_cost!Q20+GHP_cost!Q20</f>
        <v>81310.347836562141</v>
      </c>
      <c r="R20" s="233">
        <f ca="1">GSB_cost!R20+EHK_cost!R20+CMN_cost!R20+CLC_cost!R20+BETS_cost!R20+BGO_cost!R20+WIN_cost!R20+WPD_cost!R20+TQY_cost!R20+GHP_cost!R20</f>
        <v>39326.245567261838</v>
      </c>
      <c r="S20" s="305">
        <f>GSB_cost!S20+EHK_cost!S20+CMN_cost!S20+CLC_cost!S20+BETS_cost!S20+BGO_cost!S20+WIN_cost!S20+WPD_cost!S20+TQY_cost!S20+GHP_cost!S20</f>
        <v>0</v>
      </c>
      <c r="T20" s="233">
        <f>GSB_cost!T20+EHK_cost!T20+CMN_cost!T20+CLC_cost!T20+BETS_cost!T20+BGO_cost!T20+WIN_cost!T20+WPD_cost!T20+TQY_cost!T20+GHP_cost!T20</f>
        <v>0</v>
      </c>
      <c r="U20" s="233">
        <f ca="1">GSB_cost!U20+EHK_cost!U20+CMN_cost!U20+CLC_cost!U20+BETS_cost!U20+BGO_cost!U20+WIN_cost!U20+WPD_cost!U20+TQY_cost!U20+GHP_cost!U20</f>
        <v>0</v>
      </c>
      <c r="V20" s="305">
        <f>GSB_cost!V20+EHK_cost!V20+CMN_cost!V20+CLC_cost!V20+BETS_cost!V20+BGO_cost!V20+WIN_cost!V20+WPD_cost!V20+TQY_cost!V20+GHP_cost!V20</f>
        <v>0</v>
      </c>
      <c r="W20" s="233">
        <f>GSB_cost!W20+EHK_cost!W20+CMN_cost!W20+CLC_cost!W20+BETS_cost!W20+BGO_cost!W20+WIN_cost!W20+WPD_cost!W20+TQY_cost!W20+GHP_cost!W20</f>
        <v>0</v>
      </c>
      <c r="X20" s="233">
        <f ca="1">GSB_cost!X20+EHK_cost!X20+CMN_cost!X20+CLC_cost!X20+BETS_cost!X20+BGO_cost!X20+WIN_cost!X20+WPD_cost!X20+TQY_cost!X20+GHP_cost!X20</f>
        <v>0</v>
      </c>
      <c r="Y20" s="305">
        <f>GSB_cost!Y20+EHK_cost!Y20+CMN_cost!Y20+CLC_cost!Y20+BETS_cost!Y20+BGO_cost!Y20+WIN_cost!Y20+WPD_cost!Y20+TQY_cost!Y20+GHP_cost!Y20</f>
        <v>0</v>
      </c>
      <c r="Z20" s="233">
        <f>GSB_cost!Z20+EHK_cost!Z20+CMN_cost!Z20+CLC_cost!Z20+BETS_cost!Z20+BGO_cost!Z20+WIN_cost!Z20+WPD_cost!Z20+TQY_cost!Z20+GHP_cost!Z20</f>
        <v>0</v>
      </c>
      <c r="AA20" s="233">
        <f>GSB_cost!AA20+EHK_cost!AA20+CMN_cost!AA20+CLC_cost!AA20+BETS_cost!AA20+BGO_cost!AA20+WIN_cost!AA20+WPD_cost!AA20+TQY_cost!AA20+GHP_cost!AA20</f>
        <v>0</v>
      </c>
      <c r="AB20" s="305">
        <f>GSB_cost!AB20+EHK_cost!AB20+CMN_cost!AB20+CLC_cost!AB20+BETS_cost!AB20+BGO_cost!AB20+WIN_cost!AB20+WPD_cost!AB20+TQY_cost!AB20+GHP_cost!AB20</f>
        <v>0</v>
      </c>
      <c r="AC20" s="233">
        <f>GSB_cost!AC20+EHK_cost!AC20+CMN_cost!AC20+CLC_cost!AC20+BETS_cost!AC20+BGO_cost!AC20+WIN_cost!AC20+WPD_cost!AC20+TQY_cost!AC20+GHP_cost!AC20</f>
        <v>0</v>
      </c>
      <c r="AD20" s="233">
        <f>GSB_cost!AD20+EHK_cost!AD20+CMN_cost!AD20+CLC_cost!AD20+BETS_cost!AD20+BGO_cost!AD20+WIN_cost!AD20+WPD_cost!AD20+TQY_cost!AD20+GHP_cost!AD20</f>
        <v>0</v>
      </c>
      <c r="AE20" s="305">
        <f>GSB_cost!AE20+EHK_cost!AE20+CMN_cost!AE20+CLC_cost!AE20+BETS_cost!AE20+BGO_cost!AE20+WIN_cost!AE20+WPD_cost!AE20+TQY_cost!AE20+GHP_cost!AE20</f>
        <v>0</v>
      </c>
      <c r="AF20" s="124"/>
      <c r="AI20" s="235">
        <f>GSB_cost!AN20+EHK_cost!AN20+CMN_cost!AN20+CLC_cost!AN20+BETS_cost!AN20+BGO_cost!AN20+WIN_cost!AN20+WPD_cost!AN20+TQY_cost!AN20+GHP_cost!AN20</f>
        <v>0</v>
      </c>
      <c r="AJ20" s="235">
        <f>GSB_cost!AO20+EHK_cost!AO20+CMN_cost!AO20+CLC_cost!AO20+BETS_cost!AO20+BGO_cost!AO20+WIN_cost!AO20+WPD_cost!AO20+TQY_cost!AO20+GHP_cost!AO20</f>
        <v>0</v>
      </c>
      <c r="AK20" s="235">
        <f>GSB_cost!AP20+EHK_cost!AP20+CMN_cost!AP20+CLC_cost!AP20+BETS_cost!AP20+BGO_cost!AP20+WIN_cost!AP20+WPD_cost!AP20+TQY_cost!AP20+GHP_cost!AP20</f>
        <v>0</v>
      </c>
      <c r="AL20" s="235">
        <f>GSB_cost!AQ20+EHK_cost!AQ20+CMN_cost!AQ20+CLC_cost!AQ20+BETS_cost!AQ20+BGO_cost!AQ20+WIN_cost!AQ20+WPD_cost!AQ20+TQY_cost!AQ20+GHP_cost!AQ20</f>
        <v>0</v>
      </c>
      <c r="AM20" s="235">
        <f>GSB_cost!AR20+EHK_cost!AR20+CMN_cost!AR20+CLC_cost!AR20+BETS_cost!AR20+BGO_cost!AR20+WIN_cost!AR20+WPD_cost!AR20+TQY_cost!AR20+GHP_cost!AR20</f>
        <v>0</v>
      </c>
      <c r="AN20" s="235">
        <f>GSB_cost!AS20+EHK_cost!AS20+CMN_cost!AS20+CLC_cost!AS20+BETS_cost!AS20+BGO_cost!AS20+WIN_cost!AS20+WPD_cost!AS20+TQY_cost!AS20+GHP_cost!AS20</f>
        <v>0</v>
      </c>
      <c r="AO20" s="235">
        <f ca="1">GSB_cost!AT20+EHK_cost!AT20+CMN_cost!AT20+CLC_cost!AT20+BETS_cost!AT20+BGO_cost!AT20+WIN_cost!AT20+WPD_cost!AT20+TQY_cost!AT20+GHP_cost!AT20</f>
        <v>0</v>
      </c>
      <c r="AP20" s="235">
        <f ca="1">GSB_cost!AU20+EHK_cost!AU20+CMN_cost!AU20+CLC_cost!AU20+BETS_cost!AU20+BGO_cost!AU20+WIN_cost!AU20+WPD_cost!AU20+TQY_cost!AU20+GHP_cost!AU20</f>
        <v>60318.29670191199</v>
      </c>
      <c r="AQ20" s="235">
        <f ca="1">GSB_cost!AV20+EHK_cost!AV20+CMN_cost!AV20+CLC_cost!AV20+BETS_cost!AV20+BGO_cost!AV20+WIN_cost!AV20+WPD_cost!AV20+TQY_cost!AV20+GHP_cost!AV20</f>
        <v>60318.29670191199</v>
      </c>
      <c r="AR20" s="235">
        <f ca="1">GSB_cost!AW20+EHK_cost!AW20+CMN_cost!AW20+CLC_cost!AW20+BETS_cost!AW20+BGO_cost!AW20+WIN_cost!AW20+WPD_cost!AW20+TQY_cost!AW20+GHP_cost!AW20</f>
        <v>0</v>
      </c>
      <c r="AS20" s="235">
        <f ca="1">GSB_cost!AX20+EHK_cost!AX20+CMN_cost!AX20+CLC_cost!AX20+BETS_cost!AX20+BGO_cost!AX20+WIN_cost!AX20+WPD_cost!AX20+TQY_cost!AX20+GHP_cost!AX20</f>
        <v>0</v>
      </c>
      <c r="AT20" s="235">
        <f ca="1">GSB_cost!AY20+EHK_cost!AY20+CMN_cost!AY20+CLC_cost!AY20+BETS_cost!AY20+BGO_cost!AY20+WIN_cost!AY20+WPD_cost!AY20+TQY_cost!AY20+GHP_cost!AY20</f>
        <v>0</v>
      </c>
      <c r="AU20" s="235">
        <f>GSB_cost!AZ20+EHK_cost!AZ20+CMN_cost!AZ20+CLC_cost!AZ20+BETS_cost!AZ20+BGO_cost!AZ20+WIN_cost!AZ20+WPD_cost!AZ20+TQY_cost!AZ20+GHP_cost!AZ20</f>
        <v>0</v>
      </c>
      <c r="AV20" s="235">
        <f>GSB_cost!BA20+EHK_cost!BA20+CMN_cost!BA20+CLC_cost!BA20+BETS_cost!BA20+BGO_cost!BA20+WIN_cost!BA20+WPD_cost!BA20+TQY_cost!BA20+GHP_cost!BA20</f>
        <v>0</v>
      </c>
      <c r="AW20" s="235">
        <f>GSB_cost!BB20+EHK_cost!BB20+CMN_cost!BB20+CLC_cost!BB20+BETS_cost!BB20+BGO_cost!BB20+WIN_cost!BB20+WPD_cost!BB20+TQY_cost!BB20+GHP_cost!BB20</f>
        <v>0</v>
      </c>
      <c r="AX20" s="235">
        <f>GSB_cost!BC20+EHK_cost!BC20+CMN_cost!BC20+CLC_cost!BC20+BETS_cost!BC20+BGO_cost!BC20+WIN_cost!BC20+WPD_cost!BC20+TQY_cost!BC20+GHP_cost!BC20</f>
        <v>0</v>
      </c>
      <c r="AZ20" s="235">
        <f t="shared" ca="1" si="6"/>
        <v>120636.59340382398</v>
      </c>
      <c r="BA20" s="124"/>
      <c r="BB20" s="124"/>
      <c r="BC20" s="124"/>
      <c r="BD20" s="124"/>
      <c r="BE20" s="124"/>
      <c r="BF20" s="124"/>
      <c r="BG20" s="124"/>
      <c r="BH20" s="124"/>
      <c r="BI20" s="217"/>
      <c r="BJ20" s="124"/>
    </row>
    <row r="21" spans="2:62">
      <c r="B21" s="185" t="str">
        <f t="shared" si="4"/>
        <v>Feeder works</v>
      </c>
      <c r="D21" s="17" t="s">
        <v>67</v>
      </c>
      <c r="E21" s="217" t="b">
        <f>IF(ISBLANK(D21), "", INDEX(Asset_groups!$F$7:$F$73, MATCH(D21, Asset_groups!$D$7:$D$73,0))="capex")</f>
        <v>1</v>
      </c>
      <c r="F21" s="12"/>
      <c r="G21" s="98"/>
      <c r="H21" s="233">
        <f>GSB_cost!H21+EHK_cost!H21+CMN_cost!H21+CLC_cost!H21+BETS_cost!H21+BGO_cost!H21+WIN_cost!H21+WPD_cost!H21+TQY_cost!H21+GHP_cost!H21</f>
        <v>0</v>
      </c>
      <c r="I21" s="233">
        <f>GSB_cost!I21+EHK_cost!I21+CMN_cost!I21+CLC_cost!I21+BETS_cost!I21+BGO_cost!I21+WIN_cost!I21+WPD_cost!I21+TQY_cost!I21+GHP_cost!I21</f>
        <v>0</v>
      </c>
      <c r="J21" s="305">
        <f>GSB_cost!J21+EHK_cost!J21+CMN_cost!J21+CLC_cost!J21+BETS_cost!J21+BGO_cost!J21+WIN_cost!J21+WPD_cost!J21+TQY_cost!J21+GHP_cost!J21</f>
        <v>0</v>
      </c>
      <c r="K21" s="233">
        <f>GSB_cost!K21+EHK_cost!K21+CMN_cost!K21+CLC_cost!K21+BETS_cost!K21+BGO_cost!K21+WIN_cost!K21+WPD_cost!K21+TQY_cost!K21+GHP_cost!K21</f>
        <v>0</v>
      </c>
      <c r="L21" s="233">
        <f>GSB_cost!L21+EHK_cost!L21+CMN_cost!L21+CLC_cost!L21+BETS_cost!L21+BGO_cost!L21+WIN_cost!L21+WPD_cost!L21+TQY_cost!L21+GHP_cost!L21</f>
        <v>0</v>
      </c>
      <c r="M21" s="305">
        <f>GSB_cost!M21+EHK_cost!M21+CMN_cost!M21+CLC_cost!M21+BETS_cost!M21+BGO_cost!M21+WIN_cost!M21+WPD_cost!M21+TQY_cost!M21+GHP_cost!M21</f>
        <v>0</v>
      </c>
      <c r="N21" s="233">
        <f>GSB_cost!N21+EHK_cost!N21+CMN_cost!N21+CLC_cost!N21+BETS_cost!N21+BGO_cost!N21+WIN_cost!N21+WPD_cost!N21+TQY_cost!N21+GHP_cost!N21</f>
        <v>0</v>
      </c>
      <c r="O21" s="233">
        <f>GSB_cost!O21+EHK_cost!O21+CMN_cost!O21+CLC_cost!O21+BETS_cost!O21+BGO_cost!O21+WIN_cost!O21+WPD_cost!O21+TQY_cost!O21+GHP_cost!O21</f>
        <v>0</v>
      </c>
      <c r="P21" s="305">
        <f>GSB_cost!P21+EHK_cost!P21+CMN_cost!P21+CLC_cost!P21+BETS_cost!P21+BGO_cost!P21+WIN_cost!P21+WPD_cost!P21+TQY_cost!P21+GHP_cost!P21</f>
        <v>0</v>
      </c>
      <c r="Q21" s="233">
        <f>GSB_cost!Q21+EHK_cost!Q21+CMN_cost!Q21+CLC_cost!Q21+BETS_cost!Q21+BGO_cost!Q21+WIN_cost!Q21+WPD_cost!Q21+TQY_cost!Q21+GHP_cost!Q21</f>
        <v>47056.254976006014</v>
      </c>
      <c r="R21" s="233">
        <f ca="1">GSB_cost!R21+EHK_cost!R21+CMN_cost!R21+CLC_cost!R21+BETS_cost!R21+BGO_cost!R21+WIN_cost!R21+WPD_cost!R21+TQY_cost!R21+GHP_cost!R21</f>
        <v>37999.813502216603</v>
      </c>
      <c r="S21" s="305">
        <f>GSB_cost!S21+EHK_cost!S21+CMN_cost!S21+CLC_cost!S21+BETS_cost!S21+BGO_cost!S21+WIN_cost!S21+WPD_cost!S21+TQY_cost!S21+GHP_cost!S21</f>
        <v>0</v>
      </c>
      <c r="T21" s="233">
        <f>GSB_cost!T21+EHK_cost!T21+CMN_cost!T21+CLC_cost!T21+BETS_cost!T21+BGO_cost!T21+WIN_cost!T21+WPD_cost!T21+TQY_cost!T21+GHP_cost!T21</f>
        <v>0</v>
      </c>
      <c r="U21" s="233">
        <f ca="1">GSB_cost!U21+EHK_cost!U21+CMN_cost!U21+CLC_cost!U21+BETS_cost!U21+BGO_cost!U21+WIN_cost!U21+WPD_cost!U21+TQY_cost!U21+GHP_cost!U21</f>
        <v>0</v>
      </c>
      <c r="V21" s="305">
        <f>GSB_cost!V21+EHK_cost!V21+CMN_cost!V21+CLC_cost!V21+BETS_cost!V21+BGO_cost!V21+WIN_cost!V21+WPD_cost!V21+TQY_cost!V21+GHP_cost!V21</f>
        <v>0</v>
      </c>
      <c r="W21" s="233">
        <f>GSB_cost!W21+EHK_cost!W21+CMN_cost!W21+CLC_cost!W21+BETS_cost!W21+BGO_cost!W21+WIN_cost!W21+WPD_cost!W21+TQY_cost!W21+GHP_cost!W21</f>
        <v>0</v>
      </c>
      <c r="X21" s="233">
        <f ca="1">GSB_cost!X21+EHK_cost!X21+CMN_cost!X21+CLC_cost!X21+BETS_cost!X21+BGO_cost!X21+WIN_cost!X21+WPD_cost!X21+TQY_cost!X21+GHP_cost!X21</f>
        <v>0</v>
      </c>
      <c r="Y21" s="305">
        <f>GSB_cost!Y21+EHK_cost!Y21+CMN_cost!Y21+CLC_cost!Y21+BETS_cost!Y21+BGO_cost!Y21+WIN_cost!Y21+WPD_cost!Y21+TQY_cost!Y21+GHP_cost!Y21</f>
        <v>0</v>
      </c>
      <c r="Z21" s="233">
        <f>GSB_cost!Z21+EHK_cost!Z21+CMN_cost!Z21+CLC_cost!Z21+BETS_cost!Z21+BGO_cost!Z21+WIN_cost!Z21+WPD_cost!Z21+TQY_cost!Z21+GHP_cost!Z21</f>
        <v>0</v>
      </c>
      <c r="AA21" s="233">
        <f>GSB_cost!AA21+EHK_cost!AA21+CMN_cost!AA21+CLC_cost!AA21+BETS_cost!AA21+BGO_cost!AA21+WIN_cost!AA21+WPD_cost!AA21+TQY_cost!AA21+GHP_cost!AA21</f>
        <v>0</v>
      </c>
      <c r="AB21" s="305">
        <f>GSB_cost!AB21+EHK_cost!AB21+CMN_cost!AB21+CLC_cost!AB21+BETS_cost!AB21+BGO_cost!AB21+WIN_cost!AB21+WPD_cost!AB21+TQY_cost!AB21+GHP_cost!AB21</f>
        <v>0</v>
      </c>
      <c r="AC21" s="233">
        <f>GSB_cost!AC21+EHK_cost!AC21+CMN_cost!AC21+CLC_cost!AC21+BETS_cost!AC21+BGO_cost!AC21+WIN_cost!AC21+WPD_cost!AC21+TQY_cost!AC21+GHP_cost!AC21</f>
        <v>0</v>
      </c>
      <c r="AD21" s="233">
        <f>GSB_cost!AD21+EHK_cost!AD21+CMN_cost!AD21+CLC_cost!AD21+BETS_cost!AD21+BGO_cost!AD21+WIN_cost!AD21+WPD_cost!AD21+TQY_cost!AD21+GHP_cost!AD21</f>
        <v>0</v>
      </c>
      <c r="AE21" s="305">
        <f>GSB_cost!AE21+EHK_cost!AE21+CMN_cost!AE21+CLC_cost!AE21+BETS_cost!AE21+BGO_cost!AE21+WIN_cost!AE21+WPD_cost!AE21+TQY_cost!AE21+GHP_cost!AE21</f>
        <v>0</v>
      </c>
      <c r="AF21" s="124"/>
      <c r="AI21" s="235">
        <f>GSB_cost!AN21+EHK_cost!AN21+CMN_cost!AN21+CLC_cost!AN21+BETS_cost!AN21+BGO_cost!AN21+WIN_cost!AN21+WPD_cost!AN21+TQY_cost!AN21+GHP_cost!AN21</f>
        <v>0</v>
      </c>
      <c r="AJ21" s="235">
        <f>GSB_cost!AO21+EHK_cost!AO21+CMN_cost!AO21+CLC_cost!AO21+BETS_cost!AO21+BGO_cost!AO21+WIN_cost!AO21+WPD_cost!AO21+TQY_cost!AO21+GHP_cost!AO21</f>
        <v>0</v>
      </c>
      <c r="AK21" s="235">
        <f>GSB_cost!AP21+EHK_cost!AP21+CMN_cost!AP21+CLC_cost!AP21+BETS_cost!AP21+BGO_cost!AP21+WIN_cost!AP21+WPD_cost!AP21+TQY_cost!AP21+GHP_cost!AP21</f>
        <v>0</v>
      </c>
      <c r="AL21" s="235">
        <f>GSB_cost!AQ21+EHK_cost!AQ21+CMN_cost!AQ21+CLC_cost!AQ21+BETS_cost!AQ21+BGO_cost!AQ21+WIN_cost!AQ21+WPD_cost!AQ21+TQY_cost!AQ21+GHP_cost!AQ21</f>
        <v>0</v>
      </c>
      <c r="AM21" s="235">
        <f>GSB_cost!AR21+EHK_cost!AR21+CMN_cost!AR21+CLC_cost!AR21+BETS_cost!AR21+BGO_cost!AR21+WIN_cost!AR21+WPD_cost!AR21+TQY_cost!AR21+GHP_cost!AR21</f>
        <v>0</v>
      </c>
      <c r="AN21" s="235">
        <f>GSB_cost!AS21+EHK_cost!AS21+CMN_cost!AS21+CLC_cost!AS21+BETS_cost!AS21+BGO_cost!AS21+WIN_cost!AS21+WPD_cost!AS21+TQY_cost!AS21+GHP_cost!AS21</f>
        <v>0</v>
      </c>
      <c r="AO21" s="235">
        <f ca="1">GSB_cost!AT21+EHK_cost!AT21+CMN_cost!AT21+CLC_cost!AT21+BETS_cost!AT21+BGO_cost!AT21+WIN_cost!AT21+WPD_cost!AT21+TQY_cost!AT21+GHP_cost!AT21</f>
        <v>0</v>
      </c>
      <c r="AP21" s="235">
        <f ca="1">GSB_cost!AU21+EHK_cost!AU21+CMN_cost!AU21+CLC_cost!AU21+BETS_cost!AU21+BGO_cost!AU21+WIN_cost!AU21+WPD_cost!AU21+TQY_cost!AU21+GHP_cost!AU21</f>
        <v>42528.034239111308</v>
      </c>
      <c r="AQ21" s="235">
        <f ca="1">GSB_cost!AV21+EHK_cost!AV21+CMN_cost!AV21+CLC_cost!AV21+BETS_cost!AV21+BGO_cost!AV21+WIN_cost!AV21+WPD_cost!AV21+TQY_cost!AV21+GHP_cost!AV21</f>
        <v>42528.034239111308</v>
      </c>
      <c r="AR21" s="235">
        <f ca="1">GSB_cost!AW21+EHK_cost!AW21+CMN_cost!AW21+CLC_cost!AW21+BETS_cost!AW21+BGO_cost!AW21+WIN_cost!AW21+WPD_cost!AW21+TQY_cost!AW21+GHP_cost!AW21</f>
        <v>0</v>
      </c>
      <c r="AS21" s="235">
        <f ca="1">GSB_cost!AX21+EHK_cost!AX21+CMN_cost!AX21+CLC_cost!AX21+BETS_cost!AX21+BGO_cost!AX21+WIN_cost!AX21+WPD_cost!AX21+TQY_cost!AX21+GHP_cost!AX21</f>
        <v>0</v>
      </c>
      <c r="AT21" s="235">
        <f ca="1">GSB_cost!AY21+EHK_cost!AY21+CMN_cost!AY21+CLC_cost!AY21+BETS_cost!AY21+BGO_cost!AY21+WIN_cost!AY21+WPD_cost!AY21+TQY_cost!AY21+GHP_cost!AY21</f>
        <v>0</v>
      </c>
      <c r="AU21" s="235">
        <f>GSB_cost!AZ21+EHK_cost!AZ21+CMN_cost!AZ21+CLC_cost!AZ21+BETS_cost!AZ21+BGO_cost!AZ21+WIN_cost!AZ21+WPD_cost!AZ21+TQY_cost!AZ21+GHP_cost!AZ21</f>
        <v>0</v>
      </c>
      <c r="AV21" s="235">
        <f>GSB_cost!BA21+EHK_cost!BA21+CMN_cost!BA21+CLC_cost!BA21+BETS_cost!BA21+BGO_cost!BA21+WIN_cost!BA21+WPD_cost!BA21+TQY_cost!BA21+GHP_cost!BA21</f>
        <v>0</v>
      </c>
      <c r="AW21" s="235">
        <f>GSB_cost!BB21+EHK_cost!BB21+CMN_cost!BB21+CLC_cost!BB21+BETS_cost!BB21+BGO_cost!BB21+WIN_cost!BB21+WPD_cost!BB21+TQY_cost!BB21+GHP_cost!BB21</f>
        <v>0</v>
      </c>
      <c r="AX21" s="235">
        <f>GSB_cost!BC21+EHK_cost!BC21+CMN_cost!BC21+CLC_cost!BC21+BETS_cost!BC21+BGO_cost!BC21+WIN_cost!BC21+WPD_cost!BC21+TQY_cost!BC21+GHP_cost!BC21</f>
        <v>0</v>
      </c>
      <c r="AZ21" s="235">
        <f t="shared" ca="1" si="6"/>
        <v>85056.068478222616</v>
      </c>
      <c r="BA21" s="124"/>
      <c r="BB21" s="124"/>
      <c r="BC21" s="124"/>
      <c r="BD21" s="124"/>
      <c r="BE21" s="124"/>
      <c r="BF21" s="124"/>
      <c r="BG21" s="124"/>
      <c r="BH21" s="124"/>
      <c r="BI21" s="217"/>
      <c r="BJ21" s="124"/>
    </row>
    <row r="22" spans="2:62">
      <c r="B22" s="185" t="str">
        <f t="shared" si="4"/>
        <v>Feeder works</v>
      </c>
      <c r="D22" t="s">
        <v>5</v>
      </c>
      <c r="E22" s="217" t="b">
        <f>IF(ISBLANK(D22), "", INDEX(Asset_groups!$F$7:$F$73, MATCH(D22, Asset_groups!$D$7:$D$73,0))="capex")</f>
        <v>1</v>
      </c>
      <c r="F22" s="12"/>
      <c r="G22" s="98"/>
      <c r="H22" s="233">
        <f>GSB_cost!H22+EHK_cost!H22+CMN_cost!H22+CLC_cost!H22+BETS_cost!H22+BGO_cost!H22+WIN_cost!H22+WPD_cost!H22+TQY_cost!H22+GHP_cost!H22</f>
        <v>0</v>
      </c>
      <c r="I22" s="233">
        <f>GSB_cost!I22+EHK_cost!I22+CMN_cost!I22+CLC_cost!I22+BETS_cost!I22+BGO_cost!I22+WIN_cost!I22+WPD_cost!I22+TQY_cost!I22+GHP_cost!I22</f>
        <v>0</v>
      </c>
      <c r="J22" s="305">
        <f>GSB_cost!J22+EHK_cost!J22+CMN_cost!J22+CLC_cost!J22+BETS_cost!J22+BGO_cost!J22+WIN_cost!J22+WPD_cost!J22+TQY_cost!J22+GHP_cost!J22</f>
        <v>0</v>
      </c>
      <c r="K22" s="233">
        <f>GSB_cost!K22+EHK_cost!K22+CMN_cost!K22+CLC_cost!K22+BETS_cost!K22+BGO_cost!K22+WIN_cost!K22+WPD_cost!K22+TQY_cost!K22+GHP_cost!K22</f>
        <v>0</v>
      </c>
      <c r="L22" s="233">
        <f>GSB_cost!L22+EHK_cost!L22+CMN_cost!L22+CLC_cost!L22+BETS_cost!L22+BGO_cost!L22+WIN_cost!L22+WPD_cost!L22+TQY_cost!L22+GHP_cost!L22</f>
        <v>0</v>
      </c>
      <c r="M22" s="305">
        <f>GSB_cost!M22+EHK_cost!M22+CMN_cost!M22+CLC_cost!M22+BETS_cost!M22+BGO_cost!M22+WIN_cost!M22+WPD_cost!M22+TQY_cost!M22+GHP_cost!M22</f>
        <v>0</v>
      </c>
      <c r="N22" s="233">
        <f>GSB_cost!N22+EHK_cost!N22+CMN_cost!N22+CLC_cost!N22+BETS_cost!N22+BGO_cost!N22+WIN_cost!N22+WPD_cost!N22+TQY_cost!N22+GHP_cost!N22</f>
        <v>0</v>
      </c>
      <c r="O22" s="233">
        <f>GSB_cost!O22+EHK_cost!O22+CMN_cost!O22+CLC_cost!O22+BETS_cost!O22+BGO_cost!O22+WIN_cost!O22+WPD_cost!O22+TQY_cost!O22+GHP_cost!O22</f>
        <v>0</v>
      </c>
      <c r="P22" s="305">
        <f>GSB_cost!P22+EHK_cost!P22+CMN_cost!P22+CLC_cost!P22+BETS_cost!P22+BGO_cost!P22+WIN_cost!P22+WPD_cost!P22+TQY_cost!P22+GHP_cost!P22</f>
        <v>0</v>
      </c>
      <c r="Q22" s="233">
        <f>GSB_cost!Q22+EHK_cost!Q22+CMN_cost!Q22+CLC_cost!Q22+BETS_cost!Q22+BGO_cost!Q22+WIN_cost!Q22+WPD_cost!Q22+TQY_cost!Q22+GHP_cost!Q22</f>
        <v>212173.06985084768</v>
      </c>
      <c r="R22" s="233">
        <f ca="1">GSB_cost!R22+EHK_cost!R22+CMN_cost!R22+CLC_cost!R22+BETS_cost!R22+BGO_cost!R22+WIN_cost!R22+WPD_cost!R22+TQY_cost!R22+GHP_cost!R22</f>
        <v>16791.672777644279</v>
      </c>
      <c r="S22" s="305">
        <f>GSB_cost!S22+EHK_cost!S22+CMN_cost!S22+CLC_cost!S22+BETS_cost!S22+BGO_cost!S22+WIN_cost!S22+WPD_cost!S22+TQY_cost!S22+GHP_cost!S22</f>
        <v>0</v>
      </c>
      <c r="T22" s="233">
        <f>GSB_cost!T22+EHK_cost!T22+CMN_cost!T22+CLC_cost!T22+BETS_cost!T22+BGO_cost!T22+WIN_cost!T22+WPD_cost!T22+TQY_cost!T22+GHP_cost!T22</f>
        <v>0</v>
      </c>
      <c r="U22" s="233">
        <f ca="1">GSB_cost!U22+EHK_cost!U22+CMN_cost!U22+CLC_cost!U22+BETS_cost!U22+BGO_cost!U22+WIN_cost!U22+WPD_cost!U22+TQY_cost!U22+GHP_cost!U22</f>
        <v>0</v>
      </c>
      <c r="V22" s="305">
        <f>GSB_cost!V22+EHK_cost!V22+CMN_cost!V22+CLC_cost!V22+BETS_cost!V22+BGO_cost!V22+WIN_cost!V22+WPD_cost!V22+TQY_cost!V22+GHP_cost!V22</f>
        <v>0</v>
      </c>
      <c r="W22" s="233">
        <f>GSB_cost!W22+EHK_cost!W22+CMN_cost!W22+CLC_cost!W22+BETS_cost!W22+BGO_cost!W22+WIN_cost!W22+WPD_cost!W22+TQY_cost!W22+GHP_cost!W22</f>
        <v>0</v>
      </c>
      <c r="X22" s="233">
        <f ca="1">GSB_cost!X22+EHK_cost!X22+CMN_cost!X22+CLC_cost!X22+BETS_cost!X22+BGO_cost!X22+WIN_cost!X22+WPD_cost!X22+TQY_cost!X22+GHP_cost!X22</f>
        <v>0</v>
      </c>
      <c r="Y22" s="305">
        <f>GSB_cost!Y22+EHK_cost!Y22+CMN_cost!Y22+CLC_cost!Y22+BETS_cost!Y22+BGO_cost!Y22+WIN_cost!Y22+WPD_cost!Y22+TQY_cost!Y22+GHP_cost!Y22</f>
        <v>0</v>
      </c>
      <c r="Z22" s="233">
        <f>GSB_cost!Z22+EHK_cost!Z22+CMN_cost!Z22+CLC_cost!Z22+BETS_cost!Z22+BGO_cost!Z22+WIN_cost!Z22+WPD_cost!Z22+TQY_cost!Z22+GHP_cost!Z22</f>
        <v>0</v>
      </c>
      <c r="AA22" s="233">
        <f>GSB_cost!AA22+EHK_cost!AA22+CMN_cost!AA22+CLC_cost!AA22+BETS_cost!AA22+BGO_cost!AA22+WIN_cost!AA22+WPD_cost!AA22+TQY_cost!AA22+GHP_cost!AA22</f>
        <v>0</v>
      </c>
      <c r="AB22" s="305">
        <f>GSB_cost!AB22+EHK_cost!AB22+CMN_cost!AB22+CLC_cost!AB22+BETS_cost!AB22+BGO_cost!AB22+WIN_cost!AB22+WPD_cost!AB22+TQY_cost!AB22+GHP_cost!AB22</f>
        <v>0</v>
      </c>
      <c r="AC22" s="233">
        <f>GSB_cost!AC22+EHK_cost!AC22+CMN_cost!AC22+CLC_cost!AC22+BETS_cost!AC22+BGO_cost!AC22+WIN_cost!AC22+WPD_cost!AC22+TQY_cost!AC22+GHP_cost!AC22</f>
        <v>0</v>
      </c>
      <c r="AD22" s="233">
        <f>GSB_cost!AD22+EHK_cost!AD22+CMN_cost!AD22+CLC_cost!AD22+BETS_cost!AD22+BGO_cost!AD22+WIN_cost!AD22+WPD_cost!AD22+TQY_cost!AD22+GHP_cost!AD22</f>
        <v>0</v>
      </c>
      <c r="AE22" s="305">
        <f>GSB_cost!AE22+EHK_cost!AE22+CMN_cost!AE22+CLC_cost!AE22+BETS_cost!AE22+BGO_cost!AE22+WIN_cost!AE22+WPD_cost!AE22+TQY_cost!AE22+GHP_cost!AE22</f>
        <v>0</v>
      </c>
      <c r="AF22" s="124"/>
      <c r="AI22" s="235">
        <f>GSB_cost!AN22+EHK_cost!AN22+CMN_cost!AN22+CLC_cost!AN22+BETS_cost!AN22+BGO_cost!AN22+WIN_cost!AN22+WPD_cost!AN22+TQY_cost!AN22+GHP_cost!AN22</f>
        <v>0</v>
      </c>
      <c r="AJ22" s="235">
        <f>GSB_cost!AO22+EHK_cost!AO22+CMN_cost!AO22+CLC_cost!AO22+BETS_cost!AO22+BGO_cost!AO22+WIN_cost!AO22+WPD_cost!AO22+TQY_cost!AO22+GHP_cost!AO22</f>
        <v>0</v>
      </c>
      <c r="AK22" s="235">
        <f>GSB_cost!AP22+EHK_cost!AP22+CMN_cost!AP22+CLC_cost!AP22+BETS_cost!AP22+BGO_cost!AP22+WIN_cost!AP22+WPD_cost!AP22+TQY_cost!AP22+GHP_cost!AP22</f>
        <v>0</v>
      </c>
      <c r="AL22" s="235">
        <f>GSB_cost!AQ22+EHK_cost!AQ22+CMN_cost!AQ22+CLC_cost!AQ22+BETS_cost!AQ22+BGO_cost!AQ22+WIN_cost!AQ22+WPD_cost!AQ22+TQY_cost!AQ22+GHP_cost!AQ22</f>
        <v>0</v>
      </c>
      <c r="AM22" s="235">
        <f>GSB_cost!AR22+EHK_cost!AR22+CMN_cost!AR22+CLC_cost!AR22+BETS_cost!AR22+BGO_cost!AR22+WIN_cost!AR22+WPD_cost!AR22+TQY_cost!AR22+GHP_cost!AR22</f>
        <v>0</v>
      </c>
      <c r="AN22" s="235">
        <f>GSB_cost!AS22+EHK_cost!AS22+CMN_cost!AS22+CLC_cost!AS22+BETS_cost!AS22+BGO_cost!AS22+WIN_cost!AS22+WPD_cost!AS22+TQY_cost!AS22+GHP_cost!AS22</f>
        <v>0</v>
      </c>
      <c r="AO22" s="235">
        <f ca="1">GSB_cost!AT22+EHK_cost!AT22+CMN_cost!AT22+CLC_cost!AT22+BETS_cost!AT22+BGO_cost!AT22+WIN_cost!AT22+WPD_cost!AT22+TQY_cost!AT22+GHP_cost!AT22</f>
        <v>0</v>
      </c>
      <c r="AP22" s="235">
        <f ca="1">GSB_cost!AU22+EHK_cost!AU22+CMN_cost!AU22+CLC_cost!AU22+BETS_cost!AU22+BGO_cost!AU22+WIN_cost!AU22+WPD_cost!AU22+TQY_cost!AU22+GHP_cost!AU22</f>
        <v>114482.37131424597</v>
      </c>
      <c r="AQ22" s="235">
        <f ca="1">GSB_cost!AV22+EHK_cost!AV22+CMN_cost!AV22+CLC_cost!AV22+BETS_cost!AV22+BGO_cost!AV22+WIN_cost!AV22+WPD_cost!AV22+TQY_cost!AV22+GHP_cost!AV22</f>
        <v>114482.37131424597</v>
      </c>
      <c r="AR22" s="235">
        <f ca="1">GSB_cost!AW22+EHK_cost!AW22+CMN_cost!AW22+CLC_cost!AW22+BETS_cost!AW22+BGO_cost!AW22+WIN_cost!AW22+WPD_cost!AW22+TQY_cost!AW22+GHP_cost!AW22</f>
        <v>0</v>
      </c>
      <c r="AS22" s="235">
        <f ca="1">GSB_cost!AX22+EHK_cost!AX22+CMN_cost!AX22+CLC_cost!AX22+BETS_cost!AX22+BGO_cost!AX22+WIN_cost!AX22+WPD_cost!AX22+TQY_cost!AX22+GHP_cost!AX22</f>
        <v>0</v>
      </c>
      <c r="AT22" s="235">
        <f ca="1">GSB_cost!AY22+EHK_cost!AY22+CMN_cost!AY22+CLC_cost!AY22+BETS_cost!AY22+BGO_cost!AY22+WIN_cost!AY22+WPD_cost!AY22+TQY_cost!AY22+GHP_cost!AY22</f>
        <v>0</v>
      </c>
      <c r="AU22" s="235">
        <f>GSB_cost!AZ22+EHK_cost!AZ22+CMN_cost!AZ22+CLC_cost!AZ22+BETS_cost!AZ22+BGO_cost!AZ22+WIN_cost!AZ22+WPD_cost!AZ22+TQY_cost!AZ22+GHP_cost!AZ22</f>
        <v>0</v>
      </c>
      <c r="AV22" s="235">
        <f>GSB_cost!BA22+EHK_cost!BA22+CMN_cost!BA22+CLC_cost!BA22+BETS_cost!BA22+BGO_cost!BA22+WIN_cost!BA22+WPD_cost!BA22+TQY_cost!BA22+GHP_cost!BA22</f>
        <v>0</v>
      </c>
      <c r="AW22" s="235">
        <f>GSB_cost!BB22+EHK_cost!BB22+CMN_cost!BB22+CLC_cost!BB22+BETS_cost!BB22+BGO_cost!BB22+WIN_cost!BB22+WPD_cost!BB22+TQY_cost!BB22+GHP_cost!BB22</f>
        <v>0</v>
      </c>
      <c r="AX22" s="235">
        <f>GSB_cost!BC22+EHK_cost!BC22+CMN_cost!BC22+CLC_cost!BC22+BETS_cost!BC22+BGO_cost!BC22+WIN_cost!BC22+WPD_cost!BC22+TQY_cost!BC22+GHP_cost!BC22</f>
        <v>0</v>
      </c>
      <c r="AZ22" s="235">
        <f t="shared" ca="1" si="6"/>
        <v>228964.74262849195</v>
      </c>
      <c r="BA22" s="124"/>
      <c r="BB22" s="124"/>
      <c r="BC22" s="124"/>
      <c r="BD22" s="124"/>
      <c r="BE22" s="124"/>
      <c r="BF22" s="124"/>
      <c r="BG22" s="124"/>
      <c r="BH22" s="124"/>
      <c r="BI22" s="217"/>
      <c r="BJ22" s="124"/>
    </row>
    <row r="23" spans="2:62">
      <c r="B23" s="185" t="str">
        <f t="shared" si="4"/>
        <v>Feeder works</v>
      </c>
      <c r="D23" t="s">
        <v>6</v>
      </c>
      <c r="E23" s="217" t="b">
        <f>IF(ISBLANK(D23), "", INDEX(Asset_groups!$F$7:$F$73, MATCH(D23, Asset_groups!$D$7:$D$73,0))="capex")</f>
        <v>1</v>
      </c>
      <c r="F23" s="12"/>
      <c r="G23" s="98"/>
      <c r="H23" s="233">
        <f>GSB_cost!H23+EHK_cost!H23+CMN_cost!H23+CLC_cost!H23+BETS_cost!H23+BGO_cost!H23+WIN_cost!H23+WPD_cost!H23+TQY_cost!H23+GHP_cost!H23</f>
        <v>0</v>
      </c>
      <c r="I23" s="233">
        <f>GSB_cost!I23+EHK_cost!I23+CMN_cost!I23+CLC_cost!I23+BETS_cost!I23+BGO_cost!I23+WIN_cost!I23+WPD_cost!I23+TQY_cost!I23+GHP_cost!I23</f>
        <v>0</v>
      </c>
      <c r="J23" s="305">
        <f>GSB_cost!J23+EHK_cost!J23+CMN_cost!J23+CLC_cost!J23+BETS_cost!J23+BGO_cost!J23+WIN_cost!J23+WPD_cost!J23+TQY_cost!J23+GHP_cost!J23</f>
        <v>0</v>
      </c>
      <c r="K23" s="233">
        <f>GSB_cost!K23+EHK_cost!K23+CMN_cost!K23+CLC_cost!K23+BETS_cost!K23+BGO_cost!K23+WIN_cost!K23+WPD_cost!K23+TQY_cost!K23+GHP_cost!K23</f>
        <v>0</v>
      </c>
      <c r="L23" s="233">
        <f>GSB_cost!L23+EHK_cost!L23+CMN_cost!L23+CLC_cost!L23+BETS_cost!L23+BGO_cost!L23+WIN_cost!L23+WPD_cost!L23+TQY_cost!L23+GHP_cost!L23</f>
        <v>0</v>
      </c>
      <c r="M23" s="305">
        <f>GSB_cost!M23+EHK_cost!M23+CMN_cost!M23+CLC_cost!M23+BETS_cost!M23+BGO_cost!M23+WIN_cost!M23+WPD_cost!M23+TQY_cost!M23+GHP_cost!M23</f>
        <v>0</v>
      </c>
      <c r="N23" s="233">
        <f>GSB_cost!N23+EHK_cost!N23+CMN_cost!N23+CLC_cost!N23+BETS_cost!N23+BGO_cost!N23+WIN_cost!N23+WPD_cost!N23+TQY_cost!N23+GHP_cost!N23</f>
        <v>0</v>
      </c>
      <c r="O23" s="233">
        <f>GSB_cost!O23+EHK_cost!O23+CMN_cost!O23+CLC_cost!O23+BETS_cost!O23+BGO_cost!O23+WIN_cost!O23+WPD_cost!O23+TQY_cost!O23+GHP_cost!O23</f>
        <v>0</v>
      </c>
      <c r="P23" s="305">
        <f>GSB_cost!P23+EHK_cost!P23+CMN_cost!P23+CLC_cost!P23+BETS_cost!P23+BGO_cost!P23+WIN_cost!P23+WPD_cost!P23+TQY_cost!P23+GHP_cost!P23</f>
        <v>0</v>
      </c>
      <c r="Q23" s="233">
        <f>GSB_cost!Q23+EHK_cost!Q23+CMN_cost!Q23+CLC_cost!Q23+BETS_cost!Q23+BGO_cost!Q23+WIN_cost!Q23+WPD_cost!Q23+TQY_cost!Q23+GHP_cost!Q23</f>
        <v>704915.67471908068</v>
      </c>
      <c r="R23" s="233">
        <f ca="1">GSB_cost!R23+EHK_cost!R23+CMN_cost!R23+CLC_cost!R23+BETS_cost!R23+BGO_cost!R23+WIN_cost!R23+WPD_cost!R23+TQY_cost!R23+GHP_cost!R23</f>
        <v>63944.046840120129</v>
      </c>
      <c r="S23" s="305">
        <f>GSB_cost!S23+EHK_cost!S23+CMN_cost!S23+CLC_cost!S23+BETS_cost!S23+BGO_cost!S23+WIN_cost!S23+WPD_cost!S23+TQY_cost!S23+GHP_cost!S23</f>
        <v>0</v>
      </c>
      <c r="T23" s="233">
        <f>GSB_cost!T23+EHK_cost!T23+CMN_cost!T23+CLC_cost!T23+BETS_cost!T23+BGO_cost!T23+WIN_cost!T23+WPD_cost!T23+TQY_cost!T23+GHP_cost!T23</f>
        <v>0</v>
      </c>
      <c r="U23" s="233">
        <f ca="1">GSB_cost!U23+EHK_cost!U23+CMN_cost!U23+CLC_cost!U23+BETS_cost!U23+BGO_cost!U23+WIN_cost!U23+WPD_cost!U23+TQY_cost!U23+GHP_cost!U23</f>
        <v>0</v>
      </c>
      <c r="V23" s="305">
        <f>GSB_cost!V23+EHK_cost!V23+CMN_cost!V23+CLC_cost!V23+BETS_cost!V23+BGO_cost!V23+WIN_cost!V23+WPD_cost!V23+TQY_cost!V23+GHP_cost!V23</f>
        <v>0</v>
      </c>
      <c r="W23" s="233">
        <f>GSB_cost!W23+EHK_cost!W23+CMN_cost!W23+CLC_cost!W23+BETS_cost!W23+BGO_cost!W23+WIN_cost!W23+WPD_cost!W23+TQY_cost!W23+GHP_cost!W23</f>
        <v>0</v>
      </c>
      <c r="X23" s="233">
        <f ca="1">GSB_cost!X23+EHK_cost!X23+CMN_cost!X23+CLC_cost!X23+BETS_cost!X23+BGO_cost!X23+WIN_cost!X23+WPD_cost!X23+TQY_cost!X23+GHP_cost!X23</f>
        <v>0</v>
      </c>
      <c r="Y23" s="305">
        <f>GSB_cost!Y23+EHK_cost!Y23+CMN_cost!Y23+CLC_cost!Y23+BETS_cost!Y23+BGO_cost!Y23+WIN_cost!Y23+WPD_cost!Y23+TQY_cost!Y23+GHP_cost!Y23</f>
        <v>0</v>
      </c>
      <c r="Z23" s="233">
        <f>GSB_cost!Z23+EHK_cost!Z23+CMN_cost!Z23+CLC_cost!Z23+BETS_cost!Z23+BGO_cost!Z23+WIN_cost!Z23+WPD_cost!Z23+TQY_cost!Z23+GHP_cost!Z23</f>
        <v>0</v>
      </c>
      <c r="AA23" s="233">
        <f>GSB_cost!AA23+EHK_cost!AA23+CMN_cost!AA23+CLC_cost!AA23+BETS_cost!AA23+BGO_cost!AA23+WIN_cost!AA23+WPD_cost!AA23+TQY_cost!AA23+GHP_cost!AA23</f>
        <v>0</v>
      </c>
      <c r="AB23" s="305">
        <f>GSB_cost!AB23+EHK_cost!AB23+CMN_cost!AB23+CLC_cost!AB23+BETS_cost!AB23+BGO_cost!AB23+WIN_cost!AB23+WPD_cost!AB23+TQY_cost!AB23+GHP_cost!AB23</f>
        <v>0</v>
      </c>
      <c r="AC23" s="233">
        <f>GSB_cost!AC23+EHK_cost!AC23+CMN_cost!AC23+CLC_cost!AC23+BETS_cost!AC23+BGO_cost!AC23+WIN_cost!AC23+WPD_cost!AC23+TQY_cost!AC23+GHP_cost!AC23</f>
        <v>0</v>
      </c>
      <c r="AD23" s="233">
        <f>GSB_cost!AD23+EHK_cost!AD23+CMN_cost!AD23+CLC_cost!AD23+BETS_cost!AD23+BGO_cost!AD23+WIN_cost!AD23+WPD_cost!AD23+TQY_cost!AD23+GHP_cost!AD23</f>
        <v>0</v>
      </c>
      <c r="AE23" s="305">
        <f>GSB_cost!AE23+EHK_cost!AE23+CMN_cost!AE23+CLC_cost!AE23+BETS_cost!AE23+BGO_cost!AE23+WIN_cost!AE23+WPD_cost!AE23+TQY_cost!AE23+GHP_cost!AE23</f>
        <v>0</v>
      </c>
      <c r="AF23" s="124"/>
      <c r="AI23" s="235">
        <f>GSB_cost!AN23+EHK_cost!AN23+CMN_cost!AN23+CLC_cost!AN23+BETS_cost!AN23+BGO_cost!AN23+WIN_cost!AN23+WPD_cost!AN23+TQY_cost!AN23+GHP_cost!AN23</f>
        <v>0</v>
      </c>
      <c r="AJ23" s="235">
        <f>GSB_cost!AO23+EHK_cost!AO23+CMN_cost!AO23+CLC_cost!AO23+BETS_cost!AO23+BGO_cost!AO23+WIN_cost!AO23+WPD_cost!AO23+TQY_cost!AO23+GHP_cost!AO23</f>
        <v>0</v>
      </c>
      <c r="AK23" s="235">
        <f>GSB_cost!AP23+EHK_cost!AP23+CMN_cost!AP23+CLC_cost!AP23+BETS_cost!AP23+BGO_cost!AP23+WIN_cost!AP23+WPD_cost!AP23+TQY_cost!AP23+GHP_cost!AP23</f>
        <v>0</v>
      </c>
      <c r="AL23" s="235">
        <f>GSB_cost!AQ23+EHK_cost!AQ23+CMN_cost!AQ23+CLC_cost!AQ23+BETS_cost!AQ23+BGO_cost!AQ23+WIN_cost!AQ23+WPD_cost!AQ23+TQY_cost!AQ23+GHP_cost!AQ23</f>
        <v>0</v>
      </c>
      <c r="AM23" s="235">
        <f>GSB_cost!AR23+EHK_cost!AR23+CMN_cost!AR23+CLC_cost!AR23+BETS_cost!AR23+BGO_cost!AR23+WIN_cost!AR23+WPD_cost!AR23+TQY_cost!AR23+GHP_cost!AR23</f>
        <v>0</v>
      </c>
      <c r="AN23" s="235">
        <f>GSB_cost!AS23+EHK_cost!AS23+CMN_cost!AS23+CLC_cost!AS23+BETS_cost!AS23+BGO_cost!AS23+WIN_cost!AS23+WPD_cost!AS23+TQY_cost!AS23+GHP_cost!AS23</f>
        <v>0</v>
      </c>
      <c r="AO23" s="235">
        <f ca="1">GSB_cost!AT23+EHK_cost!AT23+CMN_cost!AT23+CLC_cost!AT23+BETS_cost!AT23+BGO_cost!AT23+WIN_cost!AT23+WPD_cost!AT23+TQY_cost!AT23+GHP_cost!AT23</f>
        <v>0</v>
      </c>
      <c r="AP23" s="235">
        <f ca="1">GSB_cost!AU23+EHK_cost!AU23+CMN_cost!AU23+CLC_cost!AU23+BETS_cost!AU23+BGO_cost!AU23+WIN_cost!AU23+WPD_cost!AU23+TQY_cost!AU23+GHP_cost!AU23</f>
        <v>384429.86077960039</v>
      </c>
      <c r="AQ23" s="235">
        <f ca="1">GSB_cost!AV23+EHK_cost!AV23+CMN_cost!AV23+CLC_cost!AV23+BETS_cost!AV23+BGO_cost!AV23+WIN_cost!AV23+WPD_cost!AV23+TQY_cost!AV23+GHP_cost!AV23</f>
        <v>384429.86077960039</v>
      </c>
      <c r="AR23" s="235">
        <f ca="1">GSB_cost!AW23+EHK_cost!AW23+CMN_cost!AW23+CLC_cost!AW23+BETS_cost!AW23+BGO_cost!AW23+WIN_cost!AW23+WPD_cost!AW23+TQY_cost!AW23+GHP_cost!AW23</f>
        <v>0</v>
      </c>
      <c r="AS23" s="235">
        <f ca="1">GSB_cost!AX23+EHK_cost!AX23+CMN_cost!AX23+CLC_cost!AX23+BETS_cost!AX23+BGO_cost!AX23+WIN_cost!AX23+WPD_cost!AX23+TQY_cost!AX23+GHP_cost!AX23</f>
        <v>0</v>
      </c>
      <c r="AT23" s="235">
        <f ca="1">GSB_cost!AY23+EHK_cost!AY23+CMN_cost!AY23+CLC_cost!AY23+BETS_cost!AY23+BGO_cost!AY23+WIN_cost!AY23+WPD_cost!AY23+TQY_cost!AY23+GHP_cost!AY23</f>
        <v>0</v>
      </c>
      <c r="AU23" s="235">
        <f>GSB_cost!AZ23+EHK_cost!AZ23+CMN_cost!AZ23+CLC_cost!AZ23+BETS_cost!AZ23+BGO_cost!AZ23+WIN_cost!AZ23+WPD_cost!AZ23+TQY_cost!AZ23+GHP_cost!AZ23</f>
        <v>0</v>
      </c>
      <c r="AV23" s="235">
        <f>GSB_cost!BA23+EHK_cost!BA23+CMN_cost!BA23+CLC_cost!BA23+BETS_cost!BA23+BGO_cost!BA23+WIN_cost!BA23+WPD_cost!BA23+TQY_cost!BA23+GHP_cost!BA23</f>
        <v>0</v>
      </c>
      <c r="AW23" s="235">
        <f>GSB_cost!BB23+EHK_cost!BB23+CMN_cost!BB23+CLC_cost!BB23+BETS_cost!BB23+BGO_cost!BB23+WIN_cost!BB23+WPD_cost!BB23+TQY_cost!BB23+GHP_cost!BB23</f>
        <v>0</v>
      </c>
      <c r="AX23" s="235">
        <f>GSB_cost!BC23+EHK_cost!BC23+CMN_cost!BC23+CLC_cost!BC23+BETS_cost!BC23+BGO_cost!BC23+WIN_cost!BC23+WPD_cost!BC23+TQY_cost!BC23+GHP_cost!BC23</f>
        <v>0</v>
      </c>
      <c r="AZ23" s="235">
        <f t="shared" ca="1" si="6"/>
        <v>768859.72155920079</v>
      </c>
      <c r="BA23" s="124"/>
      <c r="BB23" s="124"/>
      <c r="BC23" s="124"/>
      <c r="BD23" s="124"/>
      <c r="BE23" s="124"/>
      <c r="BF23" s="124"/>
      <c r="BG23" s="124"/>
      <c r="BH23" s="124"/>
      <c r="BI23" s="217"/>
      <c r="BJ23" s="124"/>
    </row>
    <row r="24" spans="2:62">
      <c r="B24" s="185" t="str">
        <f t="shared" si="4"/>
        <v>Feeder works</v>
      </c>
      <c r="D24" t="s">
        <v>20</v>
      </c>
      <c r="E24" s="217" t="b">
        <f>IF(ISBLANK(D24), "", INDEX(Asset_groups!$F$7:$F$73, MATCH(D24, Asset_groups!$D$7:$D$73,0))="capex")</f>
        <v>1</v>
      </c>
      <c r="F24" s="12"/>
      <c r="G24" s="98"/>
      <c r="H24" s="233">
        <f>GSB_cost!H24+EHK_cost!H24+CMN_cost!H24+CLC_cost!H24+BETS_cost!H24+BGO_cost!H24+WIN_cost!H24+WPD_cost!H24+TQY_cost!H24+GHP_cost!H24</f>
        <v>0</v>
      </c>
      <c r="I24" s="233">
        <f>GSB_cost!I24+EHK_cost!I24+CMN_cost!I24+CLC_cost!I24+BETS_cost!I24+BGO_cost!I24+WIN_cost!I24+WPD_cost!I24+TQY_cost!I24+GHP_cost!I24</f>
        <v>0</v>
      </c>
      <c r="J24" s="305">
        <f>GSB_cost!J24+EHK_cost!J24+CMN_cost!J24+CLC_cost!J24+BETS_cost!J24+BGO_cost!J24+WIN_cost!J24+WPD_cost!J24+TQY_cost!J24+GHP_cost!J24</f>
        <v>0</v>
      </c>
      <c r="K24" s="233">
        <f>GSB_cost!K24+EHK_cost!K24+CMN_cost!K24+CLC_cost!K24+BETS_cost!K24+BGO_cost!K24+WIN_cost!K24+WPD_cost!K24+TQY_cost!K24+GHP_cost!K24</f>
        <v>0</v>
      </c>
      <c r="L24" s="233">
        <f>GSB_cost!L24+EHK_cost!L24+CMN_cost!L24+CLC_cost!L24+BETS_cost!L24+BGO_cost!L24+WIN_cost!L24+WPD_cost!L24+TQY_cost!L24+GHP_cost!L24</f>
        <v>0</v>
      </c>
      <c r="M24" s="305">
        <f>GSB_cost!M24+EHK_cost!M24+CMN_cost!M24+CLC_cost!M24+BETS_cost!M24+BGO_cost!M24+WIN_cost!M24+WPD_cost!M24+TQY_cost!M24+GHP_cost!M24</f>
        <v>0</v>
      </c>
      <c r="N24" s="233">
        <f>GSB_cost!N24+EHK_cost!N24+CMN_cost!N24+CLC_cost!N24+BETS_cost!N24+BGO_cost!N24+WIN_cost!N24+WPD_cost!N24+TQY_cost!N24+GHP_cost!N24</f>
        <v>0</v>
      </c>
      <c r="O24" s="233">
        <f>GSB_cost!O24+EHK_cost!O24+CMN_cost!O24+CLC_cost!O24+BETS_cost!O24+BGO_cost!O24+WIN_cost!O24+WPD_cost!O24+TQY_cost!O24+GHP_cost!O24</f>
        <v>0</v>
      </c>
      <c r="P24" s="305">
        <f>GSB_cost!P24+EHK_cost!P24+CMN_cost!P24+CLC_cost!P24+BETS_cost!P24+BGO_cost!P24+WIN_cost!P24+WPD_cost!P24+TQY_cost!P24+GHP_cost!P24</f>
        <v>0</v>
      </c>
      <c r="Q24" s="233">
        <f>GSB_cost!Q24+EHK_cost!Q24+CMN_cost!Q24+CLC_cost!Q24+BETS_cost!Q24+BGO_cost!Q24+WIN_cost!Q24+WPD_cost!Q24+TQY_cost!Q24+GHP_cost!Q24</f>
        <v>6614.7762773639133</v>
      </c>
      <c r="R24" s="233">
        <f ca="1">GSB_cost!R24+EHK_cost!R24+CMN_cost!R24+CLC_cost!R24+BETS_cost!R24+BGO_cost!R24+WIN_cost!R24+WPD_cost!R24+TQY_cost!R24+GHP_cost!R24</f>
        <v>31418.502913393637</v>
      </c>
      <c r="S24" s="305">
        <f>GSB_cost!S24+EHK_cost!S24+CMN_cost!S24+CLC_cost!S24+BETS_cost!S24+BGO_cost!S24+WIN_cost!S24+WPD_cost!S24+TQY_cost!S24+GHP_cost!S24</f>
        <v>0</v>
      </c>
      <c r="T24" s="233">
        <f>GSB_cost!T24+EHK_cost!T24+CMN_cost!T24+CLC_cost!T24+BETS_cost!T24+BGO_cost!T24+WIN_cost!T24+WPD_cost!T24+TQY_cost!T24+GHP_cost!T24</f>
        <v>0</v>
      </c>
      <c r="U24" s="233">
        <f ca="1">GSB_cost!U24+EHK_cost!U24+CMN_cost!U24+CLC_cost!U24+BETS_cost!U24+BGO_cost!U24+WIN_cost!U24+WPD_cost!U24+TQY_cost!U24+GHP_cost!U24</f>
        <v>0</v>
      </c>
      <c r="V24" s="305">
        <f>GSB_cost!V24+EHK_cost!V24+CMN_cost!V24+CLC_cost!V24+BETS_cost!V24+BGO_cost!V24+WIN_cost!V24+WPD_cost!V24+TQY_cost!V24+GHP_cost!V24</f>
        <v>0</v>
      </c>
      <c r="W24" s="233">
        <f>GSB_cost!W24+EHK_cost!W24+CMN_cost!W24+CLC_cost!W24+BETS_cost!W24+BGO_cost!W24+WIN_cost!W24+WPD_cost!W24+TQY_cost!W24+GHP_cost!W24</f>
        <v>0</v>
      </c>
      <c r="X24" s="233">
        <f ca="1">GSB_cost!X24+EHK_cost!X24+CMN_cost!X24+CLC_cost!X24+BETS_cost!X24+BGO_cost!X24+WIN_cost!X24+WPD_cost!X24+TQY_cost!X24+GHP_cost!X24</f>
        <v>0</v>
      </c>
      <c r="Y24" s="305">
        <f>GSB_cost!Y24+EHK_cost!Y24+CMN_cost!Y24+CLC_cost!Y24+BETS_cost!Y24+BGO_cost!Y24+WIN_cost!Y24+WPD_cost!Y24+TQY_cost!Y24+GHP_cost!Y24</f>
        <v>0</v>
      </c>
      <c r="Z24" s="233">
        <f>GSB_cost!Z24+EHK_cost!Z24+CMN_cost!Z24+CLC_cost!Z24+BETS_cost!Z24+BGO_cost!Z24+WIN_cost!Z24+WPD_cost!Z24+TQY_cost!Z24+GHP_cost!Z24</f>
        <v>0</v>
      </c>
      <c r="AA24" s="233">
        <f>GSB_cost!AA24+EHK_cost!AA24+CMN_cost!AA24+CLC_cost!AA24+BETS_cost!AA24+BGO_cost!AA24+WIN_cost!AA24+WPD_cost!AA24+TQY_cost!AA24+GHP_cost!AA24</f>
        <v>0</v>
      </c>
      <c r="AB24" s="305">
        <f>GSB_cost!AB24+EHK_cost!AB24+CMN_cost!AB24+CLC_cost!AB24+BETS_cost!AB24+BGO_cost!AB24+WIN_cost!AB24+WPD_cost!AB24+TQY_cost!AB24+GHP_cost!AB24</f>
        <v>0</v>
      </c>
      <c r="AC24" s="233">
        <f>GSB_cost!AC24+EHK_cost!AC24+CMN_cost!AC24+CLC_cost!AC24+BETS_cost!AC24+BGO_cost!AC24+WIN_cost!AC24+WPD_cost!AC24+TQY_cost!AC24+GHP_cost!AC24</f>
        <v>0</v>
      </c>
      <c r="AD24" s="233">
        <f>GSB_cost!AD24+EHK_cost!AD24+CMN_cost!AD24+CLC_cost!AD24+BETS_cost!AD24+BGO_cost!AD24+WIN_cost!AD24+WPD_cost!AD24+TQY_cost!AD24+GHP_cost!AD24</f>
        <v>0</v>
      </c>
      <c r="AE24" s="305">
        <f>GSB_cost!AE24+EHK_cost!AE24+CMN_cost!AE24+CLC_cost!AE24+BETS_cost!AE24+BGO_cost!AE24+WIN_cost!AE24+WPD_cost!AE24+TQY_cost!AE24+GHP_cost!AE24</f>
        <v>0</v>
      </c>
      <c r="AF24" s="124"/>
      <c r="AH24" s="217"/>
      <c r="AI24" s="235">
        <f>GSB_cost!AN24+EHK_cost!AN24+CMN_cost!AN24+CLC_cost!AN24+BETS_cost!AN24+BGO_cost!AN24+WIN_cost!AN24+WPD_cost!AN24+TQY_cost!AN24+GHP_cost!AN24</f>
        <v>0</v>
      </c>
      <c r="AJ24" s="235">
        <f>GSB_cost!AO24+EHK_cost!AO24+CMN_cost!AO24+CLC_cost!AO24+BETS_cost!AO24+BGO_cost!AO24+WIN_cost!AO24+WPD_cost!AO24+TQY_cost!AO24+GHP_cost!AO24</f>
        <v>0</v>
      </c>
      <c r="AK24" s="235">
        <f>GSB_cost!AP24+EHK_cost!AP24+CMN_cost!AP24+CLC_cost!AP24+BETS_cost!AP24+BGO_cost!AP24+WIN_cost!AP24+WPD_cost!AP24+TQY_cost!AP24+GHP_cost!AP24</f>
        <v>0</v>
      </c>
      <c r="AL24" s="235">
        <f>GSB_cost!AQ24+EHK_cost!AQ24+CMN_cost!AQ24+CLC_cost!AQ24+BETS_cost!AQ24+BGO_cost!AQ24+WIN_cost!AQ24+WPD_cost!AQ24+TQY_cost!AQ24+GHP_cost!AQ24</f>
        <v>0</v>
      </c>
      <c r="AM24" s="235">
        <f>GSB_cost!AR24+EHK_cost!AR24+CMN_cost!AR24+CLC_cost!AR24+BETS_cost!AR24+BGO_cost!AR24+WIN_cost!AR24+WPD_cost!AR24+TQY_cost!AR24+GHP_cost!AR24</f>
        <v>0</v>
      </c>
      <c r="AN24" s="235">
        <f>GSB_cost!AS24+EHK_cost!AS24+CMN_cost!AS24+CLC_cost!AS24+BETS_cost!AS24+BGO_cost!AS24+WIN_cost!AS24+WPD_cost!AS24+TQY_cost!AS24+GHP_cost!AS24</f>
        <v>0</v>
      </c>
      <c r="AO24" s="235">
        <f ca="1">GSB_cost!AT24+EHK_cost!AT24+CMN_cost!AT24+CLC_cost!AT24+BETS_cost!AT24+BGO_cost!AT24+WIN_cost!AT24+WPD_cost!AT24+TQY_cost!AT24+GHP_cost!AT24</f>
        <v>0</v>
      </c>
      <c r="AP24" s="235">
        <f ca="1">GSB_cost!AU24+EHK_cost!AU24+CMN_cost!AU24+CLC_cost!AU24+BETS_cost!AU24+BGO_cost!AU24+WIN_cost!AU24+WPD_cost!AU24+TQY_cost!AU24+GHP_cost!AU24</f>
        <v>19016.639595378776</v>
      </c>
      <c r="AQ24" s="235">
        <f ca="1">GSB_cost!AV24+EHK_cost!AV24+CMN_cost!AV24+CLC_cost!AV24+BETS_cost!AV24+BGO_cost!AV24+WIN_cost!AV24+WPD_cost!AV24+TQY_cost!AV24+GHP_cost!AV24</f>
        <v>19016.639595378776</v>
      </c>
      <c r="AR24" s="235">
        <f ca="1">GSB_cost!AW24+EHK_cost!AW24+CMN_cost!AW24+CLC_cost!AW24+BETS_cost!AW24+BGO_cost!AW24+WIN_cost!AW24+WPD_cost!AW24+TQY_cost!AW24+GHP_cost!AW24</f>
        <v>0</v>
      </c>
      <c r="AS24" s="235">
        <f ca="1">GSB_cost!AX24+EHK_cost!AX24+CMN_cost!AX24+CLC_cost!AX24+BETS_cost!AX24+BGO_cost!AX24+WIN_cost!AX24+WPD_cost!AX24+TQY_cost!AX24+GHP_cost!AX24</f>
        <v>0</v>
      </c>
      <c r="AT24" s="235">
        <f ca="1">GSB_cost!AY24+EHK_cost!AY24+CMN_cost!AY24+CLC_cost!AY24+BETS_cost!AY24+BGO_cost!AY24+WIN_cost!AY24+WPD_cost!AY24+TQY_cost!AY24+GHP_cost!AY24</f>
        <v>0</v>
      </c>
      <c r="AU24" s="235">
        <f>GSB_cost!AZ24+EHK_cost!AZ24+CMN_cost!AZ24+CLC_cost!AZ24+BETS_cost!AZ24+BGO_cost!AZ24+WIN_cost!AZ24+WPD_cost!AZ24+TQY_cost!AZ24+GHP_cost!AZ24</f>
        <v>0</v>
      </c>
      <c r="AV24" s="235">
        <f>GSB_cost!BA24+EHK_cost!BA24+CMN_cost!BA24+CLC_cost!BA24+BETS_cost!BA24+BGO_cost!BA24+WIN_cost!BA24+WPD_cost!BA24+TQY_cost!BA24+GHP_cost!BA24</f>
        <v>0</v>
      </c>
      <c r="AW24" s="235">
        <f>GSB_cost!BB24+EHK_cost!BB24+CMN_cost!BB24+CLC_cost!BB24+BETS_cost!BB24+BGO_cost!BB24+WIN_cost!BB24+WPD_cost!BB24+TQY_cost!BB24+GHP_cost!BB24</f>
        <v>0</v>
      </c>
      <c r="AX24" s="235">
        <f>GSB_cost!BC24+EHK_cost!BC24+CMN_cost!BC24+CLC_cost!BC24+BETS_cost!BC24+BGO_cost!BC24+WIN_cost!BC24+WPD_cost!BC24+TQY_cost!BC24+GHP_cost!BC24</f>
        <v>0</v>
      </c>
      <c r="AY24" s="217"/>
      <c r="AZ24" s="235">
        <f t="shared" ref="AZ24" ca="1" si="7">SUM(AI24:AX24)</f>
        <v>38033.279190757552</v>
      </c>
      <c r="BA24" s="124"/>
      <c r="BB24" s="124"/>
      <c r="BC24" s="124"/>
      <c r="BD24" s="124"/>
      <c r="BE24" s="124"/>
      <c r="BF24" s="124"/>
      <c r="BG24" s="124"/>
      <c r="BH24" s="124"/>
      <c r="BI24" s="217"/>
      <c r="BJ24" s="124"/>
    </row>
    <row r="25" spans="2:62">
      <c r="B25" s="185" t="str">
        <f t="shared" si="4"/>
        <v>Feeder works</v>
      </c>
      <c r="D25" t="s">
        <v>78</v>
      </c>
      <c r="E25" t="b">
        <f>IF(ISBLANK(D25), "", INDEX(Asset_groups!$F$7:$F$73, MATCH(D25, Asset_groups!$D$7:$D$73,0))="capex")</f>
        <v>1</v>
      </c>
      <c r="F25" s="12"/>
      <c r="G25" s="98"/>
      <c r="H25" s="233">
        <f>GSB_cost!H25+EHK_cost!H25+CMN_cost!H25+CLC_cost!H25+BETS_cost!H25+BGO_cost!H25+WIN_cost!H25+WPD_cost!H25+TQY_cost!H25+GHP_cost!H25</f>
        <v>0</v>
      </c>
      <c r="I25" s="233">
        <f>GSB_cost!I25+EHK_cost!I25+CMN_cost!I25+CLC_cost!I25+BETS_cost!I25+BGO_cost!I25+WIN_cost!I25+WPD_cost!I25+TQY_cost!I25+GHP_cost!I25</f>
        <v>0</v>
      </c>
      <c r="J25" s="305">
        <f>GSB_cost!J25+EHK_cost!J25+CMN_cost!J25+CLC_cost!J25+BETS_cost!J25+BGO_cost!J25+WIN_cost!J25+WPD_cost!J25+TQY_cost!J25+GHP_cost!J25</f>
        <v>0</v>
      </c>
      <c r="K25" s="233">
        <f>GSB_cost!K25+EHK_cost!K25+CMN_cost!K25+CLC_cost!K25+BETS_cost!K25+BGO_cost!K25+WIN_cost!K25+WPD_cost!K25+TQY_cost!K25+GHP_cost!K25</f>
        <v>0</v>
      </c>
      <c r="L25" s="233">
        <f>GSB_cost!L25+EHK_cost!L25+CMN_cost!L25+CLC_cost!L25+BETS_cost!L25+BGO_cost!L25+WIN_cost!L25+WPD_cost!L25+TQY_cost!L25+GHP_cost!L25</f>
        <v>0</v>
      </c>
      <c r="M25" s="305">
        <f>GSB_cost!M25+EHK_cost!M25+CMN_cost!M25+CLC_cost!M25+BETS_cost!M25+BGO_cost!M25+WIN_cost!M25+WPD_cost!M25+TQY_cost!M25+GHP_cost!M25</f>
        <v>0</v>
      </c>
      <c r="N25" s="233">
        <f>GSB_cost!N25+EHK_cost!N25+CMN_cost!N25+CLC_cost!N25+BETS_cost!N25+BGO_cost!N25+WIN_cost!N25+WPD_cost!N25+TQY_cost!N25+GHP_cost!N25</f>
        <v>0</v>
      </c>
      <c r="O25" s="233">
        <f>GSB_cost!O25+EHK_cost!O25+CMN_cost!O25+CLC_cost!O25+BETS_cost!O25+BGO_cost!O25+WIN_cost!O25+WPD_cost!O25+TQY_cost!O25+GHP_cost!O25</f>
        <v>0</v>
      </c>
      <c r="P25" s="305">
        <f>GSB_cost!P25+EHK_cost!P25+CMN_cost!P25+CLC_cost!P25+BETS_cost!P25+BGO_cost!P25+WIN_cost!P25+WPD_cost!P25+TQY_cost!P25+GHP_cost!P25</f>
        <v>0</v>
      </c>
      <c r="Q25" s="233">
        <f>GSB_cost!Q25+EHK_cost!Q25+CMN_cost!Q25+CLC_cost!Q25+BETS_cost!Q25+BGO_cost!Q25+WIN_cost!Q25+WPD_cost!Q25+TQY_cost!Q25+GHP_cost!Q25</f>
        <v>426360.32951284776</v>
      </c>
      <c r="R25" s="233">
        <f ca="1">GSB_cost!R25+EHK_cost!R25+CMN_cost!R25+CLC_cost!R25+BETS_cost!R25+BGO_cost!R25+WIN_cost!R25+WPD_cost!R25+TQY_cost!R25+GHP_cost!R25</f>
        <v>42974.733870044169</v>
      </c>
      <c r="S25" s="305">
        <f>GSB_cost!S25+EHK_cost!S25+CMN_cost!S25+CLC_cost!S25+BETS_cost!S25+BGO_cost!S25+WIN_cost!S25+WPD_cost!S25+TQY_cost!S25+GHP_cost!S25</f>
        <v>0</v>
      </c>
      <c r="T25" s="233">
        <f>GSB_cost!T25+EHK_cost!T25+CMN_cost!T25+CLC_cost!T25+BETS_cost!T25+BGO_cost!T25+WIN_cost!T25+WPD_cost!T25+TQY_cost!T25+GHP_cost!T25</f>
        <v>0</v>
      </c>
      <c r="U25" s="233">
        <f ca="1">GSB_cost!U25+EHK_cost!U25+CMN_cost!U25+CLC_cost!U25+BETS_cost!U25+BGO_cost!U25+WIN_cost!U25+WPD_cost!U25+TQY_cost!U25+GHP_cost!U25</f>
        <v>0</v>
      </c>
      <c r="V25" s="305">
        <f>GSB_cost!V25+EHK_cost!V25+CMN_cost!V25+CLC_cost!V25+BETS_cost!V25+BGO_cost!V25+WIN_cost!V25+WPD_cost!V25+TQY_cost!V25+GHP_cost!V25</f>
        <v>0</v>
      </c>
      <c r="W25" s="233">
        <f>GSB_cost!W25+EHK_cost!W25+CMN_cost!W25+CLC_cost!W25+BETS_cost!W25+BGO_cost!W25+WIN_cost!W25+WPD_cost!W25+TQY_cost!W25+GHP_cost!W25</f>
        <v>0</v>
      </c>
      <c r="X25" s="233">
        <f ca="1">GSB_cost!X25+EHK_cost!X25+CMN_cost!X25+CLC_cost!X25+BETS_cost!X25+BGO_cost!X25+WIN_cost!X25+WPD_cost!X25+TQY_cost!X25+GHP_cost!X25</f>
        <v>0</v>
      </c>
      <c r="Y25" s="305">
        <f>GSB_cost!Y25+EHK_cost!Y25+CMN_cost!Y25+CLC_cost!Y25+BETS_cost!Y25+BGO_cost!Y25+WIN_cost!Y25+WPD_cost!Y25+TQY_cost!Y25+GHP_cost!Y25</f>
        <v>0</v>
      </c>
      <c r="Z25" s="233">
        <f>GSB_cost!Z25+EHK_cost!Z25+CMN_cost!Z25+CLC_cost!Z25+BETS_cost!Z25+BGO_cost!Z25+WIN_cost!Z25+WPD_cost!Z25+TQY_cost!Z25+GHP_cost!Z25</f>
        <v>0</v>
      </c>
      <c r="AA25" s="233">
        <f>GSB_cost!AA25+EHK_cost!AA25+CMN_cost!AA25+CLC_cost!AA25+BETS_cost!AA25+BGO_cost!AA25+WIN_cost!AA25+WPD_cost!AA25+TQY_cost!AA25+GHP_cost!AA25</f>
        <v>0</v>
      </c>
      <c r="AB25" s="305">
        <f>GSB_cost!AB25+EHK_cost!AB25+CMN_cost!AB25+CLC_cost!AB25+BETS_cost!AB25+BGO_cost!AB25+WIN_cost!AB25+WPD_cost!AB25+TQY_cost!AB25+GHP_cost!AB25</f>
        <v>0</v>
      </c>
      <c r="AC25" s="233">
        <f>GSB_cost!AC25+EHK_cost!AC25+CMN_cost!AC25+CLC_cost!AC25+BETS_cost!AC25+BGO_cost!AC25+WIN_cost!AC25+WPD_cost!AC25+TQY_cost!AC25+GHP_cost!AC25</f>
        <v>0</v>
      </c>
      <c r="AD25" s="233">
        <f>GSB_cost!AD25+EHK_cost!AD25+CMN_cost!AD25+CLC_cost!AD25+BETS_cost!AD25+BGO_cost!AD25+WIN_cost!AD25+WPD_cost!AD25+TQY_cost!AD25+GHP_cost!AD25</f>
        <v>0</v>
      </c>
      <c r="AE25" s="305">
        <f>GSB_cost!AE25+EHK_cost!AE25+CMN_cost!AE25+CLC_cost!AE25+BETS_cost!AE25+BGO_cost!AE25+WIN_cost!AE25+WPD_cost!AE25+TQY_cost!AE25+GHP_cost!AE25</f>
        <v>0</v>
      </c>
      <c r="AF25" s="124"/>
      <c r="AI25" s="235">
        <f>GSB_cost!AN25+EHK_cost!AN25+CMN_cost!AN25+CLC_cost!AN25+BETS_cost!AN25+BGO_cost!AN25+WIN_cost!AN25+WPD_cost!AN25+TQY_cost!AN25+GHP_cost!AN25</f>
        <v>0</v>
      </c>
      <c r="AJ25" s="235">
        <f>GSB_cost!AO25+EHK_cost!AO25+CMN_cost!AO25+CLC_cost!AO25+BETS_cost!AO25+BGO_cost!AO25+WIN_cost!AO25+WPD_cost!AO25+TQY_cost!AO25+GHP_cost!AO25</f>
        <v>0</v>
      </c>
      <c r="AK25" s="235">
        <f>GSB_cost!AP25+EHK_cost!AP25+CMN_cost!AP25+CLC_cost!AP25+BETS_cost!AP25+BGO_cost!AP25+WIN_cost!AP25+WPD_cost!AP25+TQY_cost!AP25+GHP_cost!AP25</f>
        <v>0</v>
      </c>
      <c r="AL25" s="235">
        <f>GSB_cost!AQ25+EHK_cost!AQ25+CMN_cost!AQ25+CLC_cost!AQ25+BETS_cost!AQ25+BGO_cost!AQ25+WIN_cost!AQ25+WPD_cost!AQ25+TQY_cost!AQ25+GHP_cost!AQ25</f>
        <v>0</v>
      </c>
      <c r="AM25" s="235">
        <f>GSB_cost!AR25+EHK_cost!AR25+CMN_cost!AR25+CLC_cost!AR25+BETS_cost!AR25+BGO_cost!AR25+WIN_cost!AR25+WPD_cost!AR25+TQY_cost!AR25+GHP_cost!AR25</f>
        <v>0</v>
      </c>
      <c r="AN25" s="235">
        <f>GSB_cost!AS25+EHK_cost!AS25+CMN_cost!AS25+CLC_cost!AS25+BETS_cost!AS25+BGO_cost!AS25+WIN_cost!AS25+WPD_cost!AS25+TQY_cost!AS25+GHP_cost!AS25</f>
        <v>0</v>
      </c>
      <c r="AO25" s="235">
        <f ca="1">GSB_cost!AT25+EHK_cost!AT25+CMN_cost!AT25+CLC_cost!AT25+BETS_cost!AT25+BGO_cost!AT25+WIN_cost!AT25+WPD_cost!AT25+TQY_cost!AT25+GHP_cost!AT25</f>
        <v>0</v>
      </c>
      <c r="AP25" s="235">
        <f ca="1">GSB_cost!AU25+EHK_cost!AU25+CMN_cost!AU25+CLC_cost!AU25+BETS_cost!AU25+BGO_cost!AU25+WIN_cost!AU25+WPD_cost!AU25+TQY_cost!AU25+GHP_cost!AU25</f>
        <v>234667.53169144597</v>
      </c>
      <c r="AQ25" s="235">
        <f ca="1">GSB_cost!AV25+EHK_cost!AV25+CMN_cost!AV25+CLC_cost!AV25+BETS_cost!AV25+BGO_cost!AV25+WIN_cost!AV25+WPD_cost!AV25+TQY_cost!AV25+GHP_cost!AV25</f>
        <v>234667.53169144597</v>
      </c>
      <c r="AR25" s="235">
        <f ca="1">GSB_cost!AW25+EHK_cost!AW25+CMN_cost!AW25+CLC_cost!AW25+BETS_cost!AW25+BGO_cost!AW25+WIN_cost!AW25+WPD_cost!AW25+TQY_cost!AW25+GHP_cost!AW25</f>
        <v>0</v>
      </c>
      <c r="AS25" s="235">
        <f ca="1">GSB_cost!AX25+EHK_cost!AX25+CMN_cost!AX25+CLC_cost!AX25+BETS_cost!AX25+BGO_cost!AX25+WIN_cost!AX25+WPD_cost!AX25+TQY_cost!AX25+GHP_cost!AX25</f>
        <v>0</v>
      </c>
      <c r="AT25" s="235">
        <f ca="1">GSB_cost!AY25+EHK_cost!AY25+CMN_cost!AY25+CLC_cost!AY25+BETS_cost!AY25+BGO_cost!AY25+WIN_cost!AY25+WPD_cost!AY25+TQY_cost!AY25+GHP_cost!AY25</f>
        <v>0</v>
      </c>
      <c r="AU25" s="235">
        <f>GSB_cost!AZ25+EHK_cost!AZ25+CMN_cost!AZ25+CLC_cost!AZ25+BETS_cost!AZ25+BGO_cost!AZ25+WIN_cost!AZ25+WPD_cost!AZ25+TQY_cost!AZ25+GHP_cost!AZ25</f>
        <v>0</v>
      </c>
      <c r="AV25" s="235">
        <f>GSB_cost!BA25+EHK_cost!BA25+CMN_cost!BA25+CLC_cost!BA25+BETS_cost!BA25+BGO_cost!BA25+WIN_cost!BA25+WPD_cost!BA25+TQY_cost!BA25+GHP_cost!BA25</f>
        <v>0</v>
      </c>
      <c r="AW25" s="235">
        <f>GSB_cost!BB25+EHK_cost!BB25+CMN_cost!BB25+CLC_cost!BB25+BETS_cost!BB25+BGO_cost!BB25+WIN_cost!BB25+WPD_cost!BB25+TQY_cost!BB25+GHP_cost!BB25</f>
        <v>0</v>
      </c>
      <c r="AX25" s="235">
        <f>GSB_cost!BC25+EHK_cost!BC25+CMN_cost!BC25+CLC_cost!BC25+BETS_cost!BC25+BGO_cost!BC25+WIN_cost!BC25+WPD_cost!BC25+TQY_cost!BC25+GHP_cost!BC25</f>
        <v>0</v>
      </c>
      <c r="AZ25" s="235">
        <f t="shared" ca="1" si="6"/>
        <v>469335.06338289194</v>
      </c>
      <c r="BA25" s="124"/>
      <c r="BB25" s="124"/>
      <c r="BC25" s="124"/>
      <c r="BD25" s="124"/>
      <c r="BE25" s="124"/>
      <c r="BF25" s="124"/>
      <c r="BG25" s="124"/>
      <c r="BH25" s="124"/>
      <c r="BI25" s="217"/>
      <c r="BJ25" s="124"/>
    </row>
    <row r="26" spans="2:62">
      <c r="B26" s="185" t="str">
        <f t="shared" si="4"/>
        <v>Feeder works</v>
      </c>
      <c r="D26" t="s">
        <v>79</v>
      </c>
      <c r="E26" t="b">
        <f>IF(ISBLANK(D26), "", INDEX(Asset_groups!$F$7:$F$73, MATCH(D26, Asset_groups!$D$7:$D$73,0))="capex")</f>
        <v>1</v>
      </c>
      <c r="F26" s="12"/>
      <c r="G26" s="98"/>
      <c r="H26" s="233">
        <f>GSB_cost!H26+EHK_cost!H26+CMN_cost!H26+CLC_cost!H26+BETS_cost!H26+BGO_cost!H26+WIN_cost!H26+WPD_cost!H26+TQY_cost!H26+GHP_cost!H26</f>
        <v>0</v>
      </c>
      <c r="I26" s="233">
        <f>GSB_cost!I26+EHK_cost!I26+CMN_cost!I26+CLC_cost!I26+BETS_cost!I26+BGO_cost!I26+WIN_cost!I26+WPD_cost!I26+TQY_cost!I26+GHP_cost!I26</f>
        <v>0</v>
      </c>
      <c r="J26" s="305">
        <f>GSB_cost!J26+EHK_cost!J26+CMN_cost!J26+CLC_cost!J26+BETS_cost!J26+BGO_cost!J26+WIN_cost!J26+WPD_cost!J26+TQY_cost!J26+GHP_cost!J26</f>
        <v>0</v>
      </c>
      <c r="K26" s="233">
        <f>GSB_cost!K26+EHK_cost!K26+CMN_cost!K26+CLC_cost!K26+BETS_cost!K26+BGO_cost!K26+WIN_cost!K26+WPD_cost!K26+TQY_cost!K26+GHP_cost!K26</f>
        <v>0</v>
      </c>
      <c r="L26" s="233">
        <f>GSB_cost!L26+EHK_cost!L26+CMN_cost!L26+CLC_cost!L26+BETS_cost!L26+BGO_cost!L26+WIN_cost!L26+WPD_cost!L26+TQY_cost!L26+GHP_cost!L26</f>
        <v>0</v>
      </c>
      <c r="M26" s="305">
        <f>GSB_cost!M26+EHK_cost!M26+CMN_cost!M26+CLC_cost!M26+BETS_cost!M26+BGO_cost!M26+WIN_cost!M26+WPD_cost!M26+TQY_cost!M26+GHP_cost!M26</f>
        <v>0</v>
      </c>
      <c r="N26" s="233">
        <f>GSB_cost!N26+EHK_cost!N26+CMN_cost!N26+CLC_cost!N26+BETS_cost!N26+BGO_cost!N26+WIN_cost!N26+WPD_cost!N26+TQY_cost!N26+GHP_cost!N26</f>
        <v>0</v>
      </c>
      <c r="O26" s="233">
        <f>GSB_cost!O26+EHK_cost!O26+CMN_cost!O26+CLC_cost!O26+BETS_cost!O26+BGO_cost!O26+WIN_cost!O26+WPD_cost!O26+TQY_cost!O26+GHP_cost!O26</f>
        <v>0</v>
      </c>
      <c r="P26" s="305">
        <f>GSB_cost!P26+EHK_cost!P26+CMN_cost!P26+CLC_cost!P26+BETS_cost!P26+BGO_cost!P26+WIN_cost!P26+WPD_cost!P26+TQY_cost!P26+GHP_cost!P26</f>
        <v>0</v>
      </c>
      <c r="Q26" s="233">
        <f>GSB_cost!Q26+EHK_cost!Q26+CMN_cost!Q26+CLC_cost!Q26+BETS_cost!Q26+BGO_cost!Q26+WIN_cost!Q26+WPD_cost!Q26+TQY_cost!Q26+GHP_cost!Q26</f>
        <v>0</v>
      </c>
      <c r="R26" s="233">
        <f ca="1">GSB_cost!R26+EHK_cost!R26+CMN_cost!R26+CLC_cost!R26+BETS_cost!R26+BGO_cost!R26+WIN_cost!R26+WPD_cost!R26+TQY_cost!R26+GHP_cost!R26</f>
        <v>0</v>
      </c>
      <c r="S26" s="305">
        <f>GSB_cost!S26+EHK_cost!S26+CMN_cost!S26+CLC_cost!S26+BETS_cost!S26+BGO_cost!S26+WIN_cost!S26+WPD_cost!S26+TQY_cost!S26+GHP_cost!S26</f>
        <v>0</v>
      </c>
      <c r="T26" s="233">
        <f>GSB_cost!T26+EHK_cost!T26+CMN_cost!T26+CLC_cost!T26+BETS_cost!T26+BGO_cost!T26+WIN_cost!T26+WPD_cost!T26+TQY_cost!T26+GHP_cost!T26</f>
        <v>0</v>
      </c>
      <c r="U26" s="233">
        <f ca="1">GSB_cost!U26+EHK_cost!U26+CMN_cost!U26+CLC_cost!U26+BETS_cost!U26+BGO_cost!U26+WIN_cost!U26+WPD_cost!U26+TQY_cost!U26+GHP_cost!U26</f>
        <v>0</v>
      </c>
      <c r="V26" s="305">
        <f>GSB_cost!V26+EHK_cost!V26+CMN_cost!V26+CLC_cost!V26+BETS_cost!V26+BGO_cost!V26+WIN_cost!V26+WPD_cost!V26+TQY_cost!V26+GHP_cost!V26</f>
        <v>0</v>
      </c>
      <c r="W26" s="233">
        <f>GSB_cost!W26+EHK_cost!W26+CMN_cost!W26+CLC_cost!W26+BETS_cost!W26+BGO_cost!W26+WIN_cost!W26+WPD_cost!W26+TQY_cost!W26+GHP_cost!W26</f>
        <v>0</v>
      </c>
      <c r="X26" s="233">
        <f ca="1">GSB_cost!X26+EHK_cost!X26+CMN_cost!X26+CLC_cost!X26+BETS_cost!X26+BGO_cost!X26+WIN_cost!X26+WPD_cost!X26+TQY_cost!X26+GHP_cost!X26</f>
        <v>0</v>
      </c>
      <c r="Y26" s="305">
        <f>GSB_cost!Y26+EHK_cost!Y26+CMN_cost!Y26+CLC_cost!Y26+BETS_cost!Y26+BGO_cost!Y26+WIN_cost!Y26+WPD_cost!Y26+TQY_cost!Y26+GHP_cost!Y26</f>
        <v>0</v>
      </c>
      <c r="Z26" s="233">
        <f>GSB_cost!Z26+EHK_cost!Z26+CMN_cost!Z26+CLC_cost!Z26+BETS_cost!Z26+BGO_cost!Z26+WIN_cost!Z26+WPD_cost!Z26+TQY_cost!Z26+GHP_cost!Z26</f>
        <v>0</v>
      </c>
      <c r="AA26" s="233">
        <f>GSB_cost!AA26+EHK_cost!AA26+CMN_cost!AA26+CLC_cost!AA26+BETS_cost!AA26+BGO_cost!AA26+WIN_cost!AA26+WPD_cost!AA26+TQY_cost!AA26+GHP_cost!AA26</f>
        <v>0</v>
      </c>
      <c r="AB26" s="305">
        <f>GSB_cost!AB26+EHK_cost!AB26+CMN_cost!AB26+CLC_cost!AB26+BETS_cost!AB26+BGO_cost!AB26+WIN_cost!AB26+WPD_cost!AB26+TQY_cost!AB26+GHP_cost!AB26</f>
        <v>0</v>
      </c>
      <c r="AC26" s="233">
        <f>GSB_cost!AC26+EHK_cost!AC26+CMN_cost!AC26+CLC_cost!AC26+BETS_cost!AC26+BGO_cost!AC26+WIN_cost!AC26+WPD_cost!AC26+TQY_cost!AC26+GHP_cost!AC26</f>
        <v>0</v>
      </c>
      <c r="AD26" s="233">
        <f>GSB_cost!AD26+EHK_cost!AD26+CMN_cost!AD26+CLC_cost!AD26+BETS_cost!AD26+BGO_cost!AD26+WIN_cost!AD26+WPD_cost!AD26+TQY_cost!AD26+GHP_cost!AD26</f>
        <v>0</v>
      </c>
      <c r="AE26" s="305">
        <f>GSB_cost!AE26+EHK_cost!AE26+CMN_cost!AE26+CLC_cost!AE26+BETS_cost!AE26+BGO_cost!AE26+WIN_cost!AE26+WPD_cost!AE26+TQY_cost!AE26+GHP_cost!AE26</f>
        <v>0</v>
      </c>
      <c r="AF26" s="124"/>
      <c r="AI26" s="235">
        <f>GSB_cost!AN26+EHK_cost!AN26+CMN_cost!AN26+CLC_cost!AN26+BETS_cost!AN26+BGO_cost!AN26+WIN_cost!AN26+WPD_cost!AN26+TQY_cost!AN26+GHP_cost!AN26</f>
        <v>0</v>
      </c>
      <c r="AJ26" s="235">
        <f>GSB_cost!AO26+EHK_cost!AO26+CMN_cost!AO26+CLC_cost!AO26+BETS_cost!AO26+BGO_cost!AO26+WIN_cost!AO26+WPD_cost!AO26+TQY_cost!AO26+GHP_cost!AO26</f>
        <v>0</v>
      </c>
      <c r="AK26" s="235">
        <f>GSB_cost!AP26+EHK_cost!AP26+CMN_cost!AP26+CLC_cost!AP26+BETS_cost!AP26+BGO_cost!AP26+WIN_cost!AP26+WPD_cost!AP26+TQY_cost!AP26+GHP_cost!AP26</f>
        <v>0</v>
      </c>
      <c r="AL26" s="235">
        <f>GSB_cost!AQ26+EHK_cost!AQ26+CMN_cost!AQ26+CLC_cost!AQ26+BETS_cost!AQ26+BGO_cost!AQ26+WIN_cost!AQ26+WPD_cost!AQ26+TQY_cost!AQ26+GHP_cost!AQ26</f>
        <v>0</v>
      </c>
      <c r="AM26" s="235">
        <f>GSB_cost!AR26+EHK_cost!AR26+CMN_cost!AR26+CLC_cost!AR26+BETS_cost!AR26+BGO_cost!AR26+WIN_cost!AR26+WPD_cost!AR26+TQY_cost!AR26+GHP_cost!AR26</f>
        <v>0</v>
      </c>
      <c r="AN26" s="235">
        <f>GSB_cost!AS26+EHK_cost!AS26+CMN_cost!AS26+CLC_cost!AS26+BETS_cost!AS26+BGO_cost!AS26+WIN_cost!AS26+WPD_cost!AS26+TQY_cost!AS26+GHP_cost!AS26</f>
        <v>0</v>
      </c>
      <c r="AO26" s="235">
        <f ca="1">GSB_cost!AT26+EHK_cost!AT26+CMN_cost!AT26+CLC_cost!AT26+BETS_cost!AT26+BGO_cost!AT26+WIN_cost!AT26+WPD_cost!AT26+TQY_cost!AT26+GHP_cost!AT26</f>
        <v>0</v>
      </c>
      <c r="AP26" s="235">
        <f ca="1">GSB_cost!AU26+EHK_cost!AU26+CMN_cost!AU26+CLC_cost!AU26+BETS_cost!AU26+BGO_cost!AU26+WIN_cost!AU26+WPD_cost!AU26+TQY_cost!AU26+GHP_cost!AU26</f>
        <v>0</v>
      </c>
      <c r="AQ26" s="235">
        <f ca="1">GSB_cost!AV26+EHK_cost!AV26+CMN_cost!AV26+CLC_cost!AV26+BETS_cost!AV26+BGO_cost!AV26+WIN_cost!AV26+WPD_cost!AV26+TQY_cost!AV26+GHP_cost!AV26</f>
        <v>0</v>
      </c>
      <c r="AR26" s="235">
        <f ca="1">GSB_cost!AW26+EHK_cost!AW26+CMN_cost!AW26+CLC_cost!AW26+BETS_cost!AW26+BGO_cost!AW26+WIN_cost!AW26+WPD_cost!AW26+TQY_cost!AW26+GHP_cost!AW26</f>
        <v>0</v>
      </c>
      <c r="AS26" s="235">
        <f ca="1">GSB_cost!AX26+EHK_cost!AX26+CMN_cost!AX26+CLC_cost!AX26+BETS_cost!AX26+BGO_cost!AX26+WIN_cost!AX26+WPD_cost!AX26+TQY_cost!AX26+GHP_cost!AX26</f>
        <v>0</v>
      </c>
      <c r="AT26" s="235">
        <f ca="1">GSB_cost!AY26+EHK_cost!AY26+CMN_cost!AY26+CLC_cost!AY26+BETS_cost!AY26+BGO_cost!AY26+WIN_cost!AY26+WPD_cost!AY26+TQY_cost!AY26+GHP_cost!AY26</f>
        <v>0</v>
      </c>
      <c r="AU26" s="235">
        <f>GSB_cost!AZ26+EHK_cost!AZ26+CMN_cost!AZ26+CLC_cost!AZ26+BETS_cost!AZ26+BGO_cost!AZ26+WIN_cost!AZ26+WPD_cost!AZ26+TQY_cost!AZ26+GHP_cost!AZ26</f>
        <v>0</v>
      </c>
      <c r="AV26" s="235">
        <f>GSB_cost!BA26+EHK_cost!BA26+CMN_cost!BA26+CLC_cost!BA26+BETS_cost!BA26+BGO_cost!BA26+WIN_cost!BA26+WPD_cost!BA26+TQY_cost!BA26+GHP_cost!BA26</f>
        <v>0</v>
      </c>
      <c r="AW26" s="235">
        <f>GSB_cost!BB26+EHK_cost!BB26+CMN_cost!BB26+CLC_cost!BB26+BETS_cost!BB26+BGO_cost!BB26+WIN_cost!BB26+WPD_cost!BB26+TQY_cost!BB26+GHP_cost!BB26</f>
        <v>0</v>
      </c>
      <c r="AX26" s="235">
        <f>GSB_cost!BC26+EHK_cost!BC26+CMN_cost!BC26+CLC_cost!BC26+BETS_cost!BC26+BGO_cost!BC26+WIN_cost!BC26+WPD_cost!BC26+TQY_cost!BC26+GHP_cost!BC26</f>
        <v>0</v>
      </c>
      <c r="AZ26" s="235">
        <f t="shared" ca="1" si="6"/>
        <v>0</v>
      </c>
      <c r="BA26" s="124"/>
      <c r="BB26" s="124"/>
      <c r="BC26" s="124"/>
      <c r="BD26" s="124"/>
      <c r="BE26" s="124"/>
      <c r="BF26" s="124"/>
      <c r="BG26" s="124"/>
      <c r="BH26" s="124"/>
      <c r="BI26" s="217"/>
      <c r="BJ26" s="124"/>
    </row>
    <row r="27" spans="2:62">
      <c r="B27" s="185" t="str">
        <f t="shared" si="4"/>
        <v>Feeder works</v>
      </c>
      <c r="D27" t="s">
        <v>80</v>
      </c>
      <c r="E27" t="b">
        <f>IF(ISBLANK(D27), "", INDEX(Asset_groups!$F$7:$F$73, MATCH(D27, Asset_groups!$D$7:$D$73,0))="capex")</f>
        <v>1</v>
      </c>
      <c r="F27" s="12"/>
      <c r="G27" s="98"/>
      <c r="H27" s="233">
        <f>GSB_cost!H27+EHK_cost!H27+CMN_cost!H27+CLC_cost!H27+BETS_cost!H27+BGO_cost!H27+WIN_cost!H27+WPD_cost!H27+TQY_cost!H27+GHP_cost!H27</f>
        <v>0</v>
      </c>
      <c r="I27" s="233">
        <f>GSB_cost!I27+EHK_cost!I27+CMN_cost!I27+CLC_cost!I27+BETS_cost!I27+BGO_cost!I27+WIN_cost!I27+WPD_cost!I27+TQY_cost!I27+GHP_cost!I27</f>
        <v>0</v>
      </c>
      <c r="J27" s="305">
        <f>GSB_cost!J27+EHK_cost!J27+CMN_cost!J27+CLC_cost!J27+BETS_cost!J27+BGO_cost!J27+WIN_cost!J27+WPD_cost!J27+TQY_cost!J27+GHP_cost!J27</f>
        <v>0</v>
      </c>
      <c r="K27" s="233">
        <f>GSB_cost!K27+EHK_cost!K27+CMN_cost!K27+CLC_cost!K27+BETS_cost!K27+BGO_cost!K27+WIN_cost!K27+WPD_cost!K27+TQY_cost!K27+GHP_cost!K27</f>
        <v>0</v>
      </c>
      <c r="L27" s="233">
        <f>GSB_cost!L27+EHK_cost!L27+CMN_cost!L27+CLC_cost!L27+BETS_cost!L27+BGO_cost!L27+WIN_cost!L27+WPD_cost!L27+TQY_cost!L27+GHP_cost!L27</f>
        <v>0</v>
      </c>
      <c r="M27" s="305">
        <f>GSB_cost!M27+EHK_cost!M27+CMN_cost!M27+CLC_cost!M27+BETS_cost!M27+BGO_cost!M27+WIN_cost!M27+WPD_cost!M27+TQY_cost!M27+GHP_cost!M27</f>
        <v>0</v>
      </c>
      <c r="N27" s="233">
        <f>GSB_cost!N27+EHK_cost!N27+CMN_cost!N27+CLC_cost!N27+BETS_cost!N27+BGO_cost!N27+WIN_cost!N27+WPD_cost!N27+TQY_cost!N27+GHP_cost!N27</f>
        <v>0</v>
      </c>
      <c r="O27" s="233">
        <f>GSB_cost!O27+EHK_cost!O27+CMN_cost!O27+CLC_cost!O27+BETS_cost!O27+BGO_cost!O27+WIN_cost!O27+WPD_cost!O27+TQY_cost!O27+GHP_cost!O27</f>
        <v>0</v>
      </c>
      <c r="P27" s="305">
        <f>GSB_cost!P27+EHK_cost!P27+CMN_cost!P27+CLC_cost!P27+BETS_cost!P27+BGO_cost!P27+WIN_cost!P27+WPD_cost!P27+TQY_cost!P27+GHP_cost!P27</f>
        <v>0</v>
      </c>
      <c r="Q27" s="233">
        <f>GSB_cost!Q27+EHK_cost!Q27+CMN_cost!Q27+CLC_cost!Q27+BETS_cost!Q27+BGO_cost!Q27+WIN_cost!Q27+WPD_cost!Q27+TQY_cost!Q27+GHP_cost!Q27</f>
        <v>648763.13006421691</v>
      </c>
      <c r="R27" s="233">
        <f ca="1">GSB_cost!R27+EHK_cost!R27+CMN_cost!R27+CLC_cost!R27+BETS_cost!R27+BGO_cost!R27+WIN_cost!R27+WPD_cost!R27+TQY_cost!R27+GHP_cost!R27</f>
        <v>86841.263843029927</v>
      </c>
      <c r="S27" s="305">
        <f>GSB_cost!S27+EHK_cost!S27+CMN_cost!S27+CLC_cost!S27+BETS_cost!S27+BGO_cost!S27+WIN_cost!S27+WPD_cost!S27+TQY_cost!S27+GHP_cost!S27</f>
        <v>0</v>
      </c>
      <c r="T27" s="233">
        <f>GSB_cost!T27+EHK_cost!T27+CMN_cost!T27+CLC_cost!T27+BETS_cost!T27+BGO_cost!T27+WIN_cost!T27+WPD_cost!T27+TQY_cost!T27+GHP_cost!T27</f>
        <v>0</v>
      </c>
      <c r="U27" s="233">
        <f ca="1">GSB_cost!U27+EHK_cost!U27+CMN_cost!U27+CLC_cost!U27+BETS_cost!U27+BGO_cost!U27+WIN_cost!U27+WPD_cost!U27+TQY_cost!U27+GHP_cost!U27</f>
        <v>0</v>
      </c>
      <c r="V27" s="305">
        <f>GSB_cost!V27+EHK_cost!V27+CMN_cost!V27+CLC_cost!V27+BETS_cost!V27+BGO_cost!V27+WIN_cost!V27+WPD_cost!V27+TQY_cost!V27+GHP_cost!V27</f>
        <v>0</v>
      </c>
      <c r="W27" s="233">
        <f>GSB_cost!W27+EHK_cost!W27+CMN_cost!W27+CLC_cost!W27+BETS_cost!W27+BGO_cost!W27+WIN_cost!W27+WPD_cost!W27+TQY_cost!W27+GHP_cost!W27</f>
        <v>0</v>
      </c>
      <c r="X27" s="233">
        <f ca="1">GSB_cost!X27+EHK_cost!X27+CMN_cost!X27+CLC_cost!X27+BETS_cost!X27+BGO_cost!X27+WIN_cost!X27+WPD_cost!X27+TQY_cost!X27+GHP_cost!X27</f>
        <v>0</v>
      </c>
      <c r="Y27" s="305">
        <f>GSB_cost!Y27+EHK_cost!Y27+CMN_cost!Y27+CLC_cost!Y27+BETS_cost!Y27+BGO_cost!Y27+WIN_cost!Y27+WPD_cost!Y27+TQY_cost!Y27+GHP_cost!Y27</f>
        <v>0</v>
      </c>
      <c r="Z27" s="233">
        <f>GSB_cost!Z27+EHK_cost!Z27+CMN_cost!Z27+CLC_cost!Z27+BETS_cost!Z27+BGO_cost!Z27+WIN_cost!Z27+WPD_cost!Z27+TQY_cost!Z27+GHP_cost!Z27</f>
        <v>0</v>
      </c>
      <c r="AA27" s="233">
        <f>GSB_cost!AA27+EHK_cost!AA27+CMN_cost!AA27+CLC_cost!AA27+BETS_cost!AA27+BGO_cost!AA27+WIN_cost!AA27+WPD_cost!AA27+TQY_cost!AA27+GHP_cost!AA27</f>
        <v>0</v>
      </c>
      <c r="AB27" s="305">
        <f>GSB_cost!AB27+EHK_cost!AB27+CMN_cost!AB27+CLC_cost!AB27+BETS_cost!AB27+BGO_cost!AB27+WIN_cost!AB27+WPD_cost!AB27+TQY_cost!AB27+GHP_cost!AB27</f>
        <v>0</v>
      </c>
      <c r="AC27" s="233">
        <f>GSB_cost!AC27+EHK_cost!AC27+CMN_cost!AC27+CLC_cost!AC27+BETS_cost!AC27+BGO_cost!AC27+WIN_cost!AC27+WPD_cost!AC27+TQY_cost!AC27+GHP_cost!AC27</f>
        <v>0</v>
      </c>
      <c r="AD27" s="233">
        <f>GSB_cost!AD27+EHK_cost!AD27+CMN_cost!AD27+CLC_cost!AD27+BETS_cost!AD27+BGO_cost!AD27+WIN_cost!AD27+WPD_cost!AD27+TQY_cost!AD27+GHP_cost!AD27</f>
        <v>0</v>
      </c>
      <c r="AE27" s="305">
        <f>GSB_cost!AE27+EHK_cost!AE27+CMN_cost!AE27+CLC_cost!AE27+BETS_cost!AE27+BGO_cost!AE27+WIN_cost!AE27+WPD_cost!AE27+TQY_cost!AE27+GHP_cost!AE27</f>
        <v>0</v>
      </c>
      <c r="AF27" s="124"/>
      <c r="AI27" s="235">
        <f>GSB_cost!AN27+EHK_cost!AN27+CMN_cost!AN27+CLC_cost!AN27+BETS_cost!AN27+BGO_cost!AN27+WIN_cost!AN27+WPD_cost!AN27+TQY_cost!AN27+GHP_cost!AN27</f>
        <v>0</v>
      </c>
      <c r="AJ27" s="235">
        <f>GSB_cost!AO27+EHK_cost!AO27+CMN_cost!AO27+CLC_cost!AO27+BETS_cost!AO27+BGO_cost!AO27+WIN_cost!AO27+WPD_cost!AO27+TQY_cost!AO27+GHP_cost!AO27</f>
        <v>0</v>
      </c>
      <c r="AK27" s="235">
        <f>GSB_cost!AP27+EHK_cost!AP27+CMN_cost!AP27+CLC_cost!AP27+BETS_cost!AP27+BGO_cost!AP27+WIN_cost!AP27+WPD_cost!AP27+TQY_cost!AP27+GHP_cost!AP27</f>
        <v>0</v>
      </c>
      <c r="AL27" s="235">
        <f>GSB_cost!AQ27+EHK_cost!AQ27+CMN_cost!AQ27+CLC_cost!AQ27+BETS_cost!AQ27+BGO_cost!AQ27+WIN_cost!AQ27+WPD_cost!AQ27+TQY_cost!AQ27+GHP_cost!AQ27</f>
        <v>0</v>
      </c>
      <c r="AM27" s="235">
        <f>GSB_cost!AR27+EHK_cost!AR27+CMN_cost!AR27+CLC_cost!AR27+BETS_cost!AR27+BGO_cost!AR27+WIN_cost!AR27+WPD_cost!AR27+TQY_cost!AR27+GHP_cost!AR27</f>
        <v>0</v>
      </c>
      <c r="AN27" s="235">
        <f>GSB_cost!AS27+EHK_cost!AS27+CMN_cost!AS27+CLC_cost!AS27+BETS_cost!AS27+BGO_cost!AS27+WIN_cost!AS27+WPD_cost!AS27+TQY_cost!AS27+GHP_cost!AS27</f>
        <v>0</v>
      </c>
      <c r="AO27" s="235">
        <f ca="1">GSB_cost!AT27+EHK_cost!AT27+CMN_cost!AT27+CLC_cost!AT27+BETS_cost!AT27+BGO_cost!AT27+WIN_cost!AT27+WPD_cost!AT27+TQY_cost!AT27+GHP_cost!AT27</f>
        <v>0</v>
      </c>
      <c r="AP27" s="235">
        <f ca="1">GSB_cost!AU27+EHK_cost!AU27+CMN_cost!AU27+CLC_cost!AU27+BETS_cost!AU27+BGO_cost!AU27+WIN_cost!AU27+WPD_cost!AU27+TQY_cost!AU27+GHP_cost!AU27</f>
        <v>367802.19695362344</v>
      </c>
      <c r="AQ27" s="235">
        <f ca="1">GSB_cost!AV27+EHK_cost!AV27+CMN_cost!AV27+CLC_cost!AV27+BETS_cost!AV27+BGO_cost!AV27+WIN_cost!AV27+WPD_cost!AV27+TQY_cost!AV27+GHP_cost!AV27</f>
        <v>367802.19695362344</v>
      </c>
      <c r="AR27" s="235">
        <f ca="1">GSB_cost!AW27+EHK_cost!AW27+CMN_cost!AW27+CLC_cost!AW27+BETS_cost!AW27+BGO_cost!AW27+WIN_cost!AW27+WPD_cost!AW27+TQY_cost!AW27+GHP_cost!AW27</f>
        <v>0</v>
      </c>
      <c r="AS27" s="235">
        <f ca="1">GSB_cost!AX27+EHK_cost!AX27+CMN_cost!AX27+CLC_cost!AX27+BETS_cost!AX27+BGO_cost!AX27+WIN_cost!AX27+WPD_cost!AX27+TQY_cost!AX27+GHP_cost!AX27</f>
        <v>0</v>
      </c>
      <c r="AT27" s="235">
        <f ca="1">GSB_cost!AY27+EHK_cost!AY27+CMN_cost!AY27+CLC_cost!AY27+BETS_cost!AY27+BGO_cost!AY27+WIN_cost!AY27+WPD_cost!AY27+TQY_cost!AY27+GHP_cost!AY27</f>
        <v>0</v>
      </c>
      <c r="AU27" s="235">
        <f>GSB_cost!AZ27+EHK_cost!AZ27+CMN_cost!AZ27+CLC_cost!AZ27+BETS_cost!AZ27+BGO_cost!AZ27+WIN_cost!AZ27+WPD_cost!AZ27+TQY_cost!AZ27+GHP_cost!AZ27</f>
        <v>0</v>
      </c>
      <c r="AV27" s="235">
        <f>GSB_cost!BA27+EHK_cost!BA27+CMN_cost!BA27+CLC_cost!BA27+BETS_cost!BA27+BGO_cost!BA27+WIN_cost!BA27+WPD_cost!BA27+TQY_cost!BA27+GHP_cost!BA27</f>
        <v>0</v>
      </c>
      <c r="AW27" s="235">
        <f>GSB_cost!BB27+EHK_cost!BB27+CMN_cost!BB27+CLC_cost!BB27+BETS_cost!BB27+BGO_cost!BB27+WIN_cost!BB27+WPD_cost!BB27+TQY_cost!BB27+GHP_cost!BB27</f>
        <v>0</v>
      </c>
      <c r="AX27" s="235">
        <f>GSB_cost!BC27+EHK_cost!BC27+CMN_cost!BC27+CLC_cost!BC27+BETS_cost!BC27+BGO_cost!BC27+WIN_cost!BC27+WPD_cost!BC27+TQY_cost!BC27+GHP_cost!BC27</f>
        <v>0</v>
      </c>
      <c r="AZ27" s="235">
        <f t="shared" ca="1" si="6"/>
        <v>735604.39390724688</v>
      </c>
      <c r="BA27" s="124"/>
      <c r="BB27" s="124"/>
      <c r="BC27" s="124"/>
      <c r="BD27" s="124"/>
      <c r="BE27" s="124"/>
      <c r="BF27" s="124"/>
      <c r="BG27" s="124"/>
      <c r="BH27" s="124"/>
      <c r="BI27" s="217"/>
      <c r="BJ27" s="124"/>
    </row>
    <row r="28" spans="2:62">
      <c r="B28" s="185" t="str">
        <f t="shared" si="4"/>
        <v>Feeder works</v>
      </c>
      <c r="D28" t="s">
        <v>93</v>
      </c>
      <c r="E28" t="b">
        <f>IF(ISBLANK(D28), "", INDEX(Asset_groups!$F$7:$F$73, MATCH(D28, Asset_groups!$D$7:$D$73,0))="capex")</f>
        <v>1</v>
      </c>
      <c r="F28" s="12"/>
      <c r="G28" s="98"/>
      <c r="H28" s="233">
        <f>GSB_cost!H28+EHK_cost!H28+CMN_cost!H28+CLC_cost!H28+BETS_cost!H28+BGO_cost!H28+WIN_cost!H28+WPD_cost!H28+TQY_cost!H28+GHP_cost!H28</f>
        <v>0</v>
      </c>
      <c r="I28" s="233">
        <f>GSB_cost!I28+EHK_cost!I28+CMN_cost!I28+CLC_cost!I28+BETS_cost!I28+BGO_cost!I28+WIN_cost!I28+WPD_cost!I28+TQY_cost!I28+GHP_cost!I28</f>
        <v>0</v>
      </c>
      <c r="J28" s="305">
        <f>GSB_cost!J28+EHK_cost!J28+CMN_cost!J28+CLC_cost!J28+BETS_cost!J28+BGO_cost!J28+WIN_cost!J28+WPD_cost!J28+TQY_cost!J28+GHP_cost!J28</f>
        <v>0</v>
      </c>
      <c r="K28" s="233">
        <f>GSB_cost!K28+EHK_cost!K28+CMN_cost!K28+CLC_cost!K28+BETS_cost!K28+BGO_cost!K28+WIN_cost!K28+WPD_cost!K28+TQY_cost!K28+GHP_cost!K28</f>
        <v>0</v>
      </c>
      <c r="L28" s="233">
        <f>GSB_cost!L28+EHK_cost!L28+CMN_cost!L28+CLC_cost!L28+BETS_cost!L28+BGO_cost!L28+WIN_cost!L28+WPD_cost!L28+TQY_cost!L28+GHP_cost!L28</f>
        <v>0</v>
      </c>
      <c r="M28" s="305">
        <f>GSB_cost!M28+EHK_cost!M28+CMN_cost!M28+CLC_cost!M28+BETS_cost!M28+BGO_cost!M28+WIN_cost!M28+WPD_cost!M28+TQY_cost!M28+GHP_cost!M28</f>
        <v>0</v>
      </c>
      <c r="N28" s="233">
        <f>GSB_cost!N28+EHK_cost!N28+CMN_cost!N28+CLC_cost!N28+BETS_cost!N28+BGO_cost!N28+WIN_cost!N28+WPD_cost!N28+TQY_cost!N28+GHP_cost!N28</f>
        <v>0</v>
      </c>
      <c r="O28" s="233">
        <f>GSB_cost!O28+EHK_cost!O28+CMN_cost!O28+CLC_cost!O28+BETS_cost!O28+BGO_cost!O28+WIN_cost!O28+WPD_cost!O28+TQY_cost!O28+GHP_cost!O28</f>
        <v>0</v>
      </c>
      <c r="P28" s="305">
        <f>GSB_cost!P28+EHK_cost!P28+CMN_cost!P28+CLC_cost!P28+BETS_cost!P28+BGO_cost!P28+WIN_cost!P28+WPD_cost!P28+TQY_cost!P28+GHP_cost!P28</f>
        <v>0</v>
      </c>
      <c r="Q28" s="233">
        <f>GSB_cost!Q28+EHK_cost!Q28+CMN_cost!Q28+CLC_cost!Q28+BETS_cost!Q28+BGO_cost!Q28+WIN_cost!Q28+WPD_cost!Q28+TQY_cost!Q28+GHP_cost!Q28</f>
        <v>1183086.2528875095</v>
      </c>
      <c r="R28" s="233">
        <f ca="1">GSB_cost!R28+EHK_cost!R28+CMN_cost!R28+CLC_cost!R28+BETS_cost!R28+BGO_cost!R28+WIN_cost!R28+WPD_cost!R28+TQY_cost!R28+GHP_cost!R28</f>
        <v>0</v>
      </c>
      <c r="S28" s="305">
        <f>GSB_cost!S28+EHK_cost!S28+CMN_cost!S28+CLC_cost!S28+BETS_cost!S28+BGO_cost!S28+WIN_cost!S28+WPD_cost!S28+TQY_cost!S28+GHP_cost!S28</f>
        <v>0</v>
      </c>
      <c r="T28" s="233">
        <f>GSB_cost!T28+EHK_cost!T28+CMN_cost!T28+CLC_cost!T28+BETS_cost!T28+BGO_cost!T28+WIN_cost!T28+WPD_cost!T28+TQY_cost!T28+GHP_cost!T28</f>
        <v>0</v>
      </c>
      <c r="U28" s="233">
        <f ca="1">GSB_cost!U28+EHK_cost!U28+CMN_cost!U28+CLC_cost!U28+BETS_cost!U28+BGO_cost!U28+WIN_cost!U28+WPD_cost!U28+TQY_cost!U28+GHP_cost!U28</f>
        <v>0</v>
      </c>
      <c r="V28" s="305">
        <f>GSB_cost!V28+EHK_cost!V28+CMN_cost!V28+CLC_cost!V28+BETS_cost!V28+BGO_cost!V28+WIN_cost!V28+WPD_cost!V28+TQY_cost!V28+GHP_cost!V28</f>
        <v>0</v>
      </c>
      <c r="W28" s="233">
        <f>GSB_cost!W28+EHK_cost!W28+CMN_cost!W28+CLC_cost!W28+BETS_cost!W28+BGO_cost!W28+WIN_cost!W28+WPD_cost!W28+TQY_cost!W28+GHP_cost!W28</f>
        <v>0</v>
      </c>
      <c r="X28" s="233">
        <f ca="1">GSB_cost!X28+EHK_cost!X28+CMN_cost!X28+CLC_cost!X28+BETS_cost!X28+BGO_cost!X28+WIN_cost!X28+WPD_cost!X28+TQY_cost!X28+GHP_cost!X28</f>
        <v>0</v>
      </c>
      <c r="Y28" s="305">
        <f>GSB_cost!Y28+EHK_cost!Y28+CMN_cost!Y28+CLC_cost!Y28+BETS_cost!Y28+BGO_cost!Y28+WIN_cost!Y28+WPD_cost!Y28+TQY_cost!Y28+GHP_cost!Y28</f>
        <v>0</v>
      </c>
      <c r="Z28" s="233">
        <f>GSB_cost!Z28+EHK_cost!Z28+CMN_cost!Z28+CLC_cost!Z28+BETS_cost!Z28+BGO_cost!Z28+WIN_cost!Z28+WPD_cost!Z28+TQY_cost!Z28+GHP_cost!Z28</f>
        <v>0</v>
      </c>
      <c r="AA28" s="233">
        <f>GSB_cost!AA28+EHK_cost!AA28+CMN_cost!AA28+CLC_cost!AA28+BETS_cost!AA28+BGO_cost!AA28+WIN_cost!AA28+WPD_cost!AA28+TQY_cost!AA28+GHP_cost!AA28</f>
        <v>0</v>
      </c>
      <c r="AB28" s="305">
        <f>GSB_cost!AB28+EHK_cost!AB28+CMN_cost!AB28+CLC_cost!AB28+BETS_cost!AB28+BGO_cost!AB28+WIN_cost!AB28+WPD_cost!AB28+TQY_cost!AB28+GHP_cost!AB28</f>
        <v>0</v>
      </c>
      <c r="AC28" s="233">
        <f>GSB_cost!AC28+EHK_cost!AC28+CMN_cost!AC28+CLC_cost!AC28+BETS_cost!AC28+BGO_cost!AC28+WIN_cost!AC28+WPD_cost!AC28+TQY_cost!AC28+GHP_cost!AC28</f>
        <v>0</v>
      </c>
      <c r="AD28" s="233">
        <f>GSB_cost!AD28+EHK_cost!AD28+CMN_cost!AD28+CLC_cost!AD28+BETS_cost!AD28+BGO_cost!AD28+WIN_cost!AD28+WPD_cost!AD28+TQY_cost!AD28+GHP_cost!AD28</f>
        <v>0</v>
      </c>
      <c r="AE28" s="305">
        <f>GSB_cost!AE28+EHK_cost!AE28+CMN_cost!AE28+CLC_cost!AE28+BETS_cost!AE28+BGO_cost!AE28+WIN_cost!AE28+WPD_cost!AE28+TQY_cost!AE28+GHP_cost!AE28</f>
        <v>0</v>
      </c>
      <c r="AF28" s="124"/>
      <c r="AI28" s="235">
        <f>GSB_cost!AN28+EHK_cost!AN28+CMN_cost!AN28+CLC_cost!AN28+BETS_cost!AN28+BGO_cost!AN28+WIN_cost!AN28+WPD_cost!AN28+TQY_cost!AN28+GHP_cost!AN28</f>
        <v>0</v>
      </c>
      <c r="AJ28" s="235">
        <f>GSB_cost!AO28+EHK_cost!AO28+CMN_cost!AO28+CLC_cost!AO28+BETS_cost!AO28+BGO_cost!AO28+WIN_cost!AO28+WPD_cost!AO28+TQY_cost!AO28+GHP_cost!AO28</f>
        <v>0</v>
      </c>
      <c r="AK28" s="235">
        <f>GSB_cost!AP28+EHK_cost!AP28+CMN_cost!AP28+CLC_cost!AP28+BETS_cost!AP28+BGO_cost!AP28+WIN_cost!AP28+WPD_cost!AP28+TQY_cost!AP28+GHP_cost!AP28</f>
        <v>0</v>
      </c>
      <c r="AL28" s="235">
        <f>GSB_cost!AQ28+EHK_cost!AQ28+CMN_cost!AQ28+CLC_cost!AQ28+BETS_cost!AQ28+BGO_cost!AQ28+WIN_cost!AQ28+WPD_cost!AQ28+TQY_cost!AQ28+GHP_cost!AQ28</f>
        <v>0</v>
      </c>
      <c r="AM28" s="235">
        <f>GSB_cost!AR28+EHK_cost!AR28+CMN_cost!AR28+CLC_cost!AR28+BETS_cost!AR28+BGO_cost!AR28+WIN_cost!AR28+WPD_cost!AR28+TQY_cost!AR28+GHP_cost!AR28</f>
        <v>0</v>
      </c>
      <c r="AN28" s="235">
        <f>GSB_cost!AS28+EHK_cost!AS28+CMN_cost!AS28+CLC_cost!AS28+BETS_cost!AS28+BGO_cost!AS28+WIN_cost!AS28+WPD_cost!AS28+TQY_cost!AS28+GHP_cost!AS28</f>
        <v>0</v>
      </c>
      <c r="AO28" s="235">
        <f ca="1">GSB_cost!AT28+EHK_cost!AT28+CMN_cost!AT28+CLC_cost!AT28+BETS_cost!AT28+BGO_cost!AT28+WIN_cost!AT28+WPD_cost!AT28+TQY_cost!AT28+GHP_cost!AT28</f>
        <v>0</v>
      </c>
      <c r="AP28" s="235">
        <f ca="1">GSB_cost!AU28+EHK_cost!AU28+CMN_cost!AU28+CLC_cost!AU28+BETS_cost!AU28+BGO_cost!AU28+WIN_cost!AU28+WPD_cost!AU28+TQY_cost!AU28+GHP_cost!AU28</f>
        <v>591543.12644375477</v>
      </c>
      <c r="AQ28" s="235">
        <f ca="1">GSB_cost!AV28+EHK_cost!AV28+CMN_cost!AV28+CLC_cost!AV28+BETS_cost!AV28+BGO_cost!AV28+WIN_cost!AV28+WPD_cost!AV28+TQY_cost!AV28+GHP_cost!AV28</f>
        <v>591543.12644375477</v>
      </c>
      <c r="AR28" s="235">
        <f ca="1">GSB_cost!AW28+EHK_cost!AW28+CMN_cost!AW28+CLC_cost!AW28+BETS_cost!AW28+BGO_cost!AW28+WIN_cost!AW28+WPD_cost!AW28+TQY_cost!AW28+GHP_cost!AW28</f>
        <v>0</v>
      </c>
      <c r="AS28" s="235">
        <f ca="1">GSB_cost!AX28+EHK_cost!AX28+CMN_cost!AX28+CLC_cost!AX28+BETS_cost!AX28+BGO_cost!AX28+WIN_cost!AX28+WPD_cost!AX28+TQY_cost!AX28+GHP_cost!AX28</f>
        <v>0</v>
      </c>
      <c r="AT28" s="235">
        <f ca="1">GSB_cost!AY28+EHK_cost!AY28+CMN_cost!AY28+CLC_cost!AY28+BETS_cost!AY28+BGO_cost!AY28+WIN_cost!AY28+WPD_cost!AY28+TQY_cost!AY28+GHP_cost!AY28</f>
        <v>0</v>
      </c>
      <c r="AU28" s="235">
        <f>GSB_cost!AZ28+EHK_cost!AZ28+CMN_cost!AZ28+CLC_cost!AZ28+BETS_cost!AZ28+BGO_cost!AZ28+WIN_cost!AZ28+WPD_cost!AZ28+TQY_cost!AZ28+GHP_cost!AZ28</f>
        <v>0</v>
      </c>
      <c r="AV28" s="235">
        <f>GSB_cost!BA28+EHK_cost!BA28+CMN_cost!BA28+CLC_cost!BA28+BETS_cost!BA28+BGO_cost!BA28+WIN_cost!BA28+WPD_cost!BA28+TQY_cost!BA28+GHP_cost!BA28</f>
        <v>0</v>
      </c>
      <c r="AW28" s="235">
        <f>GSB_cost!BB28+EHK_cost!BB28+CMN_cost!BB28+CLC_cost!BB28+BETS_cost!BB28+BGO_cost!BB28+WIN_cost!BB28+WPD_cost!BB28+TQY_cost!BB28+GHP_cost!BB28</f>
        <v>0</v>
      </c>
      <c r="AX28" s="235">
        <f>GSB_cost!BC28+EHK_cost!BC28+CMN_cost!BC28+CLC_cost!BC28+BETS_cost!BC28+BGO_cost!BC28+WIN_cost!BC28+WPD_cost!BC28+TQY_cost!BC28+GHP_cost!BC28</f>
        <v>0</v>
      </c>
      <c r="AZ28" s="235">
        <f t="shared" ca="1" si="6"/>
        <v>1183086.2528875095</v>
      </c>
      <c r="BA28" s="124"/>
      <c r="BB28" s="124"/>
      <c r="BC28" s="124"/>
      <c r="BD28" s="124"/>
      <c r="BE28" s="124"/>
      <c r="BF28" s="124"/>
      <c r="BG28" s="124"/>
      <c r="BH28" s="124"/>
      <c r="BI28" s="217"/>
      <c r="BJ28" s="124"/>
    </row>
    <row r="29" spans="2:62">
      <c r="B29" s="185" t="str">
        <f t="shared" si="4"/>
        <v>Feeder works</v>
      </c>
      <c r="D29" t="s">
        <v>103</v>
      </c>
      <c r="E29" t="b">
        <f>IF(ISBLANK(D29), "", INDEX(Asset_groups!$F$7:$F$73, MATCH(D29, Asset_groups!$D$7:$D$73,0))="capex")</f>
        <v>1</v>
      </c>
      <c r="F29" s="12"/>
      <c r="G29" s="98"/>
      <c r="H29" s="233">
        <f>GSB_cost!H29+EHK_cost!H29+CMN_cost!H29+CLC_cost!H29+BETS_cost!H29+BGO_cost!H29+WIN_cost!H29+WPD_cost!H29+TQY_cost!H29+GHP_cost!H29</f>
        <v>0</v>
      </c>
      <c r="I29" s="233">
        <f>GSB_cost!I29+EHK_cost!I29+CMN_cost!I29+CLC_cost!I29+BETS_cost!I29+BGO_cost!I29+WIN_cost!I29+WPD_cost!I29+TQY_cost!I29+GHP_cost!I29</f>
        <v>0</v>
      </c>
      <c r="J29" s="305">
        <f>GSB_cost!J29+EHK_cost!J29+CMN_cost!J29+CLC_cost!J29+BETS_cost!J29+BGO_cost!J29+WIN_cost!J29+WPD_cost!J29+TQY_cost!J29+GHP_cost!J29</f>
        <v>0</v>
      </c>
      <c r="K29" s="233">
        <f>GSB_cost!K29+EHK_cost!K29+CMN_cost!K29+CLC_cost!K29+BETS_cost!K29+BGO_cost!K29+WIN_cost!K29+WPD_cost!K29+TQY_cost!K29+GHP_cost!K29</f>
        <v>0</v>
      </c>
      <c r="L29" s="233">
        <f>GSB_cost!L29+EHK_cost!L29+CMN_cost!L29+CLC_cost!L29+BETS_cost!L29+BGO_cost!L29+WIN_cost!L29+WPD_cost!L29+TQY_cost!L29+GHP_cost!L29</f>
        <v>0</v>
      </c>
      <c r="M29" s="305">
        <f>GSB_cost!M29+EHK_cost!M29+CMN_cost!M29+CLC_cost!M29+BETS_cost!M29+BGO_cost!M29+WIN_cost!M29+WPD_cost!M29+TQY_cost!M29+GHP_cost!M29</f>
        <v>0</v>
      </c>
      <c r="N29" s="233">
        <f>GSB_cost!N29+EHK_cost!N29+CMN_cost!N29+CLC_cost!N29+BETS_cost!N29+BGO_cost!N29+WIN_cost!N29+WPD_cost!N29+TQY_cost!N29+GHP_cost!N29</f>
        <v>0</v>
      </c>
      <c r="O29" s="233">
        <f>GSB_cost!O29+EHK_cost!O29+CMN_cost!O29+CLC_cost!O29+BETS_cost!O29+BGO_cost!O29+WIN_cost!O29+WPD_cost!O29+TQY_cost!O29+GHP_cost!O29</f>
        <v>0</v>
      </c>
      <c r="P29" s="305">
        <f>GSB_cost!P29+EHK_cost!P29+CMN_cost!P29+CLC_cost!P29+BETS_cost!P29+BGO_cost!P29+WIN_cost!P29+WPD_cost!P29+TQY_cost!P29+GHP_cost!P29</f>
        <v>0</v>
      </c>
      <c r="Q29" s="233">
        <f>GSB_cost!Q29+EHK_cost!Q29+CMN_cost!Q29+CLC_cost!Q29+BETS_cost!Q29+BGO_cost!Q29+WIN_cost!Q29+WPD_cost!Q29+TQY_cost!Q29+GHP_cost!Q29</f>
        <v>2538169.438574709</v>
      </c>
      <c r="R29" s="233">
        <f ca="1">GSB_cost!R29+EHK_cost!R29+CMN_cost!R29+CLC_cost!R29+BETS_cost!R29+BGO_cost!R29+WIN_cost!R29+WPD_cost!R29+TQY_cost!R29+GHP_cost!R29</f>
        <v>0</v>
      </c>
      <c r="S29" s="305">
        <f>GSB_cost!S29+EHK_cost!S29+CMN_cost!S29+CLC_cost!S29+BETS_cost!S29+BGO_cost!S29+WIN_cost!S29+WPD_cost!S29+TQY_cost!S29+GHP_cost!S29</f>
        <v>0</v>
      </c>
      <c r="T29" s="233">
        <f>GSB_cost!T29+EHK_cost!T29+CMN_cost!T29+CLC_cost!T29+BETS_cost!T29+BGO_cost!T29+WIN_cost!T29+WPD_cost!T29+TQY_cost!T29+GHP_cost!T29</f>
        <v>0</v>
      </c>
      <c r="U29" s="233">
        <f ca="1">GSB_cost!U29+EHK_cost!U29+CMN_cost!U29+CLC_cost!U29+BETS_cost!U29+BGO_cost!U29+WIN_cost!U29+WPD_cost!U29+TQY_cost!U29+GHP_cost!U29</f>
        <v>0</v>
      </c>
      <c r="V29" s="305">
        <f>GSB_cost!V29+EHK_cost!V29+CMN_cost!V29+CLC_cost!V29+BETS_cost!V29+BGO_cost!V29+WIN_cost!V29+WPD_cost!V29+TQY_cost!V29+GHP_cost!V29</f>
        <v>0</v>
      </c>
      <c r="W29" s="233">
        <f>GSB_cost!W29+EHK_cost!W29+CMN_cost!W29+CLC_cost!W29+BETS_cost!W29+BGO_cost!W29+WIN_cost!W29+WPD_cost!W29+TQY_cost!W29+GHP_cost!W29</f>
        <v>283805.75161103718</v>
      </c>
      <c r="X29" s="233">
        <f ca="1">GSB_cost!X29+EHK_cost!X29+CMN_cost!X29+CLC_cost!X29+BETS_cost!X29+BGO_cost!X29+WIN_cost!X29+WPD_cost!X29+TQY_cost!X29+GHP_cost!X29</f>
        <v>0</v>
      </c>
      <c r="Y29" s="305">
        <f>GSB_cost!Y29+EHK_cost!Y29+CMN_cost!Y29+CLC_cost!Y29+BETS_cost!Y29+BGO_cost!Y29+WIN_cost!Y29+WPD_cost!Y29+TQY_cost!Y29+GHP_cost!Y29</f>
        <v>0</v>
      </c>
      <c r="Z29" s="233">
        <f>GSB_cost!Z29+EHK_cost!Z29+CMN_cost!Z29+CLC_cost!Z29+BETS_cost!Z29+BGO_cost!Z29+WIN_cost!Z29+WPD_cost!Z29+TQY_cost!Z29+GHP_cost!Z29</f>
        <v>0</v>
      </c>
      <c r="AA29" s="233">
        <f>GSB_cost!AA29+EHK_cost!AA29+CMN_cost!AA29+CLC_cost!AA29+BETS_cost!AA29+BGO_cost!AA29+WIN_cost!AA29+WPD_cost!AA29+TQY_cost!AA29+GHP_cost!AA29</f>
        <v>0</v>
      </c>
      <c r="AB29" s="305">
        <f>GSB_cost!AB29+EHK_cost!AB29+CMN_cost!AB29+CLC_cost!AB29+BETS_cost!AB29+BGO_cost!AB29+WIN_cost!AB29+WPD_cost!AB29+TQY_cost!AB29+GHP_cost!AB29</f>
        <v>0</v>
      </c>
      <c r="AC29" s="233">
        <f>GSB_cost!AC29+EHK_cost!AC29+CMN_cost!AC29+CLC_cost!AC29+BETS_cost!AC29+BGO_cost!AC29+WIN_cost!AC29+WPD_cost!AC29+TQY_cost!AC29+GHP_cost!AC29</f>
        <v>0</v>
      </c>
      <c r="AD29" s="233">
        <f>GSB_cost!AD29+EHK_cost!AD29+CMN_cost!AD29+CLC_cost!AD29+BETS_cost!AD29+BGO_cost!AD29+WIN_cost!AD29+WPD_cost!AD29+TQY_cost!AD29+GHP_cost!AD29</f>
        <v>0</v>
      </c>
      <c r="AE29" s="305">
        <f>GSB_cost!AE29+EHK_cost!AE29+CMN_cost!AE29+CLC_cost!AE29+BETS_cost!AE29+BGO_cost!AE29+WIN_cost!AE29+WPD_cost!AE29+TQY_cost!AE29+GHP_cost!AE29</f>
        <v>0</v>
      </c>
      <c r="AF29" s="124"/>
      <c r="AI29" s="235">
        <f>GSB_cost!AN29+EHK_cost!AN29+CMN_cost!AN29+CLC_cost!AN29+BETS_cost!AN29+BGO_cost!AN29+WIN_cost!AN29+WPD_cost!AN29+TQY_cost!AN29+GHP_cost!AN29</f>
        <v>0</v>
      </c>
      <c r="AJ29" s="235">
        <f>GSB_cost!AO29+EHK_cost!AO29+CMN_cost!AO29+CLC_cost!AO29+BETS_cost!AO29+BGO_cost!AO29+WIN_cost!AO29+WPD_cost!AO29+TQY_cost!AO29+GHP_cost!AO29</f>
        <v>0</v>
      </c>
      <c r="AK29" s="235">
        <f>GSB_cost!AP29+EHK_cost!AP29+CMN_cost!AP29+CLC_cost!AP29+BETS_cost!AP29+BGO_cost!AP29+WIN_cost!AP29+WPD_cost!AP29+TQY_cost!AP29+GHP_cost!AP29</f>
        <v>0</v>
      </c>
      <c r="AL29" s="235">
        <f>GSB_cost!AQ29+EHK_cost!AQ29+CMN_cost!AQ29+CLC_cost!AQ29+BETS_cost!AQ29+BGO_cost!AQ29+WIN_cost!AQ29+WPD_cost!AQ29+TQY_cost!AQ29+GHP_cost!AQ29</f>
        <v>0</v>
      </c>
      <c r="AM29" s="235">
        <f>GSB_cost!AR29+EHK_cost!AR29+CMN_cost!AR29+CLC_cost!AR29+BETS_cost!AR29+BGO_cost!AR29+WIN_cost!AR29+WPD_cost!AR29+TQY_cost!AR29+GHP_cost!AR29</f>
        <v>0</v>
      </c>
      <c r="AN29" s="235">
        <f>GSB_cost!AS29+EHK_cost!AS29+CMN_cost!AS29+CLC_cost!AS29+BETS_cost!AS29+BGO_cost!AS29+WIN_cost!AS29+WPD_cost!AS29+TQY_cost!AS29+GHP_cost!AS29</f>
        <v>0</v>
      </c>
      <c r="AO29" s="235">
        <f ca="1">GSB_cost!AT29+EHK_cost!AT29+CMN_cost!AT29+CLC_cost!AT29+BETS_cost!AT29+BGO_cost!AT29+WIN_cost!AT29+WPD_cost!AT29+TQY_cost!AT29+GHP_cost!AT29</f>
        <v>0</v>
      </c>
      <c r="AP29" s="235">
        <f ca="1">GSB_cost!AU29+EHK_cost!AU29+CMN_cost!AU29+CLC_cost!AU29+BETS_cost!AU29+BGO_cost!AU29+WIN_cost!AU29+WPD_cost!AU29+TQY_cost!AU29+GHP_cost!AU29</f>
        <v>1269084.7192873545</v>
      </c>
      <c r="AQ29" s="235">
        <f ca="1">GSB_cost!AV29+EHK_cost!AV29+CMN_cost!AV29+CLC_cost!AV29+BETS_cost!AV29+BGO_cost!AV29+WIN_cost!AV29+WPD_cost!AV29+TQY_cost!AV29+GHP_cost!AV29</f>
        <v>1269084.7192873545</v>
      </c>
      <c r="AR29" s="235">
        <f ca="1">GSB_cost!AW29+EHK_cost!AW29+CMN_cost!AW29+CLC_cost!AW29+BETS_cost!AW29+BGO_cost!AW29+WIN_cost!AW29+WPD_cost!AW29+TQY_cost!AW29+GHP_cost!AW29</f>
        <v>0</v>
      </c>
      <c r="AS29" s="235">
        <f ca="1">GSB_cost!AX29+EHK_cost!AX29+CMN_cost!AX29+CLC_cost!AX29+BETS_cost!AX29+BGO_cost!AX29+WIN_cost!AX29+WPD_cost!AX29+TQY_cost!AX29+GHP_cost!AX29</f>
        <v>141902.87580551859</v>
      </c>
      <c r="AT29" s="235">
        <f ca="1">GSB_cost!AY29+EHK_cost!AY29+CMN_cost!AY29+CLC_cost!AY29+BETS_cost!AY29+BGO_cost!AY29+WIN_cost!AY29+WPD_cost!AY29+TQY_cost!AY29+GHP_cost!AY29</f>
        <v>141902.87580551859</v>
      </c>
      <c r="AU29" s="235">
        <f>GSB_cost!AZ29+EHK_cost!AZ29+CMN_cost!AZ29+CLC_cost!AZ29+BETS_cost!AZ29+BGO_cost!AZ29+WIN_cost!AZ29+WPD_cost!AZ29+TQY_cost!AZ29+GHP_cost!AZ29</f>
        <v>0</v>
      </c>
      <c r="AV29" s="235">
        <f>GSB_cost!BA29+EHK_cost!BA29+CMN_cost!BA29+CLC_cost!BA29+BETS_cost!BA29+BGO_cost!BA29+WIN_cost!BA29+WPD_cost!BA29+TQY_cost!BA29+GHP_cost!BA29</f>
        <v>0</v>
      </c>
      <c r="AW29" s="235">
        <f>GSB_cost!BB29+EHK_cost!BB29+CMN_cost!BB29+CLC_cost!BB29+BETS_cost!BB29+BGO_cost!BB29+WIN_cost!BB29+WPD_cost!BB29+TQY_cost!BB29+GHP_cost!BB29</f>
        <v>0</v>
      </c>
      <c r="AX29" s="235">
        <f>GSB_cost!BC29+EHK_cost!BC29+CMN_cost!BC29+CLC_cost!BC29+BETS_cost!BC29+BGO_cost!BC29+WIN_cost!BC29+WPD_cost!BC29+TQY_cost!BC29+GHP_cost!BC29</f>
        <v>0</v>
      </c>
      <c r="AZ29" s="235">
        <f t="shared" ca="1" si="6"/>
        <v>2821975.1901857462</v>
      </c>
      <c r="BA29" s="124"/>
      <c r="BB29" s="124"/>
      <c r="BC29" s="124"/>
      <c r="BD29" s="124"/>
      <c r="BE29" s="124"/>
      <c r="BF29" s="124"/>
      <c r="BG29" s="124"/>
      <c r="BH29" s="124"/>
      <c r="BI29" s="217"/>
      <c r="BJ29" s="124"/>
    </row>
    <row r="30" spans="2:62" s="217" customFormat="1">
      <c r="B30" s="185" t="str">
        <f t="shared" si="4"/>
        <v>Feeder works</v>
      </c>
      <c r="D30" s="217" t="s">
        <v>114</v>
      </c>
      <c r="E30" s="217" t="b">
        <f>IF(ISBLANK(D30), "", INDEX(Asset_groups!$F$7:$F$73, MATCH(D30, Asset_groups!$D$7:$D$73,0))="capex")</f>
        <v>1</v>
      </c>
      <c r="F30" s="12"/>
      <c r="G30" s="98"/>
      <c r="H30" s="233">
        <f>GSB_cost!H30+EHK_cost!H30+CMN_cost!H30+CLC_cost!H30+BETS_cost!H30+BGO_cost!H30+WIN_cost!H30+WPD_cost!H30+TQY_cost!H30+GHP_cost!H30</f>
        <v>0</v>
      </c>
      <c r="I30" s="233">
        <f>GSB_cost!I30+EHK_cost!I30+CMN_cost!I30+CLC_cost!I30+BETS_cost!I30+BGO_cost!I30+WIN_cost!I30+WPD_cost!I30+TQY_cost!I30+GHP_cost!I30</f>
        <v>0</v>
      </c>
      <c r="J30" s="305">
        <f>GSB_cost!J30+EHK_cost!J30+CMN_cost!J30+CLC_cost!J30+BETS_cost!J30+BGO_cost!J30+WIN_cost!J30+WPD_cost!J30+TQY_cost!J30+GHP_cost!J30</f>
        <v>0</v>
      </c>
      <c r="K30" s="233">
        <f>GSB_cost!K30+EHK_cost!K30+CMN_cost!K30+CLC_cost!K30+BETS_cost!K30+BGO_cost!K30+WIN_cost!K30+WPD_cost!K30+TQY_cost!K30+GHP_cost!K30</f>
        <v>0</v>
      </c>
      <c r="L30" s="233">
        <f>GSB_cost!L30+EHK_cost!L30+CMN_cost!L30+CLC_cost!L30+BETS_cost!L30+BGO_cost!L30+WIN_cost!L30+WPD_cost!L30+TQY_cost!L30+GHP_cost!L30</f>
        <v>0</v>
      </c>
      <c r="M30" s="305">
        <f>GSB_cost!M30+EHK_cost!M30+CMN_cost!M30+CLC_cost!M30+BETS_cost!M30+BGO_cost!M30+WIN_cost!M30+WPD_cost!M30+TQY_cost!M30+GHP_cost!M30</f>
        <v>0</v>
      </c>
      <c r="N30" s="233">
        <f>GSB_cost!N30+EHK_cost!N30+CMN_cost!N30+CLC_cost!N30+BETS_cost!N30+BGO_cost!N30+WIN_cost!N30+WPD_cost!N30+TQY_cost!N30+GHP_cost!N30</f>
        <v>0</v>
      </c>
      <c r="O30" s="233">
        <f>GSB_cost!O30+EHK_cost!O30+CMN_cost!O30+CLC_cost!O30+BETS_cost!O30+BGO_cost!O30+WIN_cost!O30+WPD_cost!O30+TQY_cost!O30+GHP_cost!O30</f>
        <v>0</v>
      </c>
      <c r="P30" s="305">
        <f>GSB_cost!P30+EHK_cost!P30+CMN_cost!P30+CLC_cost!P30+BETS_cost!P30+BGO_cost!P30+WIN_cost!P30+WPD_cost!P30+TQY_cost!P30+GHP_cost!P30</f>
        <v>0</v>
      </c>
      <c r="Q30" s="233">
        <f>GSB_cost!Q30+EHK_cost!Q30+CMN_cost!Q30+CLC_cost!Q30+BETS_cost!Q30+BGO_cost!Q30+WIN_cost!Q30+WPD_cost!Q30+TQY_cost!Q30+GHP_cost!Q30</f>
        <v>5594.1792605982228</v>
      </c>
      <c r="R30" s="233">
        <f ca="1">GSB_cost!R30+EHK_cost!R30+CMN_cost!R30+CLC_cost!R30+BETS_cost!R30+BGO_cost!R30+WIN_cost!R30+WPD_cost!R30+TQY_cost!R30+GHP_cost!R30</f>
        <v>9479.7207066273913</v>
      </c>
      <c r="S30" s="305">
        <f>GSB_cost!S30+EHK_cost!S30+CMN_cost!S30+CLC_cost!S30+BETS_cost!S30+BGO_cost!S30+WIN_cost!S30+WPD_cost!S30+TQY_cost!S30+GHP_cost!S30</f>
        <v>0</v>
      </c>
      <c r="T30" s="233">
        <f>GSB_cost!T30+EHK_cost!T30+CMN_cost!T30+CLC_cost!T30+BETS_cost!T30+BGO_cost!T30+WIN_cost!T30+WPD_cost!T30+TQY_cost!T30+GHP_cost!T30</f>
        <v>0</v>
      </c>
      <c r="U30" s="233">
        <f ca="1">GSB_cost!U30+EHK_cost!U30+CMN_cost!U30+CLC_cost!U30+BETS_cost!U30+BGO_cost!U30+WIN_cost!U30+WPD_cost!U30+TQY_cost!U30+GHP_cost!U30</f>
        <v>0</v>
      </c>
      <c r="V30" s="305">
        <f>GSB_cost!V30+EHK_cost!V30+CMN_cost!V30+CLC_cost!V30+BETS_cost!V30+BGO_cost!V30+WIN_cost!V30+WPD_cost!V30+TQY_cost!V30+GHP_cost!V30</f>
        <v>0</v>
      </c>
      <c r="W30" s="233">
        <f>GSB_cost!W30+EHK_cost!W30+CMN_cost!W30+CLC_cost!W30+BETS_cost!W30+BGO_cost!W30+WIN_cost!W30+WPD_cost!W30+TQY_cost!W30+GHP_cost!W30</f>
        <v>0</v>
      </c>
      <c r="X30" s="233">
        <f ca="1">GSB_cost!X30+EHK_cost!X30+CMN_cost!X30+CLC_cost!X30+BETS_cost!X30+BGO_cost!X30+WIN_cost!X30+WPD_cost!X30+TQY_cost!X30+GHP_cost!X30</f>
        <v>0</v>
      </c>
      <c r="Y30" s="305">
        <f>GSB_cost!Y30+EHK_cost!Y30+CMN_cost!Y30+CLC_cost!Y30+BETS_cost!Y30+BGO_cost!Y30+WIN_cost!Y30+WPD_cost!Y30+TQY_cost!Y30+GHP_cost!Y30</f>
        <v>0</v>
      </c>
      <c r="Z30" s="233">
        <f>GSB_cost!Z30+EHK_cost!Z30+CMN_cost!Z30+CLC_cost!Z30+BETS_cost!Z30+BGO_cost!Z30+WIN_cost!Z30+WPD_cost!Z30+TQY_cost!Z30+GHP_cost!Z30</f>
        <v>0</v>
      </c>
      <c r="AA30" s="233">
        <f>GSB_cost!AA30+EHK_cost!AA30+CMN_cost!AA30+CLC_cost!AA30+BETS_cost!AA30+BGO_cost!AA30+WIN_cost!AA30+WPD_cost!AA30+TQY_cost!AA30+GHP_cost!AA30</f>
        <v>0</v>
      </c>
      <c r="AB30" s="305">
        <f>GSB_cost!AB30+EHK_cost!AB30+CMN_cost!AB30+CLC_cost!AB30+BETS_cost!AB30+BGO_cost!AB30+WIN_cost!AB30+WPD_cost!AB30+TQY_cost!AB30+GHP_cost!AB30</f>
        <v>0</v>
      </c>
      <c r="AC30" s="233">
        <f>GSB_cost!AC30+EHK_cost!AC30+CMN_cost!AC30+CLC_cost!AC30+BETS_cost!AC30+BGO_cost!AC30+WIN_cost!AC30+WPD_cost!AC30+TQY_cost!AC30+GHP_cost!AC30</f>
        <v>0</v>
      </c>
      <c r="AD30" s="233">
        <f>GSB_cost!AD30+EHK_cost!AD30+CMN_cost!AD30+CLC_cost!AD30+BETS_cost!AD30+BGO_cost!AD30+WIN_cost!AD30+WPD_cost!AD30+TQY_cost!AD30+GHP_cost!AD30</f>
        <v>0</v>
      </c>
      <c r="AE30" s="305">
        <f>GSB_cost!AE30+EHK_cost!AE30+CMN_cost!AE30+CLC_cost!AE30+BETS_cost!AE30+BGO_cost!AE30+WIN_cost!AE30+WPD_cost!AE30+TQY_cost!AE30+GHP_cost!AE30</f>
        <v>0</v>
      </c>
      <c r="AF30" s="124"/>
      <c r="AI30" s="235">
        <f>GSB_cost!AN30+EHK_cost!AN30+CMN_cost!AN30+CLC_cost!AN30+BETS_cost!AN30+BGO_cost!AN30+WIN_cost!AN30+WPD_cost!AN30+TQY_cost!AN30+GHP_cost!AN30</f>
        <v>0</v>
      </c>
      <c r="AJ30" s="235">
        <f>GSB_cost!AO30+EHK_cost!AO30+CMN_cost!AO30+CLC_cost!AO30+BETS_cost!AO30+BGO_cost!AO30+WIN_cost!AO30+WPD_cost!AO30+TQY_cost!AO30+GHP_cost!AO30</f>
        <v>0</v>
      </c>
      <c r="AK30" s="235">
        <f>GSB_cost!AP30+EHK_cost!AP30+CMN_cost!AP30+CLC_cost!AP30+BETS_cost!AP30+BGO_cost!AP30+WIN_cost!AP30+WPD_cost!AP30+TQY_cost!AP30+GHP_cost!AP30</f>
        <v>0</v>
      </c>
      <c r="AL30" s="235">
        <f>GSB_cost!AQ30+EHK_cost!AQ30+CMN_cost!AQ30+CLC_cost!AQ30+BETS_cost!AQ30+BGO_cost!AQ30+WIN_cost!AQ30+WPD_cost!AQ30+TQY_cost!AQ30+GHP_cost!AQ30</f>
        <v>0</v>
      </c>
      <c r="AM30" s="235">
        <f>GSB_cost!AR30+EHK_cost!AR30+CMN_cost!AR30+CLC_cost!AR30+BETS_cost!AR30+BGO_cost!AR30+WIN_cost!AR30+WPD_cost!AR30+TQY_cost!AR30+GHP_cost!AR30</f>
        <v>0</v>
      </c>
      <c r="AN30" s="235">
        <f>GSB_cost!AS30+EHK_cost!AS30+CMN_cost!AS30+CLC_cost!AS30+BETS_cost!AS30+BGO_cost!AS30+WIN_cost!AS30+WPD_cost!AS30+TQY_cost!AS30+GHP_cost!AS30</f>
        <v>0</v>
      </c>
      <c r="AO30" s="235">
        <f ca="1">GSB_cost!AT30+EHK_cost!AT30+CMN_cost!AT30+CLC_cost!AT30+BETS_cost!AT30+BGO_cost!AT30+WIN_cost!AT30+WPD_cost!AT30+TQY_cost!AT30+GHP_cost!AT30</f>
        <v>0</v>
      </c>
      <c r="AP30" s="235">
        <f ca="1">GSB_cost!AU30+EHK_cost!AU30+CMN_cost!AU30+CLC_cost!AU30+BETS_cost!AU30+BGO_cost!AU30+WIN_cost!AU30+WPD_cost!AU30+TQY_cost!AU30+GHP_cost!AU30</f>
        <v>7536.949983612807</v>
      </c>
      <c r="AQ30" s="235">
        <f ca="1">GSB_cost!AV30+EHK_cost!AV30+CMN_cost!AV30+CLC_cost!AV30+BETS_cost!AV30+BGO_cost!AV30+WIN_cost!AV30+WPD_cost!AV30+TQY_cost!AV30+GHP_cost!AV30</f>
        <v>7536.949983612807</v>
      </c>
      <c r="AR30" s="235">
        <f ca="1">GSB_cost!AW30+EHK_cost!AW30+CMN_cost!AW30+CLC_cost!AW30+BETS_cost!AW30+BGO_cost!AW30+WIN_cost!AW30+WPD_cost!AW30+TQY_cost!AW30+GHP_cost!AW30</f>
        <v>0</v>
      </c>
      <c r="AS30" s="235">
        <f ca="1">GSB_cost!AX30+EHK_cost!AX30+CMN_cost!AX30+CLC_cost!AX30+BETS_cost!AX30+BGO_cost!AX30+WIN_cost!AX30+WPD_cost!AX30+TQY_cost!AX30+GHP_cost!AX30</f>
        <v>0</v>
      </c>
      <c r="AT30" s="235">
        <f ca="1">GSB_cost!AY30+EHK_cost!AY30+CMN_cost!AY30+CLC_cost!AY30+BETS_cost!AY30+BGO_cost!AY30+WIN_cost!AY30+WPD_cost!AY30+TQY_cost!AY30+GHP_cost!AY30</f>
        <v>0</v>
      </c>
      <c r="AU30" s="235">
        <f>GSB_cost!AZ30+EHK_cost!AZ30+CMN_cost!AZ30+CLC_cost!AZ30+BETS_cost!AZ30+BGO_cost!AZ30+WIN_cost!AZ30+WPD_cost!AZ30+TQY_cost!AZ30+GHP_cost!AZ30</f>
        <v>0</v>
      </c>
      <c r="AV30" s="235">
        <f>GSB_cost!BA30+EHK_cost!BA30+CMN_cost!BA30+CLC_cost!BA30+BETS_cost!BA30+BGO_cost!BA30+WIN_cost!BA30+WPD_cost!BA30+TQY_cost!BA30+GHP_cost!BA30</f>
        <v>0</v>
      </c>
      <c r="AW30" s="235">
        <f>GSB_cost!BB30+EHK_cost!BB30+CMN_cost!BB30+CLC_cost!BB30+BETS_cost!BB30+BGO_cost!BB30+WIN_cost!BB30+WPD_cost!BB30+TQY_cost!BB30+GHP_cost!BB30</f>
        <v>0</v>
      </c>
      <c r="AX30" s="235">
        <f>GSB_cost!BC30+EHK_cost!BC30+CMN_cost!BC30+CLC_cost!BC30+BETS_cost!BC30+BGO_cost!BC30+WIN_cost!BC30+WPD_cost!BC30+TQY_cost!BC30+GHP_cost!BC30</f>
        <v>0</v>
      </c>
      <c r="AZ30" s="235">
        <f ca="1">SUM(AI30:AX30)</f>
        <v>15073.899967225614</v>
      </c>
      <c r="BA30" s="124"/>
      <c r="BB30" s="124"/>
      <c r="BC30" s="124"/>
      <c r="BD30" s="124"/>
      <c r="BE30" s="124"/>
      <c r="BF30" s="124"/>
      <c r="BG30" s="124"/>
      <c r="BH30" s="124"/>
      <c r="BJ30" s="124"/>
    </row>
    <row r="31" spans="2:62">
      <c r="B31" s="185" t="str">
        <f t="shared" si="4"/>
        <v>Feeder works</v>
      </c>
      <c r="D31" s="219" t="s">
        <v>126</v>
      </c>
      <c r="E31" t="b">
        <f>IF(ISBLANK(D31), "", INDEX(Asset_groups!$F$7:$F$73, MATCH(D31, Asset_groups!$D$7:$D$73,0))="capex")</f>
        <v>1</v>
      </c>
      <c r="F31" s="12"/>
      <c r="G31" s="98"/>
      <c r="H31" s="233">
        <f>GSB_cost!H31+EHK_cost!H31+CMN_cost!H31+CLC_cost!H31+BETS_cost!H31+BGO_cost!H31+WIN_cost!H31+WPD_cost!H31+TQY_cost!H31+GHP_cost!H31</f>
        <v>0</v>
      </c>
      <c r="I31" s="233">
        <f>GSB_cost!I31+EHK_cost!I31+CMN_cost!I31+CLC_cost!I31+BETS_cost!I31+BGO_cost!I31+WIN_cost!I31+WPD_cost!I31+TQY_cost!I31+GHP_cost!I31</f>
        <v>0</v>
      </c>
      <c r="J31" s="305">
        <f>GSB_cost!J31+EHK_cost!J31+CMN_cost!J31+CLC_cost!J31+BETS_cost!J31+BGO_cost!J31+WIN_cost!J31+WPD_cost!J31+TQY_cost!J31+GHP_cost!J31</f>
        <v>0</v>
      </c>
      <c r="K31" s="233">
        <f>GSB_cost!K31+EHK_cost!K31+CMN_cost!K31+CLC_cost!K31+BETS_cost!K31+BGO_cost!K31+WIN_cost!K31+WPD_cost!K31+TQY_cost!K31+GHP_cost!K31</f>
        <v>0</v>
      </c>
      <c r="L31" s="233">
        <f>GSB_cost!L31+EHK_cost!L31+CMN_cost!L31+CLC_cost!L31+BETS_cost!L31+BGO_cost!L31+WIN_cost!L31+WPD_cost!L31+TQY_cost!L31+GHP_cost!L31</f>
        <v>0</v>
      </c>
      <c r="M31" s="305">
        <f>GSB_cost!M31+EHK_cost!M31+CMN_cost!M31+CLC_cost!M31+BETS_cost!M31+BGO_cost!M31+WIN_cost!M31+WPD_cost!M31+TQY_cost!M31+GHP_cost!M31</f>
        <v>0</v>
      </c>
      <c r="N31" s="233">
        <f>GSB_cost!N31+EHK_cost!N31+CMN_cost!N31+CLC_cost!N31+BETS_cost!N31+BGO_cost!N31+WIN_cost!N31+WPD_cost!N31+TQY_cost!N31+GHP_cost!N31</f>
        <v>0</v>
      </c>
      <c r="O31" s="233">
        <f>GSB_cost!O31+EHK_cost!O31+CMN_cost!O31+CLC_cost!O31+BETS_cost!O31+BGO_cost!O31+WIN_cost!O31+WPD_cost!O31+TQY_cost!O31+GHP_cost!O31</f>
        <v>0</v>
      </c>
      <c r="P31" s="305">
        <f>GSB_cost!P31+EHK_cost!P31+CMN_cost!P31+CLC_cost!P31+BETS_cost!P31+BGO_cost!P31+WIN_cost!P31+WPD_cost!P31+TQY_cost!P31+GHP_cost!P31</f>
        <v>0</v>
      </c>
      <c r="Q31" s="233">
        <f>GSB_cost!Q31+EHK_cost!Q31+CMN_cost!Q31+CLC_cost!Q31+BETS_cost!Q31+BGO_cost!Q31+WIN_cost!Q31+WPD_cost!Q31+TQY_cost!Q31+GHP_cost!Q31</f>
        <v>0</v>
      </c>
      <c r="R31" s="233">
        <f ca="1">GSB_cost!R31+EHK_cost!R31+CMN_cost!R31+CLC_cost!R31+BETS_cost!R31+BGO_cost!R31+WIN_cost!R31+WPD_cost!R31+TQY_cost!R31+GHP_cost!R31</f>
        <v>0</v>
      </c>
      <c r="S31" s="305">
        <f>GSB_cost!S31+EHK_cost!S31+CMN_cost!S31+CLC_cost!S31+BETS_cost!S31+BGO_cost!S31+WIN_cost!S31+WPD_cost!S31+TQY_cost!S31+GHP_cost!S31</f>
        <v>0</v>
      </c>
      <c r="T31" s="233">
        <f>GSB_cost!T31+EHK_cost!T31+CMN_cost!T31+CLC_cost!T31+BETS_cost!T31+BGO_cost!T31+WIN_cost!T31+WPD_cost!T31+TQY_cost!T31+GHP_cost!T31</f>
        <v>0</v>
      </c>
      <c r="U31" s="233">
        <f ca="1">GSB_cost!U31+EHK_cost!U31+CMN_cost!U31+CLC_cost!U31+BETS_cost!U31+BGO_cost!U31+WIN_cost!U31+WPD_cost!U31+TQY_cost!U31+GHP_cost!U31</f>
        <v>0</v>
      </c>
      <c r="V31" s="305">
        <f>GSB_cost!V31+EHK_cost!V31+CMN_cost!V31+CLC_cost!V31+BETS_cost!V31+BGO_cost!V31+WIN_cost!V31+WPD_cost!V31+TQY_cost!V31+GHP_cost!V31</f>
        <v>0</v>
      </c>
      <c r="W31" s="233">
        <f>GSB_cost!W31+EHK_cost!W31+CMN_cost!W31+CLC_cost!W31+BETS_cost!W31+BGO_cost!W31+WIN_cost!W31+WPD_cost!W31+TQY_cost!W31+GHP_cost!W31</f>
        <v>0</v>
      </c>
      <c r="X31" s="233">
        <f ca="1">GSB_cost!X31+EHK_cost!X31+CMN_cost!X31+CLC_cost!X31+BETS_cost!X31+BGO_cost!X31+WIN_cost!X31+WPD_cost!X31+TQY_cost!X31+GHP_cost!X31</f>
        <v>0</v>
      </c>
      <c r="Y31" s="305">
        <f>GSB_cost!Y31+EHK_cost!Y31+CMN_cost!Y31+CLC_cost!Y31+BETS_cost!Y31+BGO_cost!Y31+WIN_cost!Y31+WPD_cost!Y31+TQY_cost!Y31+GHP_cost!Y31</f>
        <v>0</v>
      </c>
      <c r="Z31" s="233">
        <f>GSB_cost!Z31+EHK_cost!Z31+CMN_cost!Z31+CLC_cost!Z31+BETS_cost!Z31+BGO_cost!Z31+WIN_cost!Z31+WPD_cost!Z31+TQY_cost!Z31+GHP_cost!Z31</f>
        <v>0</v>
      </c>
      <c r="AA31" s="233">
        <f>GSB_cost!AA31+EHK_cost!AA31+CMN_cost!AA31+CLC_cost!AA31+BETS_cost!AA31+BGO_cost!AA31+WIN_cost!AA31+WPD_cost!AA31+TQY_cost!AA31+GHP_cost!AA31</f>
        <v>0</v>
      </c>
      <c r="AB31" s="305">
        <f>GSB_cost!AB31+EHK_cost!AB31+CMN_cost!AB31+CLC_cost!AB31+BETS_cost!AB31+BGO_cost!AB31+WIN_cost!AB31+WPD_cost!AB31+TQY_cost!AB31+GHP_cost!AB31</f>
        <v>0</v>
      </c>
      <c r="AC31" s="233">
        <f>GSB_cost!AC31+EHK_cost!AC31+CMN_cost!AC31+CLC_cost!AC31+BETS_cost!AC31+BGO_cost!AC31+WIN_cost!AC31+WPD_cost!AC31+TQY_cost!AC31+GHP_cost!AC31</f>
        <v>0</v>
      </c>
      <c r="AD31" s="233">
        <f>GSB_cost!AD31+EHK_cost!AD31+CMN_cost!AD31+CLC_cost!AD31+BETS_cost!AD31+BGO_cost!AD31+WIN_cost!AD31+WPD_cost!AD31+TQY_cost!AD31+GHP_cost!AD31</f>
        <v>0</v>
      </c>
      <c r="AE31" s="305">
        <f>GSB_cost!AE31+EHK_cost!AE31+CMN_cost!AE31+CLC_cost!AE31+BETS_cost!AE31+BGO_cost!AE31+WIN_cost!AE31+WPD_cost!AE31+TQY_cost!AE31+GHP_cost!AE31</f>
        <v>0</v>
      </c>
      <c r="AF31" s="124"/>
      <c r="AI31" s="235">
        <f>GSB_cost!AN31+EHK_cost!AN31+CMN_cost!AN31+CLC_cost!AN31+BETS_cost!AN31+BGO_cost!AN31+WIN_cost!AN31+WPD_cost!AN31+TQY_cost!AN31+GHP_cost!AN31</f>
        <v>0</v>
      </c>
      <c r="AJ31" s="235">
        <f>GSB_cost!AO31+EHK_cost!AO31+CMN_cost!AO31+CLC_cost!AO31+BETS_cost!AO31+BGO_cost!AO31+WIN_cost!AO31+WPD_cost!AO31+TQY_cost!AO31+GHP_cost!AO31</f>
        <v>0</v>
      </c>
      <c r="AK31" s="235">
        <f>GSB_cost!AP31+EHK_cost!AP31+CMN_cost!AP31+CLC_cost!AP31+BETS_cost!AP31+BGO_cost!AP31+WIN_cost!AP31+WPD_cost!AP31+TQY_cost!AP31+GHP_cost!AP31</f>
        <v>0</v>
      </c>
      <c r="AL31" s="235">
        <f>GSB_cost!AQ31+EHK_cost!AQ31+CMN_cost!AQ31+CLC_cost!AQ31+BETS_cost!AQ31+BGO_cost!AQ31+WIN_cost!AQ31+WPD_cost!AQ31+TQY_cost!AQ31+GHP_cost!AQ31</f>
        <v>0</v>
      </c>
      <c r="AM31" s="235">
        <f>GSB_cost!AR31+EHK_cost!AR31+CMN_cost!AR31+CLC_cost!AR31+BETS_cost!AR31+BGO_cost!AR31+WIN_cost!AR31+WPD_cost!AR31+TQY_cost!AR31+GHP_cost!AR31</f>
        <v>0</v>
      </c>
      <c r="AN31" s="235">
        <f>GSB_cost!AS31+EHK_cost!AS31+CMN_cost!AS31+CLC_cost!AS31+BETS_cost!AS31+BGO_cost!AS31+WIN_cost!AS31+WPD_cost!AS31+TQY_cost!AS31+GHP_cost!AS31</f>
        <v>0</v>
      </c>
      <c r="AO31" s="235">
        <f ca="1">GSB_cost!AT31+EHK_cost!AT31+CMN_cost!AT31+CLC_cost!AT31+BETS_cost!AT31+BGO_cost!AT31+WIN_cost!AT31+WPD_cost!AT31+TQY_cost!AT31+GHP_cost!AT31</f>
        <v>0</v>
      </c>
      <c r="AP31" s="235">
        <f ca="1">GSB_cost!AU31+EHK_cost!AU31+CMN_cost!AU31+CLC_cost!AU31+BETS_cost!AU31+BGO_cost!AU31+WIN_cost!AU31+WPD_cost!AU31+TQY_cost!AU31+GHP_cost!AU31</f>
        <v>0</v>
      </c>
      <c r="AQ31" s="235">
        <f ca="1">GSB_cost!AV31+EHK_cost!AV31+CMN_cost!AV31+CLC_cost!AV31+BETS_cost!AV31+BGO_cost!AV31+WIN_cost!AV31+WPD_cost!AV31+TQY_cost!AV31+GHP_cost!AV31</f>
        <v>0</v>
      </c>
      <c r="AR31" s="235">
        <f ca="1">GSB_cost!AW31+EHK_cost!AW31+CMN_cost!AW31+CLC_cost!AW31+BETS_cost!AW31+BGO_cost!AW31+WIN_cost!AW31+WPD_cost!AW31+TQY_cost!AW31+GHP_cost!AW31</f>
        <v>0</v>
      </c>
      <c r="AS31" s="235">
        <f ca="1">GSB_cost!AX31+EHK_cost!AX31+CMN_cost!AX31+CLC_cost!AX31+BETS_cost!AX31+BGO_cost!AX31+WIN_cost!AX31+WPD_cost!AX31+TQY_cost!AX31+GHP_cost!AX31</f>
        <v>0</v>
      </c>
      <c r="AT31" s="235">
        <f ca="1">GSB_cost!AY31+EHK_cost!AY31+CMN_cost!AY31+CLC_cost!AY31+BETS_cost!AY31+BGO_cost!AY31+WIN_cost!AY31+WPD_cost!AY31+TQY_cost!AY31+GHP_cost!AY31</f>
        <v>0</v>
      </c>
      <c r="AU31" s="235">
        <f>GSB_cost!AZ31+EHK_cost!AZ31+CMN_cost!AZ31+CLC_cost!AZ31+BETS_cost!AZ31+BGO_cost!AZ31+WIN_cost!AZ31+WPD_cost!AZ31+TQY_cost!AZ31+GHP_cost!AZ31</f>
        <v>0</v>
      </c>
      <c r="AV31" s="235">
        <f>GSB_cost!BA31+EHK_cost!BA31+CMN_cost!BA31+CLC_cost!BA31+BETS_cost!BA31+BGO_cost!BA31+WIN_cost!BA31+WPD_cost!BA31+TQY_cost!BA31+GHP_cost!BA31</f>
        <v>0</v>
      </c>
      <c r="AW31" s="235">
        <f>GSB_cost!BB31+EHK_cost!BB31+CMN_cost!BB31+CLC_cost!BB31+BETS_cost!BB31+BGO_cost!BB31+WIN_cost!BB31+WPD_cost!BB31+TQY_cost!BB31+GHP_cost!BB31</f>
        <v>0</v>
      </c>
      <c r="AX31" s="235">
        <f>GSB_cost!BC31+EHK_cost!BC31+CMN_cost!BC31+CLC_cost!BC31+BETS_cost!BC31+BGO_cost!BC31+WIN_cost!BC31+WPD_cost!BC31+TQY_cost!BC31+GHP_cost!BC31</f>
        <v>0</v>
      </c>
      <c r="AZ31" s="235">
        <f t="shared" ca="1" si="6"/>
        <v>0</v>
      </c>
      <c r="BA31" s="124"/>
      <c r="BB31" s="124"/>
      <c r="BC31" s="124"/>
      <c r="BD31" s="124"/>
      <c r="BE31" s="124"/>
      <c r="BF31" s="124"/>
      <c r="BG31" s="124"/>
      <c r="BH31" s="124"/>
      <c r="BI31" s="217"/>
      <c r="BJ31" s="124"/>
    </row>
    <row r="32" spans="2:62">
      <c r="B32" s="185" t="str">
        <f t="shared" si="4"/>
        <v>Feeder works</v>
      </c>
      <c r="D32" s="219" t="s">
        <v>127</v>
      </c>
      <c r="E32" t="b">
        <f>IF(ISBLANK(D32), "", INDEX(Asset_groups!$F$7:$F$73, MATCH(D32, Asset_groups!$D$7:$D$73,0))="capex")</f>
        <v>1</v>
      </c>
      <c r="F32" s="12"/>
      <c r="G32" s="98"/>
      <c r="H32" s="233">
        <f>GSB_cost!H32+EHK_cost!H32+CMN_cost!H32+CLC_cost!H32+BETS_cost!H32+BGO_cost!H32+WIN_cost!H32+WPD_cost!H32+TQY_cost!H32+GHP_cost!H32</f>
        <v>0</v>
      </c>
      <c r="I32" s="233">
        <f>GSB_cost!I32+EHK_cost!I32+CMN_cost!I32+CLC_cost!I32+BETS_cost!I32+BGO_cost!I32+WIN_cost!I32+WPD_cost!I32+TQY_cost!I32+GHP_cost!I32</f>
        <v>0</v>
      </c>
      <c r="J32" s="305">
        <f>GSB_cost!J32+EHK_cost!J32+CMN_cost!J32+CLC_cost!J32+BETS_cost!J32+BGO_cost!J32+WIN_cost!J32+WPD_cost!J32+TQY_cost!J32+GHP_cost!J32</f>
        <v>0</v>
      </c>
      <c r="K32" s="233">
        <f>GSB_cost!K32+EHK_cost!K32+CMN_cost!K32+CLC_cost!K32+BETS_cost!K32+BGO_cost!K32+WIN_cost!K32+WPD_cost!K32+TQY_cost!K32+GHP_cost!K32</f>
        <v>0</v>
      </c>
      <c r="L32" s="233">
        <f>GSB_cost!L32+EHK_cost!L32+CMN_cost!L32+CLC_cost!L32+BETS_cost!L32+BGO_cost!L32+WIN_cost!L32+WPD_cost!L32+TQY_cost!L32+GHP_cost!L32</f>
        <v>0</v>
      </c>
      <c r="M32" s="305">
        <f>GSB_cost!M32+EHK_cost!M32+CMN_cost!M32+CLC_cost!M32+BETS_cost!M32+BGO_cost!M32+WIN_cost!M32+WPD_cost!M32+TQY_cost!M32+GHP_cost!M32</f>
        <v>0</v>
      </c>
      <c r="N32" s="233">
        <f>GSB_cost!N32+EHK_cost!N32+CMN_cost!N32+CLC_cost!N32+BETS_cost!N32+BGO_cost!N32+WIN_cost!N32+WPD_cost!N32+TQY_cost!N32+GHP_cost!N32</f>
        <v>0</v>
      </c>
      <c r="O32" s="233">
        <f>GSB_cost!O32+EHK_cost!O32+CMN_cost!O32+CLC_cost!O32+BETS_cost!O32+BGO_cost!O32+WIN_cost!O32+WPD_cost!O32+TQY_cost!O32+GHP_cost!O32</f>
        <v>0</v>
      </c>
      <c r="P32" s="305">
        <f>GSB_cost!P32+EHK_cost!P32+CMN_cost!P32+CLC_cost!P32+BETS_cost!P32+BGO_cost!P32+WIN_cost!P32+WPD_cost!P32+TQY_cost!P32+GHP_cost!P32</f>
        <v>0</v>
      </c>
      <c r="Q32" s="233">
        <f>GSB_cost!Q32+EHK_cost!Q32+CMN_cost!Q32+CLC_cost!Q32+BETS_cost!Q32+BGO_cost!Q32+WIN_cost!Q32+WPD_cost!Q32+TQY_cost!Q32+GHP_cost!Q32</f>
        <v>0</v>
      </c>
      <c r="R32" s="233">
        <f ca="1">GSB_cost!R32+EHK_cost!R32+CMN_cost!R32+CLC_cost!R32+BETS_cost!R32+BGO_cost!R32+WIN_cost!R32+WPD_cost!R32+TQY_cost!R32+GHP_cost!R32</f>
        <v>0</v>
      </c>
      <c r="S32" s="305">
        <f>GSB_cost!S32+EHK_cost!S32+CMN_cost!S32+CLC_cost!S32+BETS_cost!S32+BGO_cost!S32+WIN_cost!S32+WPD_cost!S32+TQY_cost!S32+GHP_cost!S32</f>
        <v>0</v>
      </c>
      <c r="T32" s="233">
        <f>GSB_cost!T32+EHK_cost!T32+CMN_cost!T32+CLC_cost!T32+BETS_cost!T32+BGO_cost!T32+WIN_cost!T32+WPD_cost!T32+TQY_cost!T32+GHP_cost!T32</f>
        <v>0</v>
      </c>
      <c r="U32" s="233">
        <f ca="1">GSB_cost!U32+EHK_cost!U32+CMN_cost!U32+CLC_cost!U32+BETS_cost!U32+BGO_cost!U32+WIN_cost!U32+WPD_cost!U32+TQY_cost!U32+GHP_cost!U32</f>
        <v>0</v>
      </c>
      <c r="V32" s="305">
        <f>GSB_cost!V32+EHK_cost!V32+CMN_cost!V32+CLC_cost!V32+BETS_cost!V32+BGO_cost!V32+WIN_cost!V32+WPD_cost!V32+TQY_cost!V32+GHP_cost!V32</f>
        <v>0</v>
      </c>
      <c r="W32" s="233">
        <f>GSB_cost!W32+EHK_cost!W32+CMN_cost!W32+CLC_cost!W32+BETS_cost!W32+BGO_cost!W32+WIN_cost!W32+WPD_cost!W32+TQY_cost!W32+GHP_cost!W32</f>
        <v>0</v>
      </c>
      <c r="X32" s="233">
        <f ca="1">GSB_cost!X32+EHK_cost!X32+CMN_cost!X32+CLC_cost!X32+BETS_cost!X32+BGO_cost!X32+WIN_cost!X32+WPD_cost!X32+TQY_cost!X32+GHP_cost!X32</f>
        <v>0</v>
      </c>
      <c r="Y32" s="305">
        <f>GSB_cost!Y32+EHK_cost!Y32+CMN_cost!Y32+CLC_cost!Y32+BETS_cost!Y32+BGO_cost!Y32+WIN_cost!Y32+WPD_cost!Y32+TQY_cost!Y32+GHP_cost!Y32</f>
        <v>0</v>
      </c>
      <c r="Z32" s="233">
        <f>GSB_cost!Z32+EHK_cost!Z32+CMN_cost!Z32+CLC_cost!Z32+BETS_cost!Z32+BGO_cost!Z32+WIN_cost!Z32+WPD_cost!Z32+TQY_cost!Z32+GHP_cost!Z32</f>
        <v>0</v>
      </c>
      <c r="AA32" s="233">
        <f>GSB_cost!AA32+EHK_cost!AA32+CMN_cost!AA32+CLC_cost!AA32+BETS_cost!AA32+BGO_cost!AA32+WIN_cost!AA32+WPD_cost!AA32+TQY_cost!AA32+GHP_cost!AA32</f>
        <v>0</v>
      </c>
      <c r="AB32" s="305">
        <f>GSB_cost!AB32+EHK_cost!AB32+CMN_cost!AB32+CLC_cost!AB32+BETS_cost!AB32+BGO_cost!AB32+WIN_cost!AB32+WPD_cost!AB32+TQY_cost!AB32+GHP_cost!AB32</f>
        <v>0</v>
      </c>
      <c r="AC32" s="233">
        <f>GSB_cost!AC32+EHK_cost!AC32+CMN_cost!AC32+CLC_cost!AC32+BETS_cost!AC32+BGO_cost!AC32+WIN_cost!AC32+WPD_cost!AC32+TQY_cost!AC32+GHP_cost!AC32</f>
        <v>0</v>
      </c>
      <c r="AD32" s="233">
        <f>GSB_cost!AD32+EHK_cost!AD32+CMN_cost!AD32+CLC_cost!AD32+BETS_cost!AD32+BGO_cost!AD32+WIN_cost!AD32+WPD_cost!AD32+TQY_cost!AD32+GHP_cost!AD32</f>
        <v>0</v>
      </c>
      <c r="AE32" s="305">
        <f>GSB_cost!AE32+EHK_cost!AE32+CMN_cost!AE32+CLC_cost!AE32+BETS_cost!AE32+BGO_cost!AE32+WIN_cost!AE32+WPD_cost!AE32+TQY_cost!AE32+GHP_cost!AE32</f>
        <v>0</v>
      </c>
      <c r="AF32" s="124"/>
      <c r="AI32" s="235">
        <f>GSB_cost!AN32+EHK_cost!AN32+CMN_cost!AN32+CLC_cost!AN32+BETS_cost!AN32+BGO_cost!AN32+WIN_cost!AN32+WPD_cost!AN32+TQY_cost!AN32+GHP_cost!AN32</f>
        <v>0</v>
      </c>
      <c r="AJ32" s="235">
        <f>GSB_cost!AO32+EHK_cost!AO32+CMN_cost!AO32+CLC_cost!AO32+BETS_cost!AO32+BGO_cost!AO32+WIN_cost!AO32+WPD_cost!AO32+TQY_cost!AO32+GHP_cost!AO32</f>
        <v>0</v>
      </c>
      <c r="AK32" s="235">
        <f>GSB_cost!AP32+EHK_cost!AP32+CMN_cost!AP32+CLC_cost!AP32+BETS_cost!AP32+BGO_cost!AP32+WIN_cost!AP32+WPD_cost!AP32+TQY_cost!AP32+GHP_cost!AP32</f>
        <v>0</v>
      </c>
      <c r="AL32" s="235">
        <f>GSB_cost!AQ32+EHK_cost!AQ32+CMN_cost!AQ32+CLC_cost!AQ32+BETS_cost!AQ32+BGO_cost!AQ32+WIN_cost!AQ32+WPD_cost!AQ32+TQY_cost!AQ32+GHP_cost!AQ32</f>
        <v>0</v>
      </c>
      <c r="AM32" s="235">
        <f>GSB_cost!AR32+EHK_cost!AR32+CMN_cost!AR32+CLC_cost!AR32+BETS_cost!AR32+BGO_cost!AR32+WIN_cost!AR32+WPD_cost!AR32+TQY_cost!AR32+GHP_cost!AR32</f>
        <v>0</v>
      </c>
      <c r="AN32" s="235">
        <f>GSB_cost!AS32+EHK_cost!AS32+CMN_cost!AS32+CLC_cost!AS32+BETS_cost!AS32+BGO_cost!AS32+WIN_cost!AS32+WPD_cost!AS32+TQY_cost!AS32+GHP_cost!AS32</f>
        <v>0</v>
      </c>
      <c r="AO32" s="235">
        <f ca="1">GSB_cost!AT32+EHK_cost!AT32+CMN_cost!AT32+CLC_cost!AT32+BETS_cost!AT32+BGO_cost!AT32+WIN_cost!AT32+WPD_cost!AT32+TQY_cost!AT32+GHP_cost!AT32</f>
        <v>0</v>
      </c>
      <c r="AP32" s="235">
        <f ca="1">GSB_cost!AU32+EHK_cost!AU32+CMN_cost!AU32+CLC_cost!AU32+BETS_cost!AU32+BGO_cost!AU32+WIN_cost!AU32+WPD_cost!AU32+TQY_cost!AU32+GHP_cost!AU32</f>
        <v>0</v>
      </c>
      <c r="AQ32" s="235">
        <f ca="1">GSB_cost!AV32+EHK_cost!AV32+CMN_cost!AV32+CLC_cost!AV32+BETS_cost!AV32+BGO_cost!AV32+WIN_cost!AV32+WPD_cost!AV32+TQY_cost!AV32+GHP_cost!AV32</f>
        <v>0</v>
      </c>
      <c r="AR32" s="235">
        <f ca="1">GSB_cost!AW32+EHK_cost!AW32+CMN_cost!AW32+CLC_cost!AW32+BETS_cost!AW32+BGO_cost!AW32+WIN_cost!AW32+WPD_cost!AW32+TQY_cost!AW32+GHP_cost!AW32</f>
        <v>0</v>
      </c>
      <c r="AS32" s="235">
        <f ca="1">GSB_cost!AX32+EHK_cost!AX32+CMN_cost!AX32+CLC_cost!AX32+BETS_cost!AX32+BGO_cost!AX32+WIN_cost!AX32+WPD_cost!AX32+TQY_cost!AX32+GHP_cost!AX32</f>
        <v>0</v>
      </c>
      <c r="AT32" s="235">
        <f ca="1">GSB_cost!AY32+EHK_cost!AY32+CMN_cost!AY32+CLC_cost!AY32+BETS_cost!AY32+BGO_cost!AY32+WIN_cost!AY32+WPD_cost!AY32+TQY_cost!AY32+GHP_cost!AY32</f>
        <v>0</v>
      </c>
      <c r="AU32" s="235">
        <f>GSB_cost!AZ32+EHK_cost!AZ32+CMN_cost!AZ32+CLC_cost!AZ32+BETS_cost!AZ32+BGO_cost!AZ32+WIN_cost!AZ32+WPD_cost!AZ32+TQY_cost!AZ32+GHP_cost!AZ32</f>
        <v>0</v>
      </c>
      <c r="AV32" s="235">
        <f>GSB_cost!BA32+EHK_cost!BA32+CMN_cost!BA32+CLC_cost!BA32+BETS_cost!BA32+BGO_cost!BA32+WIN_cost!BA32+WPD_cost!BA32+TQY_cost!BA32+GHP_cost!BA32</f>
        <v>0</v>
      </c>
      <c r="AW32" s="235">
        <f>GSB_cost!BB32+EHK_cost!BB32+CMN_cost!BB32+CLC_cost!BB32+BETS_cost!BB32+BGO_cost!BB32+WIN_cost!BB32+WPD_cost!BB32+TQY_cost!BB32+GHP_cost!BB32</f>
        <v>0</v>
      </c>
      <c r="AX32" s="235">
        <f>GSB_cost!BC32+EHK_cost!BC32+CMN_cost!BC32+CLC_cost!BC32+BETS_cost!BC32+BGO_cost!BC32+WIN_cost!BC32+WPD_cost!BC32+TQY_cost!BC32+GHP_cost!BC32</f>
        <v>0</v>
      </c>
      <c r="AZ32" s="235">
        <f t="shared" ca="1" si="6"/>
        <v>0</v>
      </c>
      <c r="BA32" s="124"/>
      <c r="BB32" s="124"/>
      <c r="BC32" s="124"/>
      <c r="BD32" s="124"/>
      <c r="BE32" s="124"/>
      <c r="BF32" s="124"/>
      <c r="BG32" s="124"/>
      <c r="BH32" s="124"/>
      <c r="BI32" s="217"/>
      <c r="BJ32" s="124"/>
    </row>
    <row r="33" spans="1:62" s="217" customFormat="1">
      <c r="B33" s="185" t="str">
        <f t="shared" si="4"/>
        <v>Feeder works</v>
      </c>
      <c r="F33" s="12"/>
      <c r="G33" s="98"/>
      <c r="H33" s="18"/>
      <c r="I33" s="18"/>
      <c r="J33" s="98"/>
      <c r="K33" s="18"/>
      <c r="L33" s="18"/>
      <c r="M33" s="98"/>
      <c r="N33" s="18"/>
      <c r="O33" s="18"/>
      <c r="P33" s="98"/>
      <c r="Q33" s="18"/>
      <c r="R33" s="18"/>
      <c r="S33" s="98"/>
      <c r="T33" s="18"/>
      <c r="U33" s="18"/>
      <c r="V33" s="98"/>
      <c r="W33" s="18"/>
      <c r="X33" s="18"/>
      <c r="Y33" s="98"/>
      <c r="Z33" s="18"/>
      <c r="AA33" s="18"/>
      <c r="AB33" s="98"/>
      <c r="AC33" s="18"/>
      <c r="AD33" s="18"/>
      <c r="AE33" s="98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Z33" s="105"/>
      <c r="BA33" s="124"/>
      <c r="BB33" s="124"/>
      <c r="BC33" s="124"/>
      <c r="BD33" s="124"/>
      <c r="BE33" s="124"/>
      <c r="BF33" s="124"/>
      <c r="BG33" s="124"/>
      <c r="BH33" s="124"/>
      <c r="BJ33" s="124"/>
    </row>
    <row r="34" spans="1:62" s="217" customFormat="1">
      <c r="B34" s="185" t="str">
        <f t="shared" si="4"/>
        <v>Feeder works</v>
      </c>
      <c r="D34" s="217" t="str">
        <f>Cost_Summary!D30</f>
        <v>22kV feeder works</v>
      </c>
      <c r="E34" s="217" t="b">
        <f>IF(ISBLANK(D34), "", INDEX(Asset_groups!$F$7:$F$73, MATCH(D34, Asset_groups!$D$7:$D$73,0))="capex")</f>
        <v>1</v>
      </c>
      <c r="F34" s="12"/>
      <c r="G34" s="98"/>
      <c r="H34" s="233">
        <f>GSB_cost!H34+EHK_cost!H34+CMN_cost!H34+CLC_cost!H34+BETS_cost!H34+BGO_cost!H34+WIN_cost!H34+WPD_cost!H34+TQY_cost!H34+GHP_cost!H34</f>
        <v>0</v>
      </c>
      <c r="I34" s="233">
        <f>GSB_cost!I34+EHK_cost!I34+CMN_cost!I34+CLC_cost!I34+BETS_cost!I34+BGO_cost!I34+WIN_cost!I34+WPD_cost!I34+TQY_cost!I34+GHP_cost!I34</f>
        <v>0</v>
      </c>
      <c r="J34" s="305">
        <f>GSB_cost!J34+EHK_cost!J34+CMN_cost!J34+CLC_cost!J34+BETS_cost!J34+BGO_cost!J34+WIN_cost!J34+WPD_cost!J34+TQY_cost!J34+GHP_cost!J34</f>
        <v>0</v>
      </c>
      <c r="K34" s="233">
        <f>GSB_cost!K34+EHK_cost!K34+CMN_cost!K34+CLC_cost!K34+BETS_cost!K34+BGO_cost!K34+WIN_cost!K34+WPD_cost!K34+TQY_cost!K34+GHP_cost!K34</f>
        <v>0</v>
      </c>
      <c r="L34" s="233">
        <f>GSB_cost!L34+EHK_cost!L34+CMN_cost!L34+CLC_cost!L34+BETS_cost!L34+BGO_cost!L34+WIN_cost!L34+WPD_cost!L34+TQY_cost!L34+GHP_cost!L34</f>
        <v>0</v>
      </c>
      <c r="M34" s="305">
        <f>GSB_cost!M34+EHK_cost!M34+CMN_cost!M34+CLC_cost!M34+BETS_cost!M34+BGO_cost!M34+WIN_cost!M34+WPD_cost!M34+TQY_cost!M34+GHP_cost!M34</f>
        <v>0</v>
      </c>
      <c r="N34" s="233">
        <f>GSB_cost!N34+EHK_cost!N34+CMN_cost!N34+CLC_cost!N34+BETS_cost!N34+BGO_cost!N34+WIN_cost!N34+WPD_cost!N34+TQY_cost!N34+GHP_cost!N34</f>
        <v>0</v>
      </c>
      <c r="O34" s="233">
        <f>GSB_cost!O34+EHK_cost!O34+CMN_cost!O34+CLC_cost!O34+BETS_cost!O34+BGO_cost!O34+WIN_cost!O34+WPD_cost!O34+TQY_cost!O34+GHP_cost!O34</f>
        <v>0</v>
      </c>
      <c r="P34" s="305">
        <f>GSB_cost!P34+EHK_cost!P34+CMN_cost!P34+CLC_cost!P34+BETS_cost!P34+BGO_cost!P34+WIN_cost!P34+WPD_cost!P34+TQY_cost!P34+GHP_cost!P34</f>
        <v>0</v>
      </c>
      <c r="Q34" s="233">
        <f>GSB_cost!Q34+EHK_cost!Q34+CMN_cost!Q34+CLC_cost!Q34+BETS_cost!Q34+BGO_cost!Q34+WIN_cost!Q34+WPD_cost!Q34+TQY_cost!Q34+GHP_cost!Q34</f>
        <v>15912000</v>
      </c>
      <c r="R34" s="233">
        <f ca="1">GSB_cost!R34+EHK_cost!R34+CMN_cost!R34+CLC_cost!R34+BETS_cost!R34+BGO_cost!R34+WIN_cost!R34+WPD_cost!R34+TQY_cost!R34+GHP_cost!R34</f>
        <v>283992.56694406318</v>
      </c>
      <c r="S34" s="305">
        <f>GSB_cost!S34+EHK_cost!S34+CMN_cost!S34+CLC_cost!S34+BETS_cost!S34+BGO_cost!S34+WIN_cost!S34+WPD_cost!S34+TQY_cost!S34+GHP_cost!S34</f>
        <v>0</v>
      </c>
      <c r="T34" s="233">
        <f>GSB_cost!T34+EHK_cost!T34+CMN_cost!T34+CLC_cost!T34+BETS_cost!T34+BGO_cost!T34+WIN_cost!T34+WPD_cost!T34+TQY_cost!T34+GHP_cost!T34</f>
        <v>918000</v>
      </c>
      <c r="U34" s="233">
        <f ca="1">GSB_cost!U34+EHK_cost!U34+CMN_cost!U34+CLC_cost!U34+BETS_cost!U34+BGO_cost!U34+WIN_cost!U34+WPD_cost!U34+TQY_cost!U34+GHP_cost!U34</f>
        <v>0</v>
      </c>
      <c r="V34" s="305">
        <f>GSB_cost!V34+EHK_cost!V34+CMN_cost!V34+CLC_cost!V34+BETS_cost!V34+BGO_cost!V34+WIN_cost!V34+WPD_cost!V34+TQY_cost!V34+GHP_cost!V34</f>
        <v>0</v>
      </c>
      <c r="W34" s="233">
        <f>GSB_cost!W34+EHK_cost!W34+CMN_cost!W34+CLC_cost!W34+BETS_cost!W34+BGO_cost!W34+WIN_cost!W34+WPD_cost!W34+TQY_cost!W34+GHP_cost!W34</f>
        <v>1530000</v>
      </c>
      <c r="X34" s="233">
        <f ca="1">GSB_cost!X34+EHK_cost!X34+CMN_cost!X34+CLC_cost!X34+BETS_cost!X34+BGO_cost!X34+WIN_cost!X34+WPD_cost!X34+TQY_cost!X34+GHP_cost!X34</f>
        <v>489337.48064082832</v>
      </c>
      <c r="Y34" s="305">
        <f>GSB_cost!Y34+EHK_cost!Y34+CMN_cost!Y34+CLC_cost!Y34+BETS_cost!Y34+BGO_cost!Y34+WIN_cost!Y34+WPD_cost!Y34+TQY_cost!Y34+GHP_cost!Y34</f>
        <v>0</v>
      </c>
      <c r="Z34" s="233">
        <f>GSB_cost!Z34+EHK_cost!Z34+CMN_cost!Z34+CLC_cost!Z34+BETS_cost!Z34+BGO_cost!Z34+WIN_cost!Z34+WPD_cost!Z34+TQY_cost!Z34+GHP_cost!Z34</f>
        <v>0</v>
      </c>
      <c r="AA34" s="233">
        <f>GSB_cost!AA34+EHK_cost!AA34+CMN_cost!AA34+CLC_cost!AA34+BETS_cost!AA34+BGO_cost!AA34+WIN_cost!AA34+WPD_cost!AA34+TQY_cost!AA34+GHP_cost!AA34</f>
        <v>0</v>
      </c>
      <c r="AB34" s="305">
        <f>GSB_cost!AB34+EHK_cost!AB34+CMN_cost!AB34+CLC_cost!AB34+BETS_cost!AB34+BGO_cost!AB34+WIN_cost!AB34+WPD_cost!AB34+TQY_cost!AB34+GHP_cost!AB34</f>
        <v>0</v>
      </c>
      <c r="AC34" s="233">
        <f>GSB_cost!AC34+EHK_cost!AC34+CMN_cost!AC34+CLC_cost!AC34+BETS_cost!AC34+BGO_cost!AC34+WIN_cost!AC34+WPD_cost!AC34+TQY_cost!AC34+GHP_cost!AC34</f>
        <v>0</v>
      </c>
      <c r="AD34" s="233">
        <f>GSB_cost!AD34+EHK_cost!AD34+CMN_cost!AD34+CLC_cost!AD34+BETS_cost!AD34+BGO_cost!AD34+WIN_cost!AD34+WPD_cost!AD34+TQY_cost!AD34+GHP_cost!AD34</f>
        <v>0</v>
      </c>
      <c r="AE34" s="305">
        <f>GSB_cost!AE34+EHK_cost!AE34+CMN_cost!AE34+CLC_cost!AE34+BETS_cost!AE34+BGO_cost!AE34+WIN_cost!AE34+WPD_cost!AE34+TQY_cost!AE34+GHP_cost!AE34</f>
        <v>0</v>
      </c>
      <c r="AF34" s="124"/>
      <c r="AI34" s="235">
        <f>GSB_cost!AN34+EHK_cost!AN34+CMN_cost!AN34+CLC_cost!AN34+BETS_cost!AN34+BGO_cost!AN34+WIN_cost!AN34+WPD_cost!AN34+TQY_cost!AN34+GHP_cost!AN34</f>
        <v>0</v>
      </c>
      <c r="AJ34" s="235">
        <f>GSB_cost!AO34+EHK_cost!AO34+CMN_cost!AO34+CLC_cost!AO34+BETS_cost!AO34+BGO_cost!AO34+WIN_cost!AO34+WPD_cost!AO34+TQY_cost!AO34+GHP_cost!AO34</f>
        <v>0</v>
      </c>
      <c r="AK34" s="235">
        <f>GSB_cost!AP34+EHK_cost!AP34+CMN_cost!AP34+CLC_cost!AP34+BETS_cost!AP34+BGO_cost!AP34+WIN_cost!AP34+WPD_cost!AP34+TQY_cost!AP34+GHP_cost!AP34</f>
        <v>0</v>
      </c>
      <c r="AL34" s="235">
        <f>GSB_cost!AQ34+EHK_cost!AQ34+CMN_cost!AQ34+CLC_cost!AQ34+BETS_cost!AQ34+BGO_cost!AQ34+WIN_cost!AQ34+WPD_cost!AQ34+TQY_cost!AQ34+GHP_cost!AQ34</f>
        <v>0</v>
      </c>
      <c r="AM34" s="235">
        <f>GSB_cost!AR34+EHK_cost!AR34+CMN_cost!AR34+CLC_cost!AR34+BETS_cost!AR34+BGO_cost!AR34+WIN_cost!AR34+WPD_cost!AR34+TQY_cost!AR34+GHP_cost!AR34</f>
        <v>0</v>
      </c>
      <c r="AN34" s="235">
        <f>GSB_cost!AS34+EHK_cost!AS34+CMN_cost!AS34+CLC_cost!AS34+BETS_cost!AS34+BGO_cost!AS34+WIN_cost!AS34+WPD_cost!AS34+TQY_cost!AS34+GHP_cost!AS34</f>
        <v>0</v>
      </c>
      <c r="AO34" s="235">
        <f ca="1">GSB_cost!AT34+EHK_cost!AT34+CMN_cost!AT34+CLC_cost!AT34+BETS_cost!AT34+BGO_cost!AT34+WIN_cost!AT34+WPD_cost!AT34+TQY_cost!AT34+GHP_cost!AT34</f>
        <v>3672000</v>
      </c>
      <c r="AP34" s="235">
        <f ca="1">GSB_cost!AU34+EHK_cost!AU34+CMN_cost!AU34+CLC_cost!AU34+BETS_cost!AU34+BGO_cost!AU34+WIN_cost!AU34+WPD_cost!AU34+TQY_cost!AU34+GHP_cost!AU34</f>
        <v>8097996.2834720314</v>
      </c>
      <c r="AQ34" s="235">
        <f ca="1">GSB_cost!AV34+EHK_cost!AV34+CMN_cost!AV34+CLC_cost!AV34+BETS_cost!AV34+BGO_cost!AV34+WIN_cost!AV34+WPD_cost!AV34+TQY_cost!AV34+GHP_cost!AV34</f>
        <v>4884996.2834720314</v>
      </c>
      <c r="AR34" s="235">
        <f ca="1">GSB_cost!AW34+EHK_cost!AW34+CMN_cost!AW34+CLC_cost!AW34+BETS_cost!AW34+BGO_cost!AW34+WIN_cost!AW34+WPD_cost!AW34+TQY_cost!AW34+GHP_cost!AW34</f>
        <v>459000</v>
      </c>
      <c r="AS34" s="235">
        <f ca="1">GSB_cost!AX34+EHK_cost!AX34+CMN_cost!AX34+CLC_cost!AX34+BETS_cost!AX34+BGO_cost!AX34+WIN_cost!AX34+WPD_cost!AX34+TQY_cost!AX34+GHP_cost!AX34</f>
        <v>1009668.7403204142</v>
      </c>
      <c r="AT34" s="235">
        <f ca="1">GSB_cost!AY34+EHK_cost!AY34+CMN_cost!AY34+CLC_cost!AY34+BETS_cost!AY34+BGO_cost!AY34+WIN_cost!AY34+WPD_cost!AY34+TQY_cost!AY34+GHP_cost!AY34</f>
        <v>1009668.7403204142</v>
      </c>
      <c r="AU34" s="235">
        <f>GSB_cost!AZ34+EHK_cost!AZ34+CMN_cost!AZ34+CLC_cost!AZ34+BETS_cost!AZ34+BGO_cost!AZ34+WIN_cost!AZ34+WPD_cost!AZ34+TQY_cost!AZ34+GHP_cost!AZ34</f>
        <v>0</v>
      </c>
      <c r="AV34" s="235">
        <f>GSB_cost!BA34+EHK_cost!BA34+CMN_cost!BA34+CLC_cost!BA34+BETS_cost!BA34+BGO_cost!BA34+WIN_cost!BA34+WPD_cost!BA34+TQY_cost!BA34+GHP_cost!BA34</f>
        <v>0</v>
      </c>
      <c r="AW34" s="235">
        <f>GSB_cost!BB34+EHK_cost!BB34+CMN_cost!BB34+CLC_cost!BB34+BETS_cost!BB34+BGO_cost!BB34+WIN_cost!BB34+WPD_cost!BB34+TQY_cost!BB34+GHP_cost!BB34</f>
        <v>0</v>
      </c>
      <c r="AX34" s="235">
        <f>GSB_cost!BC34+EHK_cost!BC34+CMN_cost!BC34+CLC_cost!BC34+BETS_cost!BC34+BGO_cost!BC34+WIN_cost!BC34+WPD_cost!BC34+TQY_cost!BC34+GHP_cost!BC34</f>
        <v>0</v>
      </c>
      <c r="AZ34" s="235">
        <f t="shared" ref="AZ34:AZ38" ca="1" si="8">SUM(AI34:AX34)</f>
        <v>19133330.047584891</v>
      </c>
      <c r="BA34" s="124"/>
      <c r="BB34" s="124"/>
      <c r="BC34" s="124"/>
      <c r="BD34" s="124"/>
      <c r="BE34" s="124"/>
      <c r="BF34" s="124"/>
      <c r="BG34" s="124"/>
      <c r="BH34" s="124"/>
      <c r="BJ34" s="124"/>
    </row>
    <row r="35" spans="1:62" s="217" customFormat="1">
      <c r="B35" s="185" t="str">
        <f t="shared" si="4"/>
        <v>Feeder works</v>
      </c>
      <c r="D35" s="217" t="str">
        <f>Cost_Summary!D31</f>
        <v>66kV Line works (Overhead)</v>
      </c>
      <c r="E35" s="217" t="b">
        <f>IF(ISBLANK(D35), "", INDEX(Asset_groups!$F$7:$F$73, MATCH(D35, Asset_groups!$D$7:$D$73,0))="capex")</f>
        <v>1</v>
      </c>
      <c r="F35" s="12"/>
      <c r="G35" s="98"/>
      <c r="H35" s="233">
        <f>GSB_cost!H35+EHK_cost!H35+CMN_cost!H35+CLC_cost!H35+BETS_cost!H35+BGO_cost!H35+WIN_cost!H35+WPD_cost!H35+TQY_cost!H35+GHP_cost!H35</f>
        <v>0</v>
      </c>
      <c r="I35" s="233">
        <f>GSB_cost!I35+EHK_cost!I35+CMN_cost!I35+CLC_cost!I35+BETS_cost!I35+BGO_cost!I35+WIN_cost!I35+WPD_cost!I35+TQY_cost!I35+GHP_cost!I35</f>
        <v>0</v>
      </c>
      <c r="J35" s="305">
        <f>GSB_cost!J35+EHK_cost!J35+CMN_cost!J35+CLC_cost!J35+BETS_cost!J35+BGO_cost!J35+WIN_cost!J35+WPD_cost!J35+TQY_cost!J35+GHP_cost!J35</f>
        <v>0</v>
      </c>
      <c r="K35" s="233">
        <f>GSB_cost!K35+EHK_cost!K35+CMN_cost!K35+CLC_cost!K35+BETS_cost!K35+BGO_cost!K35+WIN_cost!K35+WPD_cost!K35+TQY_cost!K35+GHP_cost!K35</f>
        <v>0</v>
      </c>
      <c r="L35" s="233">
        <f>GSB_cost!L35+EHK_cost!L35+CMN_cost!L35+CLC_cost!L35+BETS_cost!L35+BGO_cost!L35+WIN_cost!L35+WPD_cost!L35+TQY_cost!L35+GHP_cost!L35</f>
        <v>0</v>
      </c>
      <c r="M35" s="305">
        <f>GSB_cost!M35+EHK_cost!M35+CMN_cost!M35+CLC_cost!M35+BETS_cost!M35+BGO_cost!M35+WIN_cost!M35+WPD_cost!M35+TQY_cost!M35+GHP_cost!M35</f>
        <v>0</v>
      </c>
      <c r="N35" s="233">
        <f>GSB_cost!N35+EHK_cost!N35+CMN_cost!N35+CLC_cost!N35+BETS_cost!N35+BGO_cost!N35+WIN_cost!N35+WPD_cost!N35+TQY_cost!N35+GHP_cost!N35</f>
        <v>0</v>
      </c>
      <c r="O35" s="233">
        <f>GSB_cost!O35+EHK_cost!O35+CMN_cost!O35+CLC_cost!O35+BETS_cost!O35+BGO_cost!O35+WIN_cost!O35+WPD_cost!O35+TQY_cost!O35+GHP_cost!O35</f>
        <v>0</v>
      </c>
      <c r="P35" s="305">
        <f>GSB_cost!P35+EHK_cost!P35+CMN_cost!P35+CLC_cost!P35+BETS_cost!P35+BGO_cost!P35+WIN_cost!P35+WPD_cost!P35+TQY_cost!P35+GHP_cost!P35</f>
        <v>0</v>
      </c>
      <c r="Q35" s="233">
        <f>GSB_cost!Q35+EHK_cost!Q35+CMN_cost!Q35+CLC_cost!Q35+BETS_cost!Q35+BGO_cost!Q35+WIN_cost!Q35+WPD_cost!Q35+TQY_cost!Q35+GHP_cost!Q35</f>
        <v>8874000</v>
      </c>
      <c r="R35" s="233">
        <f ca="1">GSB_cost!R35+EHK_cost!R35+CMN_cost!R35+CLC_cost!R35+BETS_cost!R35+BGO_cost!R35+WIN_cost!R35+WPD_cost!R35+TQY_cost!R35+GHP_cost!R35</f>
        <v>0</v>
      </c>
      <c r="S35" s="305">
        <f>GSB_cost!S35+EHK_cost!S35+CMN_cost!S35+CLC_cost!S35+BETS_cost!S35+BGO_cost!S35+WIN_cost!S35+WPD_cost!S35+TQY_cost!S35+GHP_cost!S35</f>
        <v>0</v>
      </c>
      <c r="T35" s="233">
        <f>GSB_cost!T35+EHK_cost!T35+CMN_cost!T35+CLC_cost!T35+BETS_cost!T35+BGO_cost!T35+WIN_cost!T35+WPD_cost!T35+TQY_cost!T35+GHP_cost!T35</f>
        <v>0</v>
      </c>
      <c r="U35" s="233">
        <f ca="1">GSB_cost!U35+EHK_cost!U35+CMN_cost!U35+CLC_cost!U35+BETS_cost!U35+BGO_cost!U35+WIN_cost!U35+WPD_cost!U35+TQY_cost!U35+GHP_cost!U35</f>
        <v>0</v>
      </c>
      <c r="V35" s="305">
        <f>GSB_cost!V35+EHK_cost!V35+CMN_cost!V35+CLC_cost!V35+BETS_cost!V35+BGO_cost!V35+WIN_cost!V35+WPD_cost!V35+TQY_cost!V35+GHP_cost!V35</f>
        <v>0</v>
      </c>
      <c r="W35" s="233">
        <f>GSB_cost!W35+EHK_cost!W35+CMN_cost!W35+CLC_cost!W35+BETS_cost!W35+BGO_cost!W35+WIN_cost!W35+WPD_cost!W35+TQY_cost!W35+GHP_cost!W35</f>
        <v>0</v>
      </c>
      <c r="X35" s="233">
        <f ca="1">GSB_cost!X35+EHK_cost!X35+CMN_cost!X35+CLC_cost!X35+BETS_cost!X35+BGO_cost!X35+WIN_cost!X35+WPD_cost!X35+TQY_cost!X35+GHP_cost!X35</f>
        <v>0</v>
      </c>
      <c r="Y35" s="305">
        <f>GSB_cost!Y35+EHK_cost!Y35+CMN_cost!Y35+CLC_cost!Y35+BETS_cost!Y35+BGO_cost!Y35+WIN_cost!Y35+WPD_cost!Y35+TQY_cost!Y35+GHP_cost!Y35</f>
        <v>0</v>
      </c>
      <c r="Z35" s="233">
        <f>GSB_cost!Z35+EHK_cost!Z35+CMN_cost!Z35+CLC_cost!Z35+BETS_cost!Z35+BGO_cost!Z35+WIN_cost!Z35+WPD_cost!Z35+TQY_cost!Z35+GHP_cost!Z35</f>
        <v>0</v>
      </c>
      <c r="AA35" s="233">
        <f>GSB_cost!AA35+EHK_cost!AA35+CMN_cost!AA35+CLC_cost!AA35+BETS_cost!AA35+BGO_cost!AA35+WIN_cost!AA35+WPD_cost!AA35+TQY_cost!AA35+GHP_cost!AA35</f>
        <v>0</v>
      </c>
      <c r="AB35" s="305">
        <f>GSB_cost!AB35+EHK_cost!AB35+CMN_cost!AB35+CLC_cost!AB35+BETS_cost!AB35+BGO_cost!AB35+WIN_cost!AB35+WPD_cost!AB35+TQY_cost!AB35+GHP_cost!AB35</f>
        <v>0</v>
      </c>
      <c r="AC35" s="233">
        <f>GSB_cost!AC35+EHK_cost!AC35+CMN_cost!AC35+CLC_cost!AC35+BETS_cost!AC35+BGO_cost!AC35+WIN_cost!AC35+WPD_cost!AC35+TQY_cost!AC35+GHP_cost!AC35</f>
        <v>0</v>
      </c>
      <c r="AD35" s="233">
        <f>GSB_cost!AD35+EHK_cost!AD35+CMN_cost!AD35+CLC_cost!AD35+BETS_cost!AD35+BGO_cost!AD35+WIN_cost!AD35+WPD_cost!AD35+TQY_cost!AD35+GHP_cost!AD35</f>
        <v>0</v>
      </c>
      <c r="AE35" s="305">
        <f>GSB_cost!AE35+EHK_cost!AE35+CMN_cost!AE35+CLC_cost!AE35+BETS_cost!AE35+BGO_cost!AE35+WIN_cost!AE35+WPD_cost!AE35+TQY_cost!AE35+GHP_cost!AE35</f>
        <v>0</v>
      </c>
      <c r="AF35" s="124"/>
      <c r="AI35" s="235">
        <f>GSB_cost!AN35+EHK_cost!AN35+CMN_cost!AN35+CLC_cost!AN35+BETS_cost!AN35+BGO_cost!AN35+WIN_cost!AN35+WPD_cost!AN35+TQY_cost!AN35+GHP_cost!AN35</f>
        <v>0</v>
      </c>
      <c r="AJ35" s="235">
        <f>GSB_cost!AO35+EHK_cost!AO35+CMN_cost!AO35+CLC_cost!AO35+BETS_cost!AO35+BGO_cost!AO35+WIN_cost!AO35+WPD_cost!AO35+TQY_cost!AO35+GHP_cost!AO35</f>
        <v>0</v>
      </c>
      <c r="AK35" s="235">
        <f>GSB_cost!AP35+EHK_cost!AP35+CMN_cost!AP35+CLC_cost!AP35+BETS_cost!AP35+BGO_cost!AP35+WIN_cost!AP35+WPD_cost!AP35+TQY_cost!AP35+GHP_cost!AP35</f>
        <v>0</v>
      </c>
      <c r="AL35" s="235">
        <f>GSB_cost!AQ35+EHK_cost!AQ35+CMN_cost!AQ35+CLC_cost!AQ35+BETS_cost!AQ35+BGO_cost!AQ35+WIN_cost!AQ35+WPD_cost!AQ35+TQY_cost!AQ35+GHP_cost!AQ35</f>
        <v>0</v>
      </c>
      <c r="AM35" s="235">
        <f>GSB_cost!AR35+EHK_cost!AR35+CMN_cost!AR35+CLC_cost!AR35+BETS_cost!AR35+BGO_cost!AR35+WIN_cost!AR35+WPD_cost!AR35+TQY_cost!AR35+GHP_cost!AR35</f>
        <v>0</v>
      </c>
      <c r="AN35" s="235">
        <f>GSB_cost!AS35+EHK_cost!AS35+CMN_cost!AS35+CLC_cost!AS35+BETS_cost!AS35+BGO_cost!AS35+WIN_cost!AS35+WPD_cost!AS35+TQY_cost!AS35+GHP_cost!AS35</f>
        <v>0</v>
      </c>
      <c r="AO35" s="235">
        <f ca="1">GSB_cost!AT35+EHK_cost!AT35+CMN_cost!AT35+CLC_cost!AT35+BETS_cost!AT35+BGO_cost!AT35+WIN_cost!AT35+WPD_cost!AT35+TQY_cost!AT35+GHP_cost!AT35</f>
        <v>0</v>
      </c>
      <c r="AP35" s="235">
        <f ca="1">GSB_cost!AU35+EHK_cost!AU35+CMN_cost!AU35+CLC_cost!AU35+BETS_cost!AU35+BGO_cost!AU35+WIN_cost!AU35+WPD_cost!AU35+TQY_cost!AU35+GHP_cost!AU35</f>
        <v>4437000</v>
      </c>
      <c r="AQ35" s="235">
        <f ca="1">GSB_cost!AV35+EHK_cost!AV35+CMN_cost!AV35+CLC_cost!AV35+BETS_cost!AV35+BGO_cost!AV35+WIN_cost!AV35+WPD_cost!AV35+TQY_cost!AV35+GHP_cost!AV35</f>
        <v>4437000</v>
      </c>
      <c r="AR35" s="235">
        <f ca="1">GSB_cost!AW35+EHK_cost!AW35+CMN_cost!AW35+CLC_cost!AW35+BETS_cost!AW35+BGO_cost!AW35+WIN_cost!AW35+WPD_cost!AW35+TQY_cost!AW35+GHP_cost!AW35</f>
        <v>0</v>
      </c>
      <c r="AS35" s="235">
        <f ca="1">GSB_cost!AX35+EHK_cost!AX35+CMN_cost!AX35+CLC_cost!AX35+BETS_cost!AX35+BGO_cost!AX35+WIN_cost!AX35+WPD_cost!AX35+TQY_cost!AX35+GHP_cost!AX35</f>
        <v>0</v>
      </c>
      <c r="AT35" s="235">
        <f ca="1">GSB_cost!AY35+EHK_cost!AY35+CMN_cost!AY35+CLC_cost!AY35+BETS_cost!AY35+BGO_cost!AY35+WIN_cost!AY35+WPD_cost!AY35+TQY_cost!AY35+GHP_cost!AY35</f>
        <v>0</v>
      </c>
      <c r="AU35" s="235">
        <f>GSB_cost!AZ35+EHK_cost!AZ35+CMN_cost!AZ35+CLC_cost!AZ35+BETS_cost!AZ35+BGO_cost!AZ35+WIN_cost!AZ35+WPD_cost!AZ35+TQY_cost!AZ35+GHP_cost!AZ35</f>
        <v>0</v>
      </c>
      <c r="AV35" s="235">
        <f>GSB_cost!BA35+EHK_cost!BA35+CMN_cost!BA35+CLC_cost!BA35+BETS_cost!BA35+BGO_cost!BA35+WIN_cost!BA35+WPD_cost!BA35+TQY_cost!BA35+GHP_cost!BA35</f>
        <v>0</v>
      </c>
      <c r="AW35" s="235">
        <f>GSB_cost!BB35+EHK_cost!BB35+CMN_cost!BB35+CLC_cost!BB35+BETS_cost!BB35+BGO_cost!BB35+WIN_cost!BB35+WPD_cost!BB35+TQY_cost!BB35+GHP_cost!BB35</f>
        <v>0</v>
      </c>
      <c r="AX35" s="235">
        <f>GSB_cost!BC35+EHK_cost!BC35+CMN_cost!BC35+CLC_cost!BC35+BETS_cost!BC35+BGO_cost!BC35+WIN_cost!BC35+WPD_cost!BC35+TQY_cost!BC35+GHP_cost!BC35</f>
        <v>0</v>
      </c>
      <c r="AZ35" s="235">
        <f ca="1">SUM(AI35:AX35)</f>
        <v>8874000</v>
      </c>
      <c r="BA35" s="124"/>
      <c r="BB35" s="124"/>
      <c r="BC35" s="124"/>
      <c r="BD35" s="124"/>
      <c r="BE35" s="124"/>
      <c r="BF35" s="124"/>
      <c r="BG35" s="124"/>
      <c r="BH35" s="124"/>
      <c r="BJ35" s="124"/>
    </row>
    <row r="36" spans="1:62">
      <c r="B36" s="185" t="str">
        <f t="shared" si="4"/>
        <v>Feeder works</v>
      </c>
      <c r="D36" s="217" t="str">
        <f>Cost_Summary!D32</f>
        <v>3rd phase line extension</v>
      </c>
      <c r="E36" t="b">
        <f>IF(ISBLANK(D36), "", INDEX(Asset_groups!$F$7:$F$73, MATCH(D36, Asset_groups!$D$7:$D$73,0))="capex")</f>
        <v>1</v>
      </c>
      <c r="F36" s="12"/>
      <c r="G36" s="98"/>
      <c r="H36" s="233">
        <f>GSB_cost!H36+EHK_cost!H36+CMN_cost!H36+CLC_cost!H36+BETS_cost!H36+BGO_cost!H36+WIN_cost!H36+WPD_cost!H36+TQY_cost!H36+GHP_cost!H36</f>
        <v>0</v>
      </c>
      <c r="I36" s="233">
        <f>GSB_cost!I36+EHK_cost!I36+CMN_cost!I36+CLC_cost!I36+BETS_cost!I36+BGO_cost!I36+WIN_cost!I36+WPD_cost!I36+TQY_cost!I36+GHP_cost!I36</f>
        <v>0</v>
      </c>
      <c r="J36" s="305">
        <f>GSB_cost!J36+EHK_cost!J36+CMN_cost!J36+CLC_cost!J36+BETS_cost!J36+BGO_cost!J36+WIN_cost!J36+WPD_cost!J36+TQY_cost!J36+GHP_cost!J36</f>
        <v>0</v>
      </c>
      <c r="K36" s="233">
        <f>GSB_cost!K36+EHK_cost!K36+CMN_cost!K36+CLC_cost!K36+BETS_cost!K36+BGO_cost!K36+WIN_cost!K36+WPD_cost!K36+TQY_cost!K36+GHP_cost!K36</f>
        <v>0</v>
      </c>
      <c r="L36" s="233">
        <f>GSB_cost!L36+EHK_cost!L36+CMN_cost!L36+CLC_cost!L36+BETS_cost!L36+BGO_cost!L36+WIN_cost!L36+WPD_cost!L36+TQY_cost!L36+GHP_cost!L36</f>
        <v>0</v>
      </c>
      <c r="M36" s="305">
        <f>GSB_cost!M36+EHK_cost!M36+CMN_cost!M36+CLC_cost!M36+BETS_cost!M36+BGO_cost!M36+WIN_cost!M36+WPD_cost!M36+TQY_cost!M36+GHP_cost!M36</f>
        <v>0</v>
      </c>
      <c r="N36" s="233">
        <f>GSB_cost!N36+EHK_cost!N36+CMN_cost!N36+CLC_cost!N36+BETS_cost!N36+BGO_cost!N36+WIN_cost!N36+WPD_cost!N36+TQY_cost!N36+GHP_cost!N36</f>
        <v>0</v>
      </c>
      <c r="O36" s="233">
        <f>GSB_cost!O36+EHK_cost!O36+CMN_cost!O36+CLC_cost!O36+BETS_cost!O36+BGO_cost!O36+WIN_cost!O36+WPD_cost!O36+TQY_cost!O36+GHP_cost!O36</f>
        <v>0</v>
      </c>
      <c r="P36" s="305">
        <f>GSB_cost!P36+EHK_cost!P36+CMN_cost!P36+CLC_cost!P36+BETS_cost!P36+BGO_cost!P36+WIN_cost!P36+WPD_cost!P36+TQY_cost!P36+GHP_cost!P36</f>
        <v>0</v>
      </c>
      <c r="Q36" s="233">
        <f>GSB_cost!Q36+EHK_cost!Q36+CMN_cost!Q36+CLC_cost!Q36+BETS_cost!Q36+BGO_cost!Q36+WIN_cost!Q36+WPD_cost!Q36+TQY_cost!Q36+GHP_cost!Q36</f>
        <v>0</v>
      </c>
      <c r="R36" s="233">
        <f ca="1">GSB_cost!R36+EHK_cost!R36+CMN_cost!R36+CLC_cost!R36+BETS_cost!R36+BGO_cost!R36+WIN_cost!R36+WPD_cost!R36+TQY_cost!R36+GHP_cost!R36</f>
        <v>0</v>
      </c>
      <c r="S36" s="305">
        <f>GSB_cost!S36+EHK_cost!S36+CMN_cost!S36+CLC_cost!S36+BETS_cost!S36+BGO_cost!S36+WIN_cost!S36+WPD_cost!S36+TQY_cost!S36+GHP_cost!S36</f>
        <v>0</v>
      </c>
      <c r="T36" s="233">
        <f>GSB_cost!T36+EHK_cost!T36+CMN_cost!T36+CLC_cost!T36+BETS_cost!T36+BGO_cost!T36+WIN_cost!T36+WPD_cost!T36+TQY_cost!T36+GHP_cost!T36</f>
        <v>0</v>
      </c>
      <c r="U36" s="233">
        <f ca="1">GSB_cost!U36+EHK_cost!U36+CMN_cost!U36+CLC_cost!U36+BETS_cost!U36+BGO_cost!U36+WIN_cost!U36+WPD_cost!U36+TQY_cost!U36+GHP_cost!U36</f>
        <v>0</v>
      </c>
      <c r="V36" s="305">
        <f>GSB_cost!V36+EHK_cost!V36+CMN_cost!V36+CLC_cost!V36+BETS_cost!V36+BGO_cost!V36+WIN_cost!V36+WPD_cost!V36+TQY_cost!V36+GHP_cost!V36</f>
        <v>0</v>
      </c>
      <c r="W36" s="233">
        <f>GSB_cost!W36+EHK_cost!W36+CMN_cost!W36+CLC_cost!W36+BETS_cost!W36+BGO_cost!W36+WIN_cost!W36+WPD_cost!W36+TQY_cost!W36+GHP_cost!W36</f>
        <v>0</v>
      </c>
      <c r="X36" s="233">
        <f ca="1">GSB_cost!X36+EHK_cost!X36+CMN_cost!X36+CLC_cost!X36+BETS_cost!X36+BGO_cost!X36+WIN_cost!X36+WPD_cost!X36+TQY_cost!X36+GHP_cost!X36</f>
        <v>0</v>
      </c>
      <c r="Y36" s="305">
        <f>GSB_cost!Y36+EHK_cost!Y36+CMN_cost!Y36+CLC_cost!Y36+BETS_cost!Y36+BGO_cost!Y36+WIN_cost!Y36+WPD_cost!Y36+TQY_cost!Y36+GHP_cost!Y36</f>
        <v>0</v>
      </c>
      <c r="Z36" s="233">
        <f>GSB_cost!Z36+EHK_cost!Z36+CMN_cost!Z36+CLC_cost!Z36+BETS_cost!Z36+BGO_cost!Z36+WIN_cost!Z36+WPD_cost!Z36+TQY_cost!Z36+GHP_cost!Z36</f>
        <v>0</v>
      </c>
      <c r="AA36" s="233">
        <f>GSB_cost!AA36+EHK_cost!AA36+CMN_cost!AA36+CLC_cost!AA36+BETS_cost!AA36+BGO_cost!AA36+WIN_cost!AA36+WPD_cost!AA36+TQY_cost!AA36+GHP_cost!AA36</f>
        <v>0</v>
      </c>
      <c r="AB36" s="305">
        <f>GSB_cost!AB36+EHK_cost!AB36+CMN_cost!AB36+CLC_cost!AB36+BETS_cost!AB36+BGO_cost!AB36+WIN_cost!AB36+WPD_cost!AB36+TQY_cost!AB36+GHP_cost!AB36</f>
        <v>0</v>
      </c>
      <c r="AC36" s="233">
        <f>GSB_cost!AC36+EHK_cost!AC36+CMN_cost!AC36+CLC_cost!AC36+BETS_cost!AC36+BGO_cost!AC36+WIN_cost!AC36+WPD_cost!AC36+TQY_cost!AC36+GHP_cost!AC36</f>
        <v>0</v>
      </c>
      <c r="AD36" s="233">
        <f>GSB_cost!AD36+EHK_cost!AD36+CMN_cost!AD36+CLC_cost!AD36+BETS_cost!AD36+BGO_cost!AD36+WIN_cost!AD36+WPD_cost!AD36+TQY_cost!AD36+GHP_cost!AD36</f>
        <v>0</v>
      </c>
      <c r="AE36" s="305">
        <f>GSB_cost!AE36+EHK_cost!AE36+CMN_cost!AE36+CLC_cost!AE36+BETS_cost!AE36+BGO_cost!AE36+WIN_cost!AE36+WPD_cost!AE36+TQY_cost!AE36+GHP_cost!AE36</f>
        <v>0</v>
      </c>
      <c r="AF36" s="124"/>
      <c r="AI36" s="235">
        <f>GSB_cost!AN36+EHK_cost!AN36+CMN_cost!AN36+CLC_cost!AN36+BETS_cost!AN36+BGO_cost!AN36+WIN_cost!AN36+WPD_cost!AN36+TQY_cost!AN36+GHP_cost!AN36</f>
        <v>0</v>
      </c>
      <c r="AJ36" s="235">
        <f>GSB_cost!AO36+EHK_cost!AO36+CMN_cost!AO36+CLC_cost!AO36+BETS_cost!AO36+BGO_cost!AO36+WIN_cost!AO36+WPD_cost!AO36+TQY_cost!AO36+GHP_cost!AO36</f>
        <v>0</v>
      </c>
      <c r="AK36" s="235">
        <f>GSB_cost!AP36+EHK_cost!AP36+CMN_cost!AP36+CLC_cost!AP36+BETS_cost!AP36+BGO_cost!AP36+WIN_cost!AP36+WPD_cost!AP36+TQY_cost!AP36+GHP_cost!AP36</f>
        <v>0</v>
      </c>
      <c r="AL36" s="235">
        <f>GSB_cost!AQ36+EHK_cost!AQ36+CMN_cost!AQ36+CLC_cost!AQ36+BETS_cost!AQ36+BGO_cost!AQ36+WIN_cost!AQ36+WPD_cost!AQ36+TQY_cost!AQ36+GHP_cost!AQ36</f>
        <v>0</v>
      </c>
      <c r="AM36" s="235">
        <f>GSB_cost!AR36+EHK_cost!AR36+CMN_cost!AR36+CLC_cost!AR36+BETS_cost!AR36+BGO_cost!AR36+WIN_cost!AR36+WPD_cost!AR36+TQY_cost!AR36+GHP_cost!AR36</f>
        <v>0</v>
      </c>
      <c r="AN36" s="235">
        <f>GSB_cost!AS36+EHK_cost!AS36+CMN_cost!AS36+CLC_cost!AS36+BETS_cost!AS36+BGO_cost!AS36+WIN_cost!AS36+WPD_cost!AS36+TQY_cost!AS36+GHP_cost!AS36</f>
        <v>0</v>
      </c>
      <c r="AO36" s="235">
        <f ca="1">GSB_cost!AT36+EHK_cost!AT36+CMN_cost!AT36+CLC_cost!AT36+BETS_cost!AT36+BGO_cost!AT36+WIN_cost!AT36+WPD_cost!AT36+TQY_cost!AT36+GHP_cost!AT36</f>
        <v>0</v>
      </c>
      <c r="AP36" s="235">
        <f ca="1">GSB_cost!AU36+EHK_cost!AU36+CMN_cost!AU36+CLC_cost!AU36+BETS_cost!AU36+BGO_cost!AU36+WIN_cost!AU36+WPD_cost!AU36+TQY_cost!AU36+GHP_cost!AU36</f>
        <v>0</v>
      </c>
      <c r="AQ36" s="235">
        <f ca="1">GSB_cost!AV36+EHK_cost!AV36+CMN_cost!AV36+CLC_cost!AV36+BETS_cost!AV36+BGO_cost!AV36+WIN_cost!AV36+WPD_cost!AV36+TQY_cost!AV36+GHP_cost!AV36</f>
        <v>0</v>
      </c>
      <c r="AR36" s="235">
        <f ca="1">GSB_cost!AW36+EHK_cost!AW36+CMN_cost!AW36+CLC_cost!AW36+BETS_cost!AW36+BGO_cost!AW36+WIN_cost!AW36+WPD_cost!AW36+TQY_cost!AW36+GHP_cost!AW36</f>
        <v>0</v>
      </c>
      <c r="AS36" s="235">
        <f ca="1">GSB_cost!AX36+EHK_cost!AX36+CMN_cost!AX36+CLC_cost!AX36+BETS_cost!AX36+BGO_cost!AX36+WIN_cost!AX36+WPD_cost!AX36+TQY_cost!AX36+GHP_cost!AX36</f>
        <v>0</v>
      </c>
      <c r="AT36" s="235">
        <f ca="1">GSB_cost!AY36+EHK_cost!AY36+CMN_cost!AY36+CLC_cost!AY36+BETS_cost!AY36+BGO_cost!AY36+WIN_cost!AY36+WPD_cost!AY36+TQY_cost!AY36+GHP_cost!AY36</f>
        <v>0</v>
      </c>
      <c r="AU36" s="235">
        <f>GSB_cost!AZ36+EHK_cost!AZ36+CMN_cost!AZ36+CLC_cost!AZ36+BETS_cost!AZ36+BGO_cost!AZ36+WIN_cost!AZ36+WPD_cost!AZ36+TQY_cost!AZ36+GHP_cost!AZ36</f>
        <v>0</v>
      </c>
      <c r="AV36" s="235">
        <f>GSB_cost!BA36+EHK_cost!BA36+CMN_cost!BA36+CLC_cost!BA36+BETS_cost!BA36+BGO_cost!BA36+WIN_cost!BA36+WPD_cost!BA36+TQY_cost!BA36+GHP_cost!BA36</f>
        <v>0</v>
      </c>
      <c r="AW36" s="235">
        <f>GSB_cost!BB36+EHK_cost!BB36+CMN_cost!BB36+CLC_cost!BB36+BETS_cost!BB36+BGO_cost!BB36+WIN_cost!BB36+WPD_cost!BB36+TQY_cost!BB36+GHP_cost!BB36</f>
        <v>0</v>
      </c>
      <c r="AX36" s="235">
        <f>GSB_cost!BC36+EHK_cost!BC36+CMN_cost!BC36+CLC_cost!BC36+BETS_cost!BC36+BGO_cost!BC36+WIN_cost!BC36+WPD_cost!BC36+TQY_cost!BC36+GHP_cost!BC36</f>
        <v>0</v>
      </c>
      <c r="AZ36" s="235">
        <f ca="1">SUM(AI36:AX36)</f>
        <v>0</v>
      </c>
      <c r="BA36" s="124"/>
      <c r="BB36" s="124"/>
      <c r="BC36" s="124"/>
      <c r="BD36" s="124"/>
      <c r="BE36" s="124"/>
      <c r="BF36" s="124"/>
      <c r="BG36" s="124"/>
      <c r="BH36" s="124"/>
      <c r="BI36" s="217"/>
      <c r="BJ36" s="124"/>
    </row>
    <row r="37" spans="1:62">
      <c r="B37" s="185" t="str">
        <f t="shared" si="4"/>
        <v>Feeder works</v>
      </c>
      <c r="D37" s="217" t="str">
        <f>Cost_Summary!D33</f>
        <v>Asset resilience</v>
      </c>
      <c r="E37" t="b">
        <f>IF(ISBLANK(D37), "", INDEX(Asset_groups!$F$7:$F$73, MATCH(D37, Asset_groups!$D$7:$D$73,0))="capex")</f>
        <v>1</v>
      </c>
      <c r="F37" s="12"/>
      <c r="G37" s="98"/>
      <c r="H37" s="233">
        <f>GSB_cost!H37+EHK_cost!H37+CMN_cost!H37+CLC_cost!H37+BETS_cost!H37+BGO_cost!H37+WIN_cost!H37+WPD_cost!H37+TQY_cost!H37+GHP_cost!H37</f>
        <v>0</v>
      </c>
      <c r="I37" s="233">
        <f>GSB_cost!I37+EHK_cost!I37+CMN_cost!I37+CLC_cost!I37+BETS_cost!I37+BGO_cost!I37+WIN_cost!I37+WPD_cost!I37+TQY_cost!I37+GHP_cost!I37</f>
        <v>0</v>
      </c>
      <c r="J37" s="305">
        <f>GSB_cost!J37+EHK_cost!J37+CMN_cost!J37+CLC_cost!J37+BETS_cost!J37+BGO_cost!J37+WIN_cost!J37+WPD_cost!J37+TQY_cost!J37+GHP_cost!J37</f>
        <v>0</v>
      </c>
      <c r="K37" s="233">
        <f>GSB_cost!K37+EHK_cost!K37+CMN_cost!K37+CLC_cost!K37+BETS_cost!K37+BGO_cost!K37+WIN_cost!K37+WPD_cost!K37+TQY_cost!K37+GHP_cost!K37</f>
        <v>0</v>
      </c>
      <c r="L37" s="233">
        <f>GSB_cost!L37+EHK_cost!L37+CMN_cost!L37+CLC_cost!L37+BETS_cost!L37+BGO_cost!L37+WIN_cost!L37+WPD_cost!L37+TQY_cost!L37+GHP_cost!L37</f>
        <v>0</v>
      </c>
      <c r="M37" s="305">
        <f>GSB_cost!M37+EHK_cost!M37+CMN_cost!M37+CLC_cost!M37+BETS_cost!M37+BGO_cost!M37+WIN_cost!M37+WPD_cost!M37+TQY_cost!M37+GHP_cost!M37</f>
        <v>0</v>
      </c>
      <c r="N37" s="233">
        <f>GSB_cost!N37+EHK_cost!N37+CMN_cost!N37+CLC_cost!N37+BETS_cost!N37+BGO_cost!N37+WIN_cost!N37+WPD_cost!N37+TQY_cost!N37+GHP_cost!N37</f>
        <v>0</v>
      </c>
      <c r="O37" s="233">
        <f>GSB_cost!O37+EHK_cost!O37+CMN_cost!O37+CLC_cost!O37+BETS_cost!O37+BGO_cost!O37+WIN_cost!O37+WPD_cost!O37+TQY_cost!O37+GHP_cost!O37</f>
        <v>0</v>
      </c>
      <c r="P37" s="305">
        <f>GSB_cost!P37+EHK_cost!P37+CMN_cost!P37+CLC_cost!P37+BETS_cost!P37+BGO_cost!P37+WIN_cost!P37+WPD_cost!P37+TQY_cost!P37+GHP_cost!P37</f>
        <v>0</v>
      </c>
      <c r="Q37" s="233">
        <f>GSB_cost!Q37+EHK_cost!Q37+CMN_cost!Q37+CLC_cost!Q37+BETS_cost!Q37+BGO_cost!Q37+WIN_cost!Q37+WPD_cost!Q37+TQY_cost!Q37+GHP_cost!Q37</f>
        <v>6140285.2140035527</v>
      </c>
      <c r="R37" s="233">
        <f ca="1">GSB_cost!R37+EHK_cost!R37+CMN_cost!R37+CLC_cost!R37+BETS_cost!R37+BGO_cost!R37+WIN_cost!R37+WPD_cost!R37+TQY_cost!R37+GHP_cost!R37</f>
        <v>0</v>
      </c>
      <c r="S37" s="305">
        <f>GSB_cost!S37+EHK_cost!S37+CMN_cost!S37+CLC_cost!S37+BETS_cost!S37+BGO_cost!S37+WIN_cost!S37+WPD_cost!S37+TQY_cost!S37+GHP_cost!S37</f>
        <v>0</v>
      </c>
      <c r="T37" s="233">
        <f>GSB_cost!T37+EHK_cost!T37+CMN_cost!T37+CLC_cost!T37+BETS_cost!T37+BGO_cost!T37+WIN_cost!T37+WPD_cost!T37+TQY_cost!T37+GHP_cost!T37</f>
        <v>0</v>
      </c>
      <c r="U37" s="233">
        <f ca="1">GSB_cost!U37+EHK_cost!U37+CMN_cost!U37+CLC_cost!U37+BETS_cost!U37+BGO_cost!U37+WIN_cost!U37+WPD_cost!U37+TQY_cost!U37+GHP_cost!U37</f>
        <v>0</v>
      </c>
      <c r="V37" s="305">
        <f>GSB_cost!V37+EHK_cost!V37+CMN_cost!V37+CLC_cost!V37+BETS_cost!V37+BGO_cost!V37+WIN_cost!V37+WPD_cost!V37+TQY_cost!V37+GHP_cost!V37</f>
        <v>0</v>
      </c>
      <c r="W37" s="233">
        <f>GSB_cost!W37+EHK_cost!W37+CMN_cost!W37+CLC_cost!W37+BETS_cost!W37+BGO_cost!W37+WIN_cost!W37+WPD_cost!W37+TQY_cost!W37+GHP_cost!W37</f>
        <v>0</v>
      </c>
      <c r="X37" s="233">
        <f ca="1">GSB_cost!X37+EHK_cost!X37+CMN_cost!X37+CLC_cost!X37+BETS_cost!X37+BGO_cost!X37+WIN_cost!X37+WPD_cost!X37+TQY_cost!X37+GHP_cost!X37</f>
        <v>0</v>
      </c>
      <c r="Y37" s="305">
        <f>GSB_cost!Y37+EHK_cost!Y37+CMN_cost!Y37+CLC_cost!Y37+BETS_cost!Y37+BGO_cost!Y37+WIN_cost!Y37+WPD_cost!Y37+TQY_cost!Y37+GHP_cost!Y37</f>
        <v>0</v>
      </c>
      <c r="Z37" s="233">
        <f>GSB_cost!Z37+EHK_cost!Z37+CMN_cost!Z37+CLC_cost!Z37+BETS_cost!Z37+BGO_cost!Z37+WIN_cost!Z37+WPD_cost!Z37+TQY_cost!Z37+GHP_cost!Z37</f>
        <v>0</v>
      </c>
      <c r="AA37" s="233">
        <f>GSB_cost!AA37+EHK_cost!AA37+CMN_cost!AA37+CLC_cost!AA37+BETS_cost!AA37+BGO_cost!AA37+WIN_cost!AA37+WPD_cost!AA37+TQY_cost!AA37+GHP_cost!AA37</f>
        <v>0</v>
      </c>
      <c r="AB37" s="305">
        <f>GSB_cost!AB37+EHK_cost!AB37+CMN_cost!AB37+CLC_cost!AB37+BETS_cost!AB37+BGO_cost!AB37+WIN_cost!AB37+WPD_cost!AB37+TQY_cost!AB37+GHP_cost!AB37</f>
        <v>0</v>
      </c>
      <c r="AC37" s="233">
        <f>GSB_cost!AC37+EHK_cost!AC37+CMN_cost!AC37+CLC_cost!AC37+BETS_cost!AC37+BGO_cost!AC37+WIN_cost!AC37+WPD_cost!AC37+TQY_cost!AC37+GHP_cost!AC37</f>
        <v>0</v>
      </c>
      <c r="AD37" s="233">
        <f>GSB_cost!AD37+EHK_cost!AD37+CMN_cost!AD37+CLC_cost!AD37+BETS_cost!AD37+BGO_cost!AD37+WIN_cost!AD37+WPD_cost!AD37+TQY_cost!AD37+GHP_cost!AD37</f>
        <v>0</v>
      </c>
      <c r="AE37" s="305">
        <f>GSB_cost!AE37+EHK_cost!AE37+CMN_cost!AE37+CLC_cost!AE37+BETS_cost!AE37+BGO_cost!AE37+WIN_cost!AE37+WPD_cost!AE37+TQY_cost!AE37+GHP_cost!AE37</f>
        <v>0</v>
      </c>
      <c r="AF37" s="124"/>
      <c r="AH37" s="217"/>
      <c r="AI37" s="235">
        <f>GSB_cost!AN37+EHK_cost!AN37+CMN_cost!AN37+CLC_cost!AN37+BETS_cost!AN37+BGO_cost!AN37+WIN_cost!AN37+WPD_cost!AN37+TQY_cost!AN37+GHP_cost!AN37</f>
        <v>0</v>
      </c>
      <c r="AJ37" s="235">
        <f>GSB_cost!AO37+EHK_cost!AO37+CMN_cost!AO37+CLC_cost!AO37+BETS_cost!AO37+BGO_cost!AO37+WIN_cost!AO37+WPD_cost!AO37+TQY_cost!AO37+GHP_cost!AO37</f>
        <v>0</v>
      </c>
      <c r="AK37" s="235">
        <f>GSB_cost!AP37+EHK_cost!AP37+CMN_cost!AP37+CLC_cost!AP37+BETS_cost!AP37+BGO_cost!AP37+WIN_cost!AP37+WPD_cost!AP37+TQY_cost!AP37+GHP_cost!AP37</f>
        <v>0</v>
      </c>
      <c r="AL37" s="235">
        <f>GSB_cost!AQ37+EHK_cost!AQ37+CMN_cost!AQ37+CLC_cost!AQ37+BETS_cost!AQ37+BGO_cost!AQ37+WIN_cost!AQ37+WPD_cost!AQ37+TQY_cost!AQ37+GHP_cost!AQ37</f>
        <v>0</v>
      </c>
      <c r="AM37" s="235">
        <f>GSB_cost!AR37+EHK_cost!AR37+CMN_cost!AR37+CLC_cost!AR37+BETS_cost!AR37+BGO_cost!AR37+WIN_cost!AR37+WPD_cost!AR37+TQY_cost!AR37+GHP_cost!AR37</f>
        <v>0</v>
      </c>
      <c r="AN37" s="235">
        <f>GSB_cost!AS37+EHK_cost!AS37+CMN_cost!AS37+CLC_cost!AS37+BETS_cost!AS37+BGO_cost!AS37+WIN_cost!AS37+WPD_cost!AS37+TQY_cost!AS37+GHP_cost!AS37</f>
        <v>0</v>
      </c>
      <c r="AO37" s="235">
        <f ca="1">GSB_cost!AT37+EHK_cost!AT37+CMN_cost!AT37+CLC_cost!AT37+BETS_cost!AT37+BGO_cost!AT37+WIN_cost!AT37+WPD_cost!AT37+TQY_cost!AT37+GHP_cost!AT37</f>
        <v>2769193.361367397</v>
      </c>
      <c r="AP37" s="235">
        <f ca="1">GSB_cost!AU37+EHK_cost!AU37+CMN_cost!AU37+CLC_cost!AU37+BETS_cost!AU37+BGO_cost!AU37+WIN_cost!AU37+WPD_cost!AU37+TQY_cost!AU37+GHP_cost!AU37</f>
        <v>3070142.6070017763</v>
      </c>
      <c r="AQ37" s="235">
        <f ca="1">GSB_cost!AV37+EHK_cost!AV37+CMN_cost!AV37+CLC_cost!AV37+BETS_cost!AV37+BGO_cost!AV37+WIN_cost!AV37+WPD_cost!AV37+TQY_cost!AV37+GHP_cost!AV37</f>
        <v>300949.24563437945</v>
      </c>
      <c r="AR37" s="235">
        <f ca="1">GSB_cost!AW37+EHK_cost!AW37+CMN_cost!AW37+CLC_cost!AW37+BETS_cost!AW37+BGO_cost!AW37+WIN_cost!AW37+WPD_cost!AW37+TQY_cost!AW37+GHP_cost!AW37</f>
        <v>0</v>
      </c>
      <c r="AS37" s="235">
        <f ca="1">GSB_cost!AX37+EHK_cost!AX37+CMN_cost!AX37+CLC_cost!AX37+BETS_cost!AX37+BGO_cost!AX37+WIN_cost!AX37+WPD_cost!AX37+TQY_cost!AX37+GHP_cost!AX37</f>
        <v>0</v>
      </c>
      <c r="AT37" s="235">
        <f ca="1">GSB_cost!AY37+EHK_cost!AY37+CMN_cost!AY37+CLC_cost!AY37+BETS_cost!AY37+BGO_cost!AY37+WIN_cost!AY37+WPD_cost!AY37+TQY_cost!AY37+GHP_cost!AY37</f>
        <v>0</v>
      </c>
      <c r="AU37" s="235">
        <f>GSB_cost!AZ37+EHK_cost!AZ37+CMN_cost!AZ37+CLC_cost!AZ37+BETS_cost!AZ37+BGO_cost!AZ37+WIN_cost!AZ37+WPD_cost!AZ37+TQY_cost!AZ37+GHP_cost!AZ37</f>
        <v>0</v>
      </c>
      <c r="AV37" s="235">
        <f>GSB_cost!BA37+EHK_cost!BA37+CMN_cost!BA37+CLC_cost!BA37+BETS_cost!BA37+BGO_cost!BA37+WIN_cost!BA37+WPD_cost!BA37+TQY_cost!BA37+GHP_cost!BA37</f>
        <v>0</v>
      </c>
      <c r="AW37" s="235">
        <f>GSB_cost!BB37+EHK_cost!BB37+CMN_cost!BB37+CLC_cost!BB37+BETS_cost!BB37+BGO_cost!BB37+WIN_cost!BB37+WPD_cost!BB37+TQY_cost!BB37+GHP_cost!BB37</f>
        <v>0</v>
      </c>
      <c r="AX37" s="235">
        <f>GSB_cost!BC37+EHK_cost!BC37+CMN_cost!BC37+CLC_cost!BC37+BETS_cost!BC37+BGO_cost!BC37+WIN_cost!BC37+WPD_cost!BC37+TQY_cost!BC37+GHP_cost!BC37</f>
        <v>0</v>
      </c>
      <c r="AY37" s="217"/>
      <c r="AZ37" s="235">
        <f ca="1">SUM(AI37:AX37)</f>
        <v>6140285.2140035527</v>
      </c>
      <c r="BA37" s="124"/>
      <c r="BB37" s="124"/>
      <c r="BC37" s="124"/>
      <c r="BD37" s="124"/>
      <c r="BE37" s="124"/>
      <c r="BF37" s="124"/>
      <c r="BG37" s="124"/>
      <c r="BH37" s="124"/>
      <c r="BI37" s="217"/>
      <c r="BJ37" s="124"/>
    </row>
    <row r="38" spans="1:62">
      <c r="B38" s="185" t="str">
        <f t="shared" si="4"/>
        <v>Feeder works</v>
      </c>
      <c r="D38" s="217" t="str">
        <f>Cost_Summary!D34</f>
        <v>Distribution Comms</v>
      </c>
      <c r="E38" s="217" t="b">
        <f>IF(ISBLANK(D38), "", INDEX(Asset_groups!$F$7:$F$73, MATCH(D38, Asset_groups!$D$7:$D$73,0))="capex")</f>
        <v>1</v>
      </c>
      <c r="F38" s="12"/>
      <c r="G38" s="98"/>
      <c r="H38" s="233">
        <f>GSB_cost!H38+EHK_cost!H38+CMN_cost!H38+CLC_cost!H38+BETS_cost!H38+BGO_cost!H38+WIN_cost!H38+WPD_cost!H38+TQY_cost!H38+GHP_cost!H38</f>
        <v>0</v>
      </c>
      <c r="I38" s="233">
        <f>GSB_cost!I38+EHK_cost!I38+CMN_cost!I38+CLC_cost!I38+BETS_cost!I38+BGO_cost!I38+WIN_cost!I38+WPD_cost!I38+TQY_cost!I38+GHP_cost!I38</f>
        <v>0</v>
      </c>
      <c r="J38" s="305">
        <f>GSB_cost!J38+EHK_cost!J38+CMN_cost!J38+CLC_cost!J38+BETS_cost!J38+BGO_cost!J38+WIN_cost!J38+WPD_cost!J38+TQY_cost!J38+GHP_cost!J38</f>
        <v>0</v>
      </c>
      <c r="K38" s="233">
        <f>GSB_cost!K38+EHK_cost!K38+CMN_cost!K38+CLC_cost!K38+BETS_cost!K38+BGO_cost!K38+WIN_cost!K38+WPD_cost!K38+TQY_cost!K38+GHP_cost!K38</f>
        <v>0</v>
      </c>
      <c r="L38" s="233">
        <f>GSB_cost!L38+EHK_cost!L38+CMN_cost!L38+CLC_cost!L38+BETS_cost!L38+BGO_cost!L38+WIN_cost!L38+WPD_cost!L38+TQY_cost!L38+GHP_cost!L38</f>
        <v>0</v>
      </c>
      <c r="M38" s="305">
        <f>GSB_cost!M38+EHK_cost!M38+CMN_cost!M38+CLC_cost!M38+BETS_cost!M38+BGO_cost!M38+WIN_cost!M38+WPD_cost!M38+TQY_cost!M38+GHP_cost!M38</f>
        <v>0</v>
      </c>
      <c r="N38" s="233">
        <f>GSB_cost!N38+EHK_cost!N38+CMN_cost!N38+CLC_cost!N38+BETS_cost!N38+BGO_cost!N38+WIN_cost!N38+WPD_cost!N38+TQY_cost!N38+GHP_cost!N38</f>
        <v>0</v>
      </c>
      <c r="O38" s="233">
        <f>GSB_cost!O38+EHK_cost!O38+CMN_cost!O38+CLC_cost!O38+BETS_cost!O38+BGO_cost!O38+WIN_cost!O38+WPD_cost!O38+TQY_cost!O38+GHP_cost!O38</f>
        <v>0</v>
      </c>
      <c r="P38" s="305">
        <f>GSB_cost!P38+EHK_cost!P38+CMN_cost!P38+CLC_cost!P38+BETS_cost!P38+BGO_cost!P38+WIN_cost!P38+WPD_cost!P38+TQY_cost!P38+GHP_cost!P38</f>
        <v>0</v>
      </c>
      <c r="Q38" s="233">
        <f>GSB_cost!Q38+EHK_cost!Q38+CMN_cost!Q38+CLC_cost!Q38+BETS_cost!Q38+BGO_cost!Q38+WIN_cost!Q38+WPD_cost!Q38+TQY_cost!Q38+GHP_cost!Q38</f>
        <v>3366000</v>
      </c>
      <c r="R38" s="233">
        <f ca="1">GSB_cost!R38+EHK_cost!R38+CMN_cost!R38+CLC_cost!R38+BETS_cost!R38+BGO_cost!R38+WIN_cost!R38+WPD_cost!R38+TQY_cost!R38+GHP_cost!R38</f>
        <v>0</v>
      </c>
      <c r="S38" s="305">
        <f>GSB_cost!S38+EHK_cost!S38+CMN_cost!S38+CLC_cost!S38+BETS_cost!S38+BGO_cost!S38+WIN_cost!S38+WPD_cost!S38+TQY_cost!S38+GHP_cost!S38</f>
        <v>0</v>
      </c>
      <c r="T38" s="233">
        <f>GSB_cost!T38+EHK_cost!T38+CMN_cost!T38+CLC_cost!T38+BETS_cost!T38+BGO_cost!T38+WIN_cost!T38+WPD_cost!T38+TQY_cost!T38+GHP_cost!T38</f>
        <v>0</v>
      </c>
      <c r="U38" s="233">
        <f ca="1">GSB_cost!U38+EHK_cost!U38+CMN_cost!U38+CLC_cost!U38+BETS_cost!U38+BGO_cost!U38+WIN_cost!U38+WPD_cost!U38+TQY_cost!U38+GHP_cost!U38</f>
        <v>0</v>
      </c>
      <c r="V38" s="305">
        <f>GSB_cost!V38+EHK_cost!V38+CMN_cost!V38+CLC_cost!V38+BETS_cost!V38+BGO_cost!V38+WIN_cost!V38+WPD_cost!V38+TQY_cost!V38+GHP_cost!V38</f>
        <v>0</v>
      </c>
      <c r="W38" s="233">
        <f>GSB_cost!W38+EHK_cost!W38+CMN_cost!W38+CLC_cost!W38+BETS_cost!W38+BGO_cost!W38+WIN_cost!W38+WPD_cost!W38+TQY_cost!W38+GHP_cost!W38</f>
        <v>0</v>
      </c>
      <c r="X38" s="233">
        <f ca="1">GSB_cost!X38+EHK_cost!X38+CMN_cost!X38+CLC_cost!X38+BETS_cost!X38+BGO_cost!X38+WIN_cost!X38+WPD_cost!X38+TQY_cost!X38+GHP_cost!X38</f>
        <v>0</v>
      </c>
      <c r="Y38" s="305">
        <f>GSB_cost!Y38+EHK_cost!Y38+CMN_cost!Y38+CLC_cost!Y38+BETS_cost!Y38+BGO_cost!Y38+WIN_cost!Y38+WPD_cost!Y38+TQY_cost!Y38+GHP_cost!Y38</f>
        <v>0</v>
      </c>
      <c r="Z38" s="233">
        <f>GSB_cost!Z38+EHK_cost!Z38+CMN_cost!Z38+CLC_cost!Z38+BETS_cost!Z38+BGO_cost!Z38+WIN_cost!Z38+WPD_cost!Z38+TQY_cost!Z38+GHP_cost!Z38</f>
        <v>0</v>
      </c>
      <c r="AA38" s="233">
        <f>GSB_cost!AA38+EHK_cost!AA38+CMN_cost!AA38+CLC_cost!AA38+BETS_cost!AA38+BGO_cost!AA38+WIN_cost!AA38+WPD_cost!AA38+TQY_cost!AA38+GHP_cost!AA38</f>
        <v>0</v>
      </c>
      <c r="AB38" s="305">
        <f>GSB_cost!AB38+EHK_cost!AB38+CMN_cost!AB38+CLC_cost!AB38+BETS_cost!AB38+BGO_cost!AB38+WIN_cost!AB38+WPD_cost!AB38+TQY_cost!AB38+GHP_cost!AB38</f>
        <v>0</v>
      </c>
      <c r="AC38" s="233">
        <f>GSB_cost!AC38+EHK_cost!AC38+CMN_cost!AC38+CLC_cost!AC38+BETS_cost!AC38+BGO_cost!AC38+WIN_cost!AC38+WPD_cost!AC38+TQY_cost!AC38+GHP_cost!AC38</f>
        <v>0</v>
      </c>
      <c r="AD38" s="233">
        <f>GSB_cost!AD38+EHK_cost!AD38+CMN_cost!AD38+CLC_cost!AD38+BETS_cost!AD38+BGO_cost!AD38+WIN_cost!AD38+WPD_cost!AD38+TQY_cost!AD38+GHP_cost!AD38</f>
        <v>0</v>
      </c>
      <c r="AE38" s="305">
        <f>GSB_cost!AE38+EHK_cost!AE38+CMN_cost!AE38+CLC_cost!AE38+BETS_cost!AE38+BGO_cost!AE38+WIN_cost!AE38+WPD_cost!AE38+TQY_cost!AE38+GHP_cost!AE38</f>
        <v>0</v>
      </c>
      <c r="AF38" s="124"/>
      <c r="AH38" s="217"/>
      <c r="AI38" s="235">
        <f>GSB_cost!AN38+EHK_cost!AN38+CMN_cost!AN38+CLC_cost!AN38+BETS_cost!AN38+BGO_cost!AN38+WIN_cost!AN38+WPD_cost!AN38+TQY_cost!AN38+GHP_cost!AN38</f>
        <v>0</v>
      </c>
      <c r="AJ38" s="235">
        <f>GSB_cost!AO38+EHK_cost!AO38+CMN_cost!AO38+CLC_cost!AO38+BETS_cost!AO38+BGO_cost!AO38+WIN_cost!AO38+WPD_cost!AO38+TQY_cost!AO38+GHP_cost!AO38</f>
        <v>0</v>
      </c>
      <c r="AK38" s="235">
        <f>GSB_cost!AP38+EHK_cost!AP38+CMN_cost!AP38+CLC_cost!AP38+BETS_cost!AP38+BGO_cost!AP38+WIN_cost!AP38+WPD_cost!AP38+TQY_cost!AP38+GHP_cost!AP38</f>
        <v>0</v>
      </c>
      <c r="AL38" s="235">
        <f>GSB_cost!AQ38+EHK_cost!AQ38+CMN_cost!AQ38+CLC_cost!AQ38+BETS_cost!AQ38+BGO_cost!AQ38+WIN_cost!AQ38+WPD_cost!AQ38+TQY_cost!AQ38+GHP_cost!AQ38</f>
        <v>0</v>
      </c>
      <c r="AM38" s="235">
        <f>GSB_cost!AR38+EHK_cost!AR38+CMN_cost!AR38+CLC_cost!AR38+BETS_cost!AR38+BGO_cost!AR38+WIN_cost!AR38+WPD_cost!AR38+TQY_cost!AR38+GHP_cost!AR38</f>
        <v>0</v>
      </c>
      <c r="AN38" s="235">
        <f>GSB_cost!AS38+EHK_cost!AS38+CMN_cost!AS38+CLC_cost!AS38+BETS_cost!AS38+BGO_cost!AS38+WIN_cost!AS38+WPD_cost!AS38+TQY_cost!AS38+GHP_cost!AS38</f>
        <v>0</v>
      </c>
      <c r="AO38" s="235">
        <f ca="1">GSB_cost!AT38+EHK_cost!AT38+CMN_cost!AT38+CLC_cost!AT38+BETS_cost!AT38+BGO_cost!AT38+WIN_cost!AT38+WPD_cost!AT38+TQY_cost!AT38+GHP_cost!AT38</f>
        <v>0</v>
      </c>
      <c r="AP38" s="235">
        <f ca="1">GSB_cost!AU38+EHK_cost!AU38+CMN_cost!AU38+CLC_cost!AU38+BETS_cost!AU38+BGO_cost!AU38+WIN_cost!AU38+WPD_cost!AU38+TQY_cost!AU38+GHP_cost!AU38</f>
        <v>1683000</v>
      </c>
      <c r="AQ38" s="235">
        <f ca="1">GSB_cost!AV38+EHK_cost!AV38+CMN_cost!AV38+CLC_cost!AV38+BETS_cost!AV38+BGO_cost!AV38+WIN_cost!AV38+WPD_cost!AV38+TQY_cost!AV38+GHP_cost!AV38</f>
        <v>1683000</v>
      </c>
      <c r="AR38" s="235">
        <f ca="1">GSB_cost!AW38+EHK_cost!AW38+CMN_cost!AW38+CLC_cost!AW38+BETS_cost!AW38+BGO_cost!AW38+WIN_cost!AW38+WPD_cost!AW38+TQY_cost!AW38+GHP_cost!AW38</f>
        <v>0</v>
      </c>
      <c r="AS38" s="235">
        <f ca="1">GSB_cost!AX38+EHK_cost!AX38+CMN_cost!AX38+CLC_cost!AX38+BETS_cost!AX38+BGO_cost!AX38+WIN_cost!AX38+WPD_cost!AX38+TQY_cost!AX38+GHP_cost!AX38</f>
        <v>0</v>
      </c>
      <c r="AT38" s="235">
        <f ca="1">GSB_cost!AY38+EHK_cost!AY38+CMN_cost!AY38+CLC_cost!AY38+BETS_cost!AY38+BGO_cost!AY38+WIN_cost!AY38+WPD_cost!AY38+TQY_cost!AY38+GHP_cost!AY38</f>
        <v>0</v>
      </c>
      <c r="AU38" s="235">
        <f>GSB_cost!AZ38+EHK_cost!AZ38+CMN_cost!AZ38+CLC_cost!AZ38+BETS_cost!AZ38+BGO_cost!AZ38+WIN_cost!AZ38+WPD_cost!AZ38+TQY_cost!AZ38+GHP_cost!AZ38</f>
        <v>0</v>
      </c>
      <c r="AV38" s="235">
        <f>GSB_cost!BA38+EHK_cost!BA38+CMN_cost!BA38+CLC_cost!BA38+BETS_cost!BA38+BGO_cost!BA38+WIN_cost!BA38+WPD_cost!BA38+TQY_cost!BA38+GHP_cost!BA38</f>
        <v>0</v>
      </c>
      <c r="AW38" s="235">
        <f>GSB_cost!BB38+EHK_cost!BB38+CMN_cost!BB38+CLC_cost!BB38+BETS_cost!BB38+BGO_cost!BB38+WIN_cost!BB38+WPD_cost!BB38+TQY_cost!BB38+GHP_cost!BB38</f>
        <v>0</v>
      </c>
      <c r="AX38" s="235">
        <f>GSB_cost!BC38+EHK_cost!BC38+CMN_cost!BC38+CLC_cost!BC38+BETS_cost!BC38+BGO_cost!BC38+WIN_cost!BC38+WPD_cost!BC38+TQY_cost!BC38+GHP_cost!BC38</f>
        <v>0</v>
      </c>
      <c r="AY38" s="217"/>
      <c r="AZ38" s="235">
        <f t="shared" ca="1" si="8"/>
        <v>3366000</v>
      </c>
      <c r="BA38" s="124"/>
      <c r="BB38" s="124"/>
      <c r="BC38" s="124"/>
      <c r="BD38" s="124"/>
      <c r="BE38" s="124"/>
      <c r="BF38" s="124"/>
      <c r="BG38" s="124"/>
      <c r="BH38" s="124"/>
      <c r="BI38" s="217"/>
      <c r="BJ38" s="124"/>
    </row>
    <row r="39" spans="1:62" s="217" customFormat="1">
      <c r="B39" s="185" t="str">
        <f t="shared" si="4"/>
        <v>Feeder works</v>
      </c>
      <c r="D39" s="217" t="str">
        <f>Cost_Summary!D35</f>
        <v>Other distribution materials</v>
      </c>
      <c r="E39" s="217" t="b">
        <f>IF(ISBLANK(D39), "", INDEX(Asset_groups!$F$7:$F$73, MATCH(D39, Asset_groups!$D$7:$D$73,0))="capex")</f>
        <v>1</v>
      </c>
      <c r="F39" s="12"/>
      <c r="G39" s="98"/>
      <c r="H39" s="233">
        <f>GSB_cost!H39+EHK_cost!H39+CMN_cost!H39+CLC_cost!H39+BETS_cost!H39+BGO_cost!H39+WIN_cost!H39+WPD_cost!H39+TQY_cost!H39+GHP_cost!H39</f>
        <v>0</v>
      </c>
      <c r="I39" s="233">
        <f>GSB_cost!I39+EHK_cost!I39+CMN_cost!I39+CLC_cost!I39+BETS_cost!I39+BGO_cost!I39+WIN_cost!I39+WPD_cost!I39+TQY_cost!I39+GHP_cost!I39</f>
        <v>0</v>
      </c>
      <c r="J39" s="305">
        <f>GSB_cost!J39+EHK_cost!J39+CMN_cost!J39+CLC_cost!J39+BETS_cost!J39+BGO_cost!J39+WIN_cost!J39+WPD_cost!J39+TQY_cost!J39+GHP_cost!J39</f>
        <v>0</v>
      </c>
      <c r="K39" s="233">
        <f>GSB_cost!K39+EHK_cost!K39+CMN_cost!K39+CLC_cost!K39+BETS_cost!K39+BGO_cost!K39+WIN_cost!K39+WPD_cost!K39+TQY_cost!K39+GHP_cost!K39</f>
        <v>0</v>
      </c>
      <c r="L39" s="233">
        <f>GSB_cost!L39+EHK_cost!L39+CMN_cost!L39+CLC_cost!L39+BETS_cost!L39+BGO_cost!L39+WIN_cost!L39+WPD_cost!L39+TQY_cost!L39+GHP_cost!L39</f>
        <v>0</v>
      </c>
      <c r="M39" s="305">
        <f>GSB_cost!M39+EHK_cost!M39+CMN_cost!M39+CLC_cost!M39+BETS_cost!M39+BGO_cost!M39+WIN_cost!M39+WPD_cost!M39+TQY_cost!M39+GHP_cost!M39</f>
        <v>0</v>
      </c>
      <c r="N39" s="233">
        <f>GSB_cost!N39+EHK_cost!N39+CMN_cost!N39+CLC_cost!N39+BETS_cost!N39+BGO_cost!N39+WIN_cost!N39+WPD_cost!N39+TQY_cost!N39+GHP_cost!N39</f>
        <v>0</v>
      </c>
      <c r="O39" s="233">
        <f>GSB_cost!O39+EHK_cost!O39+CMN_cost!O39+CLC_cost!O39+BETS_cost!O39+BGO_cost!O39+WIN_cost!O39+WPD_cost!O39+TQY_cost!O39+GHP_cost!O39</f>
        <v>0</v>
      </c>
      <c r="P39" s="305">
        <f>GSB_cost!P39+EHK_cost!P39+CMN_cost!P39+CLC_cost!P39+BETS_cost!P39+BGO_cost!P39+WIN_cost!P39+WPD_cost!P39+TQY_cost!P39+GHP_cost!P39</f>
        <v>0</v>
      </c>
      <c r="Q39" s="233">
        <f>GSB_cost!Q39+EHK_cost!Q39+CMN_cost!Q39+CLC_cost!Q39+BETS_cost!Q39+BGO_cost!Q39+WIN_cost!Q39+WPD_cost!Q39+TQY_cost!Q39+GHP_cost!Q39</f>
        <v>12240000</v>
      </c>
      <c r="R39" s="233">
        <f ca="1">GSB_cost!R39+EHK_cost!R39+CMN_cost!R39+CLC_cost!R39+BETS_cost!R39+BGO_cost!R39+WIN_cost!R39+WPD_cost!R39+TQY_cost!R39+GHP_cost!R39</f>
        <v>0</v>
      </c>
      <c r="S39" s="305">
        <f>GSB_cost!S39+EHK_cost!S39+CMN_cost!S39+CLC_cost!S39+BETS_cost!S39+BGO_cost!S39+WIN_cost!S39+WPD_cost!S39+TQY_cost!S39+GHP_cost!S39</f>
        <v>0</v>
      </c>
      <c r="T39" s="233">
        <f>GSB_cost!T39+EHK_cost!T39+CMN_cost!T39+CLC_cost!T39+BETS_cost!T39+BGO_cost!T39+WIN_cost!T39+WPD_cost!T39+TQY_cost!T39+GHP_cost!T39</f>
        <v>0</v>
      </c>
      <c r="U39" s="233">
        <f ca="1">GSB_cost!U39+EHK_cost!U39+CMN_cost!U39+CLC_cost!U39+BETS_cost!U39+BGO_cost!U39+WIN_cost!U39+WPD_cost!U39+TQY_cost!U39+GHP_cost!U39</f>
        <v>0</v>
      </c>
      <c r="V39" s="305">
        <f>GSB_cost!V39+EHK_cost!V39+CMN_cost!V39+CLC_cost!V39+BETS_cost!V39+BGO_cost!V39+WIN_cost!V39+WPD_cost!V39+TQY_cost!V39+GHP_cost!V39</f>
        <v>0</v>
      </c>
      <c r="W39" s="233">
        <f>GSB_cost!W39+EHK_cost!W39+CMN_cost!W39+CLC_cost!W39+BETS_cost!W39+BGO_cost!W39+WIN_cost!W39+WPD_cost!W39+TQY_cost!W39+GHP_cost!W39</f>
        <v>1224000</v>
      </c>
      <c r="X39" s="233">
        <f ca="1">GSB_cost!X39+EHK_cost!X39+CMN_cost!X39+CLC_cost!X39+BETS_cost!X39+BGO_cost!X39+WIN_cost!X39+WPD_cost!X39+TQY_cost!X39+GHP_cost!X39</f>
        <v>299998.44337765465</v>
      </c>
      <c r="Y39" s="305">
        <f>GSB_cost!Y39+EHK_cost!Y39+CMN_cost!Y39+CLC_cost!Y39+BETS_cost!Y39+BGO_cost!Y39+WIN_cost!Y39+WPD_cost!Y39+TQY_cost!Y39+GHP_cost!Y39</f>
        <v>0</v>
      </c>
      <c r="Z39" s="233">
        <f>GSB_cost!Z39+EHK_cost!Z39+CMN_cost!Z39+CLC_cost!Z39+BETS_cost!Z39+BGO_cost!Z39+WIN_cost!Z39+WPD_cost!Z39+TQY_cost!Z39+GHP_cost!Z39</f>
        <v>0</v>
      </c>
      <c r="AA39" s="233">
        <f>GSB_cost!AA39+EHK_cost!AA39+CMN_cost!AA39+CLC_cost!AA39+BETS_cost!AA39+BGO_cost!AA39+WIN_cost!AA39+WPD_cost!AA39+TQY_cost!AA39+GHP_cost!AA39</f>
        <v>0</v>
      </c>
      <c r="AB39" s="305">
        <f>GSB_cost!AB39+EHK_cost!AB39+CMN_cost!AB39+CLC_cost!AB39+BETS_cost!AB39+BGO_cost!AB39+WIN_cost!AB39+WPD_cost!AB39+TQY_cost!AB39+GHP_cost!AB39</f>
        <v>0</v>
      </c>
      <c r="AC39" s="233">
        <f>GSB_cost!AC39+EHK_cost!AC39+CMN_cost!AC39+CLC_cost!AC39+BETS_cost!AC39+BGO_cost!AC39+WIN_cost!AC39+WPD_cost!AC39+TQY_cost!AC39+GHP_cost!AC39</f>
        <v>0</v>
      </c>
      <c r="AD39" s="233">
        <f>GSB_cost!AD39+EHK_cost!AD39+CMN_cost!AD39+CLC_cost!AD39+BETS_cost!AD39+BGO_cost!AD39+WIN_cost!AD39+WPD_cost!AD39+TQY_cost!AD39+GHP_cost!AD39</f>
        <v>0</v>
      </c>
      <c r="AE39" s="305">
        <f>GSB_cost!AE39+EHK_cost!AE39+CMN_cost!AE39+CLC_cost!AE39+BETS_cost!AE39+BGO_cost!AE39+WIN_cost!AE39+WPD_cost!AE39+TQY_cost!AE39+GHP_cost!AE39</f>
        <v>0</v>
      </c>
      <c r="AF39" s="124"/>
      <c r="AI39" s="235">
        <f>GSB_cost!AN39+EHK_cost!AN39+CMN_cost!AN39+CLC_cost!AN39+BETS_cost!AN39+BGO_cost!AN39+WIN_cost!AN39+WPD_cost!AN39+TQY_cost!AN39+GHP_cost!AN39</f>
        <v>0</v>
      </c>
      <c r="AJ39" s="235">
        <f>GSB_cost!AO39+EHK_cost!AO39+CMN_cost!AO39+CLC_cost!AO39+BETS_cost!AO39+BGO_cost!AO39+WIN_cost!AO39+WPD_cost!AO39+TQY_cost!AO39+GHP_cost!AO39</f>
        <v>0</v>
      </c>
      <c r="AK39" s="235">
        <f>GSB_cost!AP39+EHK_cost!AP39+CMN_cost!AP39+CLC_cost!AP39+BETS_cost!AP39+BGO_cost!AP39+WIN_cost!AP39+WPD_cost!AP39+TQY_cost!AP39+GHP_cost!AP39</f>
        <v>0</v>
      </c>
      <c r="AL39" s="235">
        <f>GSB_cost!AQ39+EHK_cost!AQ39+CMN_cost!AQ39+CLC_cost!AQ39+BETS_cost!AQ39+BGO_cost!AQ39+WIN_cost!AQ39+WPD_cost!AQ39+TQY_cost!AQ39+GHP_cost!AQ39</f>
        <v>0</v>
      </c>
      <c r="AM39" s="235">
        <f>GSB_cost!AR39+EHK_cost!AR39+CMN_cost!AR39+CLC_cost!AR39+BETS_cost!AR39+BGO_cost!AR39+WIN_cost!AR39+WPD_cost!AR39+TQY_cost!AR39+GHP_cost!AR39</f>
        <v>0</v>
      </c>
      <c r="AN39" s="235">
        <f>GSB_cost!AS39+EHK_cost!AS39+CMN_cost!AS39+CLC_cost!AS39+BETS_cost!AS39+BGO_cost!AS39+WIN_cost!AS39+WPD_cost!AS39+TQY_cost!AS39+GHP_cost!AS39</f>
        <v>0</v>
      </c>
      <c r="AO39" s="235">
        <f ca="1">GSB_cost!AT39+EHK_cost!AT39+CMN_cost!AT39+CLC_cost!AT39+BETS_cost!AT39+BGO_cost!AT39+WIN_cost!AT39+WPD_cost!AT39+TQY_cost!AT39+GHP_cost!AT39</f>
        <v>5508000</v>
      </c>
      <c r="AP39" s="235">
        <f ca="1">GSB_cost!AU39+EHK_cost!AU39+CMN_cost!AU39+CLC_cost!AU39+BETS_cost!AU39+BGO_cost!AU39+WIN_cost!AU39+WPD_cost!AU39+TQY_cost!AU39+GHP_cost!AU39</f>
        <v>6120000</v>
      </c>
      <c r="AQ39" s="235">
        <f ca="1">GSB_cost!AV39+EHK_cost!AV39+CMN_cost!AV39+CLC_cost!AV39+BETS_cost!AV39+BGO_cost!AV39+WIN_cost!AV39+WPD_cost!AV39+TQY_cost!AV39+GHP_cost!AV39</f>
        <v>612000</v>
      </c>
      <c r="AR39" s="235">
        <f ca="1">GSB_cost!AW39+EHK_cost!AW39+CMN_cost!AW39+CLC_cost!AW39+BETS_cost!AW39+BGO_cost!AW39+WIN_cost!AW39+WPD_cost!AW39+TQY_cost!AW39+GHP_cost!AW39</f>
        <v>0</v>
      </c>
      <c r="AS39" s="235">
        <f ca="1">GSB_cost!AX39+EHK_cost!AX39+CMN_cost!AX39+CLC_cost!AX39+BETS_cost!AX39+BGO_cost!AX39+WIN_cost!AX39+WPD_cost!AX39+TQY_cost!AX39+GHP_cost!AX39</f>
        <v>761999.22168882727</v>
      </c>
      <c r="AT39" s="235">
        <f ca="1">GSB_cost!AY39+EHK_cost!AY39+CMN_cost!AY39+CLC_cost!AY39+BETS_cost!AY39+BGO_cost!AY39+WIN_cost!AY39+WPD_cost!AY39+TQY_cost!AY39+GHP_cost!AY39</f>
        <v>761999.22168882727</v>
      </c>
      <c r="AU39" s="235">
        <f>GSB_cost!AZ39+EHK_cost!AZ39+CMN_cost!AZ39+CLC_cost!AZ39+BETS_cost!AZ39+BGO_cost!AZ39+WIN_cost!AZ39+WPD_cost!AZ39+TQY_cost!AZ39+GHP_cost!AZ39</f>
        <v>0</v>
      </c>
      <c r="AV39" s="235">
        <f>GSB_cost!BA39+EHK_cost!BA39+CMN_cost!BA39+CLC_cost!BA39+BETS_cost!BA39+BGO_cost!BA39+WIN_cost!BA39+WPD_cost!BA39+TQY_cost!BA39+GHP_cost!BA39</f>
        <v>0</v>
      </c>
      <c r="AW39" s="235">
        <f>GSB_cost!BB39+EHK_cost!BB39+CMN_cost!BB39+CLC_cost!BB39+BETS_cost!BB39+BGO_cost!BB39+WIN_cost!BB39+WPD_cost!BB39+TQY_cost!BB39+GHP_cost!BB39</f>
        <v>0</v>
      </c>
      <c r="AX39" s="235">
        <f>GSB_cost!BC39+EHK_cost!BC39+CMN_cost!BC39+CLC_cost!BC39+BETS_cost!BC39+BGO_cost!BC39+WIN_cost!BC39+WPD_cost!BC39+TQY_cost!BC39+GHP_cost!BC39</f>
        <v>0</v>
      </c>
      <c r="AZ39" s="235">
        <f t="shared" ref="AZ39" ca="1" si="9">SUM(AI39:AX39)</f>
        <v>13763998.443377655</v>
      </c>
      <c r="BA39" s="124"/>
      <c r="BB39" s="124"/>
      <c r="BC39" s="124"/>
      <c r="BD39" s="124"/>
      <c r="BE39" s="124"/>
      <c r="BF39" s="124"/>
      <c r="BG39" s="124"/>
      <c r="BH39" s="124"/>
      <c r="BJ39" s="124"/>
    </row>
    <row r="40" spans="1:62">
      <c r="D40" s="217"/>
      <c r="E40" t="str">
        <f>IF(ISBLANK(D40), "", INDEX(Asset_groups!$F$7:$F$73, MATCH(D40, Asset_groups!$D$7:$D$73,0))="capex")</f>
        <v/>
      </c>
      <c r="F40" s="12"/>
      <c r="G40" s="98"/>
      <c r="H40" s="18"/>
      <c r="I40" s="18"/>
      <c r="J40" s="98"/>
      <c r="K40" s="18"/>
      <c r="L40" s="18"/>
      <c r="M40" s="98"/>
      <c r="N40" s="18"/>
      <c r="O40" s="18"/>
      <c r="P40" s="98"/>
      <c r="Q40" s="18"/>
      <c r="R40" s="18"/>
      <c r="S40" s="98"/>
      <c r="T40" s="18"/>
      <c r="U40" s="18"/>
      <c r="V40" s="98"/>
      <c r="W40" s="18"/>
      <c r="X40" s="18"/>
      <c r="Y40" s="98"/>
      <c r="Z40" s="18"/>
      <c r="AA40" s="18"/>
      <c r="AB40" s="98"/>
      <c r="AC40" s="18"/>
      <c r="AD40" s="18"/>
      <c r="AE40" s="98"/>
      <c r="AF40" s="217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Z40" s="105"/>
      <c r="BA40" s="124"/>
      <c r="BB40" s="124"/>
      <c r="BC40" s="124"/>
      <c r="BD40" s="124"/>
      <c r="BE40" s="124"/>
      <c r="BF40" s="124"/>
      <c r="BG40" s="124"/>
      <c r="BH40" s="124"/>
      <c r="BI40" s="217"/>
      <c r="BJ40" s="124"/>
    </row>
    <row r="41" spans="1:62" ht="15">
      <c r="A41" s="18"/>
      <c r="B41" s="9" t="s">
        <v>7</v>
      </c>
      <c r="C41" s="18"/>
      <c r="D41" s="18"/>
      <c r="E41" t="str">
        <f>IF(ISBLANK(D41), "", INDEX(Asset_groups!$F$7:$F$73, MATCH(D41, Asset_groups!$D$7:$D$73,0))="capex")</f>
        <v/>
      </c>
      <c r="F41" s="12"/>
      <c r="G41" s="98"/>
      <c r="H41" s="18"/>
      <c r="I41" s="18"/>
      <c r="J41" s="98"/>
      <c r="K41" s="18"/>
      <c r="L41" s="18"/>
      <c r="M41" s="98"/>
      <c r="N41" s="18"/>
      <c r="O41" s="18"/>
      <c r="P41" s="98"/>
      <c r="Q41" s="18"/>
      <c r="R41" s="18"/>
      <c r="S41" s="98"/>
      <c r="T41" s="18"/>
      <c r="U41" s="18"/>
      <c r="V41" s="98"/>
      <c r="W41" s="18"/>
      <c r="X41" s="18"/>
      <c r="Y41" s="98"/>
      <c r="Z41" s="18"/>
      <c r="AA41" s="18"/>
      <c r="AB41" s="98"/>
      <c r="AC41" s="18"/>
      <c r="AD41" s="18"/>
      <c r="AE41" s="98"/>
      <c r="AF41" s="217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Z41" s="105"/>
      <c r="BA41" s="124"/>
      <c r="BB41" s="124"/>
      <c r="BC41" s="124"/>
      <c r="BD41" s="124"/>
      <c r="BE41" s="124"/>
      <c r="BF41" s="124"/>
      <c r="BG41" s="124"/>
      <c r="BH41" s="124"/>
      <c r="BI41" s="217"/>
      <c r="BJ41" s="124"/>
    </row>
    <row r="42" spans="1:62">
      <c r="B42" s="185" t="str">
        <f t="shared" ref="B42:B64" si="10">B41</f>
        <v>Substation</v>
      </c>
      <c r="C42" s="10" t="s">
        <v>8</v>
      </c>
      <c r="D42" s="217"/>
      <c r="E42" t="str">
        <f>IF(ISBLANK(D42), "", INDEX(Asset_groups!$F$7:$F$73, MATCH(D42, Asset_groups!$D$7:$D$73,0))="capex")</f>
        <v/>
      </c>
      <c r="F42" s="12"/>
      <c r="G42" s="98"/>
      <c r="H42" s="18"/>
      <c r="I42" s="18"/>
      <c r="J42" s="98"/>
      <c r="K42" s="18"/>
      <c r="L42" s="18"/>
      <c r="M42" s="98"/>
      <c r="N42" s="18"/>
      <c r="O42" s="18"/>
      <c r="P42" s="98"/>
      <c r="Q42" s="18"/>
      <c r="R42" s="18"/>
      <c r="S42" s="98"/>
      <c r="T42" s="18"/>
      <c r="U42" s="18"/>
      <c r="V42" s="98"/>
      <c r="W42" s="18"/>
      <c r="X42" s="18"/>
      <c r="Y42" s="98"/>
      <c r="Z42" s="18"/>
      <c r="AA42" s="18"/>
      <c r="AB42" s="98"/>
      <c r="AC42" s="18"/>
      <c r="AD42" s="18"/>
      <c r="AE42" s="98"/>
      <c r="AF42" s="217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Z42" s="105"/>
      <c r="BA42" s="124"/>
      <c r="BB42" s="124"/>
      <c r="BC42" s="124"/>
      <c r="BD42" s="124"/>
      <c r="BE42" s="124"/>
      <c r="BF42" s="124"/>
      <c r="BG42" s="124"/>
      <c r="BH42" s="124"/>
      <c r="BI42" s="217"/>
      <c r="BJ42" s="124"/>
    </row>
    <row r="43" spans="1:62">
      <c r="B43" s="185" t="str">
        <f t="shared" si="10"/>
        <v>Substation</v>
      </c>
      <c r="D43" s="217" t="str">
        <f>Project_inputs!D36</f>
        <v>GFN</v>
      </c>
      <c r="E43" t="b">
        <f>IF(ISBLANK(D43), "", INDEX(Asset_groups!$F$7:$F$73, MATCH(D43, Asset_groups!$D$7:$D$73,0))="capex")</f>
        <v>1</v>
      </c>
      <c r="F43" s="12"/>
      <c r="G43" s="98"/>
      <c r="H43" s="233">
        <f>GSB_cost!H43+EHK_cost!H43+CMN_cost!H43+CLC_cost!H43+BETS_cost!H43+BGO_cost!H43+WIN_cost!H43+WPD_cost!H43+TQY_cost!H43+GHP_cost!H43</f>
        <v>0</v>
      </c>
      <c r="I43" s="233">
        <f>GSB_cost!I43+EHK_cost!I43+CMN_cost!I43+CLC_cost!I43+BETS_cost!I43+BGO_cost!I43+WIN_cost!I43+WPD_cost!I43+TQY_cost!I43+GHP_cost!I43</f>
        <v>0</v>
      </c>
      <c r="J43" s="305">
        <f>GSB_cost!J43+EHK_cost!J43+CMN_cost!J43+CLC_cost!J43+BETS_cost!J43+BGO_cost!J43+WIN_cost!J43+WPD_cost!J43+TQY_cost!J43+GHP_cost!J43</f>
        <v>0</v>
      </c>
      <c r="K43" s="233">
        <f>GSB_cost!K43+EHK_cost!K43+CMN_cost!K43+CLC_cost!K43+BETS_cost!K43+BGO_cost!K43+WIN_cost!K43+WPD_cost!K43+TQY_cost!K43+GHP_cost!K43</f>
        <v>0</v>
      </c>
      <c r="L43" s="233">
        <f>GSB_cost!L43+EHK_cost!L43+CMN_cost!L43+CLC_cost!L43+BETS_cost!L43+BGO_cost!L43+WIN_cost!L43+WPD_cost!L43+TQY_cost!L43+GHP_cost!L43</f>
        <v>0</v>
      </c>
      <c r="M43" s="305">
        <f>GSB_cost!M43+EHK_cost!M43+CMN_cost!M43+CLC_cost!M43+BETS_cost!M43+BGO_cost!M43+WIN_cost!M43+WPD_cost!M43+TQY_cost!M43+GHP_cost!M43</f>
        <v>0</v>
      </c>
      <c r="N43" s="233">
        <f>GSB_cost!N43+EHK_cost!N43+CMN_cost!N43+CLC_cost!N43+BETS_cost!N43+BGO_cost!N43+WIN_cost!N43+WPD_cost!N43+TQY_cost!N43+GHP_cost!N43</f>
        <v>0</v>
      </c>
      <c r="O43" s="233">
        <f>GSB_cost!O43+EHK_cost!O43+CMN_cost!O43+CLC_cost!O43+BETS_cost!O43+BGO_cost!O43+WIN_cost!O43+WPD_cost!O43+TQY_cost!O43+GHP_cost!O43</f>
        <v>0</v>
      </c>
      <c r="P43" s="305">
        <f>GSB_cost!P43+EHK_cost!P43+CMN_cost!P43+CLC_cost!P43+BETS_cost!P43+BGO_cost!P43+WIN_cost!P43+WPD_cost!P43+TQY_cost!P43+GHP_cost!P43</f>
        <v>0</v>
      </c>
      <c r="Q43" s="233">
        <f>GSB_cost!Q43+EHK_cost!Q43+CMN_cost!Q43+CLC_cost!Q43+BETS_cost!Q43+BGO_cost!Q43+WIN_cost!Q43+WPD_cost!Q43+TQY_cost!Q43+GHP_cost!Q43</f>
        <v>10325107.483021909</v>
      </c>
      <c r="R43" s="233">
        <f ca="1">GSB_cost!R43+EHK_cost!R43+CMN_cost!R43+CLC_cost!R43+BETS_cost!R43+BGO_cost!R43+WIN_cost!R43+WPD_cost!R43+TQY_cost!R43+GHP_cost!R43</f>
        <v>4006409.553093466</v>
      </c>
      <c r="S43" s="305">
        <f>GSB_cost!S43+EHK_cost!S43+CMN_cost!S43+CLC_cost!S43+BETS_cost!S43+BGO_cost!S43+WIN_cost!S43+WPD_cost!S43+TQY_cost!S43+GHP_cost!S43</f>
        <v>0</v>
      </c>
      <c r="T43" s="233">
        <f>GSB_cost!T43+EHK_cost!T43+CMN_cost!T43+CLC_cost!T43+BETS_cost!T43+BGO_cost!T43+WIN_cost!T43+WPD_cost!T43+TQY_cost!T43+GHP_cost!T43</f>
        <v>3871915.3061332162</v>
      </c>
      <c r="U43" s="233">
        <f ca="1">GSB_cost!U43+EHK_cost!U43+CMN_cost!U43+CLC_cost!U43+BETS_cost!U43+BGO_cost!U43+WIN_cost!U43+WPD_cost!U43+TQY_cost!U43+GHP_cost!U43</f>
        <v>1504776.551508842</v>
      </c>
      <c r="V43" s="305">
        <f>GSB_cost!V43+EHK_cost!V43+CMN_cost!V43+CLC_cost!V43+BETS_cost!V43+BGO_cost!V43+WIN_cost!V43+WPD_cost!V43+TQY_cost!V43+GHP_cost!V43</f>
        <v>0</v>
      </c>
      <c r="W43" s="233">
        <f>GSB_cost!W43+EHK_cost!W43+CMN_cost!W43+CLC_cost!W43+BETS_cost!W43+BGO_cost!W43+WIN_cost!W43+WPD_cost!W43+TQY_cost!W43+GHP_cost!W43</f>
        <v>1290638.4353777387</v>
      </c>
      <c r="X43" s="233">
        <f ca="1">GSB_cost!X43+EHK_cost!X43+CMN_cost!X43+CLC_cost!X43+BETS_cost!X43+BGO_cost!X43+WIN_cost!X43+WPD_cost!X43+TQY_cost!X43+GHP_cost!X43</f>
        <v>503832.55716961395</v>
      </c>
      <c r="Y43" s="305">
        <f>GSB_cost!Y43+EHK_cost!Y43+CMN_cost!Y43+CLC_cost!Y43+BETS_cost!Y43+BGO_cost!Y43+WIN_cost!Y43+WPD_cost!Y43+TQY_cost!Y43+GHP_cost!Y43</f>
        <v>0</v>
      </c>
      <c r="Z43" s="233">
        <f>GSB_cost!Z43+EHK_cost!Z43+CMN_cost!Z43+CLC_cost!Z43+BETS_cost!Z43+BGO_cost!Z43+WIN_cost!Z43+WPD_cost!Z43+TQY_cost!Z43+GHP_cost!Z43</f>
        <v>0</v>
      </c>
      <c r="AA43" s="233">
        <f>GSB_cost!AA43+EHK_cost!AA43+CMN_cost!AA43+CLC_cost!AA43+BETS_cost!AA43+BGO_cost!AA43+WIN_cost!AA43+WPD_cost!AA43+TQY_cost!AA43+GHP_cost!AA43</f>
        <v>0</v>
      </c>
      <c r="AB43" s="305">
        <f>GSB_cost!AB43+EHK_cost!AB43+CMN_cost!AB43+CLC_cost!AB43+BETS_cost!AB43+BGO_cost!AB43+WIN_cost!AB43+WPD_cost!AB43+TQY_cost!AB43+GHP_cost!AB43</f>
        <v>0</v>
      </c>
      <c r="AC43" s="233">
        <f>GSB_cost!AC43+EHK_cost!AC43+CMN_cost!AC43+CLC_cost!AC43+BETS_cost!AC43+BGO_cost!AC43+WIN_cost!AC43+WPD_cost!AC43+TQY_cost!AC43+GHP_cost!AC43</f>
        <v>0</v>
      </c>
      <c r="AD43" s="233">
        <f>GSB_cost!AD43+EHK_cost!AD43+CMN_cost!AD43+CLC_cost!AD43+BETS_cost!AD43+BGO_cost!AD43+WIN_cost!AD43+WPD_cost!AD43+TQY_cost!AD43+GHP_cost!AD43</f>
        <v>0</v>
      </c>
      <c r="AE43" s="305">
        <f>GSB_cost!AE43+EHK_cost!AE43+CMN_cost!AE43+CLC_cost!AE43+BETS_cost!AE43+BGO_cost!AE43+WIN_cost!AE43+WPD_cost!AE43+TQY_cost!AE43+GHP_cost!AE43</f>
        <v>0</v>
      </c>
      <c r="AF43" s="124"/>
      <c r="AI43" s="235">
        <f>GSB_cost!AN43+EHK_cost!AN43+CMN_cost!AN43+CLC_cost!AN43+BETS_cost!AN43+BGO_cost!AN43+WIN_cost!AN43+WPD_cost!AN43+TQY_cost!AN43+GHP_cost!AN43</f>
        <v>0</v>
      </c>
      <c r="AJ43" s="235">
        <f>GSB_cost!AO43+EHK_cost!AO43+CMN_cost!AO43+CLC_cost!AO43+BETS_cost!AO43+BGO_cost!AO43+WIN_cost!AO43+WPD_cost!AO43+TQY_cost!AO43+GHP_cost!AO43</f>
        <v>0</v>
      </c>
      <c r="AK43" s="235">
        <f>GSB_cost!AP43+EHK_cost!AP43+CMN_cost!AP43+CLC_cost!AP43+BETS_cost!AP43+BGO_cost!AP43+WIN_cost!AP43+WPD_cost!AP43+TQY_cost!AP43+GHP_cost!AP43</f>
        <v>0</v>
      </c>
      <c r="AL43" s="235">
        <f>GSB_cost!AQ43+EHK_cost!AQ43+CMN_cost!AQ43+CLC_cost!AQ43+BETS_cost!AQ43+BGO_cost!AQ43+WIN_cost!AQ43+WPD_cost!AQ43+TQY_cost!AQ43+GHP_cost!AQ43</f>
        <v>0</v>
      </c>
      <c r="AM43" s="235">
        <f>GSB_cost!AR43+EHK_cost!AR43+CMN_cost!AR43+CLC_cost!AR43+BETS_cost!AR43+BGO_cost!AR43+WIN_cost!AR43+WPD_cost!AR43+TQY_cost!AR43+GHP_cost!AR43</f>
        <v>0</v>
      </c>
      <c r="AN43" s="235">
        <f>GSB_cost!AS43+EHK_cost!AS43+CMN_cost!AS43+CLC_cost!AS43+BETS_cost!AS43+BGO_cost!AS43+WIN_cost!AS43+WPD_cost!AS43+TQY_cost!AS43+GHP_cost!AS43</f>
        <v>0</v>
      </c>
      <c r="AO43" s="235">
        <f ca="1">GSB_cost!AT43+EHK_cost!AT43+CMN_cost!AT43+CLC_cost!AT43+BETS_cost!AT43+BGO_cost!AT43+WIN_cost!AT43+WPD_cost!AT43+TQY_cost!AT43+GHP_cost!AT43</f>
        <v>5363249.6176420581</v>
      </c>
      <c r="AP43" s="235">
        <f ca="1">GSB_cost!AU43+EHK_cost!AU43+CMN_cost!AU43+CLC_cost!AU43+BETS_cost!AU43+BGO_cost!AU43+WIN_cost!AU43+WPD_cost!AU43+TQY_cost!AU43+GHP_cost!AU43</f>
        <v>7165758.5180576872</v>
      </c>
      <c r="AQ43" s="235">
        <f ca="1">GSB_cost!AV43+EHK_cost!AV43+CMN_cost!AV43+CLC_cost!AV43+BETS_cost!AV43+BGO_cost!AV43+WIN_cost!AV43+WPD_cost!AV43+TQY_cost!AV43+GHP_cost!AV43</f>
        <v>4490854.8292366583</v>
      </c>
      <c r="AR43" s="235">
        <f ca="1">GSB_cost!AW43+EHK_cost!AW43+CMN_cost!AW43+CLC_cost!AW43+BETS_cost!AW43+BGO_cost!AW43+WIN_cost!AW43+WPD_cost!AW43+TQY_cost!AW43+GHP_cost!AW43</f>
        <v>2688345.9288210291</v>
      </c>
      <c r="AS43" s="235">
        <f ca="1">GSB_cost!AX43+EHK_cost!AX43+CMN_cost!AX43+CLC_cost!AX43+BETS_cost!AX43+BGO_cost!AX43+WIN_cost!AX43+WPD_cost!AX43+TQY_cost!AX43+GHP_cost!AX43</f>
        <v>897235.49627367628</v>
      </c>
      <c r="AT43" s="235">
        <f ca="1">GSB_cost!AY43+EHK_cost!AY43+CMN_cost!AY43+CLC_cost!AY43+BETS_cost!AY43+BGO_cost!AY43+WIN_cost!AY43+WPD_cost!AY43+TQY_cost!AY43+GHP_cost!AY43</f>
        <v>897235.49627367628</v>
      </c>
      <c r="AU43" s="235">
        <f>GSB_cost!AZ43+EHK_cost!AZ43+CMN_cost!AZ43+CLC_cost!AZ43+BETS_cost!AZ43+BGO_cost!AZ43+WIN_cost!AZ43+WPD_cost!AZ43+TQY_cost!AZ43+GHP_cost!AZ43</f>
        <v>0</v>
      </c>
      <c r="AV43" s="235">
        <f>GSB_cost!BA43+EHK_cost!BA43+CMN_cost!BA43+CLC_cost!BA43+BETS_cost!BA43+BGO_cost!BA43+WIN_cost!BA43+WPD_cost!BA43+TQY_cost!BA43+GHP_cost!BA43</f>
        <v>0</v>
      </c>
      <c r="AW43" s="235">
        <f>GSB_cost!BB43+EHK_cost!BB43+CMN_cost!BB43+CLC_cost!BB43+BETS_cost!BB43+BGO_cost!BB43+WIN_cost!BB43+WPD_cost!BB43+TQY_cost!BB43+GHP_cost!BB43</f>
        <v>0</v>
      </c>
      <c r="AX43" s="235">
        <f>GSB_cost!BC43+EHK_cost!BC43+CMN_cost!BC43+CLC_cost!BC43+BETS_cost!BC43+BGO_cost!BC43+WIN_cost!BC43+WPD_cost!BC43+TQY_cost!BC43+GHP_cost!BC43</f>
        <v>0</v>
      </c>
      <c r="AZ43" s="235">
        <f t="shared" ref="AZ43:AZ64" ca="1" si="11">SUM(AI43:AX43)</f>
        <v>21502679.886304788</v>
      </c>
      <c r="BA43" s="124"/>
      <c r="BB43" s="124"/>
      <c r="BC43" s="124"/>
      <c r="BD43" s="124"/>
      <c r="BE43" s="124"/>
      <c r="BF43" s="124"/>
      <c r="BG43" s="124"/>
      <c r="BH43" s="124"/>
      <c r="BI43" s="217"/>
      <c r="BJ43" s="124"/>
    </row>
    <row r="44" spans="1:62">
      <c r="B44" s="185" t="str">
        <f t="shared" si="10"/>
        <v>Substation</v>
      </c>
      <c r="D44" s="217" t="str">
        <f>Project_inputs!D37</f>
        <v>GFN enclosure</v>
      </c>
      <c r="E44" s="217" t="b">
        <f>IF(ISBLANK(D44), "", INDEX(Asset_groups!$F$7:$F$73, MATCH(D44, Asset_groups!$D$7:$D$73,0))="capex")</f>
        <v>1</v>
      </c>
      <c r="F44" s="12"/>
      <c r="G44" s="98"/>
      <c r="H44" s="233">
        <f>GSB_cost!H44+EHK_cost!H44+CMN_cost!H44+CLC_cost!H44+BETS_cost!H44+BGO_cost!H44+WIN_cost!H44+WPD_cost!H44+TQY_cost!H44+GHP_cost!H44</f>
        <v>0</v>
      </c>
      <c r="I44" s="233">
        <f>GSB_cost!I44+EHK_cost!I44+CMN_cost!I44+CLC_cost!I44+BETS_cost!I44+BGO_cost!I44+WIN_cost!I44+WPD_cost!I44+TQY_cost!I44+GHP_cost!I44</f>
        <v>0</v>
      </c>
      <c r="J44" s="305">
        <f>GSB_cost!J44+EHK_cost!J44+CMN_cost!J44+CLC_cost!J44+BETS_cost!J44+BGO_cost!J44+WIN_cost!J44+WPD_cost!J44+TQY_cost!J44+GHP_cost!J44</f>
        <v>0</v>
      </c>
      <c r="K44" s="233">
        <f>GSB_cost!K44+EHK_cost!K44+CMN_cost!K44+CLC_cost!K44+BETS_cost!K44+BGO_cost!K44+WIN_cost!K44+WPD_cost!K44+TQY_cost!K44+GHP_cost!K44</f>
        <v>0</v>
      </c>
      <c r="L44" s="233">
        <f>GSB_cost!L44+EHK_cost!L44+CMN_cost!L44+CLC_cost!L44+BETS_cost!L44+BGO_cost!L44+WIN_cost!L44+WPD_cost!L44+TQY_cost!L44+GHP_cost!L44</f>
        <v>0</v>
      </c>
      <c r="M44" s="305">
        <f>GSB_cost!M44+EHK_cost!M44+CMN_cost!M44+CLC_cost!M44+BETS_cost!M44+BGO_cost!M44+WIN_cost!M44+WPD_cost!M44+TQY_cost!M44+GHP_cost!M44</f>
        <v>0</v>
      </c>
      <c r="N44" s="233">
        <f>GSB_cost!N44+EHK_cost!N44+CMN_cost!N44+CLC_cost!N44+BETS_cost!N44+BGO_cost!N44+WIN_cost!N44+WPD_cost!N44+TQY_cost!N44+GHP_cost!N44</f>
        <v>0</v>
      </c>
      <c r="O44" s="233">
        <f>GSB_cost!O44+EHK_cost!O44+CMN_cost!O44+CLC_cost!O44+BETS_cost!O44+BGO_cost!O44+WIN_cost!O44+WPD_cost!O44+TQY_cost!O44+GHP_cost!O44</f>
        <v>0</v>
      </c>
      <c r="P44" s="305">
        <f>GSB_cost!P44+EHK_cost!P44+CMN_cost!P44+CLC_cost!P44+BETS_cost!P44+BGO_cost!P44+WIN_cost!P44+WPD_cost!P44+TQY_cost!P44+GHP_cost!P44</f>
        <v>0</v>
      </c>
      <c r="Q44" s="233">
        <f>GSB_cost!Q44+EHK_cost!Q44+CMN_cost!Q44+CLC_cost!Q44+BETS_cost!Q44+BGO_cost!Q44+WIN_cost!Q44+WPD_cost!Q44+TQY_cost!Q44+GHP_cost!Q44</f>
        <v>806649.52534750383</v>
      </c>
      <c r="R44" s="233">
        <f ca="1">GSB_cost!R44+EHK_cost!R44+CMN_cost!R44+CLC_cost!R44+BETS_cost!R44+BGO_cost!R44+WIN_cost!R44+WPD_cost!R44+TQY_cost!R44+GHP_cost!R44</f>
        <v>0</v>
      </c>
      <c r="S44" s="305">
        <f>GSB_cost!S44+EHK_cost!S44+CMN_cost!S44+CLC_cost!S44+BETS_cost!S44+BGO_cost!S44+WIN_cost!S44+WPD_cost!S44+TQY_cost!S44+GHP_cost!S44</f>
        <v>0</v>
      </c>
      <c r="T44" s="233">
        <f>GSB_cost!T44+EHK_cost!T44+CMN_cost!T44+CLC_cost!T44+BETS_cost!T44+BGO_cost!T44+WIN_cost!T44+WPD_cost!T44+TQY_cost!T44+GHP_cost!T44</f>
        <v>0</v>
      </c>
      <c r="U44" s="233">
        <f ca="1">GSB_cost!U44+EHK_cost!U44+CMN_cost!U44+CLC_cost!U44+BETS_cost!U44+BGO_cost!U44+WIN_cost!U44+WPD_cost!U44+TQY_cost!U44+GHP_cost!U44</f>
        <v>0</v>
      </c>
      <c r="V44" s="305">
        <f>GSB_cost!V44+EHK_cost!V44+CMN_cost!V44+CLC_cost!V44+BETS_cost!V44+BGO_cost!V44+WIN_cost!V44+WPD_cost!V44+TQY_cost!V44+GHP_cost!V44</f>
        <v>0</v>
      </c>
      <c r="W44" s="233">
        <f>GSB_cost!W44+EHK_cost!W44+CMN_cost!W44+CLC_cost!W44+BETS_cost!W44+BGO_cost!W44+WIN_cost!W44+WPD_cost!W44+TQY_cost!W44+GHP_cost!W44</f>
        <v>161329.90506950076</v>
      </c>
      <c r="X44" s="233">
        <f ca="1">GSB_cost!X44+EHK_cost!X44+CMN_cost!X44+CLC_cost!X44+BETS_cost!X44+BGO_cost!X44+WIN_cost!X44+WPD_cost!X44+TQY_cost!X44+GHP_cost!X44</f>
        <v>0</v>
      </c>
      <c r="Y44" s="305">
        <f>GSB_cost!Y44+EHK_cost!Y44+CMN_cost!Y44+CLC_cost!Y44+BETS_cost!Y44+BGO_cost!Y44+WIN_cost!Y44+WPD_cost!Y44+TQY_cost!Y44+GHP_cost!Y44</f>
        <v>0</v>
      </c>
      <c r="Z44" s="233">
        <f>GSB_cost!Z44+EHK_cost!Z44+CMN_cost!Z44+CLC_cost!Z44+BETS_cost!Z44+BGO_cost!Z44+WIN_cost!Z44+WPD_cost!Z44+TQY_cost!Z44+GHP_cost!Z44</f>
        <v>0</v>
      </c>
      <c r="AA44" s="233">
        <f>GSB_cost!AA44+EHK_cost!AA44+CMN_cost!AA44+CLC_cost!AA44+BETS_cost!AA44+BGO_cost!AA44+WIN_cost!AA44+WPD_cost!AA44+TQY_cost!AA44+GHP_cost!AA44</f>
        <v>0</v>
      </c>
      <c r="AB44" s="305">
        <f>GSB_cost!AB44+EHK_cost!AB44+CMN_cost!AB44+CLC_cost!AB44+BETS_cost!AB44+BGO_cost!AB44+WIN_cost!AB44+WPD_cost!AB44+TQY_cost!AB44+GHP_cost!AB44</f>
        <v>0</v>
      </c>
      <c r="AC44" s="233">
        <f>GSB_cost!AC44+EHK_cost!AC44+CMN_cost!AC44+CLC_cost!AC44+BETS_cost!AC44+BGO_cost!AC44+WIN_cost!AC44+WPD_cost!AC44+TQY_cost!AC44+GHP_cost!AC44</f>
        <v>0</v>
      </c>
      <c r="AD44" s="233">
        <f>GSB_cost!AD44+EHK_cost!AD44+CMN_cost!AD44+CLC_cost!AD44+BETS_cost!AD44+BGO_cost!AD44+WIN_cost!AD44+WPD_cost!AD44+TQY_cost!AD44+GHP_cost!AD44</f>
        <v>0</v>
      </c>
      <c r="AE44" s="305">
        <f>GSB_cost!AE44+EHK_cost!AE44+CMN_cost!AE44+CLC_cost!AE44+BETS_cost!AE44+BGO_cost!AE44+WIN_cost!AE44+WPD_cost!AE44+TQY_cost!AE44+GHP_cost!AE44</f>
        <v>0</v>
      </c>
      <c r="AF44" s="124"/>
      <c r="AG44" s="217"/>
      <c r="AH44" s="217"/>
      <c r="AI44" s="235">
        <f>GSB_cost!AN44+EHK_cost!AN44+CMN_cost!AN44+CLC_cost!AN44+BETS_cost!AN44+BGO_cost!AN44+WIN_cost!AN44+WPD_cost!AN44+TQY_cost!AN44+GHP_cost!AN44</f>
        <v>0</v>
      </c>
      <c r="AJ44" s="235">
        <f>GSB_cost!AO44+EHK_cost!AO44+CMN_cost!AO44+CLC_cost!AO44+BETS_cost!AO44+BGO_cost!AO44+WIN_cost!AO44+WPD_cost!AO44+TQY_cost!AO44+GHP_cost!AO44</f>
        <v>0</v>
      </c>
      <c r="AK44" s="235">
        <f>GSB_cost!AP44+EHK_cost!AP44+CMN_cost!AP44+CLC_cost!AP44+BETS_cost!AP44+BGO_cost!AP44+WIN_cost!AP44+WPD_cost!AP44+TQY_cost!AP44+GHP_cost!AP44</f>
        <v>0</v>
      </c>
      <c r="AL44" s="235">
        <f>GSB_cost!AQ44+EHK_cost!AQ44+CMN_cost!AQ44+CLC_cost!AQ44+BETS_cost!AQ44+BGO_cost!AQ44+WIN_cost!AQ44+WPD_cost!AQ44+TQY_cost!AQ44+GHP_cost!AQ44</f>
        <v>0</v>
      </c>
      <c r="AM44" s="235">
        <f>GSB_cost!AR44+EHK_cost!AR44+CMN_cost!AR44+CLC_cost!AR44+BETS_cost!AR44+BGO_cost!AR44+WIN_cost!AR44+WPD_cost!AR44+TQY_cost!AR44+GHP_cost!AR44</f>
        <v>0</v>
      </c>
      <c r="AN44" s="235">
        <f>GSB_cost!AS44+EHK_cost!AS44+CMN_cost!AS44+CLC_cost!AS44+BETS_cost!AS44+BGO_cost!AS44+WIN_cost!AS44+WPD_cost!AS44+TQY_cost!AS44+GHP_cost!AS44</f>
        <v>0</v>
      </c>
      <c r="AO44" s="235">
        <f ca="1">GSB_cost!AT44+EHK_cost!AT44+CMN_cost!AT44+CLC_cost!AT44+BETS_cost!AT44+BGO_cost!AT44+WIN_cost!AT44+WPD_cost!AT44+TQY_cost!AT44+GHP_cost!AT44</f>
        <v>403324.76267375192</v>
      </c>
      <c r="AP44" s="235">
        <f ca="1">GSB_cost!AU44+EHK_cost!AU44+CMN_cost!AU44+CLC_cost!AU44+BETS_cost!AU44+BGO_cost!AU44+WIN_cost!AU44+WPD_cost!AU44+TQY_cost!AU44+GHP_cost!AU44</f>
        <v>403324.76267375192</v>
      </c>
      <c r="AQ44" s="235">
        <f ca="1">GSB_cost!AV44+EHK_cost!AV44+CMN_cost!AV44+CLC_cost!AV44+BETS_cost!AV44+BGO_cost!AV44+WIN_cost!AV44+WPD_cost!AV44+TQY_cost!AV44+GHP_cost!AV44</f>
        <v>0</v>
      </c>
      <c r="AR44" s="235">
        <f ca="1">GSB_cost!AW44+EHK_cost!AW44+CMN_cost!AW44+CLC_cost!AW44+BETS_cost!AW44+BGO_cost!AW44+WIN_cost!AW44+WPD_cost!AW44+TQY_cost!AW44+GHP_cost!AW44</f>
        <v>0</v>
      </c>
      <c r="AS44" s="235">
        <f ca="1">GSB_cost!AX44+EHK_cost!AX44+CMN_cost!AX44+CLC_cost!AX44+BETS_cost!AX44+BGO_cost!AX44+WIN_cost!AX44+WPD_cost!AX44+TQY_cost!AX44+GHP_cost!AX44</f>
        <v>80664.95253475038</v>
      </c>
      <c r="AT44" s="235">
        <f ca="1">GSB_cost!AY44+EHK_cost!AY44+CMN_cost!AY44+CLC_cost!AY44+BETS_cost!AY44+BGO_cost!AY44+WIN_cost!AY44+WPD_cost!AY44+TQY_cost!AY44+GHP_cost!AY44</f>
        <v>80664.95253475038</v>
      </c>
      <c r="AU44" s="235">
        <f>GSB_cost!AZ44+EHK_cost!AZ44+CMN_cost!AZ44+CLC_cost!AZ44+BETS_cost!AZ44+BGO_cost!AZ44+WIN_cost!AZ44+WPD_cost!AZ44+TQY_cost!AZ44+GHP_cost!AZ44</f>
        <v>0</v>
      </c>
      <c r="AV44" s="235">
        <f>GSB_cost!BA44+EHK_cost!BA44+CMN_cost!BA44+CLC_cost!BA44+BETS_cost!BA44+BGO_cost!BA44+WIN_cost!BA44+WPD_cost!BA44+TQY_cost!BA44+GHP_cost!BA44</f>
        <v>0</v>
      </c>
      <c r="AW44" s="235">
        <f>GSB_cost!BB44+EHK_cost!BB44+CMN_cost!BB44+CLC_cost!BB44+BETS_cost!BB44+BGO_cost!BB44+WIN_cost!BB44+WPD_cost!BB44+TQY_cost!BB44+GHP_cost!BB44</f>
        <v>0</v>
      </c>
      <c r="AX44" s="235">
        <f>GSB_cost!BC44+EHK_cost!BC44+CMN_cost!BC44+CLC_cost!BC44+BETS_cost!BC44+BGO_cost!BC44+WIN_cost!BC44+WPD_cost!BC44+TQY_cost!BC44+GHP_cost!BC44</f>
        <v>0</v>
      </c>
      <c r="AY44" s="217"/>
      <c r="AZ44" s="235">
        <f t="shared" ref="AZ44:AZ58" ca="1" si="12">SUM(AI44:AX44)</f>
        <v>967979.43041700451</v>
      </c>
      <c r="BA44" s="124"/>
      <c r="BB44" s="124"/>
      <c r="BC44" s="124"/>
      <c r="BD44" s="124"/>
      <c r="BE44" s="124"/>
      <c r="BF44" s="124"/>
      <c r="BG44" s="124"/>
      <c r="BH44" s="124"/>
      <c r="BI44" s="217"/>
      <c r="BJ44" s="124"/>
    </row>
    <row r="45" spans="1:62">
      <c r="B45" s="185" t="str">
        <f t="shared" si="10"/>
        <v>Substation</v>
      </c>
      <c r="D45" s="217" t="str">
        <f>Project_inputs!D38</f>
        <v>Indoor switch room (incl GFN enclosure and switchboard)</v>
      </c>
      <c r="E45" s="217" t="b">
        <f>IF(ISBLANK(D45), "", INDEX(Asset_groups!$F$7:$F$73, MATCH(D45, Asset_groups!$D$7:$D$73,0))="capex")</f>
        <v>1</v>
      </c>
      <c r="F45" s="12"/>
      <c r="G45" s="98"/>
      <c r="H45" s="233">
        <f>GSB_cost!H45+EHK_cost!H45+CMN_cost!H45+CLC_cost!H45+BETS_cost!H45+BGO_cost!H45+WIN_cost!H45+WPD_cost!H45+TQY_cost!H45+GHP_cost!H45</f>
        <v>0</v>
      </c>
      <c r="I45" s="233">
        <f>GSB_cost!I45+EHK_cost!I45+CMN_cost!I45+CLC_cost!I45+BETS_cost!I45+BGO_cost!I45+WIN_cost!I45+WPD_cost!I45+TQY_cost!I45+GHP_cost!I45</f>
        <v>0</v>
      </c>
      <c r="J45" s="305">
        <f>GSB_cost!J45+EHK_cost!J45+CMN_cost!J45+CLC_cost!J45+BETS_cost!J45+BGO_cost!J45+WIN_cost!J45+WPD_cost!J45+TQY_cost!J45+GHP_cost!J45</f>
        <v>0</v>
      </c>
      <c r="K45" s="233">
        <f>GSB_cost!K45+EHK_cost!K45+CMN_cost!K45+CLC_cost!K45+BETS_cost!K45+BGO_cost!K45+WIN_cost!K45+WPD_cost!K45+TQY_cost!K45+GHP_cost!K45</f>
        <v>0</v>
      </c>
      <c r="L45" s="233">
        <f>GSB_cost!L45+EHK_cost!L45+CMN_cost!L45+CLC_cost!L45+BETS_cost!L45+BGO_cost!L45+WIN_cost!L45+WPD_cost!L45+TQY_cost!L45+GHP_cost!L45</f>
        <v>0</v>
      </c>
      <c r="M45" s="305">
        <f>GSB_cost!M45+EHK_cost!M45+CMN_cost!M45+CLC_cost!M45+BETS_cost!M45+BGO_cost!M45+WIN_cost!M45+WPD_cost!M45+TQY_cost!M45+GHP_cost!M45</f>
        <v>0</v>
      </c>
      <c r="N45" s="233">
        <f>GSB_cost!N45+EHK_cost!N45+CMN_cost!N45+CLC_cost!N45+BETS_cost!N45+BGO_cost!N45+WIN_cost!N45+WPD_cost!N45+TQY_cost!N45+GHP_cost!N45</f>
        <v>0</v>
      </c>
      <c r="O45" s="233">
        <f>GSB_cost!O45+EHK_cost!O45+CMN_cost!O45+CLC_cost!O45+BETS_cost!O45+BGO_cost!O45+WIN_cost!O45+WPD_cost!O45+TQY_cost!O45+GHP_cost!O45</f>
        <v>0</v>
      </c>
      <c r="P45" s="305">
        <f>GSB_cost!P45+EHK_cost!P45+CMN_cost!P45+CLC_cost!P45+BETS_cost!P45+BGO_cost!P45+WIN_cost!P45+WPD_cost!P45+TQY_cost!P45+GHP_cost!P45</f>
        <v>0</v>
      </c>
      <c r="Q45" s="233">
        <f>GSB_cost!Q45+EHK_cost!Q45+CMN_cost!Q45+CLC_cost!Q45+BETS_cost!Q45+BGO_cost!Q45+WIN_cost!Q45+WPD_cost!Q45+TQY_cost!Q45+GHP_cost!Q45</f>
        <v>1281303.0824604162</v>
      </c>
      <c r="R45" s="233">
        <f ca="1">GSB_cost!R45+EHK_cost!R45+CMN_cost!R45+CLC_cost!R45+BETS_cost!R45+BGO_cost!R45+WIN_cost!R45+WPD_cost!R45+TQY_cost!R45+GHP_cost!R45</f>
        <v>441168.08838689956</v>
      </c>
      <c r="S45" s="305">
        <f>GSB_cost!S45+EHK_cost!S45+CMN_cost!S45+CLC_cost!S45+BETS_cost!S45+BGO_cost!S45+WIN_cost!S45+WPD_cost!S45+TQY_cost!S45+GHP_cost!S45</f>
        <v>0</v>
      </c>
      <c r="T45" s="233">
        <f>GSB_cost!T45+EHK_cost!T45+CMN_cost!T45+CLC_cost!T45+BETS_cost!T45+BGO_cost!T45+WIN_cost!T45+WPD_cost!T45+TQY_cost!T45+GHP_cost!T45</f>
        <v>1281303.0824604162</v>
      </c>
      <c r="U45" s="233">
        <f ca="1">GSB_cost!U45+EHK_cost!U45+CMN_cost!U45+CLC_cost!U45+BETS_cost!U45+BGO_cost!U45+WIN_cost!U45+WPD_cost!U45+TQY_cost!U45+GHP_cost!U45</f>
        <v>428447.65898956207</v>
      </c>
      <c r="V45" s="305">
        <f>GSB_cost!V45+EHK_cost!V45+CMN_cost!V45+CLC_cost!V45+BETS_cost!V45+BGO_cost!V45+WIN_cost!V45+WPD_cost!V45+TQY_cost!V45+GHP_cost!V45</f>
        <v>0</v>
      </c>
      <c r="W45" s="233">
        <f>GSB_cost!W45+EHK_cost!W45+CMN_cost!W45+CLC_cost!W45+BETS_cost!W45+BGO_cost!W45+WIN_cost!W45+WPD_cost!W45+TQY_cost!W45+GHP_cost!W45</f>
        <v>0</v>
      </c>
      <c r="X45" s="233">
        <f ca="1">GSB_cost!X45+EHK_cost!X45+CMN_cost!X45+CLC_cost!X45+BETS_cost!X45+BGO_cost!X45+WIN_cost!X45+WPD_cost!X45+TQY_cost!X45+GHP_cost!X45</f>
        <v>0</v>
      </c>
      <c r="Y45" s="305">
        <f>GSB_cost!Y45+EHK_cost!Y45+CMN_cost!Y45+CLC_cost!Y45+BETS_cost!Y45+BGO_cost!Y45+WIN_cost!Y45+WPD_cost!Y45+TQY_cost!Y45+GHP_cost!Y45</f>
        <v>0</v>
      </c>
      <c r="Z45" s="233">
        <f>GSB_cost!Z45+EHK_cost!Z45+CMN_cost!Z45+CLC_cost!Z45+BETS_cost!Z45+BGO_cost!Z45+WIN_cost!Z45+WPD_cost!Z45+TQY_cost!Z45+GHP_cost!Z45</f>
        <v>0</v>
      </c>
      <c r="AA45" s="233">
        <f>GSB_cost!AA45+EHK_cost!AA45+CMN_cost!AA45+CLC_cost!AA45+BETS_cost!AA45+BGO_cost!AA45+WIN_cost!AA45+WPD_cost!AA45+TQY_cost!AA45+GHP_cost!AA45</f>
        <v>0</v>
      </c>
      <c r="AB45" s="305">
        <f>GSB_cost!AB45+EHK_cost!AB45+CMN_cost!AB45+CLC_cost!AB45+BETS_cost!AB45+BGO_cost!AB45+WIN_cost!AB45+WPD_cost!AB45+TQY_cost!AB45+GHP_cost!AB45</f>
        <v>0</v>
      </c>
      <c r="AC45" s="233">
        <f>GSB_cost!AC45+EHK_cost!AC45+CMN_cost!AC45+CLC_cost!AC45+BETS_cost!AC45+BGO_cost!AC45+WIN_cost!AC45+WPD_cost!AC45+TQY_cost!AC45+GHP_cost!AC45</f>
        <v>0</v>
      </c>
      <c r="AD45" s="233">
        <f>GSB_cost!AD45+EHK_cost!AD45+CMN_cost!AD45+CLC_cost!AD45+BETS_cost!AD45+BGO_cost!AD45+WIN_cost!AD45+WPD_cost!AD45+TQY_cost!AD45+GHP_cost!AD45</f>
        <v>0</v>
      </c>
      <c r="AE45" s="305">
        <f>GSB_cost!AE45+EHK_cost!AE45+CMN_cost!AE45+CLC_cost!AE45+BETS_cost!AE45+BGO_cost!AE45+WIN_cost!AE45+WPD_cost!AE45+TQY_cost!AE45+GHP_cost!AE45</f>
        <v>0</v>
      </c>
      <c r="AF45" s="124"/>
      <c r="AG45" s="217"/>
      <c r="AH45" s="217"/>
      <c r="AI45" s="235">
        <f>GSB_cost!AN45+EHK_cost!AN45+CMN_cost!AN45+CLC_cost!AN45+BETS_cost!AN45+BGO_cost!AN45+WIN_cost!AN45+WPD_cost!AN45+TQY_cost!AN45+GHP_cost!AN45</f>
        <v>0</v>
      </c>
      <c r="AJ45" s="235">
        <f>GSB_cost!AO45+EHK_cost!AO45+CMN_cost!AO45+CLC_cost!AO45+BETS_cost!AO45+BGO_cost!AO45+WIN_cost!AO45+WPD_cost!AO45+TQY_cost!AO45+GHP_cost!AO45</f>
        <v>0</v>
      </c>
      <c r="AK45" s="235">
        <f>GSB_cost!AP45+EHK_cost!AP45+CMN_cost!AP45+CLC_cost!AP45+BETS_cost!AP45+BGO_cost!AP45+WIN_cost!AP45+WPD_cost!AP45+TQY_cost!AP45+GHP_cost!AP45</f>
        <v>0</v>
      </c>
      <c r="AL45" s="235">
        <f>GSB_cost!AQ45+EHK_cost!AQ45+CMN_cost!AQ45+CLC_cost!AQ45+BETS_cost!AQ45+BGO_cost!AQ45+WIN_cost!AQ45+WPD_cost!AQ45+TQY_cost!AQ45+GHP_cost!AQ45</f>
        <v>0</v>
      </c>
      <c r="AM45" s="235">
        <f>GSB_cost!AR45+EHK_cost!AR45+CMN_cost!AR45+CLC_cost!AR45+BETS_cost!AR45+BGO_cost!AR45+WIN_cost!AR45+WPD_cost!AR45+TQY_cost!AR45+GHP_cost!AR45</f>
        <v>0</v>
      </c>
      <c r="AN45" s="235">
        <f>GSB_cost!AS45+EHK_cost!AS45+CMN_cost!AS45+CLC_cost!AS45+BETS_cost!AS45+BGO_cost!AS45+WIN_cost!AS45+WPD_cost!AS45+TQY_cost!AS45+GHP_cost!AS45</f>
        <v>0</v>
      </c>
      <c r="AO45" s="235">
        <f ca="1">GSB_cost!AT45+EHK_cost!AT45+CMN_cost!AT45+CLC_cost!AT45+BETS_cost!AT45+BGO_cost!AT45+WIN_cost!AT45+WPD_cost!AT45+TQY_cost!AT45+GHP_cost!AT45</f>
        <v>0</v>
      </c>
      <c r="AP45" s="235">
        <f ca="1">GSB_cost!AU45+EHK_cost!AU45+CMN_cost!AU45+CLC_cost!AU45+BETS_cost!AU45+BGO_cost!AU45+WIN_cost!AU45+WPD_cost!AU45+TQY_cost!AU45+GHP_cost!AU45</f>
        <v>861235.5854236579</v>
      </c>
      <c r="AQ45" s="235">
        <f ca="1">GSB_cost!AV45+EHK_cost!AV45+CMN_cost!AV45+CLC_cost!AV45+BETS_cost!AV45+BGO_cost!AV45+WIN_cost!AV45+WPD_cost!AV45+TQY_cost!AV45+GHP_cost!AV45</f>
        <v>1716110.956148647</v>
      </c>
      <c r="AR45" s="235">
        <f ca="1">GSB_cost!AW45+EHK_cost!AW45+CMN_cost!AW45+CLC_cost!AW45+BETS_cost!AW45+BGO_cost!AW45+WIN_cost!AW45+WPD_cost!AW45+TQY_cost!AW45+GHP_cost!AW45</f>
        <v>854875.3707249891</v>
      </c>
      <c r="AS45" s="235">
        <f ca="1">GSB_cost!AX45+EHK_cost!AX45+CMN_cost!AX45+CLC_cost!AX45+BETS_cost!AX45+BGO_cost!AX45+WIN_cost!AX45+WPD_cost!AX45+TQY_cost!AX45+GHP_cost!AX45</f>
        <v>0</v>
      </c>
      <c r="AT45" s="235">
        <f ca="1">GSB_cost!AY45+EHK_cost!AY45+CMN_cost!AY45+CLC_cost!AY45+BETS_cost!AY45+BGO_cost!AY45+WIN_cost!AY45+WPD_cost!AY45+TQY_cost!AY45+GHP_cost!AY45</f>
        <v>0</v>
      </c>
      <c r="AU45" s="235">
        <f>GSB_cost!AZ45+EHK_cost!AZ45+CMN_cost!AZ45+CLC_cost!AZ45+BETS_cost!AZ45+BGO_cost!AZ45+WIN_cost!AZ45+WPD_cost!AZ45+TQY_cost!AZ45+GHP_cost!AZ45</f>
        <v>0</v>
      </c>
      <c r="AV45" s="235">
        <f>GSB_cost!BA45+EHK_cost!BA45+CMN_cost!BA45+CLC_cost!BA45+BETS_cost!BA45+BGO_cost!BA45+WIN_cost!BA45+WPD_cost!BA45+TQY_cost!BA45+GHP_cost!BA45</f>
        <v>0</v>
      </c>
      <c r="AW45" s="235">
        <f>GSB_cost!BB45+EHK_cost!BB45+CMN_cost!BB45+CLC_cost!BB45+BETS_cost!BB45+BGO_cost!BB45+WIN_cost!BB45+WPD_cost!BB45+TQY_cost!BB45+GHP_cost!BB45</f>
        <v>0</v>
      </c>
      <c r="AX45" s="235">
        <f>GSB_cost!BC45+EHK_cost!BC45+CMN_cost!BC45+CLC_cost!BC45+BETS_cost!BC45+BGO_cost!BC45+WIN_cost!BC45+WPD_cost!BC45+TQY_cost!BC45+GHP_cost!BC45</f>
        <v>0</v>
      </c>
      <c r="AY45" s="217"/>
      <c r="AZ45" s="235">
        <f t="shared" ca="1" si="12"/>
        <v>3432221.912297294</v>
      </c>
      <c r="BA45" s="124"/>
      <c r="BB45" s="124"/>
      <c r="BC45" s="124"/>
      <c r="BD45" s="124"/>
      <c r="BE45" s="124"/>
      <c r="BF45" s="124"/>
      <c r="BG45" s="124"/>
      <c r="BH45" s="124"/>
      <c r="BI45" s="217"/>
      <c r="BJ45" s="124"/>
    </row>
    <row r="46" spans="1:62">
      <c r="B46" s="185" t="str">
        <f t="shared" si="10"/>
        <v>Substation</v>
      </c>
      <c r="D46" s="217" t="str">
        <f>Project_inputs!D39</f>
        <v>RMU</v>
      </c>
      <c r="E46" s="217" t="b">
        <f>IF(ISBLANK(D46), "", INDEX(Asset_groups!$F$7:$F$73, MATCH(D46, Asset_groups!$D$7:$D$73,0))="capex")</f>
        <v>1</v>
      </c>
      <c r="F46" s="12"/>
      <c r="G46" s="98"/>
      <c r="H46" s="233">
        <f>GSB_cost!H46+EHK_cost!H46+CMN_cost!H46+CLC_cost!H46+BETS_cost!H46+BGO_cost!H46+WIN_cost!H46+WPD_cost!H46+TQY_cost!H46+GHP_cost!H46</f>
        <v>0</v>
      </c>
      <c r="I46" s="233">
        <f>GSB_cost!I46+EHK_cost!I46+CMN_cost!I46+CLC_cost!I46+BETS_cost!I46+BGO_cost!I46+WIN_cost!I46+WPD_cost!I46+TQY_cost!I46+GHP_cost!I46</f>
        <v>0</v>
      </c>
      <c r="J46" s="305">
        <f>GSB_cost!J46+EHK_cost!J46+CMN_cost!J46+CLC_cost!J46+BETS_cost!J46+BGO_cost!J46+WIN_cost!J46+WPD_cost!J46+TQY_cost!J46+GHP_cost!J46</f>
        <v>0</v>
      </c>
      <c r="K46" s="233">
        <f>GSB_cost!K46+EHK_cost!K46+CMN_cost!K46+CLC_cost!K46+BETS_cost!K46+BGO_cost!K46+WIN_cost!K46+WPD_cost!K46+TQY_cost!K46+GHP_cost!K46</f>
        <v>0</v>
      </c>
      <c r="L46" s="233">
        <f>GSB_cost!L46+EHK_cost!L46+CMN_cost!L46+CLC_cost!L46+BETS_cost!L46+BGO_cost!L46+WIN_cost!L46+WPD_cost!L46+TQY_cost!L46+GHP_cost!L46</f>
        <v>0</v>
      </c>
      <c r="M46" s="305">
        <f>GSB_cost!M46+EHK_cost!M46+CMN_cost!M46+CLC_cost!M46+BETS_cost!M46+BGO_cost!M46+WIN_cost!M46+WPD_cost!M46+TQY_cost!M46+GHP_cost!M46</f>
        <v>0</v>
      </c>
      <c r="N46" s="233">
        <f>GSB_cost!N46+EHK_cost!N46+CMN_cost!N46+CLC_cost!N46+BETS_cost!N46+BGO_cost!N46+WIN_cost!N46+WPD_cost!N46+TQY_cost!N46+GHP_cost!N46</f>
        <v>0</v>
      </c>
      <c r="O46" s="233">
        <f>GSB_cost!O46+EHK_cost!O46+CMN_cost!O46+CLC_cost!O46+BETS_cost!O46+BGO_cost!O46+WIN_cost!O46+WPD_cost!O46+TQY_cost!O46+GHP_cost!O46</f>
        <v>0</v>
      </c>
      <c r="P46" s="305">
        <f>GSB_cost!P46+EHK_cost!P46+CMN_cost!P46+CLC_cost!P46+BETS_cost!P46+BGO_cost!P46+WIN_cost!P46+WPD_cost!P46+TQY_cost!P46+GHP_cost!P46</f>
        <v>0</v>
      </c>
      <c r="Q46" s="233">
        <f>GSB_cost!Q46+EHK_cost!Q46+CMN_cost!Q46+CLC_cost!Q46+BETS_cost!Q46+BGO_cost!Q46+WIN_cost!Q46+WPD_cost!Q46+TQY_cost!Q46+GHP_cost!Q46</f>
        <v>446243.55024423439</v>
      </c>
      <c r="R46" s="233">
        <f ca="1">GSB_cost!R46+EHK_cost!R46+CMN_cost!R46+CLC_cost!R46+BETS_cost!R46+BGO_cost!R46+WIN_cost!R46+WPD_cost!R46+TQY_cost!R46+GHP_cost!R46</f>
        <v>0</v>
      </c>
      <c r="S46" s="305">
        <f>GSB_cost!S46+EHK_cost!S46+CMN_cost!S46+CLC_cost!S46+BETS_cost!S46+BGO_cost!S46+WIN_cost!S46+WPD_cost!S46+TQY_cost!S46+GHP_cost!S46</f>
        <v>0</v>
      </c>
      <c r="T46" s="233">
        <f>GSB_cost!T46+EHK_cost!T46+CMN_cost!T46+CLC_cost!T46+BETS_cost!T46+BGO_cost!T46+WIN_cost!T46+WPD_cost!T46+TQY_cost!T46+GHP_cost!T46</f>
        <v>223121.77512211719</v>
      </c>
      <c r="U46" s="233">
        <f ca="1">GSB_cost!U46+EHK_cost!U46+CMN_cost!U46+CLC_cost!U46+BETS_cost!U46+BGO_cost!U46+WIN_cost!U46+WPD_cost!U46+TQY_cost!U46+GHP_cost!U46</f>
        <v>0</v>
      </c>
      <c r="V46" s="305">
        <f>GSB_cost!V46+EHK_cost!V46+CMN_cost!V46+CLC_cost!V46+BETS_cost!V46+BGO_cost!V46+WIN_cost!V46+WPD_cost!V46+TQY_cost!V46+GHP_cost!V46</f>
        <v>0</v>
      </c>
      <c r="W46" s="233">
        <f>GSB_cost!W46+EHK_cost!W46+CMN_cost!W46+CLC_cost!W46+BETS_cost!W46+BGO_cost!W46+WIN_cost!W46+WPD_cost!W46+TQY_cost!W46+GHP_cost!W46</f>
        <v>74373.925040705726</v>
      </c>
      <c r="X46" s="233">
        <f ca="1">GSB_cost!X46+EHK_cost!X46+CMN_cost!X46+CLC_cost!X46+BETS_cost!X46+BGO_cost!X46+WIN_cost!X46+WPD_cost!X46+TQY_cost!X46+GHP_cost!X46</f>
        <v>0</v>
      </c>
      <c r="Y46" s="305">
        <f>GSB_cost!Y46+EHK_cost!Y46+CMN_cost!Y46+CLC_cost!Y46+BETS_cost!Y46+BGO_cost!Y46+WIN_cost!Y46+WPD_cost!Y46+TQY_cost!Y46+GHP_cost!Y46</f>
        <v>0</v>
      </c>
      <c r="Z46" s="233">
        <f>GSB_cost!Z46+EHK_cost!Z46+CMN_cost!Z46+CLC_cost!Z46+BETS_cost!Z46+BGO_cost!Z46+WIN_cost!Z46+WPD_cost!Z46+TQY_cost!Z46+GHP_cost!Z46</f>
        <v>0</v>
      </c>
      <c r="AA46" s="233">
        <f>GSB_cost!AA46+EHK_cost!AA46+CMN_cost!AA46+CLC_cost!AA46+BETS_cost!AA46+BGO_cost!AA46+WIN_cost!AA46+WPD_cost!AA46+TQY_cost!AA46+GHP_cost!AA46</f>
        <v>0</v>
      </c>
      <c r="AB46" s="305">
        <f>GSB_cost!AB46+EHK_cost!AB46+CMN_cost!AB46+CLC_cost!AB46+BETS_cost!AB46+BGO_cost!AB46+WIN_cost!AB46+WPD_cost!AB46+TQY_cost!AB46+GHP_cost!AB46</f>
        <v>0</v>
      </c>
      <c r="AC46" s="233">
        <f>GSB_cost!AC46+EHK_cost!AC46+CMN_cost!AC46+CLC_cost!AC46+BETS_cost!AC46+BGO_cost!AC46+WIN_cost!AC46+WPD_cost!AC46+TQY_cost!AC46+GHP_cost!AC46</f>
        <v>0</v>
      </c>
      <c r="AD46" s="233">
        <f>GSB_cost!AD46+EHK_cost!AD46+CMN_cost!AD46+CLC_cost!AD46+BETS_cost!AD46+BGO_cost!AD46+WIN_cost!AD46+WPD_cost!AD46+TQY_cost!AD46+GHP_cost!AD46</f>
        <v>0</v>
      </c>
      <c r="AE46" s="305">
        <f>GSB_cost!AE46+EHK_cost!AE46+CMN_cost!AE46+CLC_cost!AE46+BETS_cost!AE46+BGO_cost!AE46+WIN_cost!AE46+WPD_cost!AE46+TQY_cost!AE46+GHP_cost!AE46</f>
        <v>0</v>
      </c>
      <c r="AF46" s="124"/>
      <c r="AG46" s="217"/>
      <c r="AH46" s="217"/>
      <c r="AI46" s="235">
        <f>GSB_cost!AN46+EHK_cost!AN46+CMN_cost!AN46+CLC_cost!AN46+BETS_cost!AN46+BGO_cost!AN46+WIN_cost!AN46+WPD_cost!AN46+TQY_cost!AN46+GHP_cost!AN46</f>
        <v>0</v>
      </c>
      <c r="AJ46" s="235">
        <f>GSB_cost!AO46+EHK_cost!AO46+CMN_cost!AO46+CLC_cost!AO46+BETS_cost!AO46+BGO_cost!AO46+WIN_cost!AO46+WPD_cost!AO46+TQY_cost!AO46+GHP_cost!AO46</f>
        <v>0</v>
      </c>
      <c r="AK46" s="235">
        <f>GSB_cost!AP46+EHK_cost!AP46+CMN_cost!AP46+CLC_cost!AP46+BETS_cost!AP46+BGO_cost!AP46+WIN_cost!AP46+WPD_cost!AP46+TQY_cost!AP46+GHP_cost!AP46</f>
        <v>0</v>
      </c>
      <c r="AL46" s="235">
        <f>GSB_cost!AQ46+EHK_cost!AQ46+CMN_cost!AQ46+CLC_cost!AQ46+BETS_cost!AQ46+BGO_cost!AQ46+WIN_cost!AQ46+WPD_cost!AQ46+TQY_cost!AQ46+GHP_cost!AQ46</f>
        <v>0</v>
      </c>
      <c r="AM46" s="235">
        <f>GSB_cost!AR46+EHK_cost!AR46+CMN_cost!AR46+CLC_cost!AR46+BETS_cost!AR46+BGO_cost!AR46+WIN_cost!AR46+WPD_cost!AR46+TQY_cost!AR46+GHP_cost!AR46</f>
        <v>0</v>
      </c>
      <c r="AN46" s="235">
        <f>GSB_cost!AS46+EHK_cost!AS46+CMN_cost!AS46+CLC_cost!AS46+BETS_cost!AS46+BGO_cost!AS46+WIN_cost!AS46+WPD_cost!AS46+TQY_cost!AS46+GHP_cost!AS46</f>
        <v>0</v>
      </c>
      <c r="AO46" s="235">
        <f ca="1">GSB_cost!AT46+EHK_cost!AT46+CMN_cost!AT46+CLC_cost!AT46+BETS_cost!AT46+BGO_cost!AT46+WIN_cost!AT46+WPD_cost!AT46+TQY_cost!AT46+GHP_cost!AT46</f>
        <v>223121.77512211719</v>
      </c>
      <c r="AP46" s="235">
        <f ca="1">GSB_cost!AU46+EHK_cost!AU46+CMN_cost!AU46+CLC_cost!AU46+BETS_cost!AU46+BGO_cost!AU46+WIN_cost!AU46+WPD_cost!AU46+TQY_cost!AU46+GHP_cost!AU46</f>
        <v>223121.77512211719</v>
      </c>
      <c r="AQ46" s="235">
        <f ca="1">GSB_cost!AV46+EHK_cost!AV46+CMN_cost!AV46+CLC_cost!AV46+BETS_cost!AV46+BGO_cost!AV46+WIN_cost!AV46+WPD_cost!AV46+TQY_cost!AV46+GHP_cost!AV46</f>
        <v>111560.8875610586</v>
      </c>
      <c r="AR46" s="235">
        <f ca="1">GSB_cost!AW46+EHK_cost!AW46+CMN_cost!AW46+CLC_cost!AW46+BETS_cost!AW46+BGO_cost!AW46+WIN_cost!AW46+WPD_cost!AW46+TQY_cost!AW46+GHP_cost!AW46</f>
        <v>111560.8875610586</v>
      </c>
      <c r="AS46" s="235">
        <f ca="1">GSB_cost!AX46+EHK_cost!AX46+CMN_cost!AX46+CLC_cost!AX46+BETS_cost!AX46+BGO_cost!AX46+WIN_cost!AX46+WPD_cost!AX46+TQY_cost!AX46+GHP_cost!AX46</f>
        <v>37186.962520352863</v>
      </c>
      <c r="AT46" s="235">
        <f ca="1">GSB_cost!AY46+EHK_cost!AY46+CMN_cost!AY46+CLC_cost!AY46+BETS_cost!AY46+BGO_cost!AY46+WIN_cost!AY46+WPD_cost!AY46+TQY_cost!AY46+GHP_cost!AY46</f>
        <v>37186.962520352863</v>
      </c>
      <c r="AU46" s="235">
        <f>GSB_cost!AZ46+EHK_cost!AZ46+CMN_cost!AZ46+CLC_cost!AZ46+BETS_cost!AZ46+BGO_cost!AZ46+WIN_cost!AZ46+WPD_cost!AZ46+TQY_cost!AZ46+GHP_cost!AZ46</f>
        <v>0</v>
      </c>
      <c r="AV46" s="235">
        <f>GSB_cost!BA46+EHK_cost!BA46+CMN_cost!BA46+CLC_cost!BA46+BETS_cost!BA46+BGO_cost!BA46+WIN_cost!BA46+WPD_cost!BA46+TQY_cost!BA46+GHP_cost!BA46</f>
        <v>0</v>
      </c>
      <c r="AW46" s="235">
        <f>GSB_cost!BB46+EHK_cost!BB46+CMN_cost!BB46+CLC_cost!BB46+BETS_cost!BB46+BGO_cost!BB46+WIN_cost!BB46+WPD_cost!BB46+TQY_cost!BB46+GHP_cost!BB46</f>
        <v>0</v>
      </c>
      <c r="AX46" s="235">
        <f>GSB_cost!BC46+EHK_cost!BC46+CMN_cost!BC46+CLC_cost!BC46+BETS_cost!BC46+BGO_cost!BC46+WIN_cost!BC46+WPD_cost!BC46+TQY_cost!BC46+GHP_cost!BC46</f>
        <v>0</v>
      </c>
      <c r="AY46" s="217"/>
      <c r="AZ46" s="235">
        <f t="shared" ca="1" si="12"/>
        <v>743739.25040705747</v>
      </c>
      <c r="BA46" s="124"/>
      <c r="BB46" s="124"/>
      <c r="BC46" s="124"/>
      <c r="BD46" s="124"/>
      <c r="BE46" s="124"/>
      <c r="BF46" s="124"/>
      <c r="BG46" s="124"/>
      <c r="BH46" s="124"/>
      <c r="BI46" s="217"/>
      <c r="BJ46" s="124"/>
    </row>
    <row r="47" spans="1:62">
      <c r="B47" s="185" t="str">
        <f t="shared" si="10"/>
        <v>Substation</v>
      </c>
      <c r="D47" s="217" t="str">
        <f>Project_inputs!D40</f>
        <v>66/22kV transformer</v>
      </c>
      <c r="E47" s="217" t="b">
        <f>IF(ISBLANK(D47), "", INDEX(Asset_groups!$F$7:$F$73, MATCH(D47, Asset_groups!$D$7:$D$73,0))="capex")</f>
        <v>1</v>
      </c>
      <c r="F47" s="12"/>
      <c r="G47" s="98"/>
      <c r="H47" s="233">
        <f>GSB_cost!H47+EHK_cost!H47+CMN_cost!H47+CLC_cost!H47+BETS_cost!H47+BGO_cost!H47+WIN_cost!H47+WPD_cost!H47+TQY_cost!H47+GHP_cost!H47</f>
        <v>0</v>
      </c>
      <c r="I47" s="233">
        <f>GSB_cost!I47+EHK_cost!I47+CMN_cost!I47+CLC_cost!I47+BETS_cost!I47+BGO_cost!I47+WIN_cost!I47+WPD_cost!I47+TQY_cost!I47+GHP_cost!I47</f>
        <v>0</v>
      </c>
      <c r="J47" s="305">
        <f>GSB_cost!J47+EHK_cost!J47+CMN_cost!J47+CLC_cost!J47+BETS_cost!J47+BGO_cost!J47+WIN_cost!J47+WPD_cost!J47+TQY_cost!J47+GHP_cost!J47</f>
        <v>0</v>
      </c>
      <c r="K47" s="233">
        <f>GSB_cost!K47+EHK_cost!K47+CMN_cost!K47+CLC_cost!K47+BETS_cost!K47+BGO_cost!K47+WIN_cost!K47+WPD_cost!K47+TQY_cost!K47+GHP_cost!K47</f>
        <v>0</v>
      </c>
      <c r="L47" s="233">
        <f>GSB_cost!L47+EHK_cost!L47+CMN_cost!L47+CLC_cost!L47+BETS_cost!L47+BGO_cost!L47+WIN_cost!L47+WPD_cost!L47+TQY_cost!L47+GHP_cost!L47</f>
        <v>0</v>
      </c>
      <c r="M47" s="305">
        <f>GSB_cost!M47+EHK_cost!M47+CMN_cost!M47+CLC_cost!M47+BETS_cost!M47+BGO_cost!M47+WIN_cost!M47+WPD_cost!M47+TQY_cost!M47+GHP_cost!M47</f>
        <v>0</v>
      </c>
      <c r="N47" s="233">
        <f>GSB_cost!N47+EHK_cost!N47+CMN_cost!N47+CLC_cost!N47+BETS_cost!N47+BGO_cost!N47+WIN_cost!N47+WPD_cost!N47+TQY_cost!N47+GHP_cost!N47</f>
        <v>0</v>
      </c>
      <c r="O47" s="233">
        <f>GSB_cost!O47+EHK_cost!O47+CMN_cost!O47+CLC_cost!O47+BETS_cost!O47+BGO_cost!O47+WIN_cost!O47+WPD_cost!O47+TQY_cost!O47+GHP_cost!O47</f>
        <v>0</v>
      </c>
      <c r="P47" s="305">
        <f>GSB_cost!P47+EHK_cost!P47+CMN_cost!P47+CLC_cost!P47+BETS_cost!P47+BGO_cost!P47+WIN_cost!P47+WPD_cost!P47+TQY_cost!P47+GHP_cost!P47</f>
        <v>0</v>
      </c>
      <c r="Q47" s="233">
        <f>GSB_cost!Q47+EHK_cost!Q47+CMN_cost!Q47+CLC_cost!Q47+BETS_cost!Q47+BGO_cost!Q47+WIN_cost!Q47+WPD_cost!Q47+TQY_cost!Q47+GHP_cost!Q47</f>
        <v>1509600</v>
      </c>
      <c r="R47" s="233">
        <f ca="1">GSB_cost!R47+EHK_cost!R47+CMN_cost!R47+CLC_cost!R47+BETS_cost!R47+BGO_cost!R47+WIN_cost!R47+WPD_cost!R47+TQY_cost!R47+GHP_cost!R47</f>
        <v>2532918.2734934841</v>
      </c>
      <c r="S47" s="305">
        <f>GSB_cost!S47+EHK_cost!S47+CMN_cost!S47+CLC_cost!S47+BETS_cost!S47+BGO_cost!S47+WIN_cost!S47+WPD_cost!S47+TQY_cost!S47+GHP_cost!S47</f>
        <v>448800</v>
      </c>
      <c r="T47" s="233">
        <f>GSB_cost!T47+EHK_cost!T47+CMN_cost!T47+CLC_cost!T47+BETS_cost!T47+BGO_cost!T47+WIN_cost!T47+WPD_cost!T47+TQY_cost!T47+GHP_cost!T47</f>
        <v>454800</v>
      </c>
      <c r="U47" s="233">
        <f ca="1">GSB_cost!U47+EHK_cost!U47+CMN_cost!U47+CLC_cost!U47+BETS_cost!U47+BGO_cost!U47+WIN_cost!U47+WPD_cost!U47+TQY_cost!U47+GHP_cost!U47</f>
        <v>1229942.6604700815</v>
      </c>
      <c r="V47" s="305">
        <f>GSB_cost!V47+EHK_cost!V47+CMN_cost!V47+CLC_cost!V47+BETS_cost!V47+BGO_cost!V47+WIN_cost!V47+WPD_cost!V47+TQY_cost!V47+GHP_cost!V47</f>
        <v>224400</v>
      </c>
      <c r="W47" s="233">
        <f>GSB_cost!W47+EHK_cost!W47+CMN_cost!W47+CLC_cost!W47+BETS_cost!W47+BGO_cost!W47+WIN_cost!W47+WPD_cost!W47+TQY_cost!W47+GHP_cost!W47</f>
        <v>754800</v>
      </c>
      <c r="X47" s="233">
        <f ca="1">GSB_cost!X47+EHK_cost!X47+CMN_cost!X47+CLC_cost!X47+BETS_cost!X47+BGO_cost!X47+WIN_cost!X47+WPD_cost!X47+TQY_cost!X47+GHP_cost!X47</f>
        <v>1289544.0937823297</v>
      </c>
      <c r="Y47" s="305">
        <f>GSB_cost!Y47+EHK_cost!Y47+CMN_cost!Y47+CLC_cost!Y47+BETS_cost!Y47+BGO_cost!Y47+WIN_cost!Y47+WPD_cost!Y47+TQY_cost!Y47+GHP_cost!Y47</f>
        <v>224400</v>
      </c>
      <c r="Z47" s="233">
        <f>GSB_cost!Z47+EHK_cost!Z47+CMN_cost!Z47+CLC_cost!Z47+BETS_cost!Z47+BGO_cost!Z47+WIN_cost!Z47+WPD_cost!Z47+TQY_cost!Z47+GHP_cost!Z47</f>
        <v>0</v>
      </c>
      <c r="AA47" s="233">
        <f>GSB_cost!AA47+EHK_cost!AA47+CMN_cost!AA47+CLC_cost!AA47+BETS_cost!AA47+BGO_cost!AA47+WIN_cost!AA47+WPD_cost!AA47+TQY_cost!AA47+GHP_cost!AA47</f>
        <v>0</v>
      </c>
      <c r="AB47" s="305">
        <f>GSB_cost!AB47+EHK_cost!AB47+CMN_cost!AB47+CLC_cost!AB47+BETS_cost!AB47+BGO_cost!AB47+WIN_cost!AB47+WPD_cost!AB47+TQY_cost!AB47+GHP_cost!AB47</f>
        <v>0</v>
      </c>
      <c r="AC47" s="233">
        <f>GSB_cost!AC47+EHK_cost!AC47+CMN_cost!AC47+CLC_cost!AC47+BETS_cost!AC47+BGO_cost!AC47+WIN_cost!AC47+WPD_cost!AC47+TQY_cost!AC47+GHP_cost!AC47</f>
        <v>0</v>
      </c>
      <c r="AD47" s="233">
        <f>GSB_cost!AD47+EHK_cost!AD47+CMN_cost!AD47+CLC_cost!AD47+BETS_cost!AD47+BGO_cost!AD47+WIN_cost!AD47+WPD_cost!AD47+TQY_cost!AD47+GHP_cost!AD47</f>
        <v>0</v>
      </c>
      <c r="AE47" s="305">
        <f>GSB_cost!AE47+EHK_cost!AE47+CMN_cost!AE47+CLC_cost!AE47+BETS_cost!AE47+BGO_cost!AE47+WIN_cost!AE47+WPD_cost!AE47+TQY_cost!AE47+GHP_cost!AE47</f>
        <v>0</v>
      </c>
      <c r="AF47" s="124"/>
      <c r="AG47" s="217"/>
      <c r="AH47" s="217"/>
      <c r="AI47" s="235">
        <f>GSB_cost!AN47+EHK_cost!AN47+CMN_cost!AN47+CLC_cost!AN47+BETS_cost!AN47+BGO_cost!AN47+WIN_cost!AN47+WPD_cost!AN47+TQY_cost!AN47+GHP_cost!AN47</f>
        <v>0</v>
      </c>
      <c r="AJ47" s="235">
        <f>GSB_cost!AO47+EHK_cost!AO47+CMN_cost!AO47+CLC_cost!AO47+BETS_cost!AO47+BGO_cost!AO47+WIN_cost!AO47+WPD_cost!AO47+TQY_cost!AO47+GHP_cost!AO47</f>
        <v>0</v>
      </c>
      <c r="AK47" s="235">
        <f>GSB_cost!AP47+EHK_cost!AP47+CMN_cost!AP47+CLC_cost!AP47+BETS_cost!AP47+BGO_cost!AP47+WIN_cost!AP47+WPD_cost!AP47+TQY_cost!AP47+GHP_cost!AP47</f>
        <v>0</v>
      </c>
      <c r="AL47" s="235">
        <f>GSB_cost!AQ47+EHK_cost!AQ47+CMN_cost!AQ47+CLC_cost!AQ47+BETS_cost!AQ47+BGO_cost!AQ47+WIN_cost!AQ47+WPD_cost!AQ47+TQY_cost!AQ47+GHP_cost!AQ47</f>
        <v>0</v>
      </c>
      <c r="AM47" s="235">
        <f>GSB_cost!AR47+EHK_cost!AR47+CMN_cost!AR47+CLC_cost!AR47+BETS_cost!AR47+BGO_cost!AR47+WIN_cost!AR47+WPD_cost!AR47+TQY_cost!AR47+GHP_cost!AR47</f>
        <v>0</v>
      </c>
      <c r="AN47" s="235">
        <f>GSB_cost!AS47+EHK_cost!AS47+CMN_cost!AS47+CLC_cost!AS47+BETS_cost!AS47+BGO_cost!AS47+WIN_cost!AS47+WPD_cost!AS47+TQY_cost!AS47+GHP_cost!AS47</f>
        <v>0</v>
      </c>
      <c r="AO47" s="235">
        <f ca="1">GSB_cost!AT47+EHK_cost!AT47+CMN_cost!AT47+CLC_cost!AT47+BETS_cost!AT47+BGO_cost!AT47+WIN_cost!AT47+WPD_cost!AT47+TQY_cost!AT47+GHP_cost!AT47</f>
        <v>0</v>
      </c>
      <c r="AP47" s="235">
        <f ca="1">GSB_cost!AU47+EHK_cost!AU47+CMN_cost!AU47+CLC_cost!AU47+BETS_cost!AU47+BGO_cost!AU47+WIN_cost!AU47+WPD_cost!AU47+TQY_cost!AU47+GHP_cost!AU47</f>
        <v>2245659.1367467418</v>
      </c>
      <c r="AQ47" s="235">
        <f ca="1">GSB_cost!AV47+EHK_cost!AV47+CMN_cost!AV47+CLC_cost!AV47+BETS_cost!AV47+BGO_cost!AV47+WIN_cost!AV47+WPD_cost!AV47+TQY_cost!AV47+GHP_cost!AV47</f>
        <v>3200230.4669817826</v>
      </c>
      <c r="AR47" s="235">
        <f ca="1">GSB_cost!AW47+EHK_cost!AW47+CMN_cost!AW47+CLC_cost!AW47+BETS_cost!AW47+BGO_cost!AW47+WIN_cost!AW47+WPD_cost!AW47+TQY_cost!AW47+GHP_cost!AW47</f>
        <v>954571.33023504075</v>
      </c>
      <c r="AS47" s="235">
        <f ca="1">GSB_cost!AX47+EHK_cost!AX47+CMN_cost!AX47+CLC_cost!AX47+BETS_cost!AX47+BGO_cost!AX47+WIN_cost!AX47+WPD_cost!AX47+TQY_cost!AX47+GHP_cost!AX47</f>
        <v>1134372.046891165</v>
      </c>
      <c r="AT47" s="235">
        <f ca="1">GSB_cost!AY47+EHK_cost!AY47+CMN_cost!AY47+CLC_cost!AY47+BETS_cost!AY47+BGO_cost!AY47+WIN_cost!AY47+WPD_cost!AY47+TQY_cost!AY47+GHP_cost!AY47</f>
        <v>1134372.046891165</v>
      </c>
      <c r="AU47" s="235">
        <f>GSB_cost!AZ47+EHK_cost!AZ47+CMN_cost!AZ47+CLC_cost!AZ47+BETS_cost!AZ47+BGO_cost!AZ47+WIN_cost!AZ47+WPD_cost!AZ47+TQY_cost!AZ47+GHP_cost!AZ47</f>
        <v>0</v>
      </c>
      <c r="AV47" s="235">
        <f>GSB_cost!BA47+EHK_cost!BA47+CMN_cost!BA47+CLC_cost!BA47+BETS_cost!BA47+BGO_cost!BA47+WIN_cost!BA47+WPD_cost!BA47+TQY_cost!BA47+GHP_cost!BA47</f>
        <v>0</v>
      </c>
      <c r="AW47" s="235">
        <f>GSB_cost!BB47+EHK_cost!BB47+CMN_cost!BB47+CLC_cost!BB47+BETS_cost!BB47+BGO_cost!BB47+WIN_cost!BB47+WPD_cost!BB47+TQY_cost!BB47+GHP_cost!BB47</f>
        <v>0</v>
      </c>
      <c r="AX47" s="235">
        <f>GSB_cost!BC47+EHK_cost!BC47+CMN_cost!BC47+CLC_cost!BC47+BETS_cost!BC47+BGO_cost!BC47+WIN_cost!BC47+WPD_cost!BC47+TQY_cost!BC47+GHP_cost!BC47</f>
        <v>0</v>
      </c>
      <c r="AY47" s="217"/>
      <c r="AZ47" s="235">
        <f t="shared" ca="1" si="12"/>
        <v>8669205.0277458951</v>
      </c>
      <c r="BA47" s="124"/>
      <c r="BB47" s="124"/>
      <c r="BC47" s="124"/>
      <c r="BD47" s="124"/>
      <c r="BE47" s="124"/>
      <c r="BF47" s="124"/>
      <c r="BG47" s="124"/>
      <c r="BH47" s="124"/>
      <c r="BI47" s="217"/>
      <c r="BJ47" s="124"/>
    </row>
    <row r="48" spans="1:62">
      <c r="B48" s="185" t="str">
        <f t="shared" si="10"/>
        <v>Substation</v>
      </c>
      <c r="D48" s="217" t="str">
        <f>Project_inputs!D41</f>
        <v>66kV circuit breaker</v>
      </c>
      <c r="E48" s="217" t="b">
        <f>IF(ISBLANK(D48), "", INDEX(Asset_groups!$F$7:$F$73, MATCH(D48, Asset_groups!$D$7:$D$73,0))="capex")</f>
        <v>1</v>
      </c>
      <c r="F48" s="12"/>
      <c r="G48" s="98"/>
      <c r="H48" s="233">
        <f>GSB_cost!H48+EHK_cost!H48+CMN_cost!H48+CLC_cost!H48+BETS_cost!H48+BGO_cost!H48+WIN_cost!H48+WPD_cost!H48+TQY_cost!H48+GHP_cost!H48</f>
        <v>0</v>
      </c>
      <c r="I48" s="233">
        <f>GSB_cost!I48+EHK_cost!I48+CMN_cost!I48+CLC_cost!I48+BETS_cost!I48+BGO_cost!I48+WIN_cost!I48+WPD_cost!I48+TQY_cost!I48+GHP_cost!I48</f>
        <v>0</v>
      </c>
      <c r="J48" s="305">
        <f>GSB_cost!J48+EHK_cost!J48+CMN_cost!J48+CLC_cost!J48+BETS_cost!J48+BGO_cost!J48+WIN_cost!J48+WPD_cost!J48+TQY_cost!J48+GHP_cost!J48</f>
        <v>0</v>
      </c>
      <c r="K48" s="233">
        <f>GSB_cost!K48+EHK_cost!K48+CMN_cost!K48+CLC_cost!K48+BETS_cost!K48+BGO_cost!K48+WIN_cost!K48+WPD_cost!K48+TQY_cost!K48+GHP_cost!K48</f>
        <v>0</v>
      </c>
      <c r="L48" s="233">
        <f>GSB_cost!L48+EHK_cost!L48+CMN_cost!L48+CLC_cost!L48+BETS_cost!L48+BGO_cost!L48+WIN_cost!L48+WPD_cost!L48+TQY_cost!L48+GHP_cost!L48</f>
        <v>0</v>
      </c>
      <c r="M48" s="305">
        <f>GSB_cost!M48+EHK_cost!M48+CMN_cost!M48+CLC_cost!M48+BETS_cost!M48+BGO_cost!M48+WIN_cost!M48+WPD_cost!M48+TQY_cost!M48+GHP_cost!M48</f>
        <v>0</v>
      </c>
      <c r="N48" s="233">
        <f>GSB_cost!N48+EHK_cost!N48+CMN_cost!N48+CLC_cost!N48+BETS_cost!N48+BGO_cost!N48+WIN_cost!N48+WPD_cost!N48+TQY_cost!N48+GHP_cost!N48</f>
        <v>0</v>
      </c>
      <c r="O48" s="233">
        <f>GSB_cost!O48+EHK_cost!O48+CMN_cost!O48+CLC_cost!O48+BETS_cost!O48+BGO_cost!O48+WIN_cost!O48+WPD_cost!O48+TQY_cost!O48+GHP_cost!O48</f>
        <v>0</v>
      </c>
      <c r="P48" s="305">
        <f>GSB_cost!P48+EHK_cost!P48+CMN_cost!P48+CLC_cost!P48+BETS_cost!P48+BGO_cost!P48+WIN_cost!P48+WPD_cost!P48+TQY_cost!P48+GHP_cost!P48</f>
        <v>0</v>
      </c>
      <c r="Q48" s="233">
        <f>GSB_cost!Q48+EHK_cost!Q48+CMN_cost!Q48+CLC_cost!Q48+BETS_cost!Q48+BGO_cost!Q48+WIN_cost!Q48+WPD_cost!Q48+TQY_cost!Q48+GHP_cost!Q48</f>
        <v>379440</v>
      </c>
      <c r="R48" s="233">
        <f ca="1">GSB_cost!R48+EHK_cost!R48+CMN_cost!R48+CLC_cost!R48+BETS_cost!R48+BGO_cost!R48+WIN_cost!R48+WPD_cost!R48+TQY_cost!R48+GHP_cost!R48</f>
        <v>438375.21111198387</v>
      </c>
      <c r="S48" s="305">
        <f>GSB_cost!S48+EHK_cost!S48+CMN_cost!S48+CLC_cost!S48+BETS_cost!S48+BGO_cost!S48+WIN_cost!S48+WPD_cost!S48+TQY_cost!S48+GHP_cost!S48</f>
        <v>146880</v>
      </c>
      <c r="T48" s="233">
        <f>GSB_cost!T48+EHK_cost!T48+CMN_cost!T48+CLC_cost!T48+BETS_cost!T48+BGO_cost!T48+WIN_cost!T48+WPD_cost!T48+TQY_cost!T48+GHP_cost!T48</f>
        <v>94860</v>
      </c>
      <c r="U48" s="233">
        <f ca="1">GSB_cost!U48+EHK_cost!U48+CMN_cost!U48+CLC_cost!U48+BETS_cost!U48+BGO_cost!U48+WIN_cost!U48+WPD_cost!U48+TQY_cost!U48+GHP_cost!U48</f>
        <v>106433.82755013987</v>
      </c>
      <c r="V48" s="305">
        <f>GSB_cost!V48+EHK_cost!V48+CMN_cost!V48+CLC_cost!V48+BETS_cost!V48+BGO_cost!V48+WIN_cost!V48+WPD_cost!V48+TQY_cost!V48+GHP_cost!V48</f>
        <v>36720</v>
      </c>
      <c r="W48" s="233">
        <f>GSB_cost!W48+EHK_cost!W48+CMN_cost!W48+CLC_cost!W48+BETS_cost!W48+BGO_cost!W48+WIN_cost!W48+WPD_cost!W48+TQY_cost!W48+GHP_cost!W48</f>
        <v>94860</v>
      </c>
      <c r="X48" s="233">
        <f ca="1">GSB_cost!X48+EHK_cost!X48+CMN_cost!X48+CLC_cost!X48+BETS_cost!X48+BGO_cost!X48+WIN_cost!X48+WPD_cost!X48+TQY_cost!X48+GHP_cost!X48</f>
        <v>109261.58509010886</v>
      </c>
      <c r="Y48" s="305">
        <f>GSB_cost!Y48+EHK_cost!Y48+CMN_cost!Y48+CLC_cost!Y48+BETS_cost!Y48+BGO_cost!Y48+WIN_cost!Y48+WPD_cost!Y48+TQY_cost!Y48+GHP_cost!Y48</f>
        <v>36720</v>
      </c>
      <c r="Z48" s="233">
        <f>GSB_cost!Z48+EHK_cost!Z48+CMN_cost!Z48+CLC_cost!Z48+BETS_cost!Z48+BGO_cost!Z48+WIN_cost!Z48+WPD_cost!Z48+TQY_cost!Z48+GHP_cost!Z48</f>
        <v>0</v>
      </c>
      <c r="AA48" s="233">
        <f>GSB_cost!AA48+EHK_cost!AA48+CMN_cost!AA48+CLC_cost!AA48+BETS_cost!AA48+BGO_cost!AA48+WIN_cost!AA48+WPD_cost!AA48+TQY_cost!AA48+GHP_cost!AA48</f>
        <v>0</v>
      </c>
      <c r="AB48" s="305">
        <f>GSB_cost!AB48+EHK_cost!AB48+CMN_cost!AB48+CLC_cost!AB48+BETS_cost!AB48+BGO_cost!AB48+WIN_cost!AB48+WPD_cost!AB48+TQY_cost!AB48+GHP_cost!AB48</f>
        <v>0</v>
      </c>
      <c r="AC48" s="233">
        <f>GSB_cost!AC48+EHK_cost!AC48+CMN_cost!AC48+CLC_cost!AC48+BETS_cost!AC48+BGO_cost!AC48+WIN_cost!AC48+WPD_cost!AC48+TQY_cost!AC48+GHP_cost!AC48</f>
        <v>0</v>
      </c>
      <c r="AD48" s="233">
        <f>GSB_cost!AD48+EHK_cost!AD48+CMN_cost!AD48+CLC_cost!AD48+BETS_cost!AD48+BGO_cost!AD48+WIN_cost!AD48+WPD_cost!AD48+TQY_cost!AD48+GHP_cost!AD48</f>
        <v>0</v>
      </c>
      <c r="AE48" s="305">
        <f>GSB_cost!AE48+EHK_cost!AE48+CMN_cost!AE48+CLC_cost!AE48+BETS_cost!AE48+BGO_cost!AE48+WIN_cost!AE48+WPD_cost!AE48+TQY_cost!AE48+GHP_cost!AE48</f>
        <v>0</v>
      </c>
      <c r="AF48" s="124"/>
      <c r="AG48" s="217"/>
      <c r="AH48" s="217"/>
      <c r="AI48" s="235">
        <f>GSB_cost!AN48+EHK_cost!AN48+CMN_cost!AN48+CLC_cost!AN48+BETS_cost!AN48+BGO_cost!AN48+WIN_cost!AN48+WPD_cost!AN48+TQY_cost!AN48+GHP_cost!AN48</f>
        <v>0</v>
      </c>
      <c r="AJ48" s="235">
        <f>GSB_cost!AO48+EHK_cost!AO48+CMN_cost!AO48+CLC_cost!AO48+BETS_cost!AO48+BGO_cost!AO48+WIN_cost!AO48+WPD_cost!AO48+TQY_cost!AO48+GHP_cost!AO48</f>
        <v>0</v>
      </c>
      <c r="AK48" s="235">
        <f>GSB_cost!AP48+EHK_cost!AP48+CMN_cost!AP48+CLC_cost!AP48+BETS_cost!AP48+BGO_cost!AP48+WIN_cost!AP48+WPD_cost!AP48+TQY_cost!AP48+GHP_cost!AP48</f>
        <v>0</v>
      </c>
      <c r="AL48" s="235">
        <f>GSB_cost!AQ48+EHK_cost!AQ48+CMN_cost!AQ48+CLC_cost!AQ48+BETS_cost!AQ48+BGO_cost!AQ48+WIN_cost!AQ48+WPD_cost!AQ48+TQY_cost!AQ48+GHP_cost!AQ48</f>
        <v>0</v>
      </c>
      <c r="AM48" s="235">
        <f>GSB_cost!AR48+EHK_cost!AR48+CMN_cost!AR48+CLC_cost!AR48+BETS_cost!AR48+BGO_cost!AR48+WIN_cost!AR48+WPD_cost!AR48+TQY_cost!AR48+GHP_cost!AR48</f>
        <v>0</v>
      </c>
      <c r="AN48" s="235">
        <f>GSB_cost!AS48+EHK_cost!AS48+CMN_cost!AS48+CLC_cost!AS48+BETS_cost!AS48+BGO_cost!AS48+WIN_cost!AS48+WPD_cost!AS48+TQY_cost!AS48+GHP_cost!AS48</f>
        <v>0</v>
      </c>
      <c r="AO48" s="235">
        <f ca="1">GSB_cost!AT48+EHK_cost!AT48+CMN_cost!AT48+CLC_cost!AT48+BETS_cost!AT48+BGO_cost!AT48+WIN_cost!AT48+WPD_cost!AT48+TQY_cost!AT48+GHP_cost!AT48</f>
        <v>0</v>
      </c>
      <c r="AP48" s="235">
        <f ca="1">GSB_cost!AU48+EHK_cost!AU48+CMN_cost!AU48+CLC_cost!AU48+BETS_cost!AU48+BGO_cost!AU48+WIN_cost!AU48+WPD_cost!AU48+TQY_cost!AU48+GHP_cost!AU48</f>
        <v>482347.60555599193</v>
      </c>
      <c r="AQ48" s="235">
        <f ca="1">GSB_cost!AV48+EHK_cost!AV48+CMN_cost!AV48+CLC_cost!AV48+BETS_cost!AV48+BGO_cost!AV48+WIN_cost!AV48+WPD_cost!AV48+TQY_cost!AV48+GHP_cost!AV48</f>
        <v>601354.51933106186</v>
      </c>
      <c r="AR48" s="235">
        <f ca="1">GSB_cost!AW48+EHK_cost!AW48+CMN_cost!AW48+CLC_cost!AW48+BETS_cost!AW48+BGO_cost!AW48+WIN_cost!AW48+WPD_cost!AW48+TQY_cost!AW48+GHP_cost!AW48</f>
        <v>119006.91377506993</v>
      </c>
      <c r="AS48" s="235">
        <f ca="1">GSB_cost!AX48+EHK_cost!AX48+CMN_cost!AX48+CLC_cost!AX48+BETS_cost!AX48+BGO_cost!AX48+WIN_cost!AX48+WPD_cost!AX48+TQY_cost!AX48+GHP_cost!AX48</f>
        <v>120420.79254505443</v>
      </c>
      <c r="AT48" s="235">
        <f ca="1">GSB_cost!AY48+EHK_cost!AY48+CMN_cost!AY48+CLC_cost!AY48+BETS_cost!AY48+BGO_cost!AY48+WIN_cost!AY48+WPD_cost!AY48+TQY_cost!AY48+GHP_cost!AY48</f>
        <v>120420.79254505443</v>
      </c>
      <c r="AU48" s="235">
        <f>GSB_cost!AZ48+EHK_cost!AZ48+CMN_cost!AZ48+CLC_cost!AZ48+BETS_cost!AZ48+BGO_cost!AZ48+WIN_cost!AZ48+WPD_cost!AZ48+TQY_cost!AZ48+GHP_cost!AZ48</f>
        <v>0</v>
      </c>
      <c r="AV48" s="235">
        <f>GSB_cost!BA48+EHK_cost!BA48+CMN_cost!BA48+CLC_cost!BA48+BETS_cost!BA48+BGO_cost!BA48+WIN_cost!BA48+WPD_cost!BA48+TQY_cost!BA48+GHP_cost!BA48</f>
        <v>0</v>
      </c>
      <c r="AW48" s="235">
        <f>GSB_cost!BB48+EHK_cost!BB48+CMN_cost!BB48+CLC_cost!BB48+BETS_cost!BB48+BGO_cost!BB48+WIN_cost!BB48+WPD_cost!BB48+TQY_cost!BB48+GHP_cost!BB48</f>
        <v>0</v>
      </c>
      <c r="AX48" s="235">
        <f>GSB_cost!BC48+EHK_cost!BC48+CMN_cost!BC48+CLC_cost!BC48+BETS_cost!BC48+BGO_cost!BC48+WIN_cost!BC48+WPD_cost!BC48+TQY_cost!BC48+GHP_cost!BC48</f>
        <v>0</v>
      </c>
      <c r="AY48" s="217"/>
      <c r="AZ48" s="235">
        <f t="shared" ca="1" si="12"/>
        <v>1443550.6237522324</v>
      </c>
      <c r="BA48" s="124"/>
      <c r="BB48" s="124"/>
      <c r="BC48" s="124"/>
      <c r="BD48" s="124"/>
      <c r="BE48" s="124"/>
      <c r="BF48" s="124"/>
      <c r="BG48" s="124"/>
      <c r="BH48" s="124"/>
      <c r="BI48" s="217"/>
      <c r="BJ48" s="124"/>
    </row>
    <row r="49" spans="2:62">
      <c r="B49" s="185" t="str">
        <f t="shared" si="10"/>
        <v>Substation</v>
      </c>
      <c r="D49" s="217" t="str">
        <f>Project_inputs!D42</f>
        <v>66kV bus extension</v>
      </c>
      <c r="E49" s="217" t="b">
        <f>IF(ISBLANK(D49), "", INDEX(Asset_groups!$F$7:$F$73, MATCH(D49, Asset_groups!$D$7:$D$73,0))="capex")</f>
        <v>1</v>
      </c>
      <c r="F49" s="12"/>
      <c r="G49" s="98"/>
      <c r="H49" s="233">
        <f>GSB_cost!H49+EHK_cost!H49+CMN_cost!H49+CLC_cost!H49+BETS_cost!H49+BGO_cost!H49+WIN_cost!H49+WPD_cost!H49+TQY_cost!H49+GHP_cost!H49</f>
        <v>0</v>
      </c>
      <c r="I49" s="233">
        <f>GSB_cost!I49+EHK_cost!I49+CMN_cost!I49+CLC_cost!I49+BETS_cost!I49+BGO_cost!I49+WIN_cost!I49+WPD_cost!I49+TQY_cost!I49+GHP_cost!I49</f>
        <v>0</v>
      </c>
      <c r="J49" s="305">
        <f>GSB_cost!J49+EHK_cost!J49+CMN_cost!J49+CLC_cost!J49+BETS_cost!J49+BGO_cost!J49+WIN_cost!J49+WPD_cost!J49+TQY_cost!J49+GHP_cost!J49</f>
        <v>0</v>
      </c>
      <c r="K49" s="233">
        <f>GSB_cost!K49+EHK_cost!K49+CMN_cost!K49+CLC_cost!K49+BETS_cost!K49+BGO_cost!K49+WIN_cost!K49+WPD_cost!K49+TQY_cost!K49+GHP_cost!K49</f>
        <v>0</v>
      </c>
      <c r="L49" s="233">
        <f>GSB_cost!L49+EHK_cost!L49+CMN_cost!L49+CLC_cost!L49+BETS_cost!L49+BGO_cost!L49+WIN_cost!L49+WPD_cost!L49+TQY_cost!L49+GHP_cost!L49</f>
        <v>0</v>
      </c>
      <c r="M49" s="305">
        <f>GSB_cost!M49+EHK_cost!M49+CMN_cost!M49+CLC_cost!M49+BETS_cost!M49+BGO_cost!M49+WIN_cost!M49+WPD_cost!M49+TQY_cost!M49+GHP_cost!M49</f>
        <v>0</v>
      </c>
      <c r="N49" s="233">
        <f>GSB_cost!N49+EHK_cost!N49+CMN_cost!N49+CLC_cost!N49+BETS_cost!N49+BGO_cost!N49+WIN_cost!N49+WPD_cost!N49+TQY_cost!N49+GHP_cost!N49</f>
        <v>0</v>
      </c>
      <c r="O49" s="233">
        <f>GSB_cost!O49+EHK_cost!O49+CMN_cost!O49+CLC_cost!O49+BETS_cost!O49+BGO_cost!O49+WIN_cost!O49+WPD_cost!O49+TQY_cost!O49+GHP_cost!O49</f>
        <v>0</v>
      </c>
      <c r="P49" s="305">
        <f>GSB_cost!P49+EHK_cost!P49+CMN_cost!P49+CLC_cost!P49+BETS_cost!P49+BGO_cost!P49+WIN_cost!P49+WPD_cost!P49+TQY_cost!P49+GHP_cost!P49</f>
        <v>0</v>
      </c>
      <c r="Q49" s="233">
        <f>GSB_cost!Q49+EHK_cost!Q49+CMN_cost!Q49+CLC_cost!Q49+BETS_cost!Q49+BGO_cost!Q49+WIN_cost!Q49+WPD_cost!Q49+TQY_cost!Q49+GHP_cost!Q49</f>
        <v>0</v>
      </c>
      <c r="R49" s="233">
        <f ca="1">GSB_cost!R49+EHK_cost!R49+CMN_cost!R49+CLC_cost!R49+BETS_cost!R49+BGO_cost!R49+WIN_cost!R49+WPD_cost!R49+TQY_cost!R49+GHP_cost!R49</f>
        <v>0</v>
      </c>
      <c r="S49" s="305">
        <f>GSB_cost!S49+EHK_cost!S49+CMN_cost!S49+CLC_cost!S49+BETS_cost!S49+BGO_cost!S49+WIN_cost!S49+WPD_cost!S49+TQY_cost!S49+GHP_cost!S49</f>
        <v>0</v>
      </c>
      <c r="T49" s="233">
        <f>GSB_cost!T49+EHK_cost!T49+CMN_cost!T49+CLC_cost!T49+BETS_cost!T49+BGO_cost!T49+WIN_cost!T49+WPD_cost!T49+TQY_cost!T49+GHP_cost!T49</f>
        <v>0</v>
      </c>
      <c r="U49" s="233">
        <f ca="1">GSB_cost!U49+EHK_cost!U49+CMN_cost!U49+CLC_cost!U49+BETS_cost!U49+BGO_cost!U49+WIN_cost!U49+WPD_cost!U49+TQY_cost!U49+GHP_cost!U49</f>
        <v>0</v>
      </c>
      <c r="V49" s="305">
        <f>GSB_cost!V49+EHK_cost!V49+CMN_cost!V49+CLC_cost!V49+BETS_cost!V49+BGO_cost!V49+WIN_cost!V49+WPD_cost!V49+TQY_cost!V49+GHP_cost!V49</f>
        <v>0</v>
      </c>
      <c r="W49" s="233">
        <f>GSB_cost!W49+EHK_cost!W49+CMN_cost!W49+CLC_cost!W49+BETS_cost!W49+BGO_cost!W49+WIN_cost!W49+WPD_cost!W49+TQY_cost!W49+GHP_cost!W49</f>
        <v>208080</v>
      </c>
      <c r="X49" s="233">
        <f ca="1">GSB_cost!X49+EHK_cost!X49+CMN_cost!X49+CLC_cost!X49+BETS_cost!X49+BGO_cost!X49+WIN_cost!X49+WPD_cost!X49+TQY_cost!X49+GHP_cost!X49</f>
        <v>0</v>
      </c>
      <c r="Y49" s="305">
        <f>GSB_cost!Y49+EHK_cost!Y49+CMN_cost!Y49+CLC_cost!Y49+BETS_cost!Y49+BGO_cost!Y49+WIN_cost!Y49+WPD_cost!Y49+TQY_cost!Y49+GHP_cost!Y49</f>
        <v>0</v>
      </c>
      <c r="Z49" s="233">
        <f>GSB_cost!Z49+EHK_cost!Z49+CMN_cost!Z49+CLC_cost!Z49+BETS_cost!Z49+BGO_cost!Z49+WIN_cost!Z49+WPD_cost!Z49+TQY_cost!Z49+GHP_cost!Z49</f>
        <v>0</v>
      </c>
      <c r="AA49" s="233">
        <f>GSB_cost!AA49+EHK_cost!AA49+CMN_cost!AA49+CLC_cost!AA49+BETS_cost!AA49+BGO_cost!AA49+WIN_cost!AA49+WPD_cost!AA49+TQY_cost!AA49+GHP_cost!AA49</f>
        <v>0</v>
      </c>
      <c r="AB49" s="305">
        <f>GSB_cost!AB49+EHK_cost!AB49+CMN_cost!AB49+CLC_cost!AB49+BETS_cost!AB49+BGO_cost!AB49+WIN_cost!AB49+WPD_cost!AB49+TQY_cost!AB49+GHP_cost!AB49</f>
        <v>0</v>
      </c>
      <c r="AC49" s="233">
        <f>GSB_cost!AC49+EHK_cost!AC49+CMN_cost!AC49+CLC_cost!AC49+BETS_cost!AC49+BGO_cost!AC49+WIN_cost!AC49+WPD_cost!AC49+TQY_cost!AC49+GHP_cost!AC49</f>
        <v>0</v>
      </c>
      <c r="AD49" s="233">
        <f>GSB_cost!AD49+EHK_cost!AD49+CMN_cost!AD49+CLC_cost!AD49+BETS_cost!AD49+BGO_cost!AD49+WIN_cost!AD49+WPD_cost!AD49+TQY_cost!AD49+GHP_cost!AD49</f>
        <v>0</v>
      </c>
      <c r="AE49" s="305">
        <f>GSB_cost!AE49+EHK_cost!AE49+CMN_cost!AE49+CLC_cost!AE49+BETS_cost!AE49+BGO_cost!AE49+WIN_cost!AE49+WPD_cost!AE49+TQY_cost!AE49+GHP_cost!AE49</f>
        <v>0</v>
      </c>
      <c r="AF49" s="124"/>
      <c r="AG49" s="217"/>
      <c r="AH49" s="217"/>
      <c r="AI49" s="235">
        <f>GSB_cost!AN49+EHK_cost!AN49+CMN_cost!AN49+CLC_cost!AN49+BETS_cost!AN49+BGO_cost!AN49+WIN_cost!AN49+WPD_cost!AN49+TQY_cost!AN49+GHP_cost!AN49</f>
        <v>0</v>
      </c>
      <c r="AJ49" s="235">
        <f>GSB_cost!AO49+EHK_cost!AO49+CMN_cost!AO49+CLC_cost!AO49+BETS_cost!AO49+BGO_cost!AO49+WIN_cost!AO49+WPD_cost!AO49+TQY_cost!AO49+GHP_cost!AO49</f>
        <v>0</v>
      </c>
      <c r="AK49" s="235">
        <f>GSB_cost!AP49+EHK_cost!AP49+CMN_cost!AP49+CLC_cost!AP49+BETS_cost!AP49+BGO_cost!AP49+WIN_cost!AP49+WPD_cost!AP49+TQY_cost!AP49+GHP_cost!AP49</f>
        <v>0</v>
      </c>
      <c r="AL49" s="235">
        <f>GSB_cost!AQ49+EHK_cost!AQ49+CMN_cost!AQ49+CLC_cost!AQ49+BETS_cost!AQ49+BGO_cost!AQ49+WIN_cost!AQ49+WPD_cost!AQ49+TQY_cost!AQ49+GHP_cost!AQ49</f>
        <v>0</v>
      </c>
      <c r="AM49" s="235">
        <f>GSB_cost!AR49+EHK_cost!AR49+CMN_cost!AR49+CLC_cost!AR49+BETS_cost!AR49+BGO_cost!AR49+WIN_cost!AR49+WPD_cost!AR49+TQY_cost!AR49+GHP_cost!AR49</f>
        <v>0</v>
      </c>
      <c r="AN49" s="235">
        <f>GSB_cost!AS49+EHK_cost!AS49+CMN_cost!AS49+CLC_cost!AS49+BETS_cost!AS49+BGO_cost!AS49+WIN_cost!AS49+WPD_cost!AS49+TQY_cost!AS49+GHP_cost!AS49</f>
        <v>0</v>
      </c>
      <c r="AO49" s="235">
        <f ca="1">GSB_cost!AT49+EHK_cost!AT49+CMN_cost!AT49+CLC_cost!AT49+BETS_cost!AT49+BGO_cost!AT49+WIN_cost!AT49+WPD_cost!AT49+TQY_cost!AT49+GHP_cost!AT49</f>
        <v>0</v>
      </c>
      <c r="AP49" s="235">
        <f ca="1">GSB_cost!AU49+EHK_cost!AU49+CMN_cost!AU49+CLC_cost!AU49+BETS_cost!AU49+BGO_cost!AU49+WIN_cost!AU49+WPD_cost!AU49+TQY_cost!AU49+GHP_cost!AU49</f>
        <v>0</v>
      </c>
      <c r="AQ49" s="235">
        <f ca="1">GSB_cost!AV49+EHK_cost!AV49+CMN_cost!AV49+CLC_cost!AV49+BETS_cost!AV49+BGO_cost!AV49+WIN_cost!AV49+WPD_cost!AV49+TQY_cost!AV49+GHP_cost!AV49</f>
        <v>0</v>
      </c>
      <c r="AR49" s="235">
        <f ca="1">GSB_cost!AW49+EHK_cost!AW49+CMN_cost!AW49+CLC_cost!AW49+BETS_cost!AW49+BGO_cost!AW49+WIN_cost!AW49+WPD_cost!AW49+TQY_cost!AW49+GHP_cost!AW49</f>
        <v>0</v>
      </c>
      <c r="AS49" s="235">
        <f ca="1">GSB_cost!AX49+EHK_cost!AX49+CMN_cost!AX49+CLC_cost!AX49+BETS_cost!AX49+BGO_cost!AX49+WIN_cost!AX49+WPD_cost!AX49+TQY_cost!AX49+GHP_cost!AX49</f>
        <v>104040</v>
      </c>
      <c r="AT49" s="235">
        <f ca="1">GSB_cost!AY49+EHK_cost!AY49+CMN_cost!AY49+CLC_cost!AY49+BETS_cost!AY49+BGO_cost!AY49+WIN_cost!AY49+WPD_cost!AY49+TQY_cost!AY49+GHP_cost!AY49</f>
        <v>104040</v>
      </c>
      <c r="AU49" s="235">
        <f>GSB_cost!AZ49+EHK_cost!AZ49+CMN_cost!AZ49+CLC_cost!AZ49+BETS_cost!AZ49+BGO_cost!AZ49+WIN_cost!AZ49+WPD_cost!AZ49+TQY_cost!AZ49+GHP_cost!AZ49</f>
        <v>0</v>
      </c>
      <c r="AV49" s="235">
        <f>GSB_cost!BA49+EHK_cost!BA49+CMN_cost!BA49+CLC_cost!BA49+BETS_cost!BA49+BGO_cost!BA49+WIN_cost!BA49+WPD_cost!BA49+TQY_cost!BA49+GHP_cost!BA49</f>
        <v>0</v>
      </c>
      <c r="AW49" s="235">
        <f>GSB_cost!BB49+EHK_cost!BB49+CMN_cost!BB49+CLC_cost!BB49+BETS_cost!BB49+BGO_cost!BB49+WIN_cost!BB49+WPD_cost!BB49+TQY_cost!BB49+GHP_cost!BB49</f>
        <v>0</v>
      </c>
      <c r="AX49" s="235">
        <f>GSB_cost!BC49+EHK_cost!BC49+CMN_cost!BC49+CLC_cost!BC49+BETS_cost!BC49+BGO_cost!BC49+WIN_cost!BC49+WPD_cost!BC49+TQY_cost!BC49+GHP_cost!BC49</f>
        <v>0</v>
      </c>
      <c r="AY49" s="217"/>
      <c r="AZ49" s="235">
        <f t="shared" ca="1" si="12"/>
        <v>208080</v>
      </c>
      <c r="BA49" s="124"/>
    </row>
    <row r="50" spans="2:62">
      <c r="B50" s="185" t="str">
        <f t="shared" si="10"/>
        <v>Substation</v>
      </c>
      <c r="D50" s="217" t="str">
        <f>Project_inputs!D43</f>
        <v>Station service transformer (500kVA)</v>
      </c>
      <c r="E50" s="217" t="b">
        <f>IF(ISBLANK(D50), "", INDEX(Asset_groups!$F$7:$F$73, MATCH(D50, Asset_groups!$D$7:$D$73,0))="capex")</f>
        <v>1</v>
      </c>
      <c r="F50" s="12"/>
      <c r="G50" s="98"/>
      <c r="H50" s="233">
        <f>GSB_cost!H50+EHK_cost!H50+CMN_cost!H50+CLC_cost!H50+BETS_cost!H50+BGO_cost!H50+WIN_cost!H50+WPD_cost!H50+TQY_cost!H50+GHP_cost!H50</f>
        <v>0</v>
      </c>
      <c r="I50" s="233">
        <f>GSB_cost!I50+EHK_cost!I50+CMN_cost!I50+CLC_cost!I50+BETS_cost!I50+BGO_cost!I50+WIN_cost!I50+WPD_cost!I50+TQY_cost!I50+GHP_cost!I50</f>
        <v>0</v>
      </c>
      <c r="J50" s="305">
        <f>GSB_cost!J50+EHK_cost!J50+CMN_cost!J50+CLC_cost!J50+BETS_cost!J50+BGO_cost!J50+WIN_cost!J50+WPD_cost!J50+TQY_cost!J50+GHP_cost!J50</f>
        <v>0</v>
      </c>
      <c r="K50" s="233">
        <f>GSB_cost!K50+EHK_cost!K50+CMN_cost!K50+CLC_cost!K50+BETS_cost!K50+BGO_cost!K50+WIN_cost!K50+WPD_cost!K50+TQY_cost!K50+GHP_cost!K50</f>
        <v>0</v>
      </c>
      <c r="L50" s="233">
        <f>GSB_cost!L50+EHK_cost!L50+CMN_cost!L50+CLC_cost!L50+BETS_cost!L50+BGO_cost!L50+WIN_cost!L50+WPD_cost!L50+TQY_cost!L50+GHP_cost!L50</f>
        <v>0</v>
      </c>
      <c r="M50" s="305">
        <f>GSB_cost!M50+EHK_cost!M50+CMN_cost!M50+CLC_cost!M50+BETS_cost!M50+BGO_cost!M50+WIN_cost!M50+WPD_cost!M50+TQY_cost!M50+GHP_cost!M50</f>
        <v>0</v>
      </c>
      <c r="N50" s="233">
        <f>GSB_cost!N50+EHK_cost!N50+CMN_cost!N50+CLC_cost!N50+BETS_cost!N50+BGO_cost!N50+WIN_cost!N50+WPD_cost!N50+TQY_cost!N50+GHP_cost!N50</f>
        <v>0</v>
      </c>
      <c r="O50" s="233">
        <f>GSB_cost!O50+EHK_cost!O50+CMN_cost!O50+CLC_cost!O50+BETS_cost!O50+BGO_cost!O50+WIN_cost!O50+WPD_cost!O50+TQY_cost!O50+GHP_cost!O50</f>
        <v>0</v>
      </c>
      <c r="P50" s="305">
        <f>GSB_cost!P50+EHK_cost!P50+CMN_cost!P50+CLC_cost!P50+BETS_cost!P50+BGO_cost!P50+WIN_cost!P50+WPD_cost!P50+TQY_cost!P50+GHP_cost!P50</f>
        <v>0</v>
      </c>
      <c r="Q50" s="233">
        <f>GSB_cost!Q50+EHK_cost!Q50+CMN_cost!Q50+CLC_cost!Q50+BETS_cost!Q50+BGO_cost!Q50+WIN_cost!Q50+WPD_cost!Q50+TQY_cost!Q50+GHP_cost!Q50</f>
        <v>146344.96138443798</v>
      </c>
      <c r="R50" s="233">
        <f ca="1">GSB_cost!R50+EHK_cost!R50+CMN_cost!R50+CLC_cost!R50+BETS_cost!R50+BGO_cost!R50+WIN_cost!R50+WPD_cost!R50+TQY_cost!R50+GHP_cost!R50</f>
        <v>0</v>
      </c>
      <c r="S50" s="305">
        <f>GSB_cost!S50+EHK_cost!S50+CMN_cost!S50+CLC_cost!S50+BETS_cost!S50+BGO_cost!S50+WIN_cost!S50+WPD_cost!S50+TQY_cost!S50+GHP_cost!S50</f>
        <v>0</v>
      </c>
      <c r="T50" s="233">
        <f>GSB_cost!T50+EHK_cost!T50+CMN_cost!T50+CLC_cost!T50+BETS_cost!T50+BGO_cost!T50+WIN_cost!T50+WPD_cost!T50+TQY_cost!T50+GHP_cost!T50</f>
        <v>0</v>
      </c>
      <c r="U50" s="233">
        <f ca="1">GSB_cost!U50+EHK_cost!U50+CMN_cost!U50+CLC_cost!U50+BETS_cost!U50+BGO_cost!U50+WIN_cost!U50+WPD_cost!U50+TQY_cost!U50+GHP_cost!U50</f>
        <v>0</v>
      </c>
      <c r="V50" s="305">
        <f>GSB_cost!V50+EHK_cost!V50+CMN_cost!V50+CLC_cost!V50+BETS_cost!V50+BGO_cost!V50+WIN_cost!V50+WPD_cost!V50+TQY_cost!V50+GHP_cost!V50</f>
        <v>0</v>
      </c>
      <c r="W50" s="233">
        <f>GSB_cost!W50+EHK_cost!W50+CMN_cost!W50+CLC_cost!W50+BETS_cost!W50+BGO_cost!W50+WIN_cost!W50+WPD_cost!W50+TQY_cost!W50+GHP_cost!W50</f>
        <v>0</v>
      </c>
      <c r="X50" s="233">
        <f ca="1">GSB_cost!X50+EHK_cost!X50+CMN_cost!X50+CLC_cost!X50+BETS_cost!X50+BGO_cost!X50+WIN_cost!X50+WPD_cost!X50+TQY_cost!X50+GHP_cost!X50</f>
        <v>0</v>
      </c>
      <c r="Y50" s="305">
        <f>GSB_cost!Y50+EHK_cost!Y50+CMN_cost!Y50+CLC_cost!Y50+BETS_cost!Y50+BGO_cost!Y50+WIN_cost!Y50+WPD_cost!Y50+TQY_cost!Y50+GHP_cost!Y50</f>
        <v>0</v>
      </c>
      <c r="Z50" s="233">
        <f>GSB_cost!Z50+EHK_cost!Z50+CMN_cost!Z50+CLC_cost!Z50+BETS_cost!Z50+BGO_cost!Z50+WIN_cost!Z50+WPD_cost!Z50+TQY_cost!Z50+GHP_cost!Z50</f>
        <v>0</v>
      </c>
      <c r="AA50" s="233">
        <f>GSB_cost!AA50+EHK_cost!AA50+CMN_cost!AA50+CLC_cost!AA50+BETS_cost!AA50+BGO_cost!AA50+WIN_cost!AA50+WPD_cost!AA50+TQY_cost!AA50+GHP_cost!AA50</f>
        <v>0</v>
      </c>
      <c r="AB50" s="305">
        <f>GSB_cost!AB50+EHK_cost!AB50+CMN_cost!AB50+CLC_cost!AB50+BETS_cost!AB50+BGO_cost!AB50+WIN_cost!AB50+WPD_cost!AB50+TQY_cost!AB50+GHP_cost!AB50</f>
        <v>0</v>
      </c>
      <c r="AC50" s="233">
        <f>GSB_cost!AC50+EHK_cost!AC50+CMN_cost!AC50+CLC_cost!AC50+BETS_cost!AC50+BGO_cost!AC50+WIN_cost!AC50+WPD_cost!AC50+TQY_cost!AC50+GHP_cost!AC50</f>
        <v>0</v>
      </c>
      <c r="AD50" s="233">
        <f>GSB_cost!AD50+EHK_cost!AD50+CMN_cost!AD50+CLC_cost!AD50+BETS_cost!AD50+BGO_cost!AD50+WIN_cost!AD50+WPD_cost!AD50+TQY_cost!AD50+GHP_cost!AD50</f>
        <v>0</v>
      </c>
      <c r="AE50" s="305">
        <f>GSB_cost!AE50+EHK_cost!AE50+CMN_cost!AE50+CLC_cost!AE50+BETS_cost!AE50+BGO_cost!AE50+WIN_cost!AE50+WPD_cost!AE50+TQY_cost!AE50+GHP_cost!AE50</f>
        <v>0</v>
      </c>
      <c r="AF50" s="124"/>
      <c r="AG50" s="217"/>
      <c r="AH50" s="217"/>
      <c r="AI50" s="235">
        <f>GSB_cost!AN50+EHK_cost!AN50+CMN_cost!AN50+CLC_cost!AN50+BETS_cost!AN50+BGO_cost!AN50+WIN_cost!AN50+WPD_cost!AN50+TQY_cost!AN50+GHP_cost!AN50</f>
        <v>0</v>
      </c>
      <c r="AJ50" s="235">
        <f>GSB_cost!AO50+EHK_cost!AO50+CMN_cost!AO50+CLC_cost!AO50+BETS_cost!AO50+BGO_cost!AO50+WIN_cost!AO50+WPD_cost!AO50+TQY_cost!AO50+GHP_cost!AO50</f>
        <v>0</v>
      </c>
      <c r="AK50" s="235">
        <f>GSB_cost!AP50+EHK_cost!AP50+CMN_cost!AP50+CLC_cost!AP50+BETS_cost!AP50+BGO_cost!AP50+WIN_cost!AP50+WPD_cost!AP50+TQY_cost!AP50+GHP_cost!AP50</f>
        <v>0</v>
      </c>
      <c r="AL50" s="235">
        <f>GSB_cost!AQ50+EHK_cost!AQ50+CMN_cost!AQ50+CLC_cost!AQ50+BETS_cost!AQ50+BGO_cost!AQ50+WIN_cost!AQ50+WPD_cost!AQ50+TQY_cost!AQ50+GHP_cost!AQ50</f>
        <v>0</v>
      </c>
      <c r="AM50" s="235">
        <f>GSB_cost!AR50+EHK_cost!AR50+CMN_cost!AR50+CLC_cost!AR50+BETS_cost!AR50+BGO_cost!AR50+WIN_cost!AR50+WPD_cost!AR50+TQY_cost!AR50+GHP_cost!AR50</f>
        <v>0</v>
      </c>
      <c r="AN50" s="235">
        <f>GSB_cost!AS50+EHK_cost!AS50+CMN_cost!AS50+CLC_cost!AS50+BETS_cost!AS50+BGO_cost!AS50+WIN_cost!AS50+WPD_cost!AS50+TQY_cost!AS50+GHP_cost!AS50</f>
        <v>0</v>
      </c>
      <c r="AO50" s="235">
        <f ca="1">GSB_cost!AT50+EHK_cost!AT50+CMN_cost!AT50+CLC_cost!AT50+BETS_cost!AT50+BGO_cost!AT50+WIN_cost!AT50+WPD_cost!AT50+TQY_cost!AT50+GHP_cost!AT50</f>
        <v>0</v>
      </c>
      <c r="AP50" s="235">
        <f ca="1">GSB_cost!AU50+EHK_cost!AU50+CMN_cost!AU50+CLC_cost!AU50+BETS_cost!AU50+BGO_cost!AU50+WIN_cost!AU50+WPD_cost!AU50+TQY_cost!AU50+GHP_cost!AU50</f>
        <v>73172.480692218989</v>
      </c>
      <c r="AQ50" s="235">
        <f ca="1">GSB_cost!AV50+EHK_cost!AV50+CMN_cost!AV50+CLC_cost!AV50+BETS_cost!AV50+BGO_cost!AV50+WIN_cost!AV50+WPD_cost!AV50+TQY_cost!AV50+GHP_cost!AV50</f>
        <v>73172.480692218989</v>
      </c>
      <c r="AR50" s="235">
        <f ca="1">GSB_cost!AW50+EHK_cost!AW50+CMN_cost!AW50+CLC_cost!AW50+BETS_cost!AW50+BGO_cost!AW50+WIN_cost!AW50+WPD_cost!AW50+TQY_cost!AW50+GHP_cost!AW50</f>
        <v>0</v>
      </c>
      <c r="AS50" s="235">
        <f ca="1">GSB_cost!AX50+EHK_cost!AX50+CMN_cost!AX50+CLC_cost!AX50+BETS_cost!AX50+BGO_cost!AX50+WIN_cost!AX50+WPD_cost!AX50+TQY_cost!AX50+GHP_cost!AX50</f>
        <v>0</v>
      </c>
      <c r="AT50" s="235">
        <f ca="1">GSB_cost!AY50+EHK_cost!AY50+CMN_cost!AY50+CLC_cost!AY50+BETS_cost!AY50+BGO_cost!AY50+WIN_cost!AY50+WPD_cost!AY50+TQY_cost!AY50+GHP_cost!AY50</f>
        <v>0</v>
      </c>
      <c r="AU50" s="235">
        <f>GSB_cost!AZ50+EHK_cost!AZ50+CMN_cost!AZ50+CLC_cost!AZ50+BETS_cost!AZ50+BGO_cost!AZ50+WIN_cost!AZ50+WPD_cost!AZ50+TQY_cost!AZ50+GHP_cost!AZ50</f>
        <v>0</v>
      </c>
      <c r="AV50" s="235">
        <f>GSB_cost!BA50+EHK_cost!BA50+CMN_cost!BA50+CLC_cost!BA50+BETS_cost!BA50+BGO_cost!BA50+WIN_cost!BA50+WPD_cost!BA50+TQY_cost!BA50+GHP_cost!BA50</f>
        <v>0</v>
      </c>
      <c r="AW50" s="235">
        <f>GSB_cost!BB50+EHK_cost!BB50+CMN_cost!BB50+CLC_cost!BB50+BETS_cost!BB50+BGO_cost!BB50+WIN_cost!BB50+WPD_cost!BB50+TQY_cost!BB50+GHP_cost!BB50</f>
        <v>0</v>
      </c>
      <c r="AX50" s="235">
        <f>GSB_cost!BC50+EHK_cost!BC50+CMN_cost!BC50+CLC_cost!BC50+BETS_cost!BC50+BGO_cost!BC50+WIN_cost!BC50+WPD_cost!BC50+TQY_cost!BC50+GHP_cost!BC50</f>
        <v>0</v>
      </c>
      <c r="AY50" s="217"/>
      <c r="AZ50" s="235">
        <f t="shared" ca="1" si="12"/>
        <v>146344.96138443798</v>
      </c>
      <c r="BA50" s="124"/>
    </row>
    <row r="51" spans="2:62">
      <c r="B51" s="185" t="str">
        <f t="shared" si="10"/>
        <v>Substation</v>
      </c>
      <c r="D51" s="217" t="str">
        <f>Project_inputs!D44</f>
        <v>Station service transformer (750kVA)</v>
      </c>
      <c r="E51" s="217" t="b">
        <f>IF(ISBLANK(D51), "", INDEX(Asset_groups!$F$7:$F$73, MATCH(D51, Asset_groups!$D$7:$D$73,0))="capex")</f>
        <v>1</v>
      </c>
      <c r="F51" s="12"/>
      <c r="G51" s="98"/>
      <c r="H51" s="233">
        <f>GSB_cost!H51+EHK_cost!H51+CMN_cost!H51+CLC_cost!H51+BETS_cost!H51+BGO_cost!H51+WIN_cost!H51+WPD_cost!H51+TQY_cost!H51+GHP_cost!H51</f>
        <v>0</v>
      </c>
      <c r="I51" s="233">
        <f>GSB_cost!I51+EHK_cost!I51+CMN_cost!I51+CLC_cost!I51+BETS_cost!I51+BGO_cost!I51+WIN_cost!I51+WPD_cost!I51+TQY_cost!I51+GHP_cost!I51</f>
        <v>0</v>
      </c>
      <c r="J51" s="305">
        <f>GSB_cost!J51+EHK_cost!J51+CMN_cost!J51+CLC_cost!J51+BETS_cost!J51+BGO_cost!J51+WIN_cost!J51+WPD_cost!J51+TQY_cost!J51+GHP_cost!J51</f>
        <v>0</v>
      </c>
      <c r="K51" s="233">
        <f>GSB_cost!K51+EHK_cost!K51+CMN_cost!K51+CLC_cost!K51+BETS_cost!K51+BGO_cost!K51+WIN_cost!K51+WPD_cost!K51+TQY_cost!K51+GHP_cost!K51</f>
        <v>0</v>
      </c>
      <c r="L51" s="233">
        <f>GSB_cost!L51+EHK_cost!L51+CMN_cost!L51+CLC_cost!L51+BETS_cost!L51+BGO_cost!L51+WIN_cost!L51+WPD_cost!L51+TQY_cost!L51+GHP_cost!L51</f>
        <v>0</v>
      </c>
      <c r="M51" s="305">
        <f>GSB_cost!M51+EHK_cost!M51+CMN_cost!M51+CLC_cost!M51+BETS_cost!M51+BGO_cost!M51+WIN_cost!M51+WPD_cost!M51+TQY_cost!M51+GHP_cost!M51</f>
        <v>0</v>
      </c>
      <c r="N51" s="233">
        <f>GSB_cost!N51+EHK_cost!N51+CMN_cost!N51+CLC_cost!N51+BETS_cost!N51+BGO_cost!N51+WIN_cost!N51+WPD_cost!N51+TQY_cost!N51+GHP_cost!N51</f>
        <v>0</v>
      </c>
      <c r="O51" s="233">
        <f>GSB_cost!O51+EHK_cost!O51+CMN_cost!O51+CLC_cost!O51+BETS_cost!O51+BGO_cost!O51+WIN_cost!O51+WPD_cost!O51+TQY_cost!O51+GHP_cost!O51</f>
        <v>0</v>
      </c>
      <c r="P51" s="305">
        <f>GSB_cost!P51+EHK_cost!P51+CMN_cost!P51+CLC_cost!P51+BETS_cost!P51+BGO_cost!P51+WIN_cost!P51+WPD_cost!P51+TQY_cost!P51+GHP_cost!P51</f>
        <v>0</v>
      </c>
      <c r="Q51" s="233">
        <f>GSB_cost!Q51+EHK_cost!Q51+CMN_cost!Q51+CLC_cost!Q51+BETS_cost!Q51+BGO_cost!Q51+WIN_cost!Q51+WPD_cost!Q51+TQY_cost!Q51+GHP_cost!Q51</f>
        <v>351704.70098535775</v>
      </c>
      <c r="R51" s="233">
        <f ca="1">GSB_cost!R51+EHK_cost!R51+CMN_cost!R51+CLC_cost!R51+BETS_cost!R51+BGO_cost!R51+WIN_cost!R51+WPD_cost!R51+TQY_cost!R51+GHP_cost!R51</f>
        <v>0</v>
      </c>
      <c r="S51" s="305">
        <f>GSB_cost!S51+EHK_cost!S51+CMN_cost!S51+CLC_cost!S51+BETS_cost!S51+BGO_cost!S51+WIN_cost!S51+WPD_cost!S51+TQY_cost!S51+GHP_cost!S51</f>
        <v>0</v>
      </c>
      <c r="T51" s="233">
        <f>GSB_cost!T51+EHK_cost!T51+CMN_cost!T51+CLC_cost!T51+BETS_cost!T51+BGO_cost!T51+WIN_cost!T51+WPD_cost!T51+TQY_cost!T51+GHP_cost!T51</f>
        <v>0</v>
      </c>
      <c r="U51" s="233">
        <f ca="1">GSB_cost!U51+EHK_cost!U51+CMN_cost!U51+CLC_cost!U51+BETS_cost!U51+BGO_cost!U51+WIN_cost!U51+WPD_cost!U51+TQY_cost!U51+GHP_cost!U51</f>
        <v>0</v>
      </c>
      <c r="V51" s="305">
        <f>GSB_cost!V51+EHK_cost!V51+CMN_cost!V51+CLC_cost!V51+BETS_cost!V51+BGO_cost!V51+WIN_cost!V51+WPD_cost!V51+TQY_cost!V51+GHP_cost!V51</f>
        <v>0</v>
      </c>
      <c r="W51" s="233">
        <f>GSB_cost!W51+EHK_cost!W51+CMN_cost!W51+CLC_cost!W51+BETS_cost!W51+BGO_cost!W51+WIN_cost!W51+WPD_cost!W51+TQY_cost!W51+GHP_cost!W51</f>
        <v>0</v>
      </c>
      <c r="X51" s="233">
        <f ca="1">GSB_cost!X51+EHK_cost!X51+CMN_cost!X51+CLC_cost!X51+BETS_cost!X51+BGO_cost!X51+WIN_cost!X51+WPD_cost!X51+TQY_cost!X51+GHP_cost!X51</f>
        <v>0</v>
      </c>
      <c r="Y51" s="305">
        <f>GSB_cost!Y51+EHK_cost!Y51+CMN_cost!Y51+CLC_cost!Y51+BETS_cost!Y51+BGO_cost!Y51+WIN_cost!Y51+WPD_cost!Y51+TQY_cost!Y51+GHP_cost!Y51</f>
        <v>0</v>
      </c>
      <c r="Z51" s="233">
        <f>GSB_cost!Z51+EHK_cost!Z51+CMN_cost!Z51+CLC_cost!Z51+BETS_cost!Z51+BGO_cost!Z51+WIN_cost!Z51+WPD_cost!Z51+TQY_cost!Z51+GHP_cost!Z51</f>
        <v>0</v>
      </c>
      <c r="AA51" s="233">
        <f>GSB_cost!AA51+EHK_cost!AA51+CMN_cost!AA51+CLC_cost!AA51+BETS_cost!AA51+BGO_cost!AA51+WIN_cost!AA51+WPD_cost!AA51+TQY_cost!AA51+GHP_cost!AA51</f>
        <v>0</v>
      </c>
      <c r="AB51" s="305">
        <f>GSB_cost!AB51+EHK_cost!AB51+CMN_cost!AB51+CLC_cost!AB51+BETS_cost!AB51+BGO_cost!AB51+WIN_cost!AB51+WPD_cost!AB51+TQY_cost!AB51+GHP_cost!AB51</f>
        <v>0</v>
      </c>
      <c r="AC51" s="233">
        <f>GSB_cost!AC51+EHK_cost!AC51+CMN_cost!AC51+CLC_cost!AC51+BETS_cost!AC51+BGO_cost!AC51+WIN_cost!AC51+WPD_cost!AC51+TQY_cost!AC51+GHP_cost!AC51</f>
        <v>0</v>
      </c>
      <c r="AD51" s="233">
        <f>GSB_cost!AD51+EHK_cost!AD51+CMN_cost!AD51+CLC_cost!AD51+BETS_cost!AD51+BGO_cost!AD51+WIN_cost!AD51+WPD_cost!AD51+TQY_cost!AD51+GHP_cost!AD51</f>
        <v>0</v>
      </c>
      <c r="AE51" s="305">
        <f>GSB_cost!AE51+EHK_cost!AE51+CMN_cost!AE51+CLC_cost!AE51+BETS_cost!AE51+BGO_cost!AE51+WIN_cost!AE51+WPD_cost!AE51+TQY_cost!AE51+GHP_cost!AE51</f>
        <v>0</v>
      </c>
      <c r="AF51" s="124"/>
      <c r="AG51" s="217"/>
      <c r="AH51" s="217"/>
      <c r="AI51" s="235">
        <f>GSB_cost!AN51+EHK_cost!AN51+CMN_cost!AN51+CLC_cost!AN51+BETS_cost!AN51+BGO_cost!AN51+WIN_cost!AN51+WPD_cost!AN51+TQY_cost!AN51+GHP_cost!AN51</f>
        <v>0</v>
      </c>
      <c r="AJ51" s="235">
        <f>GSB_cost!AO51+EHK_cost!AO51+CMN_cost!AO51+CLC_cost!AO51+BETS_cost!AO51+BGO_cost!AO51+WIN_cost!AO51+WPD_cost!AO51+TQY_cost!AO51+GHP_cost!AO51</f>
        <v>0</v>
      </c>
      <c r="AK51" s="235">
        <f>GSB_cost!AP51+EHK_cost!AP51+CMN_cost!AP51+CLC_cost!AP51+BETS_cost!AP51+BGO_cost!AP51+WIN_cost!AP51+WPD_cost!AP51+TQY_cost!AP51+GHP_cost!AP51</f>
        <v>0</v>
      </c>
      <c r="AL51" s="235">
        <f>GSB_cost!AQ51+EHK_cost!AQ51+CMN_cost!AQ51+CLC_cost!AQ51+BETS_cost!AQ51+BGO_cost!AQ51+WIN_cost!AQ51+WPD_cost!AQ51+TQY_cost!AQ51+GHP_cost!AQ51</f>
        <v>0</v>
      </c>
      <c r="AM51" s="235">
        <f>GSB_cost!AR51+EHK_cost!AR51+CMN_cost!AR51+CLC_cost!AR51+BETS_cost!AR51+BGO_cost!AR51+WIN_cost!AR51+WPD_cost!AR51+TQY_cost!AR51+GHP_cost!AR51</f>
        <v>0</v>
      </c>
      <c r="AN51" s="235">
        <f>GSB_cost!AS51+EHK_cost!AS51+CMN_cost!AS51+CLC_cost!AS51+BETS_cost!AS51+BGO_cost!AS51+WIN_cost!AS51+WPD_cost!AS51+TQY_cost!AS51+GHP_cost!AS51</f>
        <v>0</v>
      </c>
      <c r="AO51" s="235">
        <f ca="1">GSB_cost!AT51+EHK_cost!AT51+CMN_cost!AT51+CLC_cost!AT51+BETS_cost!AT51+BGO_cost!AT51+WIN_cost!AT51+WPD_cost!AT51+TQY_cost!AT51+GHP_cost!AT51</f>
        <v>175852.35049267887</v>
      </c>
      <c r="AP51" s="235">
        <f ca="1">GSB_cost!AU51+EHK_cost!AU51+CMN_cost!AU51+CLC_cost!AU51+BETS_cost!AU51+BGO_cost!AU51+WIN_cost!AU51+WPD_cost!AU51+TQY_cost!AU51+GHP_cost!AU51</f>
        <v>175852.35049267887</v>
      </c>
      <c r="AQ51" s="235">
        <f ca="1">GSB_cost!AV51+EHK_cost!AV51+CMN_cost!AV51+CLC_cost!AV51+BETS_cost!AV51+BGO_cost!AV51+WIN_cost!AV51+WPD_cost!AV51+TQY_cost!AV51+GHP_cost!AV51</f>
        <v>0</v>
      </c>
      <c r="AR51" s="235">
        <f ca="1">GSB_cost!AW51+EHK_cost!AW51+CMN_cost!AW51+CLC_cost!AW51+BETS_cost!AW51+BGO_cost!AW51+WIN_cost!AW51+WPD_cost!AW51+TQY_cost!AW51+GHP_cost!AW51</f>
        <v>0</v>
      </c>
      <c r="AS51" s="235">
        <f ca="1">GSB_cost!AX51+EHK_cost!AX51+CMN_cost!AX51+CLC_cost!AX51+BETS_cost!AX51+BGO_cost!AX51+WIN_cost!AX51+WPD_cost!AX51+TQY_cost!AX51+GHP_cost!AX51</f>
        <v>0</v>
      </c>
      <c r="AT51" s="235">
        <f ca="1">GSB_cost!AY51+EHK_cost!AY51+CMN_cost!AY51+CLC_cost!AY51+BETS_cost!AY51+BGO_cost!AY51+WIN_cost!AY51+WPD_cost!AY51+TQY_cost!AY51+GHP_cost!AY51</f>
        <v>0</v>
      </c>
      <c r="AU51" s="235">
        <f>GSB_cost!AZ51+EHK_cost!AZ51+CMN_cost!AZ51+CLC_cost!AZ51+BETS_cost!AZ51+BGO_cost!AZ51+WIN_cost!AZ51+WPD_cost!AZ51+TQY_cost!AZ51+GHP_cost!AZ51</f>
        <v>0</v>
      </c>
      <c r="AV51" s="235">
        <f>GSB_cost!BA51+EHK_cost!BA51+CMN_cost!BA51+CLC_cost!BA51+BETS_cost!BA51+BGO_cost!BA51+WIN_cost!BA51+WPD_cost!BA51+TQY_cost!BA51+GHP_cost!BA51</f>
        <v>0</v>
      </c>
      <c r="AW51" s="235">
        <f>GSB_cost!BB51+EHK_cost!BB51+CMN_cost!BB51+CLC_cost!BB51+BETS_cost!BB51+BGO_cost!BB51+WIN_cost!BB51+WPD_cost!BB51+TQY_cost!BB51+GHP_cost!BB51</f>
        <v>0</v>
      </c>
      <c r="AX51" s="235">
        <f>GSB_cost!BC51+EHK_cost!BC51+CMN_cost!BC51+CLC_cost!BC51+BETS_cost!BC51+BGO_cost!BC51+WIN_cost!BC51+WPD_cost!BC51+TQY_cost!BC51+GHP_cost!BC51</f>
        <v>0</v>
      </c>
      <c r="AY51" s="217"/>
      <c r="AZ51" s="235">
        <f t="shared" ca="1" si="12"/>
        <v>351704.70098535775</v>
      </c>
      <c r="BA51" s="124"/>
    </row>
    <row r="52" spans="2:62">
      <c r="B52" s="185" t="str">
        <f t="shared" si="10"/>
        <v>Substation</v>
      </c>
      <c r="D52" s="217" t="str">
        <f>Project_inputs!D45</f>
        <v>Cap bank</v>
      </c>
      <c r="E52" s="217" t="b">
        <f>IF(ISBLANK(D52), "", INDEX(Asset_groups!$F$7:$F$73, MATCH(D52, Asset_groups!$D$7:$D$73,0))="capex")</f>
        <v>1</v>
      </c>
      <c r="F52" s="12"/>
      <c r="G52" s="98"/>
      <c r="H52" s="233">
        <f>GSB_cost!H52+EHK_cost!H52+CMN_cost!H52+CLC_cost!H52+BETS_cost!H52+BGO_cost!H52+WIN_cost!H52+WPD_cost!H52+TQY_cost!H52+GHP_cost!H52</f>
        <v>0</v>
      </c>
      <c r="I52" s="233">
        <f>GSB_cost!I52+EHK_cost!I52+CMN_cost!I52+CLC_cost!I52+BETS_cost!I52+BGO_cost!I52+WIN_cost!I52+WPD_cost!I52+TQY_cost!I52+GHP_cost!I52</f>
        <v>0</v>
      </c>
      <c r="J52" s="305">
        <f>GSB_cost!J52+EHK_cost!J52+CMN_cost!J52+CLC_cost!J52+BETS_cost!J52+BGO_cost!J52+WIN_cost!J52+WPD_cost!J52+TQY_cost!J52+GHP_cost!J52</f>
        <v>0</v>
      </c>
      <c r="K52" s="233">
        <f>GSB_cost!K52+EHK_cost!K52+CMN_cost!K52+CLC_cost!K52+BETS_cost!K52+BGO_cost!K52+WIN_cost!K52+WPD_cost!K52+TQY_cost!K52+GHP_cost!K52</f>
        <v>0</v>
      </c>
      <c r="L52" s="233">
        <f>GSB_cost!L52+EHK_cost!L52+CMN_cost!L52+CLC_cost!L52+BETS_cost!L52+BGO_cost!L52+WIN_cost!L52+WPD_cost!L52+TQY_cost!L52+GHP_cost!L52</f>
        <v>0</v>
      </c>
      <c r="M52" s="305">
        <f>GSB_cost!M52+EHK_cost!M52+CMN_cost!M52+CLC_cost!M52+BETS_cost!M52+BGO_cost!M52+WIN_cost!M52+WPD_cost!M52+TQY_cost!M52+GHP_cost!M52</f>
        <v>0</v>
      </c>
      <c r="N52" s="233">
        <f>GSB_cost!N52+EHK_cost!N52+CMN_cost!N52+CLC_cost!N52+BETS_cost!N52+BGO_cost!N52+WIN_cost!N52+WPD_cost!N52+TQY_cost!N52+GHP_cost!N52</f>
        <v>0</v>
      </c>
      <c r="O52" s="233">
        <f>GSB_cost!O52+EHK_cost!O52+CMN_cost!O52+CLC_cost!O52+BETS_cost!O52+BGO_cost!O52+WIN_cost!O52+WPD_cost!O52+TQY_cost!O52+GHP_cost!O52</f>
        <v>0</v>
      </c>
      <c r="P52" s="305">
        <f>GSB_cost!P52+EHK_cost!P52+CMN_cost!P52+CLC_cost!P52+BETS_cost!P52+BGO_cost!P52+WIN_cost!P52+WPD_cost!P52+TQY_cost!P52+GHP_cost!P52</f>
        <v>0</v>
      </c>
      <c r="Q52" s="233">
        <f>GSB_cost!Q52+EHK_cost!Q52+CMN_cost!Q52+CLC_cost!Q52+BETS_cost!Q52+BGO_cost!Q52+WIN_cost!Q52+WPD_cost!Q52+TQY_cost!Q52+GHP_cost!Q52</f>
        <v>344183.84856766526</v>
      </c>
      <c r="R52" s="233">
        <f ca="1">GSB_cost!R52+EHK_cost!R52+CMN_cost!R52+CLC_cost!R52+BETS_cost!R52+BGO_cost!R52+WIN_cost!R52+WPD_cost!R52+TQY_cost!R52+GHP_cost!R52</f>
        <v>0</v>
      </c>
      <c r="S52" s="305">
        <f>GSB_cost!S52+EHK_cost!S52+CMN_cost!S52+CLC_cost!S52+BETS_cost!S52+BGO_cost!S52+WIN_cost!S52+WPD_cost!S52+TQY_cost!S52+GHP_cost!S52</f>
        <v>0</v>
      </c>
      <c r="T52" s="233">
        <f>GSB_cost!T52+EHK_cost!T52+CMN_cost!T52+CLC_cost!T52+BETS_cost!T52+BGO_cost!T52+WIN_cost!T52+WPD_cost!T52+TQY_cost!T52+GHP_cost!T52</f>
        <v>0</v>
      </c>
      <c r="U52" s="233">
        <f ca="1">GSB_cost!U52+EHK_cost!U52+CMN_cost!U52+CLC_cost!U52+BETS_cost!U52+BGO_cost!U52+WIN_cost!U52+WPD_cost!U52+TQY_cost!U52+GHP_cost!U52</f>
        <v>0</v>
      </c>
      <c r="V52" s="305">
        <f>GSB_cost!V52+EHK_cost!V52+CMN_cost!V52+CLC_cost!V52+BETS_cost!V52+BGO_cost!V52+WIN_cost!V52+WPD_cost!V52+TQY_cost!V52+GHP_cost!V52</f>
        <v>0</v>
      </c>
      <c r="W52" s="233">
        <f>GSB_cost!W52+EHK_cost!W52+CMN_cost!W52+CLC_cost!W52+BETS_cost!W52+BGO_cost!W52+WIN_cost!W52+WPD_cost!W52+TQY_cost!W52+GHP_cost!W52</f>
        <v>0</v>
      </c>
      <c r="X52" s="233">
        <f ca="1">GSB_cost!X52+EHK_cost!X52+CMN_cost!X52+CLC_cost!X52+BETS_cost!X52+BGO_cost!X52+WIN_cost!X52+WPD_cost!X52+TQY_cost!X52+GHP_cost!X52</f>
        <v>0</v>
      </c>
      <c r="Y52" s="305">
        <f>GSB_cost!Y52+EHK_cost!Y52+CMN_cost!Y52+CLC_cost!Y52+BETS_cost!Y52+BGO_cost!Y52+WIN_cost!Y52+WPD_cost!Y52+TQY_cost!Y52+GHP_cost!Y52</f>
        <v>0</v>
      </c>
      <c r="Z52" s="233">
        <f>GSB_cost!Z52+EHK_cost!Z52+CMN_cost!Z52+CLC_cost!Z52+BETS_cost!Z52+BGO_cost!Z52+WIN_cost!Z52+WPD_cost!Z52+TQY_cost!Z52+GHP_cost!Z52</f>
        <v>0</v>
      </c>
      <c r="AA52" s="233">
        <f>GSB_cost!AA52+EHK_cost!AA52+CMN_cost!AA52+CLC_cost!AA52+BETS_cost!AA52+BGO_cost!AA52+WIN_cost!AA52+WPD_cost!AA52+TQY_cost!AA52+GHP_cost!AA52</f>
        <v>0</v>
      </c>
      <c r="AB52" s="305">
        <f>GSB_cost!AB52+EHK_cost!AB52+CMN_cost!AB52+CLC_cost!AB52+BETS_cost!AB52+BGO_cost!AB52+WIN_cost!AB52+WPD_cost!AB52+TQY_cost!AB52+GHP_cost!AB52</f>
        <v>0</v>
      </c>
      <c r="AC52" s="233">
        <f>GSB_cost!AC52+EHK_cost!AC52+CMN_cost!AC52+CLC_cost!AC52+BETS_cost!AC52+BGO_cost!AC52+WIN_cost!AC52+WPD_cost!AC52+TQY_cost!AC52+GHP_cost!AC52</f>
        <v>0</v>
      </c>
      <c r="AD52" s="233">
        <f>GSB_cost!AD52+EHK_cost!AD52+CMN_cost!AD52+CLC_cost!AD52+BETS_cost!AD52+BGO_cost!AD52+WIN_cost!AD52+WPD_cost!AD52+TQY_cost!AD52+GHP_cost!AD52</f>
        <v>0</v>
      </c>
      <c r="AE52" s="305">
        <f>GSB_cost!AE52+EHK_cost!AE52+CMN_cost!AE52+CLC_cost!AE52+BETS_cost!AE52+BGO_cost!AE52+WIN_cost!AE52+WPD_cost!AE52+TQY_cost!AE52+GHP_cost!AE52</f>
        <v>0</v>
      </c>
      <c r="AF52" s="124"/>
      <c r="AG52" s="217"/>
      <c r="AH52" s="217"/>
      <c r="AI52" s="235">
        <f>GSB_cost!AN52+EHK_cost!AN52+CMN_cost!AN52+CLC_cost!AN52+BETS_cost!AN52+BGO_cost!AN52+WIN_cost!AN52+WPD_cost!AN52+TQY_cost!AN52+GHP_cost!AN52</f>
        <v>0</v>
      </c>
      <c r="AJ52" s="235">
        <f>GSB_cost!AO52+EHK_cost!AO52+CMN_cost!AO52+CLC_cost!AO52+BETS_cost!AO52+BGO_cost!AO52+WIN_cost!AO52+WPD_cost!AO52+TQY_cost!AO52+GHP_cost!AO52</f>
        <v>0</v>
      </c>
      <c r="AK52" s="235">
        <f>GSB_cost!AP52+EHK_cost!AP52+CMN_cost!AP52+CLC_cost!AP52+BETS_cost!AP52+BGO_cost!AP52+WIN_cost!AP52+WPD_cost!AP52+TQY_cost!AP52+GHP_cost!AP52</f>
        <v>0</v>
      </c>
      <c r="AL52" s="235">
        <f>GSB_cost!AQ52+EHK_cost!AQ52+CMN_cost!AQ52+CLC_cost!AQ52+BETS_cost!AQ52+BGO_cost!AQ52+WIN_cost!AQ52+WPD_cost!AQ52+TQY_cost!AQ52+GHP_cost!AQ52</f>
        <v>0</v>
      </c>
      <c r="AM52" s="235">
        <f>GSB_cost!AR52+EHK_cost!AR52+CMN_cost!AR52+CLC_cost!AR52+BETS_cost!AR52+BGO_cost!AR52+WIN_cost!AR52+WPD_cost!AR52+TQY_cost!AR52+GHP_cost!AR52</f>
        <v>0</v>
      </c>
      <c r="AN52" s="235">
        <f>GSB_cost!AS52+EHK_cost!AS52+CMN_cost!AS52+CLC_cost!AS52+BETS_cost!AS52+BGO_cost!AS52+WIN_cost!AS52+WPD_cost!AS52+TQY_cost!AS52+GHP_cost!AS52</f>
        <v>0</v>
      </c>
      <c r="AO52" s="235">
        <f ca="1">GSB_cost!AT52+EHK_cost!AT52+CMN_cost!AT52+CLC_cost!AT52+BETS_cost!AT52+BGO_cost!AT52+WIN_cost!AT52+WPD_cost!AT52+TQY_cost!AT52+GHP_cost!AT52</f>
        <v>0</v>
      </c>
      <c r="AP52" s="235">
        <f ca="1">GSB_cost!AU52+EHK_cost!AU52+CMN_cost!AU52+CLC_cost!AU52+BETS_cost!AU52+BGO_cost!AU52+WIN_cost!AU52+WPD_cost!AU52+TQY_cost!AU52+GHP_cost!AU52</f>
        <v>172091.92428383263</v>
      </c>
      <c r="AQ52" s="235">
        <f ca="1">GSB_cost!AV52+EHK_cost!AV52+CMN_cost!AV52+CLC_cost!AV52+BETS_cost!AV52+BGO_cost!AV52+WIN_cost!AV52+WPD_cost!AV52+TQY_cost!AV52+GHP_cost!AV52</f>
        <v>172091.92428383263</v>
      </c>
      <c r="AR52" s="235">
        <f ca="1">GSB_cost!AW52+EHK_cost!AW52+CMN_cost!AW52+CLC_cost!AW52+BETS_cost!AW52+BGO_cost!AW52+WIN_cost!AW52+WPD_cost!AW52+TQY_cost!AW52+GHP_cost!AW52</f>
        <v>0</v>
      </c>
      <c r="AS52" s="235">
        <f ca="1">GSB_cost!AX52+EHK_cost!AX52+CMN_cost!AX52+CLC_cost!AX52+BETS_cost!AX52+BGO_cost!AX52+WIN_cost!AX52+WPD_cost!AX52+TQY_cost!AX52+GHP_cost!AX52</f>
        <v>0</v>
      </c>
      <c r="AT52" s="235">
        <f ca="1">GSB_cost!AY52+EHK_cost!AY52+CMN_cost!AY52+CLC_cost!AY52+BETS_cost!AY52+BGO_cost!AY52+WIN_cost!AY52+WPD_cost!AY52+TQY_cost!AY52+GHP_cost!AY52</f>
        <v>0</v>
      </c>
      <c r="AU52" s="235">
        <f>GSB_cost!AZ52+EHK_cost!AZ52+CMN_cost!AZ52+CLC_cost!AZ52+BETS_cost!AZ52+BGO_cost!AZ52+WIN_cost!AZ52+WPD_cost!AZ52+TQY_cost!AZ52+GHP_cost!AZ52</f>
        <v>0</v>
      </c>
      <c r="AV52" s="235">
        <f>GSB_cost!BA52+EHK_cost!BA52+CMN_cost!BA52+CLC_cost!BA52+BETS_cost!BA52+BGO_cost!BA52+WIN_cost!BA52+WPD_cost!BA52+TQY_cost!BA52+GHP_cost!BA52</f>
        <v>0</v>
      </c>
      <c r="AW52" s="235">
        <f>GSB_cost!BB52+EHK_cost!BB52+CMN_cost!BB52+CLC_cost!BB52+BETS_cost!BB52+BGO_cost!BB52+WIN_cost!BB52+WPD_cost!BB52+TQY_cost!BB52+GHP_cost!BB52</f>
        <v>0</v>
      </c>
      <c r="AX52" s="235">
        <f>GSB_cost!BC52+EHK_cost!BC52+CMN_cost!BC52+CLC_cost!BC52+BETS_cost!BC52+BGO_cost!BC52+WIN_cost!BC52+WPD_cost!BC52+TQY_cost!BC52+GHP_cost!BC52</f>
        <v>0</v>
      </c>
      <c r="AY52" s="217"/>
      <c r="AZ52" s="235">
        <f t="shared" ca="1" si="12"/>
        <v>344183.84856766526</v>
      </c>
      <c r="BA52" s="124"/>
    </row>
    <row r="53" spans="2:62">
      <c r="B53" s="185" t="str">
        <f t="shared" si="10"/>
        <v>Substation</v>
      </c>
      <c r="D53" s="217" t="str">
        <f>Project_inputs!D46</f>
        <v>AC board (Including change over)</v>
      </c>
      <c r="E53" s="217" t="b">
        <f>IF(ISBLANK(D53), "", INDEX(Asset_groups!$F$7:$F$73, MATCH(D53, Asset_groups!$D$7:$D$73,0))="capex")</f>
        <v>1</v>
      </c>
      <c r="F53" s="12"/>
      <c r="G53" s="98"/>
      <c r="H53" s="233">
        <f>GSB_cost!H53+EHK_cost!H53+CMN_cost!H53+CLC_cost!H53+BETS_cost!H53+BGO_cost!H53+WIN_cost!H53+WPD_cost!H53+TQY_cost!H53+GHP_cost!H53</f>
        <v>0</v>
      </c>
      <c r="I53" s="233">
        <f>GSB_cost!I53+EHK_cost!I53+CMN_cost!I53+CLC_cost!I53+BETS_cost!I53+BGO_cost!I53+WIN_cost!I53+WPD_cost!I53+TQY_cost!I53+GHP_cost!I53</f>
        <v>0</v>
      </c>
      <c r="J53" s="305">
        <f>GSB_cost!J53+EHK_cost!J53+CMN_cost!J53+CLC_cost!J53+BETS_cost!J53+BGO_cost!J53+WIN_cost!J53+WPD_cost!J53+TQY_cost!J53+GHP_cost!J53</f>
        <v>0</v>
      </c>
      <c r="K53" s="233">
        <f>GSB_cost!K53+EHK_cost!K53+CMN_cost!K53+CLC_cost!K53+BETS_cost!K53+BGO_cost!K53+WIN_cost!K53+WPD_cost!K53+TQY_cost!K53+GHP_cost!K53</f>
        <v>0</v>
      </c>
      <c r="L53" s="233">
        <f>GSB_cost!L53+EHK_cost!L53+CMN_cost!L53+CLC_cost!L53+BETS_cost!L53+BGO_cost!L53+WIN_cost!L53+WPD_cost!L53+TQY_cost!L53+GHP_cost!L53</f>
        <v>0</v>
      </c>
      <c r="M53" s="305">
        <f>GSB_cost!M53+EHK_cost!M53+CMN_cost!M53+CLC_cost!M53+BETS_cost!M53+BGO_cost!M53+WIN_cost!M53+WPD_cost!M53+TQY_cost!M53+GHP_cost!M53</f>
        <v>0</v>
      </c>
      <c r="N53" s="233">
        <f>GSB_cost!N53+EHK_cost!N53+CMN_cost!N53+CLC_cost!N53+BETS_cost!N53+BGO_cost!N53+WIN_cost!N53+WPD_cost!N53+TQY_cost!N53+GHP_cost!N53</f>
        <v>0</v>
      </c>
      <c r="O53" s="233">
        <f>GSB_cost!O53+EHK_cost!O53+CMN_cost!O53+CLC_cost!O53+BETS_cost!O53+BGO_cost!O53+WIN_cost!O53+WPD_cost!O53+TQY_cost!O53+GHP_cost!O53</f>
        <v>0</v>
      </c>
      <c r="P53" s="305">
        <f>GSB_cost!P53+EHK_cost!P53+CMN_cost!P53+CLC_cost!P53+BETS_cost!P53+BGO_cost!P53+WIN_cost!P53+WPD_cost!P53+TQY_cost!P53+GHP_cost!P53</f>
        <v>0</v>
      </c>
      <c r="Q53" s="233">
        <f>GSB_cost!Q53+EHK_cost!Q53+CMN_cost!Q53+CLC_cost!Q53+BETS_cost!Q53+BGO_cost!Q53+WIN_cost!Q53+WPD_cost!Q53+TQY_cost!Q53+GHP_cost!Q53</f>
        <v>107553.9708012761</v>
      </c>
      <c r="R53" s="233">
        <f ca="1">GSB_cost!R53+EHK_cost!R53+CMN_cost!R53+CLC_cost!R53+BETS_cost!R53+BGO_cost!R53+WIN_cost!R53+WPD_cost!R53+TQY_cost!R53+GHP_cost!R53</f>
        <v>0</v>
      </c>
      <c r="S53" s="305">
        <f>GSB_cost!S53+EHK_cost!S53+CMN_cost!S53+CLC_cost!S53+BETS_cost!S53+BGO_cost!S53+WIN_cost!S53+WPD_cost!S53+TQY_cost!S53+GHP_cost!S53</f>
        <v>0</v>
      </c>
      <c r="T53" s="233">
        <f>GSB_cost!T53+EHK_cost!T53+CMN_cost!T53+CLC_cost!T53+BETS_cost!T53+BGO_cost!T53+WIN_cost!T53+WPD_cost!T53+TQY_cost!T53+GHP_cost!T53</f>
        <v>0</v>
      </c>
      <c r="U53" s="233">
        <f ca="1">GSB_cost!U53+EHK_cost!U53+CMN_cost!U53+CLC_cost!U53+BETS_cost!U53+BGO_cost!U53+WIN_cost!U53+WPD_cost!U53+TQY_cost!U53+GHP_cost!U53</f>
        <v>0</v>
      </c>
      <c r="V53" s="305">
        <f>GSB_cost!V53+EHK_cost!V53+CMN_cost!V53+CLC_cost!V53+BETS_cost!V53+BGO_cost!V53+WIN_cost!V53+WPD_cost!V53+TQY_cost!V53+GHP_cost!V53</f>
        <v>0</v>
      </c>
      <c r="W53" s="233">
        <f>GSB_cost!W53+EHK_cost!W53+CMN_cost!W53+CLC_cost!W53+BETS_cost!W53+BGO_cost!W53+WIN_cost!W53+WPD_cost!W53+TQY_cost!W53+GHP_cost!W53</f>
        <v>0</v>
      </c>
      <c r="X53" s="233">
        <f ca="1">GSB_cost!X53+EHK_cost!X53+CMN_cost!X53+CLC_cost!X53+BETS_cost!X53+BGO_cost!X53+WIN_cost!X53+WPD_cost!X53+TQY_cost!X53+GHP_cost!X53</f>
        <v>0</v>
      </c>
      <c r="Y53" s="305">
        <f>GSB_cost!Y53+EHK_cost!Y53+CMN_cost!Y53+CLC_cost!Y53+BETS_cost!Y53+BGO_cost!Y53+WIN_cost!Y53+WPD_cost!Y53+TQY_cost!Y53+GHP_cost!Y53</f>
        <v>0</v>
      </c>
      <c r="Z53" s="233">
        <f>GSB_cost!Z53+EHK_cost!Z53+CMN_cost!Z53+CLC_cost!Z53+BETS_cost!Z53+BGO_cost!Z53+WIN_cost!Z53+WPD_cost!Z53+TQY_cost!Z53+GHP_cost!Z53</f>
        <v>0</v>
      </c>
      <c r="AA53" s="233">
        <f>GSB_cost!AA53+EHK_cost!AA53+CMN_cost!AA53+CLC_cost!AA53+BETS_cost!AA53+BGO_cost!AA53+WIN_cost!AA53+WPD_cost!AA53+TQY_cost!AA53+GHP_cost!AA53</f>
        <v>0</v>
      </c>
      <c r="AB53" s="305">
        <f>GSB_cost!AB53+EHK_cost!AB53+CMN_cost!AB53+CLC_cost!AB53+BETS_cost!AB53+BGO_cost!AB53+WIN_cost!AB53+WPD_cost!AB53+TQY_cost!AB53+GHP_cost!AB53</f>
        <v>0</v>
      </c>
      <c r="AC53" s="233">
        <f>GSB_cost!AC53+EHK_cost!AC53+CMN_cost!AC53+CLC_cost!AC53+BETS_cost!AC53+BGO_cost!AC53+WIN_cost!AC53+WPD_cost!AC53+TQY_cost!AC53+GHP_cost!AC53</f>
        <v>0</v>
      </c>
      <c r="AD53" s="233">
        <f>GSB_cost!AD53+EHK_cost!AD53+CMN_cost!AD53+CLC_cost!AD53+BETS_cost!AD53+BGO_cost!AD53+WIN_cost!AD53+WPD_cost!AD53+TQY_cost!AD53+GHP_cost!AD53</f>
        <v>0</v>
      </c>
      <c r="AE53" s="305">
        <f>GSB_cost!AE53+EHK_cost!AE53+CMN_cost!AE53+CLC_cost!AE53+BETS_cost!AE53+BGO_cost!AE53+WIN_cost!AE53+WPD_cost!AE53+TQY_cost!AE53+GHP_cost!AE53</f>
        <v>0</v>
      </c>
      <c r="AF53" s="124"/>
      <c r="AG53" s="217"/>
      <c r="AH53" s="217"/>
      <c r="AI53" s="235">
        <f>GSB_cost!AN53+EHK_cost!AN53+CMN_cost!AN53+CLC_cost!AN53+BETS_cost!AN53+BGO_cost!AN53+WIN_cost!AN53+WPD_cost!AN53+TQY_cost!AN53+GHP_cost!AN53</f>
        <v>0</v>
      </c>
      <c r="AJ53" s="235">
        <f>GSB_cost!AO53+EHK_cost!AO53+CMN_cost!AO53+CLC_cost!AO53+BETS_cost!AO53+BGO_cost!AO53+WIN_cost!AO53+WPD_cost!AO53+TQY_cost!AO53+GHP_cost!AO53</f>
        <v>0</v>
      </c>
      <c r="AK53" s="235">
        <f>GSB_cost!AP53+EHK_cost!AP53+CMN_cost!AP53+CLC_cost!AP53+BETS_cost!AP53+BGO_cost!AP53+WIN_cost!AP53+WPD_cost!AP53+TQY_cost!AP53+GHP_cost!AP53</f>
        <v>0</v>
      </c>
      <c r="AL53" s="235">
        <f>GSB_cost!AQ53+EHK_cost!AQ53+CMN_cost!AQ53+CLC_cost!AQ53+BETS_cost!AQ53+BGO_cost!AQ53+WIN_cost!AQ53+WPD_cost!AQ53+TQY_cost!AQ53+GHP_cost!AQ53</f>
        <v>0</v>
      </c>
      <c r="AM53" s="235">
        <f>GSB_cost!AR53+EHK_cost!AR53+CMN_cost!AR53+CLC_cost!AR53+BETS_cost!AR53+BGO_cost!AR53+WIN_cost!AR53+WPD_cost!AR53+TQY_cost!AR53+GHP_cost!AR53</f>
        <v>0</v>
      </c>
      <c r="AN53" s="235">
        <f>GSB_cost!AS53+EHK_cost!AS53+CMN_cost!AS53+CLC_cost!AS53+BETS_cost!AS53+BGO_cost!AS53+WIN_cost!AS53+WPD_cost!AS53+TQY_cost!AS53+GHP_cost!AS53</f>
        <v>0</v>
      </c>
      <c r="AO53" s="235">
        <f ca="1">GSB_cost!AT53+EHK_cost!AT53+CMN_cost!AT53+CLC_cost!AT53+BETS_cost!AT53+BGO_cost!AT53+WIN_cost!AT53+WPD_cost!AT53+TQY_cost!AT53+GHP_cost!AT53</f>
        <v>53776.985400638048</v>
      </c>
      <c r="AP53" s="235">
        <f ca="1">GSB_cost!AU53+EHK_cost!AU53+CMN_cost!AU53+CLC_cost!AU53+BETS_cost!AU53+BGO_cost!AU53+WIN_cost!AU53+WPD_cost!AU53+TQY_cost!AU53+GHP_cost!AU53</f>
        <v>53776.985400638048</v>
      </c>
      <c r="AQ53" s="235">
        <f ca="1">GSB_cost!AV53+EHK_cost!AV53+CMN_cost!AV53+CLC_cost!AV53+BETS_cost!AV53+BGO_cost!AV53+WIN_cost!AV53+WPD_cost!AV53+TQY_cost!AV53+GHP_cost!AV53</f>
        <v>0</v>
      </c>
      <c r="AR53" s="235">
        <f ca="1">GSB_cost!AW53+EHK_cost!AW53+CMN_cost!AW53+CLC_cost!AW53+BETS_cost!AW53+BGO_cost!AW53+WIN_cost!AW53+WPD_cost!AW53+TQY_cost!AW53+GHP_cost!AW53</f>
        <v>0</v>
      </c>
      <c r="AS53" s="235">
        <f ca="1">GSB_cost!AX53+EHK_cost!AX53+CMN_cost!AX53+CLC_cost!AX53+BETS_cost!AX53+BGO_cost!AX53+WIN_cost!AX53+WPD_cost!AX53+TQY_cost!AX53+GHP_cost!AX53</f>
        <v>0</v>
      </c>
      <c r="AT53" s="235">
        <f ca="1">GSB_cost!AY53+EHK_cost!AY53+CMN_cost!AY53+CLC_cost!AY53+BETS_cost!AY53+BGO_cost!AY53+WIN_cost!AY53+WPD_cost!AY53+TQY_cost!AY53+GHP_cost!AY53</f>
        <v>0</v>
      </c>
      <c r="AU53" s="235">
        <f>GSB_cost!AZ53+EHK_cost!AZ53+CMN_cost!AZ53+CLC_cost!AZ53+BETS_cost!AZ53+BGO_cost!AZ53+WIN_cost!AZ53+WPD_cost!AZ53+TQY_cost!AZ53+GHP_cost!AZ53</f>
        <v>0</v>
      </c>
      <c r="AV53" s="235">
        <f>GSB_cost!BA53+EHK_cost!BA53+CMN_cost!BA53+CLC_cost!BA53+BETS_cost!BA53+BGO_cost!BA53+WIN_cost!BA53+WPD_cost!BA53+TQY_cost!BA53+GHP_cost!BA53</f>
        <v>0</v>
      </c>
      <c r="AW53" s="235">
        <f>GSB_cost!BB53+EHK_cost!BB53+CMN_cost!BB53+CLC_cost!BB53+BETS_cost!BB53+BGO_cost!BB53+WIN_cost!BB53+WPD_cost!BB53+TQY_cost!BB53+GHP_cost!BB53</f>
        <v>0</v>
      </c>
      <c r="AX53" s="235">
        <f>GSB_cost!BC53+EHK_cost!BC53+CMN_cost!BC53+CLC_cost!BC53+BETS_cost!BC53+BGO_cost!BC53+WIN_cost!BC53+WPD_cost!BC53+TQY_cost!BC53+GHP_cost!BC53</f>
        <v>0</v>
      </c>
      <c r="AY53" s="217"/>
      <c r="AZ53" s="235">
        <f t="shared" ca="1" si="12"/>
        <v>107553.9708012761</v>
      </c>
      <c r="BA53" s="124"/>
    </row>
    <row r="54" spans="2:62" s="217" customFormat="1">
      <c r="B54" s="185" t="str">
        <f t="shared" si="10"/>
        <v>Substation</v>
      </c>
      <c r="D54" s="217" t="str">
        <f>Project_inputs!D47</f>
        <v>Control room</v>
      </c>
      <c r="E54" s="217" t="b">
        <f>IF(ISBLANK(D54), "", INDEX(Asset_groups!$F$7:$F$73, MATCH(D54, Asset_groups!$D$7:$D$73,0))="capex")</f>
        <v>1</v>
      </c>
      <c r="F54" s="12"/>
      <c r="G54" s="98"/>
      <c r="H54" s="233">
        <f>GSB_cost!H54+EHK_cost!H54+CMN_cost!H54+CLC_cost!H54+BETS_cost!H54+BGO_cost!H54+WIN_cost!H54+WPD_cost!H54+TQY_cost!H54+GHP_cost!H54</f>
        <v>0</v>
      </c>
      <c r="I54" s="233">
        <f>GSB_cost!I54+EHK_cost!I54+CMN_cost!I54+CLC_cost!I54+BETS_cost!I54+BGO_cost!I54+WIN_cost!I54+WPD_cost!I54+TQY_cost!I54+GHP_cost!I54</f>
        <v>0</v>
      </c>
      <c r="J54" s="305">
        <f>GSB_cost!J54+EHK_cost!J54+CMN_cost!J54+CLC_cost!J54+BETS_cost!J54+BGO_cost!J54+WIN_cost!J54+WPD_cost!J54+TQY_cost!J54+GHP_cost!J54</f>
        <v>0</v>
      </c>
      <c r="K54" s="233">
        <f>GSB_cost!K54+EHK_cost!K54+CMN_cost!K54+CLC_cost!K54+BETS_cost!K54+BGO_cost!K54+WIN_cost!K54+WPD_cost!K54+TQY_cost!K54+GHP_cost!K54</f>
        <v>0</v>
      </c>
      <c r="L54" s="233">
        <f>GSB_cost!L54+EHK_cost!L54+CMN_cost!L54+CLC_cost!L54+BETS_cost!L54+BGO_cost!L54+WIN_cost!L54+WPD_cost!L54+TQY_cost!L54+GHP_cost!L54</f>
        <v>0</v>
      </c>
      <c r="M54" s="305">
        <f>GSB_cost!M54+EHK_cost!M54+CMN_cost!M54+CLC_cost!M54+BETS_cost!M54+BGO_cost!M54+WIN_cost!M54+WPD_cost!M54+TQY_cost!M54+GHP_cost!M54</f>
        <v>0</v>
      </c>
      <c r="N54" s="233">
        <f>GSB_cost!N54+EHK_cost!N54+CMN_cost!N54+CLC_cost!N54+BETS_cost!N54+BGO_cost!N54+WIN_cost!N54+WPD_cost!N54+TQY_cost!N54+GHP_cost!N54</f>
        <v>0</v>
      </c>
      <c r="O54" s="233">
        <f>GSB_cost!O54+EHK_cost!O54+CMN_cost!O54+CLC_cost!O54+BETS_cost!O54+BGO_cost!O54+WIN_cost!O54+WPD_cost!O54+TQY_cost!O54+GHP_cost!O54</f>
        <v>0</v>
      </c>
      <c r="P54" s="305">
        <f>GSB_cost!P54+EHK_cost!P54+CMN_cost!P54+CLC_cost!P54+BETS_cost!P54+BGO_cost!P54+WIN_cost!P54+WPD_cost!P54+TQY_cost!P54+GHP_cost!P54</f>
        <v>0</v>
      </c>
      <c r="Q54" s="233">
        <f>GSB_cost!Q54+EHK_cost!Q54+CMN_cost!Q54+CLC_cost!Q54+BETS_cost!Q54+BGO_cost!Q54+WIN_cost!Q54+WPD_cost!Q54+TQY_cost!Q54+GHP_cost!Q54</f>
        <v>935507.8479030485</v>
      </c>
      <c r="R54" s="233">
        <f ca="1">GSB_cost!R54+EHK_cost!R54+CMN_cost!R54+CLC_cost!R54+BETS_cost!R54+BGO_cost!R54+WIN_cost!R54+WPD_cost!R54+TQY_cost!R54+GHP_cost!R54</f>
        <v>0</v>
      </c>
      <c r="S54" s="305">
        <f>GSB_cost!S54+EHK_cost!S54+CMN_cost!S54+CLC_cost!S54+BETS_cost!S54+BGO_cost!S54+WIN_cost!S54+WPD_cost!S54+TQY_cost!S54+GHP_cost!S54</f>
        <v>0</v>
      </c>
      <c r="T54" s="233">
        <f>GSB_cost!T54+EHK_cost!T54+CMN_cost!T54+CLC_cost!T54+BETS_cost!T54+BGO_cost!T54+WIN_cost!T54+WPD_cost!T54+TQY_cost!T54+GHP_cost!T54</f>
        <v>0</v>
      </c>
      <c r="U54" s="233">
        <f ca="1">GSB_cost!U54+EHK_cost!U54+CMN_cost!U54+CLC_cost!U54+BETS_cost!U54+BGO_cost!U54+WIN_cost!U54+WPD_cost!U54+TQY_cost!U54+GHP_cost!U54</f>
        <v>0</v>
      </c>
      <c r="V54" s="305">
        <f>GSB_cost!V54+EHK_cost!V54+CMN_cost!V54+CLC_cost!V54+BETS_cost!V54+BGO_cost!V54+WIN_cost!V54+WPD_cost!V54+TQY_cost!V54+GHP_cost!V54</f>
        <v>0</v>
      </c>
      <c r="W54" s="233">
        <f>GSB_cost!W54+EHK_cost!W54+CMN_cost!W54+CLC_cost!W54+BETS_cost!W54+BGO_cost!W54+WIN_cost!W54+WPD_cost!W54+TQY_cost!W54+GHP_cost!W54</f>
        <v>0</v>
      </c>
      <c r="X54" s="233">
        <f ca="1">GSB_cost!X54+EHK_cost!X54+CMN_cost!X54+CLC_cost!X54+BETS_cost!X54+BGO_cost!X54+WIN_cost!X54+WPD_cost!X54+TQY_cost!X54+GHP_cost!X54</f>
        <v>0</v>
      </c>
      <c r="Y54" s="305">
        <f>GSB_cost!Y54+EHK_cost!Y54+CMN_cost!Y54+CLC_cost!Y54+BETS_cost!Y54+BGO_cost!Y54+WIN_cost!Y54+WPD_cost!Y54+TQY_cost!Y54+GHP_cost!Y54</f>
        <v>0</v>
      </c>
      <c r="Z54" s="233">
        <f>GSB_cost!Z54+EHK_cost!Z54+CMN_cost!Z54+CLC_cost!Z54+BETS_cost!Z54+BGO_cost!Z54+WIN_cost!Z54+WPD_cost!Z54+TQY_cost!Z54+GHP_cost!Z54</f>
        <v>0</v>
      </c>
      <c r="AA54" s="233">
        <f>GSB_cost!AA54+EHK_cost!AA54+CMN_cost!AA54+CLC_cost!AA54+BETS_cost!AA54+BGO_cost!AA54+WIN_cost!AA54+WPD_cost!AA54+TQY_cost!AA54+GHP_cost!AA54</f>
        <v>0</v>
      </c>
      <c r="AB54" s="305">
        <f>GSB_cost!AB54+EHK_cost!AB54+CMN_cost!AB54+CLC_cost!AB54+BETS_cost!AB54+BGO_cost!AB54+WIN_cost!AB54+WPD_cost!AB54+TQY_cost!AB54+GHP_cost!AB54</f>
        <v>0</v>
      </c>
      <c r="AC54" s="233">
        <f>GSB_cost!AC54+EHK_cost!AC54+CMN_cost!AC54+CLC_cost!AC54+BETS_cost!AC54+BGO_cost!AC54+WIN_cost!AC54+WPD_cost!AC54+TQY_cost!AC54+GHP_cost!AC54</f>
        <v>0</v>
      </c>
      <c r="AD54" s="233">
        <f>GSB_cost!AD54+EHK_cost!AD54+CMN_cost!AD54+CLC_cost!AD54+BETS_cost!AD54+BGO_cost!AD54+WIN_cost!AD54+WPD_cost!AD54+TQY_cost!AD54+GHP_cost!AD54</f>
        <v>0</v>
      </c>
      <c r="AE54" s="305">
        <f>GSB_cost!AE54+EHK_cost!AE54+CMN_cost!AE54+CLC_cost!AE54+BETS_cost!AE54+BGO_cost!AE54+WIN_cost!AE54+WPD_cost!AE54+TQY_cost!AE54+GHP_cost!AE54</f>
        <v>0</v>
      </c>
      <c r="AF54" s="124"/>
      <c r="AI54" s="235">
        <f>GSB_cost!AN54+EHK_cost!AN54+CMN_cost!AN54+CLC_cost!AN54+BETS_cost!AN54+BGO_cost!AN54+WIN_cost!AN54+WPD_cost!AN54+TQY_cost!AN54+GHP_cost!AN54</f>
        <v>0</v>
      </c>
      <c r="AJ54" s="235">
        <f>GSB_cost!AO54+EHK_cost!AO54+CMN_cost!AO54+CLC_cost!AO54+BETS_cost!AO54+BGO_cost!AO54+WIN_cost!AO54+WPD_cost!AO54+TQY_cost!AO54+GHP_cost!AO54</f>
        <v>0</v>
      </c>
      <c r="AK54" s="235">
        <f>GSB_cost!AP54+EHK_cost!AP54+CMN_cost!AP54+CLC_cost!AP54+BETS_cost!AP54+BGO_cost!AP54+WIN_cost!AP54+WPD_cost!AP54+TQY_cost!AP54+GHP_cost!AP54</f>
        <v>0</v>
      </c>
      <c r="AL54" s="235">
        <f>GSB_cost!AQ54+EHK_cost!AQ54+CMN_cost!AQ54+CLC_cost!AQ54+BETS_cost!AQ54+BGO_cost!AQ54+WIN_cost!AQ54+WPD_cost!AQ54+TQY_cost!AQ54+GHP_cost!AQ54</f>
        <v>0</v>
      </c>
      <c r="AM54" s="235">
        <f>GSB_cost!AR54+EHK_cost!AR54+CMN_cost!AR54+CLC_cost!AR54+BETS_cost!AR54+BGO_cost!AR54+WIN_cost!AR54+WPD_cost!AR54+TQY_cost!AR54+GHP_cost!AR54</f>
        <v>0</v>
      </c>
      <c r="AN54" s="235">
        <f>GSB_cost!AS54+EHK_cost!AS54+CMN_cost!AS54+CLC_cost!AS54+BETS_cost!AS54+BGO_cost!AS54+WIN_cost!AS54+WPD_cost!AS54+TQY_cost!AS54+GHP_cost!AS54</f>
        <v>0</v>
      </c>
      <c r="AO54" s="235">
        <f ca="1">GSB_cost!AT54+EHK_cost!AT54+CMN_cost!AT54+CLC_cost!AT54+BETS_cost!AT54+BGO_cost!AT54+WIN_cost!AT54+WPD_cost!AT54+TQY_cost!AT54+GHP_cost!AT54</f>
        <v>0</v>
      </c>
      <c r="AP54" s="235">
        <f ca="1">GSB_cost!AU54+EHK_cost!AU54+CMN_cost!AU54+CLC_cost!AU54+BETS_cost!AU54+BGO_cost!AU54+WIN_cost!AU54+WPD_cost!AU54+TQY_cost!AU54+GHP_cost!AU54</f>
        <v>467753.92395152425</v>
      </c>
      <c r="AQ54" s="235">
        <f ca="1">GSB_cost!AV54+EHK_cost!AV54+CMN_cost!AV54+CLC_cost!AV54+BETS_cost!AV54+BGO_cost!AV54+WIN_cost!AV54+WPD_cost!AV54+TQY_cost!AV54+GHP_cost!AV54</f>
        <v>467753.92395152425</v>
      </c>
      <c r="AR54" s="235">
        <f ca="1">GSB_cost!AW54+EHK_cost!AW54+CMN_cost!AW54+CLC_cost!AW54+BETS_cost!AW54+BGO_cost!AW54+WIN_cost!AW54+WPD_cost!AW54+TQY_cost!AW54+GHP_cost!AW54</f>
        <v>0</v>
      </c>
      <c r="AS54" s="235">
        <f ca="1">GSB_cost!AX54+EHK_cost!AX54+CMN_cost!AX54+CLC_cost!AX54+BETS_cost!AX54+BGO_cost!AX54+WIN_cost!AX54+WPD_cost!AX54+TQY_cost!AX54+GHP_cost!AX54</f>
        <v>0</v>
      </c>
      <c r="AT54" s="235">
        <f ca="1">GSB_cost!AY54+EHK_cost!AY54+CMN_cost!AY54+CLC_cost!AY54+BETS_cost!AY54+BGO_cost!AY54+WIN_cost!AY54+WPD_cost!AY54+TQY_cost!AY54+GHP_cost!AY54</f>
        <v>0</v>
      </c>
      <c r="AU54" s="235">
        <f>GSB_cost!AZ54+EHK_cost!AZ54+CMN_cost!AZ54+CLC_cost!AZ54+BETS_cost!AZ54+BGO_cost!AZ54+WIN_cost!AZ54+WPD_cost!AZ54+TQY_cost!AZ54+GHP_cost!AZ54</f>
        <v>0</v>
      </c>
      <c r="AV54" s="235">
        <f>GSB_cost!BA54+EHK_cost!BA54+CMN_cost!BA54+CLC_cost!BA54+BETS_cost!BA54+BGO_cost!BA54+WIN_cost!BA54+WPD_cost!BA54+TQY_cost!BA54+GHP_cost!BA54</f>
        <v>0</v>
      </c>
      <c r="AW54" s="235">
        <f>GSB_cost!BB54+EHK_cost!BB54+CMN_cost!BB54+CLC_cost!BB54+BETS_cost!BB54+BGO_cost!BB54+WIN_cost!BB54+WPD_cost!BB54+TQY_cost!BB54+GHP_cost!BB54</f>
        <v>0</v>
      </c>
      <c r="AX54" s="235">
        <f>GSB_cost!BC54+EHK_cost!BC54+CMN_cost!BC54+CLC_cost!BC54+BETS_cost!BC54+BGO_cost!BC54+WIN_cost!BC54+WPD_cost!BC54+TQY_cost!BC54+GHP_cost!BC54</f>
        <v>0</v>
      </c>
      <c r="AZ54" s="235">
        <f t="shared" ca="1" si="12"/>
        <v>935507.8479030485</v>
      </c>
      <c r="BA54" s="124"/>
    </row>
    <row r="55" spans="2:62" s="217" customFormat="1">
      <c r="B55" s="185" t="str">
        <f t="shared" si="10"/>
        <v>Substation</v>
      </c>
      <c r="D55" s="217" t="str">
        <f>Project_inputs!D48</f>
        <v>22kV circuit breaker (outdoor)</v>
      </c>
      <c r="E55" s="217" t="b">
        <f>IF(ISBLANK(D55), "", INDEX(Asset_groups!$F$7:$F$73, MATCH(D55, Asset_groups!$D$7:$D$73,0))="capex")</f>
        <v>1</v>
      </c>
      <c r="F55" s="12"/>
      <c r="G55" s="98"/>
      <c r="H55" s="233">
        <f>GSB_cost!H55+EHK_cost!H55+CMN_cost!H55+CLC_cost!H55+BETS_cost!H55+BGO_cost!H55+WIN_cost!H55+WPD_cost!H55+TQY_cost!H55+GHP_cost!H55</f>
        <v>0</v>
      </c>
      <c r="I55" s="233">
        <f>GSB_cost!I55+EHK_cost!I55+CMN_cost!I55+CLC_cost!I55+BETS_cost!I55+BGO_cost!I55+WIN_cost!I55+WPD_cost!I55+TQY_cost!I55+GHP_cost!I55</f>
        <v>0</v>
      </c>
      <c r="J55" s="305">
        <f>GSB_cost!J55+EHK_cost!J55+CMN_cost!J55+CLC_cost!J55+BETS_cost!J55+BGO_cost!J55+WIN_cost!J55+WPD_cost!J55+TQY_cost!J55+GHP_cost!J55</f>
        <v>0</v>
      </c>
      <c r="K55" s="233">
        <f>GSB_cost!K55+EHK_cost!K55+CMN_cost!K55+CLC_cost!K55+BETS_cost!K55+BGO_cost!K55+WIN_cost!K55+WPD_cost!K55+TQY_cost!K55+GHP_cost!K55</f>
        <v>0</v>
      </c>
      <c r="L55" s="233">
        <f>GSB_cost!L55+EHK_cost!L55+CMN_cost!L55+CLC_cost!L55+BETS_cost!L55+BGO_cost!L55+WIN_cost!L55+WPD_cost!L55+TQY_cost!L55+GHP_cost!L55</f>
        <v>0</v>
      </c>
      <c r="M55" s="305">
        <f>GSB_cost!M55+EHK_cost!M55+CMN_cost!M55+CLC_cost!M55+BETS_cost!M55+BGO_cost!M55+WIN_cost!M55+WPD_cost!M55+TQY_cost!M55+GHP_cost!M55</f>
        <v>0</v>
      </c>
      <c r="N55" s="233">
        <f>GSB_cost!N55+EHK_cost!N55+CMN_cost!N55+CLC_cost!N55+BETS_cost!N55+BGO_cost!N55+WIN_cost!N55+WPD_cost!N55+TQY_cost!N55+GHP_cost!N55</f>
        <v>0</v>
      </c>
      <c r="O55" s="233">
        <f>GSB_cost!O55+EHK_cost!O55+CMN_cost!O55+CLC_cost!O55+BETS_cost!O55+BGO_cost!O55+WIN_cost!O55+WPD_cost!O55+TQY_cost!O55+GHP_cost!O55</f>
        <v>0</v>
      </c>
      <c r="P55" s="305">
        <f>GSB_cost!P55+EHK_cost!P55+CMN_cost!P55+CLC_cost!P55+BETS_cost!P55+BGO_cost!P55+WIN_cost!P55+WPD_cost!P55+TQY_cost!P55+GHP_cost!P55</f>
        <v>0</v>
      </c>
      <c r="Q55" s="233">
        <f>GSB_cost!Q55+EHK_cost!Q55+CMN_cost!Q55+CLC_cost!Q55+BETS_cost!Q55+BGO_cost!Q55+WIN_cost!Q55+WPD_cost!Q55+TQY_cost!Q55+GHP_cost!Q55</f>
        <v>0</v>
      </c>
      <c r="R55" s="233">
        <f ca="1">GSB_cost!R55+EHK_cost!R55+CMN_cost!R55+CLC_cost!R55+BETS_cost!R55+BGO_cost!R55+WIN_cost!R55+WPD_cost!R55+TQY_cost!R55+GHP_cost!R55</f>
        <v>0</v>
      </c>
      <c r="S55" s="305">
        <f>GSB_cost!S55+EHK_cost!S55+CMN_cost!S55+CLC_cost!S55+BETS_cost!S55+BGO_cost!S55+WIN_cost!S55+WPD_cost!S55+TQY_cost!S55+GHP_cost!S55</f>
        <v>0</v>
      </c>
      <c r="T55" s="233">
        <f>GSB_cost!T55+EHK_cost!T55+CMN_cost!T55+CLC_cost!T55+BETS_cost!T55+BGO_cost!T55+WIN_cost!T55+WPD_cost!T55+TQY_cost!T55+GHP_cost!T55</f>
        <v>305534.76086030889</v>
      </c>
      <c r="U55" s="233">
        <f ca="1">GSB_cost!U55+EHK_cost!U55+CMN_cost!U55+CLC_cost!U55+BETS_cost!U55+BGO_cost!U55+WIN_cost!U55+WPD_cost!U55+TQY_cost!U55+GHP_cost!U55</f>
        <v>293792.68044998543</v>
      </c>
      <c r="V55" s="305">
        <f>GSB_cost!V55+EHK_cost!V55+CMN_cost!V55+CLC_cost!V55+BETS_cost!V55+BGO_cost!V55+WIN_cost!V55+WPD_cost!V55+TQY_cost!V55+GHP_cost!V55</f>
        <v>0</v>
      </c>
      <c r="W55" s="233">
        <f>GSB_cost!W55+EHK_cost!W55+CMN_cost!W55+CLC_cost!W55+BETS_cost!W55+BGO_cost!W55+WIN_cost!W55+WPD_cost!W55+TQY_cost!W55+GHP_cost!W55</f>
        <v>305534.76086030889</v>
      </c>
      <c r="X55" s="233">
        <f ca="1">GSB_cost!X55+EHK_cost!X55+CMN_cost!X55+CLC_cost!X55+BETS_cost!X55+BGO_cost!X55+WIN_cost!X55+WPD_cost!X55+TQY_cost!X55+GHP_cost!X55</f>
        <v>296507.13762133423</v>
      </c>
      <c r="Y55" s="305">
        <f>GSB_cost!Y55+EHK_cost!Y55+CMN_cost!Y55+CLC_cost!Y55+BETS_cost!Y55+BGO_cost!Y55+WIN_cost!Y55+WPD_cost!Y55+TQY_cost!Y55+GHP_cost!Y55</f>
        <v>0</v>
      </c>
      <c r="Z55" s="233">
        <f>GSB_cost!Z55+EHK_cost!Z55+CMN_cost!Z55+CLC_cost!Z55+BETS_cost!Z55+BGO_cost!Z55+WIN_cost!Z55+WPD_cost!Z55+TQY_cost!Z55+GHP_cost!Z55</f>
        <v>0</v>
      </c>
      <c r="AA55" s="233">
        <f>GSB_cost!AA55+EHK_cost!AA55+CMN_cost!AA55+CLC_cost!AA55+BETS_cost!AA55+BGO_cost!AA55+WIN_cost!AA55+WPD_cost!AA55+TQY_cost!AA55+GHP_cost!AA55</f>
        <v>0</v>
      </c>
      <c r="AB55" s="305">
        <f>GSB_cost!AB55+EHK_cost!AB55+CMN_cost!AB55+CLC_cost!AB55+BETS_cost!AB55+BGO_cost!AB55+WIN_cost!AB55+WPD_cost!AB55+TQY_cost!AB55+GHP_cost!AB55</f>
        <v>0</v>
      </c>
      <c r="AC55" s="233">
        <f>GSB_cost!AC55+EHK_cost!AC55+CMN_cost!AC55+CLC_cost!AC55+BETS_cost!AC55+BGO_cost!AC55+WIN_cost!AC55+WPD_cost!AC55+TQY_cost!AC55+GHP_cost!AC55</f>
        <v>0</v>
      </c>
      <c r="AD55" s="233">
        <f>GSB_cost!AD55+EHK_cost!AD55+CMN_cost!AD55+CLC_cost!AD55+BETS_cost!AD55+BGO_cost!AD55+WIN_cost!AD55+WPD_cost!AD55+TQY_cost!AD55+GHP_cost!AD55</f>
        <v>0</v>
      </c>
      <c r="AE55" s="305">
        <f>GSB_cost!AE55+EHK_cost!AE55+CMN_cost!AE55+CLC_cost!AE55+BETS_cost!AE55+BGO_cost!AE55+WIN_cost!AE55+WPD_cost!AE55+TQY_cost!AE55+GHP_cost!AE55</f>
        <v>0</v>
      </c>
      <c r="AF55" s="124"/>
      <c r="AI55" s="235">
        <f>GSB_cost!AN55+EHK_cost!AN55+CMN_cost!AN55+CLC_cost!AN55+BETS_cost!AN55+BGO_cost!AN55+WIN_cost!AN55+WPD_cost!AN55+TQY_cost!AN55+GHP_cost!AN55</f>
        <v>0</v>
      </c>
      <c r="AJ55" s="235">
        <f>GSB_cost!AO55+EHK_cost!AO55+CMN_cost!AO55+CLC_cost!AO55+BETS_cost!AO55+BGO_cost!AO55+WIN_cost!AO55+WPD_cost!AO55+TQY_cost!AO55+GHP_cost!AO55</f>
        <v>0</v>
      </c>
      <c r="AK55" s="235">
        <f>GSB_cost!AP55+EHK_cost!AP55+CMN_cost!AP55+CLC_cost!AP55+BETS_cost!AP55+BGO_cost!AP55+WIN_cost!AP55+WPD_cost!AP55+TQY_cost!AP55+GHP_cost!AP55</f>
        <v>0</v>
      </c>
      <c r="AL55" s="235">
        <f>GSB_cost!AQ55+EHK_cost!AQ55+CMN_cost!AQ55+CLC_cost!AQ55+BETS_cost!AQ55+BGO_cost!AQ55+WIN_cost!AQ55+WPD_cost!AQ55+TQY_cost!AQ55+GHP_cost!AQ55</f>
        <v>0</v>
      </c>
      <c r="AM55" s="235">
        <f>GSB_cost!AR55+EHK_cost!AR55+CMN_cost!AR55+CLC_cost!AR55+BETS_cost!AR55+BGO_cost!AR55+WIN_cost!AR55+WPD_cost!AR55+TQY_cost!AR55+GHP_cost!AR55</f>
        <v>0</v>
      </c>
      <c r="AN55" s="235">
        <f>GSB_cost!AS55+EHK_cost!AS55+CMN_cost!AS55+CLC_cost!AS55+BETS_cost!AS55+BGO_cost!AS55+WIN_cost!AS55+WPD_cost!AS55+TQY_cost!AS55+GHP_cost!AS55</f>
        <v>0</v>
      </c>
      <c r="AO55" s="235">
        <f ca="1">GSB_cost!AT55+EHK_cost!AT55+CMN_cost!AT55+CLC_cost!AT55+BETS_cost!AT55+BGO_cost!AT55+WIN_cost!AT55+WPD_cost!AT55+TQY_cost!AT55+GHP_cost!AT55</f>
        <v>0</v>
      </c>
      <c r="AP55" s="235">
        <f ca="1">GSB_cost!AU55+EHK_cost!AU55+CMN_cost!AU55+CLC_cost!AU55+BETS_cost!AU55+BGO_cost!AU55+WIN_cost!AU55+WPD_cost!AU55+TQY_cost!AU55+GHP_cost!AU55</f>
        <v>0</v>
      </c>
      <c r="AQ55" s="235">
        <f ca="1">GSB_cost!AV55+EHK_cost!AV55+CMN_cost!AV55+CLC_cost!AV55+BETS_cost!AV55+BGO_cost!AV55+WIN_cost!AV55+WPD_cost!AV55+TQY_cost!AV55+GHP_cost!AV55</f>
        <v>299663.72065514716</v>
      </c>
      <c r="AR55" s="235">
        <f ca="1">GSB_cost!AW55+EHK_cost!AW55+CMN_cost!AW55+CLC_cost!AW55+BETS_cost!AW55+BGO_cost!AW55+WIN_cost!AW55+WPD_cost!AW55+TQY_cost!AW55+GHP_cost!AW55</f>
        <v>299663.72065514716</v>
      </c>
      <c r="AS55" s="235">
        <f ca="1">GSB_cost!AX55+EHK_cost!AX55+CMN_cost!AX55+CLC_cost!AX55+BETS_cost!AX55+BGO_cost!AX55+WIN_cost!AX55+WPD_cost!AX55+TQY_cost!AX55+GHP_cost!AX55</f>
        <v>301020.94924082153</v>
      </c>
      <c r="AT55" s="235">
        <f ca="1">GSB_cost!AY55+EHK_cost!AY55+CMN_cost!AY55+CLC_cost!AY55+BETS_cost!AY55+BGO_cost!AY55+WIN_cost!AY55+WPD_cost!AY55+TQY_cost!AY55+GHP_cost!AY55</f>
        <v>301020.94924082153</v>
      </c>
      <c r="AU55" s="235">
        <f>GSB_cost!AZ55+EHK_cost!AZ55+CMN_cost!AZ55+CLC_cost!AZ55+BETS_cost!AZ55+BGO_cost!AZ55+WIN_cost!AZ55+WPD_cost!AZ55+TQY_cost!AZ55+GHP_cost!AZ55</f>
        <v>0</v>
      </c>
      <c r="AV55" s="235">
        <f>GSB_cost!BA55+EHK_cost!BA55+CMN_cost!BA55+CLC_cost!BA55+BETS_cost!BA55+BGO_cost!BA55+WIN_cost!BA55+WPD_cost!BA55+TQY_cost!BA55+GHP_cost!BA55</f>
        <v>0</v>
      </c>
      <c r="AW55" s="235">
        <f>GSB_cost!BB55+EHK_cost!BB55+CMN_cost!BB55+CLC_cost!BB55+BETS_cost!BB55+BGO_cost!BB55+WIN_cost!BB55+WPD_cost!BB55+TQY_cost!BB55+GHP_cost!BB55</f>
        <v>0</v>
      </c>
      <c r="AX55" s="235">
        <f>GSB_cost!BC55+EHK_cost!BC55+CMN_cost!BC55+CLC_cost!BC55+BETS_cost!BC55+BGO_cost!BC55+WIN_cost!BC55+WPD_cost!BC55+TQY_cost!BC55+GHP_cost!BC55</f>
        <v>0</v>
      </c>
      <c r="AZ55" s="235">
        <f t="shared" ca="1" si="12"/>
        <v>1201369.3397919373</v>
      </c>
      <c r="BA55" s="124"/>
    </row>
    <row r="56" spans="2:62" s="217" customFormat="1">
      <c r="B56" s="185" t="str">
        <f t="shared" si="10"/>
        <v>Substation</v>
      </c>
      <c r="D56" s="217" t="str">
        <f>Project_inputs!D49</f>
        <v>Voltage transformer</v>
      </c>
      <c r="E56" s="217" t="b">
        <f>IF(ISBLANK(D56), "", INDEX(Asset_groups!$F$7:$F$73, MATCH(D56, Asset_groups!$D$7:$D$73,0))="capex")</f>
        <v>1</v>
      </c>
      <c r="F56" s="12"/>
      <c r="G56" s="98"/>
      <c r="H56" s="233">
        <f>GSB_cost!H56+EHK_cost!H56+CMN_cost!H56+CLC_cost!H56+BETS_cost!H56+BGO_cost!H56+WIN_cost!H56+WPD_cost!H56+TQY_cost!H56+GHP_cost!H56</f>
        <v>0</v>
      </c>
      <c r="I56" s="233">
        <f>GSB_cost!I56+EHK_cost!I56+CMN_cost!I56+CLC_cost!I56+BETS_cost!I56+BGO_cost!I56+WIN_cost!I56+WPD_cost!I56+TQY_cost!I56+GHP_cost!I56</f>
        <v>0</v>
      </c>
      <c r="J56" s="305">
        <f>GSB_cost!J56+EHK_cost!J56+CMN_cost!J56+CLC_cost!J56+BETS_cost!J56+BGO_cost!J56+WIN_cost!J56+WPD_cost!J56+TQY_cost!J56+GHP_cost!J56</f>
        <v>0</v>
      </c>
      <c r="K56" s="233">
        <f>GSB_cost!K56+EHK_cost!K56+CMN_cost!K56+CLC_cost!K56+BETS_cost!K56+BGO_cost!K56+WIN_cost!K56+WPD_cost!K56+TQY_cost!K56+GHP_cost!K56</f>
        <v>0</v>
      </c>
      <c r="L56" s="233">
        <f>GSB_cost!L56+EHK_cost!L56+CMN_cost!L56+CLC_cost!L56+BETS_cost!L56+BGO_cost!L56+WIN_cost!L56+WPD_cost!L56+TQY_cost!L56+GHP_cost!L56</f>
        <v>0</v>
      </c>
      <c r="M56" s="305">
        <f>GSB_cost!M56+EHK_cost!M56+CMN_cost!M56+CLC_cost!M56+BETS_cost!M56+BGO_cost!M56+WIN_cost!M56+WPD_cost!M56+TQY_cost!M56+GHP_cost!M56</f>
        <v>0</v>
      </c>
      <c r="N56" s="233">
        <f>GSB_cost!N56+EHK_cost!N56+CMN_cost!N56+CLC_cost!N56+BETS_cost!N56+BGO_cost!N56+WIN_cost!N56+WPD_cost!N56+TQY_cost!N56+GHP_cost!N56</f>
        <v>0</v>
      </c>
      <c r="O56" s="233">
        <f>GSB_cost!O56+EHK_cost!O56+CMN_cost!O56+CLC_cost!O56+BETS_cost!O56+BGO_cost!O56+WIN_cost!O56+WPD_cost!O56+TQY_cost!O56+GHP_cost!O56</f>
        <v>0</v>
      </c>
      <c r="P56" s="305">
        <f>GSB_cost!P56+EHK_cost!P56+CMN_cost!P56+CLC_cost!P56+BETS_cost!P56+BGO_cost!P56+WIN_cost!P56+WPD_cost!P56+TQY_cost!P56+GHP_cost!P56</f>
        <v>0</v>
      </c>
      <c r="Q56" s="233">
        <f>GSB_cost!Q56+EHK_cost!Q56+CMN_cost!Q56+CLC_cost!Q56+BETS_cost!Q56+BGO_cost!Q56+WIN_cost!Q56+WPD_cost!Q56+TQY_cost!Q56+GHP_cost!Q56</f>
        <v>0</v>
      </c>
      <c r="R56" s="233">
        <f ca="1">GSB_cost!R56+EHK_cost!R56+CMN_cost!R56+CLC_cost!R56+BETS_cost!R56+BGO_cost!R56+WIN_cost!R56+WPD_cost!R56+TQY_cost!R56+GHP_cost!R56</f>
        <v>0</v>
      </c>
      <c r="S56" s="305">
        <f>GSB_cost!S56+EHK_cost!S56+CMN_cost!S56+CLC_cost!S56+BETS_cost!S56+BGO_cost!S56+WIN_cost!S56+WPD_cost!S56+TQY_cost!S56+GHP_cost!S56</f>
        <v>0</v>
      </c>
      <c r="T56" s="233">
        <f>GSB_cost!T56+EHK_cost!T56+CMN_cost!T56+CLC_cost!T56+BETS_cost!T56+BGO_cost!T56+WIN_cost!T56+WPD_cost!T56+TQY_cost!T56+GHP_cost!T56</f>
        <v>0</v>
      </c>
      <c r="U56" s="233">
        <f ca="1">GSB_cost!U56+EHK_cost!U56+CMN_cost!U56+CLC_cost!U56+BETS_cost!U56+BGO_cost!U56+WIN_cost!U56+WPD_cost!U56+TQY_cost!U56+GHP_cost!U56</f>
        <v>0</v>
      </c>
      <c r="V56" s="305">
        <f>GSB_cost!V56+EHK_cost!V56+CMN_cost!V56+CLC_cost!V56+BETS_cost!V56+BGO_cost!V56+WIN_cost!V56+WPD_cost!V56+TQY_cost!V56+GHP_cost!V56</f>
        <v>0</v>
      </c>
      <c r="W56" s="233">
        <f>GSB_cost!W56+EHK_cost!W56+CMN_cost!W56+CLC_cost!W56+BETS_cost!W56+BGO_cost!W56+WIN_cost!W56+WPD_cost!W56+TQY_cost!W56+GHP_cost!W56</f>
        <v>18391.663836808584</v>
      </c>
      <c r="X56" s="233">
        <f ca="1">GSB_cost!X56+EHK_cost!X56+CMN_cost!X56+CLC_cost!X56+BETS_cost!X56+BGO_cost!X56+WIN_cost!X56+WPD_cost!X56+TQY_cost!X56+GHP_cost!X56</f>
        <v>0</v>
      </c>
      <c r="Y56" s="305">
        <f>GSB_cost!Y56+EHK_cost!Y56+CMN_cost!Y56+CLC_cost!Y56+BETS_cost!Y56+BGO_cost!Y56+WIN_cost!Y56+WPD_cost!Y56+TQY_cost!Y56+GHP_cost!Y56</f>
        <v>0</v>
      </c>
      <c r="Z56" s="233">
        <f>GSB_cost!Z56+EHK_cost!Z56+CMN_cost!Z56+CLC_cost!Z56+BETS_cost!Z56+BGO_cost!Z56+WIN_cost!Z56+WPD_cost!Z56+TQY_cost!Z56+GHP_cost!Z56</f>
        <v>0</v>
      </c>
      <c r="AA56" s="233">
        <f>GSB_cost!AA56+EHK_cost!AA56+CMN_cost!AA56+CLC_cost!AA56+BETS_cost!AA56+BGO_cost!AA56+WIN_cost!AA56+WPD_cost!AA56+TQY_cost!AA56+GHP_cost!AA56</f>
        <v>0</v>
      </c>
      <c r="AB56" s="305">
        <f>GSB_cost!AB56+EHK_cost!AB56+CMN_cost!AB56+CLC_cost!AB56+BETS_cost!AB56+BGO_cost!AB56+WIN_cost!AB56+WPD_cost!AB56+TQY_cost!AB56+GHP_cost!AB56</f>
        <v>0</v>
      </c>
      <c r="AC56" s="233">
        <f>GSB_cost!AC56+EHK_cost!AC56+CMN_cost!AC56+CLC_cost!AC56+BETS_cost!AC56+BGO_cost!AC56+WIN_cost!AC56+WPD_cost!AC56+TQY_cost!AC56+GHP_cost!AC56</f>
        <v>0</v>
      </c>
      <c r="AD56" s="233">
        <f>GSB_cost!AD56+EHK_cost!AD56+CMN_cost!AD56+CLC_cost!AD56+BETS_cost!AD56+BGO_cost!AD56+WIN_cost!AD56+WPD_cost!AD56+TQY_cost!AD56+GHP_cost!AD56</f>
        <v>0</v>
      </c>
      <c r="AE56" s="305">
        <f>GSB_cost!AE56+EHK_cost!AE56+CMN_cost!AE56+CLC_cost!AE56+BETS_cost!AE56+BGO_cost!AE56+WIN_cost!AE56+WPD_cost!AE56+TQY_cost!AE56+GHP_cost!AE56</f>
        <v>0</v>
      </c>
      <c r="AF56" s="124"/>
      <c r="AI56" s="235">
        <f>GSB_cost!AN56+EHK_cost!AN56+CMN_cost!AN56+CLC_cost!AN56+BETS_cost!AN56+BGO_cost!AN56+WIN_cost!AN56+WPD_cost!AN56+TQY_cost!AN56+GHP_cost!AN56</f>
        <v>0</v>
      </c>
      <c r="AJ56" s="235">
        <f>GSB_cost!AO56+EHK_cost!AO56+CMN_cost!AO56+CLC_cost!AO56+BETS_cost!AO56+BGO_cost!AO56+WIN_cost!AO56+WPD_cost!AO56+TQY_cost!AO56+GHP_cost!AO56</f>
        <v>0</v>
      </c>
      <c r="AK56" s="235">
        <f>GSB_cost!AP56+EHK_cost!AP56+CMN_cost!AP56+CLC_cost!AP56+BETS_cost!AP56+BGO_cost!AP56+WIN_cost!AP56+WPD_cost!AP56+TQY_cost!AP56+GHP_cost!AP56</f>
        <v>0</v>
      </c>
      <c r="AL56" s="235">
        <f>GSB_cost!AQ56+EHK_cost!AQ56+CMN_cost!AQ56+CLC_cost!AQ56+BETS_cost!AQ56+BGO_cost!AQ56+WIN_cost!AQ56+WPD_cost!AQ56+TQY_cost!AQ56+GHP_cost!AQ56</f>
        <v>0</v>
      </c>
      <c r="AM56" s="235">
        <f>GSB_cost!AR56+EHK_cost!AR56+CMN_cost!AR56+CLC_cost!AR56+BETS_cost!AR56+BGO_cost!AR56+WIN_cost!AR56+WPD_cost!AR56+TQY_cost!AR56+GHP_cost!AR56</f>
        <v>0</v>
      </c>
      <c r="AN56" s="235">
        <f>GSB_cost!AS56+EHK_cost!AS56+CMN_cost!AS56+CLC_cost!AS56+BETS_cost!AS56+BGO_cost!AS56+WIN_cost!AS56+WPD_cost!AS56+TQY_cost!AS56+GHP_cost!AS56</f>
        <v>0</v>
      </c>
      <c r="AO56" s="235">
        <f ca="1">GSB_cost!AT56+EHK_cost!AT56+CMN_cost!AT56+CLC_cost!AT56+BETS_cost!AT56+BGO_cost!AT56+WIN_cost!AT56+WPD_cost!AT56+TQY_cost!AT56+GHP_cost!AT56</f>
        <v>0</v>
      </c>
      <c r="AP56" s="235">
        <f ca="1">GSB_cost!AU56+EHK_cost!AU56+CMN_cost!AU56+CLC_cost!AU56+BETS_cost!AU56+BGO_cost!AU56+WIN_cost!AU56+WPD_cost!AU56+TQY_cost!AU56+GHP_cost!AU56</f>
        <v>0</v>
      </c>
      <c r="AQ56" s="235">
        <f ca="1">GSB_cost!AV56+EHK_cost!AV56+CMN_cost!AV56+CLC_cost!AV56+BETS_cost!AV56+BGO_cost!AV56+WIN_cost!AV56+WPD_cost!AV56+TQY_cost!AV56+GHP_cost!AV56</f>
        <v>0</v>
      </c>
      <c r="AR56" s="235">
        <f ca="1">GSB_cost!AW56+EHK_cost!AW56+CMN_cost!AW56+CLC_cost!AW56+BETS_cost!AW56+BGO_cost!AW56+WIN_cost!AW56+WPD_cost!AW56+TQY_cost!AW56+GHP_cost!AW56</f>
        <v>0</v>
      </c>
      <c r="AS56" s="235">
        <f ca="1">GSB_cost!AX56+EHK_cost!AX56+CMN_cost!AX56+CLC_cost!AX56+BETS_cost!AX56+BGO_cost!AX56+WIN_cost!AX56+WPD_cost!AX56+TQY_cost!AX56+GHP_cost!AX56</f>
        <v>9195.8319184042921</v>
      </c>
      <c r="AT56" s="235">
        <f ca="1">GSB_cost!AY56+EHK_cost!AY56+CMN_cost!AY56+CLC_cost!AY56+BETS_cost!AY56+BGO_cost!AY56+WIN_cost!AY56+WPD_cost!AY56+TQY_cost!AY56+GHP_cost!AY56</f>
        <v>9195.8319184042921</v>
      </c>
      <c r="AU56" s="235">
        <f>GSB_cost!AZ56+EHK_cost!AZ56+CMN_cost!AZ56+CLC_cost!AZ56+BETS_cost!AZ56+BGO_cost!AZ56+WIN_cost!AZ56+WPD_cost!AZ56+TQY_cost!AZ56+GHP_cost!AZ56</f>
        <v>0</v>
      </c>
      <c r="AV56" s="235">
        <f>GSB_cost!BA56+EHK_cost!BA56+CMN_cost!BA56+CLC_cost!BA56+BETS_cost!BA56+BGO_cost!BA56+WIN_cost!BA56+WPD_cost!BA56+TQY_cost!BA56+GHP_cost!BA56</f>
        <v>0</v>
      </c>
      <c r="AW56" s="235">
        <f>GSB_cost!BB56+EHK_cost!BB56+CMN_cost!BB56+CLC_cost!BB56+BETS_cost!BB56+BGO_cost!BB56+WIN_cost!BB56+WPD_cost!BB56+TQY_cost!BB56+GHP_cost!BB56</f>
        <v>0</v>
      </c>
      <c r="AX56" s="235">
        <f>GSB_cost!BC56+EHK_cost!BC56+CMN_cost!BC56+CLC_cost!BC56+BETS_cost!BC56+BGO_cost!BC56+WIN_cost!BC56+WPD_cost!BC56+TQY_cost!BC56+GHP_cost!BC56</f>
        <v>0</v>
      </c>
      <c r="AZ56" s="235">
        <f t="shared" ca="1" si="12"/>
        <v>18391.663836808584</v>
      </c>
      <c r="BA56" s="124"/>
      <c r="BB56" s="124"/>
      <c r="BC56" s="124"/>
      <c r="BD56" s="124"/>
      <c r="BE56" s="124"/>
      <c r="BF56" s="124"/>
      <c r="BG56" s="124"/>
      <c r="BH56" s="124"/>
      <c r="BJ56" s="124"/>
    </row>
    <row r="57" spans="2:62" s="217" customFormat="1">
      <c r="B57" s="185" t="str">
        <f t="shared" si="10"/>
        <v>Substation</v>
      </c>
      <c r="D57" s="217" t="str">
        <f>Project_inputs!D50</f>
        <v>Current transformer (post type)</v>
      </c>
      <c r="E57" s="217" t="b">
        <f>IF(ISBLANK(D57), "", INDEX(Asset_groups!$F$7:$F$73, MATCH(D57, Asset_groups!$D$7:$D$73,0))="capex")</f>
        <v>1</v>
      </c>
      <c r="F57" s="12"/>
      <c r="G57" s="98"/>
      <c r="H57" s="233">
        <f>GSB_cost!H57+EHK_cost!H57+CMN_cost!H57+CLC_cost!H57+BETS_cost!H57+BGO_cost!H57+WIN_cost!H57+WPD_cost!H57+TQY_cost!H57+GHP_cost!H57</f>
        <v>0</v>
      </c>
      <c r="I57" s="233">
        <f>GSB_cost!I57+EHK_cost!I57+CMN_cost!I57+CLC_cost!I57+BETS_cost!I57+BGO_cost!I57+WIN_cost!I57+WPD_cost!I57+TQY_cost!I57+GHP_cost!I57</f>
        <v>0</v>
      </c>
      <c r="J57" s="305">
        <f>GSB_cost!J57+EHK_cost!J57+CMN_cost!J57+CLC_cost!J57+BETS_cost!J57+BGO_cost!J57+WIN_cost!J57+WPD_cost!J57+TQY_cost!J57+GHP_cost!J57</f>
        <v>0</v>
      </c>
      <c r="K57" s="233">
        <f>GSB_cost!K57+EHK_cost!K57+CMN_cost!K57+CLC_cost!K57+BETS_cost!K57+BGO_cost!K57+WIN_cost!K57+WPD_cost!K57+TQY_cost!K57+GHP_cost!K57</f>
        <v>0</v>
      </c>
      <c r="L57" s="233">
        <f>GSB_cost!L57+EHK_cost!L57+CMN_cost!L57+CLC_cost!L57+BETS_cost!L57+BGO_cost!L57+WIN_cost!L57+WPD_cost!L57+TQY_cost!L57+GHP_cost!L57</f>
        <v>0</v>
      </c>
      <c r="M57" s="305">
        <f>GSB_cost!M57+EHK_cost!M57+CMN_cost!M57+CLC_cost!M57+BETS_cost!M57+BGO_cost!M57+WIN_cost!M57+WPD_cost!M57+TQY_cost!M57+GHP_cost!M57</f>
        <v>0</v>
      </c>
      <c r="N57" s="233">
        <f>GSB_cost!N57+EHK_cost!N57+CMN_cost!N57+CLC_cost!N57+BETS_cost!N57+BGO_cost!N57+WIN_cost!N57+WPD_cost!N57+TQY_cost!N57+GHP_cost!N57</f>
        <v>0</v>
      </c>
      <c r="O57" s="233">
        <f>GSB_cost!O57+EHK_cost!O57+CMN_cost!O57+CLC_cost!O57+BETS_cost!O57+BGO_cost!O57+WIN_cost!O57+WPD_cost!O57+TQY_cost!O57+GHP_cost!O57</f>
        <v>0</v>
      </c>
      <c r="P57" s="305">
        <f>GSB_cost!P57+EHK_cost!P57+CMN_cost!P57+CLC_cost!P57+BETS_cost!P57+BGO_cost!P57+WIN_cost!P57+WPD_cost!P57+TQY_cost!P57+GHP_cost!P57</f>
        <v>0</v>
      </c>
      <c r="Q57" s="233">
        <f>GSB_cost!Q57+EHK_cost!Q57+CMN_cost!Q57+CLC_cost!Q57+BETS_cost!Q57+BGO_cost!Q57+WIN_cost!Q57+WPD_cost!Q57+TQY_cost!Q57+GHP_cost!Q57</f>
        <v>305879.53229189565</v>
      </c>
      <c r="R57" s="233">
        <f ca="1">GSB_cost!R57+EHK_cost!R57+CMN_cost!R57+CLC_cost!R57+BETS_cost!R57+BGO_cost!R57+WIN_cost!R57+WPD_cost!R57+TQY_cost!R57+GHP_cost!R57</f>
        <v>0</v>
      </c>
      <c r="S57" s="305">
        <f>GSB_cost!S57+EHK_cost!S57+CMN_cost!S57+CLC_cost!S57+BETS_cost!S57+BGO_cost!S57+WIN_cost!S57+WPD_cost!S57+TQY_cost!S57+GHP_cost!S57</f>
        <v>0</v>
      </c>
      <c r="T57" s="233">
        <f>GSB_cost!T57+EHK_cost!T57+CMN_cost!T57+CLC_cost!T57+BETS_cost!T57+BGO_cost!T57+WIN_cost!T57+WPD_cost!T57+TQY_cost!T57+GHP_cost!T57</f>
        <v>76469.883072973913</v>
      </c>
      <c r="U57" s="233">
        <f ca="1">GSB_cost!U57+EHK_cost!U57+CMN_cost!U57+CLC_cost!U57+BETS_cost!U57+BGO_cost!U57+WIN_cost!U57+WPD_cost!U57+TQY_cost!U57+GHP_cost!U57</f>
        <v>0</v>
      </c>
      <c r="V57" s="305">
        <f>GSB_cost!V57+EHK_cost!V57+CMN_cost!V57+CLC_cost!V57+BETS_cost!V57+BGO_cost!V57+WIN_cost!V57+WPD_cost!V57+TQY_cost!V57+GHP_cost!V57</f>
        <v>0</v>
      </c>
      <c r="W57" s="233">
        <f>GSB_cost!W57+EHK_cost!W57+CMN_cost!W57+CLC_cost!W57+BETS_cost!W57+BGO_cost!W57+WIN_cost!W57+WPD_cost!W57+TQY_cost!W57+GHP_cost!W57</f>
        <v>0</v>
      </c>
      <c r="X57" s="233">
        <f ca="1">GSB_cost!X57+EHK_cost!X57+CMN_cost!X57+CLC_cost!X57+BETS_cost!X57+BGO_cost!X57+WIN_cost!X57+WPD_cost!X57+TQY_cost!X57+GHP_cost!X57</f>
        <v>0</v>
      </c>
      <c r="Y57" s="305">
        <f>GSB_cost!Y57+EHK_cost!Y57+CMN_cost!Y57+CLC_cost!Y57+BETS_cost!Y57+BGO_cost!Y57+WIN_cost!Y57+WPD_cost!Y57+TQY_cost!Y57+GHP_cost!Y57</f>
        <v>0</v>
      </c>
      <c r="Z57" s="233">
        <f>GSB_cost!Z57+EHK_cost!Z57+CMN_cost!Z57+CLC_cost!Z57+BETS_cost!Z57+BGO_cost!Z57+WIN_cost!Z57+WPD_cost!Z57+TQY_cost!Z57+GHP_cost!Z57</f>
        <v>0</v>
      </c>
      <c r="AA57" s="233">
        <f>GSB_cost!AA57+EHK_cost!AA57+CMN_cost!AA57+CLC_cost!AA57+BETS_cost!AA57+BGO_cost!AA57+WIN_cost!AA57+WPD_cost!AA57+TQY_cost!AA57+GHP_cost!AA57</f>
        <v>0</v>
      </c>
      <c r="AB57" s="305">
        <f>GSB_cost!AB57+EHK_cost!AB57+CMN_cost!AB57+CLC_cost!AB57+BETS_cost!AB57+BGO_cost!AB57+WIN_cost!AB57+WPD_cost!AB57+TQY_cost!AB57+GHP_cost!AB57</f>
        <v>0</v>
      </c>
      <c r="AC57" s="233">
        <f>GSB_cost!AC57+EHK_cost!AC57+CMN_cost!AC57+CLC_cost!AC57+BETS_cost!AC57+BGO_cost!AC57+WIN_cost!AC57+WPD_cost!AC57+TQY_cost!AC57+GHP_cost!AC57</f>
        <v>0</v>
      </c>
      <c r="AD57" s="233">
        <f>GSB_cost!AD57+EHK_cost!AD57+CMN_cost!AD57+CLC_cost!AD57+BETS_cost!AD57+BGO_cost!AD57+WIN_cost!AD57+WPD_cost!AD57+TQY_cost!AD57+GHP_cost!AD57</f>
        <v>0</v>
      </c>
      <c r="AE57" s="305">
        <f>GSB_cost!AE57+EHK_cost!AE57+CMN_cost!AE57+CLC_cost!AE57+BETS_cost!AE57+BGO_cost!AE57+WIN_cost!AE57+WPD_cost!AE57+TQY_cost!AE57+GHP_cost!AE57</f>
        <v>0</v>
      </c>
      <c r="AF57" s="124"/>
      <c r="AI57" s="235">
        <f>GSB_cost!AN57+EHK_cost!AN57+CMN_cost!AN57+CLC_cost!AN57+BETS_cost!AN57+BGO_cost!AN57+WIN_cost!AN57+WPD_cost!AN57+TQY_cost!AN57+GHP_cost!AN57</f>
        <v>0</v>
      </c>
      <c r="AJ57" s="235">
        <f>GSB_cost!AO57+EHK_cost!AO57+CMN_cost!AO57+CLC_cost!AO57+BETS_cost!AO57+BGO_cost!AO57+WIN_cost!AO57+WPD_cost!AO57+TQY_cost!AO57+GHP_cost!AO57</f>
        <v>0</v>
      </c>
      <c r="AK57" s="235">
        <f>GSB_cost!AP57+EHK_cost!AP57+CMN_cost!AP57+CLC_cost!AP57+BETS_cost!AP57+BGO_cost!AP57+WIN_cost!AP57+WPD_cost!AP57+TQY_cost!AP57+GHP_cost!AP57</f>
        <v>0</v>
      </c>
      <c r="AL57" s="235">
        <f>GSB_cost!AQ57+EHK_cost!AQ57+CMN_cost!AQ57+CLC_cost!AQ57+BETS_cost!AQ57+BGO_cost!AQ57+WIN_cost!AQ57+WPD_cost!AQ57+TQY_cost!AQ57+GHP_cost!AQ57</f>
        <v>0</v>
      </c>
      <c r="AM57" s="235">
        <f>GSB_cost!AR57+EHK_cost!AR57+CMN_cost!AR57+CLC_cost!AR57+BETS_cost!AR57+BGO_cost!AR57+WIN_cost!AR57+WPD_cost!AR57+TQY_cost!AR57+GHP_cost!AR57</f>
        <v>0</v>
      </c>
      <c r="AN57" s="235">
        <f>GSB_cost!AS57+EHK_cost!AS57+CMN_cost!AS57+CLC_cost!AS57+BETS_cost!AS57+BGO_cost!AS57+WIN_cost!AS57+WPD_cost!AS57+TQY_cost!AS57+GHP_cost!AS57</f>
        <v>0</v>
      </c>
      <c r="AO57" s="235">
        <f ca="1">GSB_cost!AT57+EHK_cost!AT57+CMN_cost!AT57+CLC_cost!AT57+BETS_cost!AT57+BGO_cost!AT57+WIN_cost!AT57+WPD_cost!AT57+TQY_cost!AT57+GHP_cost!AT57</f>
        <v>152939.76614594783</v>
      </c>
      <c r="AP57" s="235">
        <f ca="1">GSB_cost!AU57+EHK_cost!AU57+CMN_cost!AU57+CLC_cost!AU57+BETS_cost!AU57+BGO_cost!AU57+WIN_cost!AU57+WPD_cost!AU57+TQY_cost!AU57+GHP_cost!AU57</f>
        <v>152939.76614594783</v>
      </c>
      <c r="AQ57" s="235">
        <f ca="1">GSB_cost!AV57+EHK_cost!AV57+CMN_cost!AV57+CLC_cost!AV57+BETS_cost!AV57+BGO_cost!AV57+WIN_cost!AV57+WPD_cost!AV57+TQY_cost!AV57+GHP_cost!AV57</f>
        <v>38234.941536486956</v>
      </c>
      <c r="AR57" s="235">
        <f ca="1">GSB_cost!AW57+EHK_cost!AW57+CMN_cost!AW57+CLC_cost!AW57+BETS_cost!AW57+BGO_cost!AW57+WIN_cost!AW57+WPD_cost!AW57+TQY_cost!AW57+GHP_cost!AW57</f>
        <v>38234.941536486956</v>
      </c>
      <c r="AS57" s="235">
        <f ca="1">GSB_cost!AX57+EHK_cost!AX57+CMN_cost!AX57+CLC_cost!AX57+BETS_cost!AX57+BGO_cost!AX57+WIN_cost!AX57+WPD_cost!AX57+TQY_cost!AX57+GHP_cost!AX57</f>
        <v>0</v>
      </c>
      <c r="AT57" s="235">
        <f ca="1">GSB_cost!AY57+EHK_cost!AY57+CMN_cost!AY57+CLC_cost!AY57+BETS_cost!AY57+BGO_cost!AY57+WIN_cost!AY57+WPD_cost!AY57+TQY_cost!AY57+GHP_cost!AY57</f>
        <v>0</v>
      </c>
      <c r="AU57" s="235">
        <f>GSB_cost!AZ57+EHK_cost!AZ57+CMN_cost!AZ57+CLC_cost!AZ57+BETS_cost!AZ57+BGO_cost!AZ57+WIN_cost!AZ57+WPD_cost!AZ57+TQY_cost!AZ57+GHP_cost!AZ57</f>
        <v>0</v>
      </c>
      <c r="AV57" s="235">
        <f>GSB_cost!BA57+EHK_cost!BA57+CMN_cost!BA57+CLC_cost!BA57+BETS_cost!BA57+BGO_cost!BA57+WIN_cost!BA57+WPD_cost!BA57+TQY_cost!BA57+GHP_cost!BA57</f>
        <v>0</v>
      </c>
      <c r="AW57" s="235">
        <f>GSB_cost!BB57+EHK_cost!BB57+CMN_cost!BB57+CLC_cost!BB57+BETS_cost!BB57+BGO_cost!BB57+WIN_cost!BB57+WPD_cost!BB57+TQY_cost!BB57+GHP_cost!BB57</f>
        <v>0</v>
      </c>
      <c r="AX57" s="235">
        <f>GSB_cost!BC57+EHK_cost!BC57+CMN_cost!BC57+CLC_cost!BC57+BETS_cost!BC57+BGO_cost!BC57+WIN_cost!BC57+WPD_cost!BC57+TQY_cost!BC57+GHP_cost!BC57</f>
        <v>0</v>
      </c>
      <c r="AZ57" s="235">
        <f t="shared" ca="1" si="12"/>
        <v>382349.41536486958</v>
      </c>
      <c r="BA57" s="124"/>
      <c r="BB57" s="124"/>
      <c r="BC57" s="124"/>
      <c r="BD57" s="124"/>
      <c r="BE57" s="124"/>
      <c r="BF57" s="124"/>
      <c r="BG57" s="124"/>
      <c r="BH57" s="124"/>
      <c r="BJ57" s="124"/>
    </row>
    <row r="58" spans="2:62" s="217" customFormat="1">
      <c r="B58" s="185" t="str">
        <f t="shared" si="10"/>
        <v>Substation</v>
      </c>
      <c r="D58" s="217" t="str">
        <f>Project_inputs!D51</f>
        <v>Current transformer (core balance type)</v>
      </c>
      <c r="E58" s="217" t="b">
        <f>IF(ISBLANK(D58), "", INDEX(Asset_groups!$F$7:$F$73, MATCH(D58, Asset_groups!$D$7:$D$73,0))="capex")</f>
        <v>1</v>
      </c>
      <c r="F58" s="12"/>
      <c r="G58" s="98"/>
      <c r="H58" s="233">
        <f>GSB_cost!H58+EHK_cost!H58+CMN_cost!H58+CLC_cost!H58+BETS_cost!H58+BGO_cost!H58+WIN_cost!H58+WPD_cost!H58+TQY_cost!H58+GHP_cost!H58</f>
        <v>0</v>
      </c>
      <c r="I58" s="233">
        <f>GSB_cost!I58+EHK_cost!I58+CMN_cost!I58+CLC_cost!I58+BETS_cost!I58+BGO_cost!I58+WIN_cost!I58+WPD_cost!I58+TQY_cost!I58+GHP_cost!I58</f>
        <v>0</v>
      </c>
      <c r="J58" s="305">
        <f>GSB_cost!J58+EHK_cost!J58+CMN_cost!J58+CLC_cost!J58+BETS_cost!J58+BGO_cost!J58+WIN_cost!J58+WPD_cost!J58+TQY_cost!J58+GHP_cost!J58</f>
        <v>0</v>
      </c>
      <c r="K58" s="233">
        <f>GSB_cost!K58+EHK_cost!K58+CMN_cost!K58+CLC_cost!K58+BETS_cost!K58+BGO_cost!K58+WIN_cost!K58+WPD_cost!K58+TQY_cost!K58+GHP_cost!K58</f>
        <v>0</v>
      </c>
      <c r="L58" s="233">
        <f>GSB_cost!L58+EHK_cost!L58+CMN_cost!L58+CLC_cost!L58+BETS_cost!L58+BGO_cost!L58+WIN_cost!L58+WPD_cost!L58+TQY_cost!L58+GHP_cost!L58</f>
        <v>0</v>
      </c>
      <c r="M58" s="305">
        <f>GSB_cost!M58+EHK_cost!M58+CMN_cost!M58+CLC_cost!M58+BETS_cost!M58+BGO_cost!M58+WIN_cost!M58+WPD_cost!M58+TQY_cost!M58+GHP_cost!M58</f>
        <v>0</v>
      </c>
      <c r="N58" s="233">
        <f>GSB_cost!N58+EHK_cost!N58+CMN_cost!N58+CLC_cost!N58+BETS_cost!N58+BGO_cost!N58+WIN_cost!N58+WPD_cost!N58+TQY_cost!N58+GHP_cost!N58</f>
        <v>0</v>
      </c>
      <c r="O58" s="233">
        <f>GSB_cost!O58+EHK_cost!O58+CMN_cost!O58+CLC_cost!O58+BETS_cost!O58+BGO_cost!O58+WIN_cost!O58+WPD_cost!O58+TQY_cost!O58+GHP_cost!O58</f>
        <v>0</v>
      </c>
      <c r="P58" s="305">
        <f>GSB_cost!P58+EHK_cost!P58+CMN_cost!P58+CLC_cost!P58+BETS_cost!P58+BGO_cost!P58+WIN_cost!P58+WPD_cost!P58+TQY_cost!P58+GHP_cost!P58</f>
        <v>0</v>
      </c>
      <c r="Q58" s="233">
        <f>GSB_cost!Q58+EHK_cost!Q58+CMN_cost!Q58+CLC_cost!Q58+BETS_cost!Q58+BGO_cost!Q58+WIN_cost!Q58+WPD_cost!Q58+TQY_cost!Q58+GHP_cost!Q58</f>
        <v>10406.210892404697</v>
      </c>
      <c r="R58" s="233">
        <f ca="1">GSB_cost!R58+EHK_cost!R58+CMN_cost!R58+CLC_cost!R58+BETS_cost!R58+BGO_cost!R58+WIN_cost!R58+WPD_cost!R58+TQY_cost!R58+GHP_cost!R58</f>
        <v>0</v>
      </c>
      <c r="S58" s="305">
        <f>GSB_cost!S58+EHK_cost!S58+CMN_cost!S58+CLC_cost!S58+BETS_cost!S58+BGO_cost!S58+WIN_cost!S58+WPD_cost!S58+TQY_cost!S58+GHP_cost!S58</f>
        <v>0</v>
      </c>
      <c r="T58" s="233">
        <f>GSB_cost!T58+EHK_cost!T58+CMN_cost!T58+CLC_cost!T58+BETS_cost!T58+BGO_cost!T58+WIN_cost!T58+WPD_cost!T58+TQY_cost!T58+GHP_cost!T58</f>
        <v>5203.1054462023485</v>
      </c>
      <c r="U58" s="233">
        <f ca="1">GSB_cost!U58+EHK_cost!U58+CMN_cost!U58+CLC_cost!U58+BETS_cost!U58+BGO_cost!U58+WIN_cost!U58+WPD_cost!U58+TQY_cost!U58+GHP_cost!U58</f>
        <v>0</v>
      </c>
      <c r="V58" s="305">
        <f>GSB_cost!V58+EHK_cost!V58+CMN_cost!V58+CLC_cost!V58+BETS_cost!V58+BGO_cost!V58+WIN_cost!V58+WPD_cost!V58+TQY_cost!V58+GHP_cost!V58</f>
        <v>0</v>
      </c>
      <c r="W58" s="233">
        <f>GSB_cost!W58+EHK_cost!W58+CMN_cost!W58+CLC_cost!W58+BETS_cost!W58+BGO_cost!W58+WIN_cost!W58+WPD_cost!W58+TQY_cost!W58+GHP_cost!W58</f>
        <v>10406.210892404697</v>
      </c>
      <c r="X58" s="233">
        <f ca="1">GSB_cost!X58+EHK_cost!X58+CMN_cost!X58+CLC_cost!X58+BETS_cost!X58+BGO_cost!X58+WIN_cost!X58+WPD_cost!X58+TQY_cost!X58+GHP_cost!X58</f>
        <v>0</v>
      </c>
      <c r="Y58" s="305">
        <f>GSB_cost!Y58+EHK_cost!Y58+CMN_cost!Y58+CLC_cost!Y58+BETS_cost!Y58+BGO_cost!Y58+WIN_cost!Y58+WPD_cost!Y58+TQY_cost!Y58+GHP_cost!Y58</f>
        <v>0</v>
      </c>
      <c r="Z58" s="233">
        <f>GSB_cost!Z58+EHK_cost!Z58+CMN_cost!Z58+CLC_cost!Z58+BETS_cost!Z58+BGO_cost!Z58+WIN_cost!Z58+WPD_cost!Z58+TQY_cost!Z58+GHP_cost!Z58</f>
        <v>0</v>
      </c>
      <c r="AA58" s="233">
        <f>GSB_cost!AA58+EHK_cost!AA58+CMN_cost!AA58+CLC_cost!AA58+BETS_cost!AA58+BGO_cost!AA58+WIN_cost!AA58+WPD_cost!AA58+TQY_cost!AA58+GHP_cost!AA58</f>
        <v>0</v>
      </c>
      <c r="AB58" s="305">
        <f>GSB_cost!AB58+EHK_cost!AB58+CMN_cost!AB58+CLC_cost!AB58+BETS_cost!AB58+BGO_cost!AB58+WIN_cost!AB58+WPD_cost!AB58+TQY_cost!AB58+GHP_cost!AB58</f>
        <v>0</v>
      </c>
      <c r="AC58" s="233">
        <f>GSB_cost!AC58+EHK_cost!AC58+CMN_cost!AC58+CLC_cost!AC58+BETS_cost!AC58+BGO_cost!AC58+WIN_cost!AC58+WPD_cost!AC58+TQY_cost!AC58+GHP_cost!AC58</f>
        <v>0</v>
      </c>
      <c r="AD58" s="233">
        <f>GSB_cost!AD58+EHK_cost!AD58+CMN_cost!AD58+CLC_cost!AD58+BETS_cost!AD58+BGO_cost!AD58+WIN_cost!AD58+WPD_cost!AD58+TQY_cost!AD58+GHP_cost!AD58</f>
        <v>0</v>
      </c>
      <c r="AE58" s="305">
        <f>GSB_cost!AE58+EHK_cost!AE58+CMN_cost!AE58+CLC_cost!AE58+BETS_cost!AE58+BGO_cost!AE58+WIN_cost!AE58+WPD_cost!AE58+TQY_cost!AE58+GHP_cost!AE58</f>
        <v>0</v>
      </c>
      <c r="AF58" s="124"/>
      <c r="AI58" s="235">
        <f>GSB_cost!AN58+EHK_cost!AN58+CMN_cost!AN58+CLC_cost!AN58+BETS_cost!AN58+BGO_cost!AN58+WIN_cost!AN58+WPD_cost!AN58+TQY_cost!AN58+GHP_cost!AN58</f>
        <v>0</v>
      </c>
      <c r="AJ58" s="235">
        <f>GSB_cost!AO58+EHK_cost!AO58+CMN_cost!AO58+CLC_cost!AO58+BETS_cost!AO58+BGO_cost!AO58+WIN_cost!AO58+WPD_cost!AO58+TQY_cost!AO58+GHP_cost!AO58</f>
        <v>0</v>
      </c>
      <c r="AK58" s="235">
        <f>GSB_cost!AP58+EHK_cost!AP58+CMN_cost!AP58+CLC_cost!AP58+BETS_cost!AP58+BGO_cost!AP58+WIN_cost!AP58+WPD_cost!AP58+TQY_cost!AP58+GHP_cost!AP58</f>
        <v>0</v>
      </c>
      <c r="AL58" s="235">
        <f>GSB_cost!AQ58+EHK_cost!AQ58+CMN_cost!AQ58+CLC_cost!AQ58+BETS_cost!AQ58+BGO_cost!AQ58+WIN_cost!AQ58+WPD_cost!AQ58+TQY_cost!AQ58+GHP_cost!AQ58</f>
        <v>0</v>
      </c>
      <c r="AM58" s="235">
        <f>GSB_cost!AR58+EHK_cost!AR58+CMN_cost!AR58+CLC_cost!AR58+BETS_cost!AR58+BGO_cost!AR58+WIN_cost!AR58+WPD_cost!AR58+TQY_cost!AR58+GHP_cost!AR58</f>
        <v>0</v>
      </c>
      <c r="AN58" s="235">
        <f>GSB_cost!AS58+EHK_cost!AS58+CMN_cost!AS58+CLC_cost!AS58+BETS_cost!AS58+BGO_cost!AS58+WIN_cost!AS58+WPD_cost!AS58+TQY_cost!AS58+GHP_cost!AS58</f>
        <v>0</v>
      </c>
      <c r="AO58" s="235">
        <f ca="1">GSB_cost!AT58+EHK_cost!AT58+CMN_cost!AT58+CLC_cost!AT58+BETS_cost!AT58+BGO_cost!AT58+WIN_cost!AT58+WPD_cost!AT58+TQY_cost!AT58+GHP_cost!AT58</f>
        <v>5203.1054462023485</v>
      </c>
      <c r="AP58" s="235">
        <f ca="1">GSB_cost!AU58+EHK_cost!AU58+CMN_cost!AU58+CLC_cost!AU58+BETS_cost!AU58+BGO_cost!AU58+WIN_cost!AU58+WPD_cost!AU58+TQY_cost!AU58+GHP_cost!AU58</f>
        <v>5203.1054462023485</v>
      </c>
      <c r="AQ58" s="235">
        <f ca="1">GSB_cost!AV58+EHK_cost!AV58+CMN_cost!AV58+CLC_cost!AV58+BETS_cost!AV58+BGO_cost!AV58+WIN_cost!AV58+WPD_cost!AV58+TQY_cost!AV58+GHP_cost!AV58</f>
        <v>2601.5527231011743</v>
      </c>
      <c r="AR58" s="235">
        <f ca="1">GSB_cost!AW58+EHK_cost!AW58+CMN_cost!AW58+CLC_cost!AW58+BETS_cost!AW58+BGO_cost!AW58+WIN_cost!AW58+WPD_cost!AW58+TQY_cost!AW58+GHP_cost!AW58</f>
        <v>2601.5527231011743</v>
      </c>
      <c r="AS58" s="235">
        <f ca="1">GSB_cost!AX58+EHK_cost!AX58+CMN_cost!AX58+CLC_cost!AX58+BETS_cost!AX58+BGO_cost!AX58+WIN_cost!AX58+WPD_cost!AX58+TQY_cost!AX58+GHP_cost!AX58</f>
        <v>5203.1054462023485</v>
      </c>
      <c r="AT58" s="235">
        <f ca="1">GSB_cost!AY58+EHK_cost!AY58+CMN_cost!AY58+CLC_cost!AY58+BETS_cost!AY58+BGO_cost!AY58+WIN_cost!AY58+WPD_cost!AY58+TQY_cost!AY58+GHP_cost!AY58</f>
        <v>5203.1054462023485</v>
      </c>
      <c r="AU58" s="235">
        <f>GSB_cost!AZ58+EHK_cost!AZ58+CMN_cost!AZ58+CLC_cost!AZ58+BETS_cost!AZ58+BGO_cost!AZ58+WIN_cost!AZ58+WPD_cost!AZ58+TQY_cost!AZ58+GHP_cost!AZ58</f>
        <v>0</v>
      </c>
      <c r="AV58" s="235">
        <f>GSB_cost!BA58+EHK_cost!BA58+CMN_cost!BA58+CLC_cost!BA58+BETS_cost!BA58+BGO_cost!BA58+WIN_cost!BA58+WPD_cost!BA58+TQY_cost!BA58+GHP_cost!BA58</f>
        <v>0</v>
      </c>
      <c r="AW58" s="235">
        <f>GSB_cost!BB58+EHK_cost!BB58+CMN_cost!BB58+CLC_cost!BB58+BETS_cost!BB58+BGO_cost!BB58+WIN_cost!BB58+WPD_cost!BB58+TQY_cost!BB58+GHP_cost!BB58</f>
        <v>0</v>
      </c>
      <c r="AX58" s="235">
        <f>GSB_cost!BC58+EHK_cost!BC58+CMN_cost!BC58+CLC_cost!BC58+BETS_cost!BC58+BGO_cost!BC58+WIN_cost!BC58+WPD_cost!BC58+TQY_cost!BC58+GHP_cost!BC58</f>
        <v>0</v>
      </c>
      <c r="AZ58" s="235">
        <f t="shared" ca="1" si="12"/>
        <v>26015.527231011743</v>
      </c>
      <c r="BA58" s="124"/>
      <c r="BB58" s="124"/>
      <c r="BC58" s="124"/>
      <c r="BD58" s="124"/>
      <c r="BE58" s="124"/>
      <c r="BF58" s="124"/>
      <c r="BG58" s="124"/>
      <c r="BH58" s="124"/>
      <c r="BJ58" s="124"/>
    </row>
    <row r="59" spans="2:62" s="217" customFormat="1">
      <c r="B59" s="185"/>
      <c r="F59" s="12"/>
      <c r="G59" s="98"/>
      <c r="H59" s="233"/>
      <c r="I59" s="233"/>
      <c r="J59" s="305"/>
      <c r="K59" s="233"/>
      <c r="L59" s="233"/>
      <c r="M59" s="305"/>
      <c r="N59" s="233"/>
      <c r="O59" s="233"/>
      <c r="P59" s="305"/>
      <c r="Q59" s="233"/>
      <c r="R59" s="233"/>
      <c r="S59" s="305"/>
      <c r="T59" s="233"/>
      <c r="U59" s="233"/>
      <c r="V59" s="305"/>
      <c r="W59" s="233"/>
      <c r="X59" s="233"/>
      <c r="Y59" s="305"/>
      <c r="Z59" s="233"/>
      <c r="AA59" s="233"/>
      <c r="AB59" s="305"/>
      <c r="AC59" s="233"/>
      <c r="AD59" s="233"/>
      <c r="AE59" s="3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Z59" s="105"/>
      <c r="BA59" s="124"/>
      <c r="BB59" s="124"/>
      <c r="BC59" s="124"/>
      <c r="BD59" s="124"/>
      <c r="BE59" s="124"/>
      <c r="BF59" s="124"/>
      <c r="BG59" s="124"/>
      <c r="BH59" s="124"/>
      <c r="BJ59" s="124"/>
    </row>
    <row r="60" spans="2:62">
      <c r="B60" s="185" t="str">
        <f>B56</f>
        <v>Substation</v>
      </c>
      <c r="D60" s="224" t="s">
        <v>131</v>
      </c>
      <c r="E60" t="b">
        <f>IF(ISBLANK(D60), "", INDEX(Asset_groups!$F$7:$F$73, MATCH(D60, Asset_groups!$D$7:$D$73,0))="capex")</f>
        <v>1</v>
      </c>
      <c r="F60" s="12"/>
      <c r="G60" s="98"/>
      <c r="H60" s="233">
        <f>GSB_cost!H60+EHK_cost!H60+CMN_cost!H60+CLC_cost!H60+BETS_cost!H60+BGO_cost!H60+WIN_cost!H60+WPD_cost!H60+TQY_cost!H60+GHP_cost!H60</f>
        <v>0</v>
      </c>
      <c r="I60" s="233">
        <f>GSB_cost!I60+EHK_cost!I60+CMN_cost!I60+CLC_cost!I60+BETS_cost!I60+BGO_cost!I60+WIN_cost!I60+WPD_cost!I60+TQY_cost!I60+GHP_cost!I60</f>
        <v>0</v>
      </c>
      <c r="J60" s="305">
        <f>GSB_cost!J60+EHK_cost!J60+CMN_cost!J60+CLC_cost!J60+BETS_cost!J60+BGO_cost!J60+WIN_cost!J60+WPD_cost!J60+TQY_cost!J60+GHP_cost!J60</f>
        <v>0</v>
      </c>
      <c r="K60" s="233">
        <f>GSB_cost!K60+EHK_cost!K60+CMN_cost!K60+CLC_cost!K60+BETS_cost!K60+BGO_cost!K60+WIN_cost!K60+WPD_cost!K60+TQY_cost!K60+GHP_cost!K60</f>
        <v>0</v>
      </c>
      <c r="L60" s="233">
        <f>GSB_cost!L60+EHK_cost!L60+CMN_cost!L60+CLC_cost!L60+BETS_cost!L60+BGO_cost!L60+WIN_cost!L60+WPD_cost!L60+TQY_cost!L60+GHP_cost!L60</f>
        <v>0</v>
      </c>
      <c r="M60" s="305">
        <f>GSB_cost!M60+EHK_cost!M60+CMN_cost!M60+CLC_cost!M60+BETS_cost!M60+BGO_cost!M60+WIN_cost!M60+WPD_cost!M60+TQY_cost!M60+GHP_cost!M60</f>
        <v>0</v>
      </c>
      <c r="N60" s="233">
        <f>GSB_cost!N60+EHK_cost!N60+CMN_cost!N60+CLC_cost!N60+BETS_cost!N60+BGO_cost!N60+WIN_cost!N60+WPD_cost!N60+TQY_cost!N60+GHP_cost!N60</f>
        <v>0</v>
      </c>
      <c r="O60" s="233">
        <f>GSB_cost!O60+EHK_cost!O60+CMN_cost!O60+CLC_cost!O60+BETS_cost!O60+BGO_cost!O60+WIN_cost!O60+WPD_cost!O60+TQY_cost!O60+GHP_cost!O60</f>
        <v>0</v>
      </c>
      <c r="P60" s="305">
        <f>GSB_cost!P60+EHK_cost!P60+CMN_cost!P60+CLC_cost!P60+BETS_cost!P60+BGO_cost!P60+WIN_cost!P60+WPD_cost!P60+TQY_cost!P60+GHP_cost!P60</f>
        <v>0</v>
      </c>
      <c r="Q60" s="233">
        <f>GSB_cost!Q60+EHK_cost!Q60+CMN_cost!Q60+CLC_cost!Q60+BETS_cost!Q60+BGO_cost!Q60+WIN_cost!Q60+WPD_cost!Q60+TQY_cost!Q60+GHP_cost!Q60</f>
        <v>407905</v>
      </c>
      <c r="R60" s="233">
        <f ca="1">GSB_cost!R60+EHK_cost!R60+CMN_cost!R60+CLC_cost!R60+BETS_cost!R60+BGO_cost!R60+WIN_cost!R60+WPD_cost!R60+TQY_cost!R60+GHP_cost!R60</f>
        <v>0</v>
      </c>
      <c r="S60" s="305">
        <f>GSB_cost!S60+EHK_cost!S60+CMN_cost!S60+CLC_cost!S60+BETS_cost!S60+BGO_cost!S60+WIN_cost!S60+WPD_cost!S60+TQY_cost!S60+GHP_cost!S60</f>
        <v>0</v>
      </c>
      <c r="T60" s="233">
        <f>GSB_cost!T60+EHK_cost!T60+CMN_cost!T60+CLC_cost!T60+BETS_cost!T60+BGO_cost!T60+WIN_cost!T60+WPD_cost!T60+TQY_cost!T60+GHP_cost!T60</f>
        <v>0</v>
      </c>
      <c r="U60" s="233">
        <f ca="1">GSB_cost!U60+EHK_cost!U60+CMN_cost!U60+CLC_cost!U60+BETS_cost!U60+BGO_cost!U60+WIN_cost!U60+WPD_cost!U60+TQY_cost!U60+GHP_cost!U60</f>
        <v>0</v>
      </c>
      <c r="V60" s="305">
        <f>GSB_cost!V60+EHK_cost!V60+CMN_cost!V60+CLC_cost!V60+BETS_cost!V60+BGO_cost!V60+WIN_cost!V60+WPD_cost!V60+TQY_cost!V60+GHP_cost!V60</f>
        <v>0</v>
      </c>
      <c r="W60" s="233">
        <f>GSB_cost!W60+EHK_cost!W60+CMN_cost!W60+CLC_cost!W60+BETS_cost!W60+BGO_cost!W60+WIN_cost!W60+WPD_cost!W60+TQY_cost!W60+GHP_cost!W60</f>
        <v>0</v>
      </c>
      <c r="X60" s="233">
        <f ca="1">GSB_cost!X60+EHK_cost!X60+CMN_cost!X60+CLC_cost!X60+BETS_cost!X60+BGO_cost!X60+WIN_cost!X60+WPD_cost!X60+TQY_cost!X60+GHP_cost!X60</f>
        <v>0</v>
      </c>
      <c r="Y60" s="305">
        <f>GSB_cost!Y60+EHK_cost!Y60+CMN_cost!Y60+CLC_cost!Y60+BETS_cost!Y60+BGO_cost!Y60+WIN_cost!Y60+WPD_cost!Y60+TQY_cost!Y60+GHP_cost!Y60</f>
        <v>0</v>
      </c>
      <c r="Z60" s="233">
        <f>GSB_cost!Z60+EHK_cost!Z60+CMN_cost!Z60+CLC_cost!Z60+BETS_cost!Z60+BGO_cost!Z60+WIN_cost!Z60+WPD_cost!Z60+TQY_cost!Z60+GHP_cost!Z60</f>
        <v>0</v>
      </c>
      <c r="AA60" s="233">
        <f>GSB_cost!AA60+EHK_cost!AA60+CMN_cost!AA60+CLC_cost!AA60+BETS_cost!AA60+BGO_cost!AA60+WIN_cost!AA60+WPD_cost!AA60+TQY_cost!AA60+GHP_cost!AA60</f>
        <v>0</v>
      </c>
      <c r="AB60" s="305">
        <f>GSB_cost!AB60+EHK_cost!AB60+CMN_cost!AB60+CLC_cost!AB60+BETS_cost!AB60+BGO_cost!AB60+WIN_cost!AB60+WPD_cost!AB60+TQY_cost!AB60+GHP_cost!AB60</f>
        <v>0</v>
      </c>
      <c r="AC60" s="233">
        <f>GSB_cost!AC60+EHK_cost!AC60+CMN_cost!AC60+CLC_cost!AC60+BETS_cost!AC60+BGO_cost!AC60+WIN_cost!AC60+WPD_cost!AC60+TQY_cost!AC60+GHP_cost!AC60</f>
        <v>0</v>
      </c>
      <c r="AD60" s="233">
        <f>GSB_cost!AD60+EHK_cost!AD60+CMN_cost!AD60+CLC_cost!AD60+BETS_cost!AD60+BGO_cost!AD60+WIN_cost!AD60+WPD_cost!AD60+TQY_cost!AD60+GHP_cost!AD60</f>
        <v>0</v>
      </c>
      <c r="AE60" s="305">
        <f>GSB_cost!AE60+EHK_cost!AE60+CMN_cost!AE60+CLC_cost!AE60+BETS_cost!AE60+BGO_cost!AE60+WIN_cost!AE60+WPD_cost!AE60+TQY_cost!AE60+GHP_cost!AE60</f>
        <v>0</v>
      </c>
      <c r="AF60" s="124"/>
      <c r="AH60" s="217"/>
      <c r="AI60" s="235">
        <f>GSB_cost!AN60+EHK_cost!AN60+CMN_cost!AN60+CLC_cost!AN60+BETS_cost!AN60+BGO_cost!AN60+WIN_cost!AN60+WPD_cost!AN60+TQY_cost!AN60+GHP_cost!AN60</f>
        <v>0</v>
      </c>
      <c r="AJ60" s="235">
        <f>GSB_cost!AO60+EHK_cost!AO60+CMN_cost!AO60+CLC_cost!AO60+BETS_cost!AO60+BGO_cost!AO60+WIN_cost!AO60+WPD_cost!AO60+TQY_cost!AO60+GHP_cost!AO60</f>
        <v>0</v>
      </c>
      <c r="AK60" s="235">
        <f>GSB_cost!AP60+EHK_cost!AP60+CMN_cost!AP60+CLC_cost!AP60+BETS_cost!AP60+BGO_cost!AP60+WIN_cost!AP60+WPD_cost!AP60+TQY_cost!AP60+GHP_cost!AP60</f>
        <v>0</v>
      </c>
      <c r="AL60" s="235">
        <f>GSB_cost!AQ60+EHK_cost!AQ60+CMN_cost!AQ60+CLC_cost!AQ60+BETS_cost!AQ60+BGO_cost!AQ60+WIN_cost!AQ60+WPD_cost!AQ60+TQY_cost!AQ60+GHP_cost!AQ60</f>
        <v>0</v>
      </c>
      <c r="AM60" s="235">
        <f>GSB_cost!AR60+EHK_cost!AR60+CMN_cost!AR60+CLC_cost!AR60+BETS_cost!AR60+BGO_cost!AR60+WIN_cost!AR60+WPD_cost!AR60+TQY_cost!AR60+GHP_cost!AR60</f>
        <v>0</v>
      </c>
      <c r="AN60" s="235">
        <f>GSB_cost!AS60+EHK_cost!AS60+CMN_cost!AS60+CLC_cost!AS60+BETS_cost!AS60+BGO_cost!AS60+WIN_cost!AS60+WPD_cost!AS60+TQY_cost!AS60+GHP_cost!AS60</f>
        <v>0</v>
      </c>
      <c r="AO60" s="235">
        <f ca="1">GSB_cost!AT60+EHK_cost!AT60+CMN_cost!AT60+CLC_cost!AT60+BETS_cost!AT60+BGO_cost!AT60+WIN_cost!AT60+WPD_cost!AT60+TQY_cost!AT60+GHP_cost!AT60</f>
        <v>0</v>
      </c>
      <c r="AP60" s="235">
        <f ca="1">GSB_cost!AU60+EHK_cost!AU60+CMN_cost!AU60+CLC_cost!AU60+BETS_cost!AU60+BGO_cost!AU60+WIN_cost!AU60+WPD_cost!AU60+TQY_cost!AU60+GHP_cost!AU60</f>
        <v>203952.5</v>
      </c>
      <c r="AQ60" s="235">
        <f ca="1">GSB_cost!AV60+EHK_cost!AV60+CMN_cost!AV60+CLC_cost!AV60+BETS_cost!AV60+BGO_cost!AV60+WIN_cost!AV60+WPD_cost!AV60+TQY_cost!AV60+GHP_cost!AV60</f>
        <v>203952.5</v>
      </c>
      <c r="AR60" s="235">
        <f ca="1">GSB_cost!AW60+EHK_cost!AW60+CMN_cost!AW60+CLC_cost!AW60+BETS_cost!AW60+BGO_cost!AW60+WIN_cost!AW60+WPD_cost!AW60+TQY_cost!AW60+GHP_cost!AW60</f>
        <v>0</v>
      </c>
      <c r="AS60" s="235">
        <f ca="1">GSB_cost!AX60+EHK_cost!AX60+CMN_cost!AX60+CLC_cost!AX60+BETS_cost!AX60+BGO_cost!AX60+WIN_cost!AX60+WPD_cost!AX60+TQY_cost!AX60+GHP_cost!AX60</f>
        <v>0</v>
      </c>
      <c r="AT60" s="235">
        <f ca="1">GSB_cost!AY60+EHK_cost!AY60+CMN_cost!AY60+CLC_cost!AY60+BETS_cost!AY60+BGO_cost!AY60+WIN_cost!AY60+WPD_cost!AY60+TQY_cost!AY60+GHP_cost!AY60</f>
        <v>0</v>
      </c>
      <c r="AU60" s="235">
        <f>GSB_cost!AZ60+EHK_cost!AZ60+CMN_cost!AZ60+CLC_cost!AZ60+BETS_cost!AZ60+BGO_cost!AZ60+WIN_cost!AZ60+WPD_cost!AZ60+TQY_cost!AZ60+GHP_cost!AZ60</f>
        <v>0</v>
      </c>
      <c r="AV60" s="235">
        <f>GSB_cost!BA60+EHK_cost!BA60+CMN_cost!BA60+CLC_cost!BA60+BETS_cost!BA60+BGO_cost!BA60+WIN_cost!BA60+WPD_cost!BA60+TQY_cost!BA60+GHP_cost!BA60</f>
        <v>0</v>
      </c>
      <c r="AW60" s="235">
        <f>GSB_cost!BB60+EHK_cost!BB60+CMN_cost!BB60+CLC_cost!BB60+BETS_cost!BB60+BGO_cost!BB60+WIN_cost!BB60+WPD_cost!BB60+TQY_cost!BB60+GHP_cost!BB60</f>
        <v>0</v>
      </c>
      <c r="AX60" s="235">
        <f>GSB_cost!BC60+EHK_cost!BC60+CMN_cost!BC60+CLC_cost!BC60+BETS_cost!BC60+BGO_cost!BC60+WIN_cost!BC60+WPD_cost!BC60+TQY_cost!BC60+GHP_cost!BC60</f>
        <v>0</v>
      </c>
      <c r="AY60" s="217"/>
      <c r="AZ60" s="235">
        <f t="shared" ref="AZ60:AZ61" ca="1" si="13">SUM(AI60:AX60)</f>
        <v>407905</v>
      </c>
      <c r="BA60" s="124"/>
    </row>
    <row r="61" spans="2:62">
      <c r="B61" s="185" t="str">
        <f t="shared" si="10"/>
        <v>Substation</v>
      </c>
      <c r="D61" s="224" t="s">
        <v>85</v>
      </c>
      <c r="E61" s="217" t="b">
        <f>IF(ISBLANK(D61), "", INDEX(Asset_groups!$F$7:$F$73, MATCH(D61, Asset_groups!$D$7:$D$73,0))="capex")</f>
        <v>1</v>
      </c>
      <c r="F61" s="12"/>
      <c r="G61" s="98"/>
      <c r="H61" s="233">
        <f>GSB_cost!H61+EHK_cost!H61+CMN_cost!H61+CLC_cost!H61+BETS_cost!H61+BGO_cost!H61+WIN_cost!H61+WPD_cost!H61+TQY_cost!H61+GHP_cost!H61</f>
        <v>0</v>
      </c>
      <c r="I61" s="233">
        <f>GSB_cost!I61+EHK_cost!I61+CMN_cost!I61+CLC_cost!I61+BETS_cost!I61+BGO_cost!I61+WIN_cost!I61+WPD_cost!I61+TQY_cost!I61+GHP_cost!I61</f>
        <v>0</v>
      </c>
      <c r="J61" s="305">
        <f>GSB_cost!J61+EHK_cost!J61+CMN_cost!J61+CLC_cost!J61+BETS_cost!J61+BGO_cost!J61+WIN_cost!J61+WPD_cost!J61+TQY_cost!J61+GHP_cost!J61</f>
        <v>0</v>
      </c>
      <c r="K61" s="233">
        <f>GSB_cost!K61+EHK_cost!K61+CMN_cost!K61+CLC_cost!K61+BETS_cost!K61+BGO_cost!K61+WIN_cost!K61+WPD_cost!K61+TQY_cost!K61+GHP_cost!K61</f>
        <v>0</v>
      </c>
      <c r="L61" s="233">
        <f>GSB_cost!L61+EHK_cost!L61+CMN_cost!L61+CLC_cost!L61+BETS_cost!L61+BGO_cost!L61+WIN_cost!L61+WPD_cost!L61+TQY_cost!L61+GHP_cost!L61</f>
        <v>0</v>
      </c>
      <c r="M61" s="305">
        <f>GSB_cost!M61+EHK_cost!M61+CMN_cost!M61+CLC_cost!M61+BETS_cost!M61+BGO_cost!M61+WIN_cost!M61+WPD_cost!M61+TQY_cost!M61+GHP_cost!M61</f>
        <v>0</v>
      </c>
      <c r="N61" s="233">
        <f>GSB_cost!N61+EHK_cost!N61+CMN_cost!N61+CLC_cost!N61+BETS_cost!N61+BGO_cost!N61+WIN_cost!N61+WPD_cost!N61+TQY_cost!N61+GHP_cost!N61</f>
        <v>0</v>
      </c>
      <c r="O61" s="233">
        <f>GSB_cost!O61+EHK_cost!O61+CMN_cost!O61+CLC_cost!O61+BETS_cost!O61+BGO_cost!O61+WIN_cost!O61+WPD_cost!O61+TQY_cost!O61+GHP_cost!O61</f>
        <v>0</v>
      </c>
      <c r="P61" s="305">
        <f>GSB_cost!P61+EHK_cost!P61+CMN_cost!P61+CLC_cost!P61+BETS_cost!P61+BGO_cost!P61+WIN_cost!P61+WPD_cost!P61+TQY_cost!P61+GHP_cost!P61</f>
        <v>0</v>
      </c>
      <c r="Q61" s="233">
        <f>GSB_cost!Q61+EHK_cost!Q61+CMN_cost!Q61+CLC_cost!Q61+BETS_cost!Q61+BGO_cost!Q61+WIN_cost!Q61+WPD_cost!Q61+TQY_cost!Q61+GHP_cost!Q61</f>
        <v>5044164.7575150877</v>
      </c>
      <c r="R61" s="233">
        <f ca="1">GSB_cost!R61+EHK_cost!R61+CMN_cost!R61+CLC_cost!R61+BETS_cost!R61+BGO_cost!R61+WIN_cost!R61+WPD_cost!R61+TQY_cost!R61+GHP_cost!R61</f>
        <v>0</v>
      </c>
      <c r="S61" s="305">
        <f>GSB_cost!S61+EHK_cost!S61+CMN_cost!S61+CLC_cost!S61+BETS_cost!S61+BGO_cost!S61+WIN_cost!S61+WPD_cost!S61+TQY_cost!S61+GHP_cost!S61</f>
        <v>0</v>
      </c>
      <c r="T61" s="233">
        <f>GSB_cost!T61+EHK_cost!T61+CMN_cost!T61+CLC_cost!T61+BETS_cost!T61+BGO_cost!T61+WIN_cost!T61+WPD_cost!T61+TQY_cost!T61+GHP_cost!T61</f>
        <v>1107108</v>
      </c>
      <c r="U61" s="233">
        <f ca="1">GSB_cost!U61+EHK_cost!U61+CMN_cost!U61+CLC_cost!U61+BETS_cost!U61+BGO_cost!U61+WIN_cost!U61+WPD_cost!U61+TQY_cost!U61+GHP_cost!U61</f>
        <v>0</v>
      </c>
      <c r="V61" s="305">
        <f>GSB_cost!V61+EHK_cost!V61+CMN_cost!V61+CLC_cost!V61+BETS_cost!V61+BGO_cost!V61+WIN_cost!V61+WPD_cost!V61+TQY_cost!V61+GHP_cost!V61</f>
        <v>0</v>
      </c>
      <c r="W61" s="233">
        <f>GSB_cost!W61+EHK_cost!W61+CMN_cost!W61+CLC_cost!W61+BETS_cost!W61+BGO_cost!W61+WIN_cost!W61+WPD_cost!W61+TQY_cost!W61+GHP_cost!W61</f>
        <v>615060</v>
      </c>
      <c r="X61" s="233">
        <f ca="1">GSB_cost!X61+EHK_cost!X61+CMN_cost!X61+CLC_cost!X61+BETS_cost!X61+BGO_cost!X61+WIN_cost!X61+WPD_cost!X61+TQY_cost!X61+GHP_cost!X61</f>
        <v>0</v>
      </c>
      <c r="Y61" s="305">
        <f>GSB_cost!Y61+EHK_cost!Y61+CMN_cost!Y61+CLC_cost!Y61+BETS_cost!Y61+BGO_cost!Y61+WIN_cost!Y61+WPD_cost!Y61+TQY_cost!Y61+GHP_cost!Y61</f>
        <v>0</v>
      </c>
      <c r="Z61" s="233">
        <f>GSB_cost!Z61+EHK_cost!Z61+CMN_cost!Z61+CLC_cost!Z61+BETS_cost!Z61+BGO_cost!Z61+WIN_cost!Z61+WPD_cost!Z61+TQY_cost!Z61+GHP_cost!Z61</f>
        <v>0</v>
      </c>
      <c r="AA61" s="233">
        <f>GSB_cost!AA61+EHK_cost!AA61+CMN_cost!AA61+CLC_cost!AA61+BETS_cost!AA61+BGO_cost!AA61+WIN_cost!AA61+WPD_cost!AA61+TQY_cost!AA61+GHP_cost!AA61</f>
        <v>0</v>
      </c>
      <c r="AB61" s="305">
        <f>GSB_cost!AB61+EHK_cost!AB61+CMN_cost!AB61+CLC_cost!AB61+BETS_cost!AB61+BGO_cost!AB61+WIN_cost!AB61+WPD_cost!AB61+TQY_cost!AB61+GHP_cost!AB61</f>
        <v>0</v>
      </c>
      <c r="AC61" s="233">
        <f>GSB_cost!AC61+EHK_cost!AC61+CMN_cost!AC61+CLC_cost!AC61+BETS_cost!AC61+BGO_cost!AC61+WIN_cost!AC61+WPD_cost!AC61+TQY_cost!AC61+GHP_cost!AC61</f>
        <v>0</v>
      </c>
      <c r="AD61" s="233">
        <f>GSB_cost!AD61+EHK_cost!AD61+CMN_cost!AD61+CLC_cost!AD61+BETS_cost!AD61+BGO_cost!AD61+WIN_cost!AD61+WPD_cost!AD61+TQY_cost!AD61+GHP_cost!AD61</f>
        <v>0</v>
      </c>
      <c r="AE61" s="305">
        <f>GSB_cost!AE61+EHK_cost!AE61+CMN_cost!AE61+CLC_cost!AE61+BETS_cost!AE61+BGO_cost!AE61+WIN_cost!AE61+WPD_cost!AE61+TQY_cost!AE61+GHP_cost!AE61</f>
        <v>0</v>
      </c>
      <c r="AF61" s="124"/>
      <c r="AH61" s="217"/>
      <c r="AI61" s="235">
        <f>GSB_cost!AN61+EHK_cost!AN61+CMN_cost!AN61+CLC_cost!AN61+BETS_cost!AN61+BGO_cost!AN61+WIN_cost!AN61+WPD_cost!AN61+TQY_cost!AN61+GHP_cost!AN61</f>
        <v>0</v>
      </c>
      <c r="AJ61" s="235">
        <f>GSB_cost!AO61+EHK_cost!AO61+CMN_cost!AO61+CLC_cost!AO61+BETS_cost!AO61+BGO_cost!AO61+WIN_cost!AO61+WPD_cost!AO61+TQY_cost!AO61+GHP_cost!AO61</f>
        <v>0</v>
      </c>
      <c r="AK61" s="235">
        <f>GSB_cost!AP61+EHK_cost!AP61+CMN_cost!AP61+CLC_cost!AP61+BETS_cost!AP61+BGO_cost!AP61+WIN_cost!AP61+WPD_cost!AP61+TQY_cost!AP61+GHP_cost!AP61</f>
        <v>0</v>
      </c>
      <c r="AL61" s="235">
        <f>GSB_cost!AQ61+EHK_cost!AQ61+CMN_cost!AQ61+CLC_cost!AQ61+BETS_cost!AQ61+BGO_cost!AQ61+WIN_cost!AQ61+WPD_cost!AQ61+TQY_cost!AQ61+GHP_cost!AQ61</f>
        <v>0</v>
      </c>
      <c r="AM61" s="235">
        <f>GSB_cost!AR61+EHK_cost!AR61+CMN_cost!AR61+CLC_cost!AR61+BETS_cost!AR61+BGO_cost!AR61+WIN_cost!AR61+WPD_cost!AR61+TQY_cost!AR61+GHP_cost!AR61</f>
        <v>0</v>
      </c>
      <c r="AN61" s="235">
        <f>GSB_cost!AS61+EHK_cost!AS61+CMN_cost!AS61+CLC_cost!AS61+BETS_cost!AS61+BGO_cost!AS61+WIN_cost!AS61+WPD_cost!AS61+TQY_cost!AS61+GHP_cost!AS61</f>
        <v>0</v>
      </c>
      <c r="AO61" s="235">
        <f ca="1">GSB_cost!AT61+EHK_cost!AT61+CMN_cost!AT61+CLC_cost!AT61+BETS_cost!AT61+BGO_cost!AT61+WIN_cost!AT61+WPD_cost!AT61+TQY_cost!AT61+GHP_cost!AT61</f>
        <v>1353132</v>
      </c>
      <c r="AP61" s="235">
        <f ca="1">GSB_cost!AU61+EHK_cost!AU61+CMN_cost!AU61+CLC_cost!AU61+BETS_cost!AU61+BGO_cost!AU61+WIN_cost!AU61+WPD_cost!AU61+TQY_cost!AU61+GHP_cost!AU61</f>
        <v>2522082.3787575439</v>
      </c>
      <c r="AQ61" s="235">
        <f ca="1">GSB_cost!AV61+EHK_cost!AV61+CMN_cost!AV61+CLC_cost!AV61+BETS_cost!AV61+BGO_cost!AV61+WIN_cost!AV61+WPD_cost!AV61+TQY_cost!AV61+GHP_cost!AV61</f>
        <v>1722504.3787575439</v>
      </c>
      <c r="AR61" s="235">
        <f ca="1">GSB_cost!AW61+EHK_cost!AW61+CMN_cost!AW61+CLC_cost!AW61+BETS_cost!AW61+BGO_cost!AW61+WIN_cost!AW61+WPD_cost!AW61+TQY_cost!AW61+GHP_cost!AW61</f>
        <v>553554</v>
      </c>
      <c r="AS61" s="235">
        <f ca="1">GSB_cost!AX61+EHK_cost!AX61+CMN_cost!AX61+CLC_cost!AX61+BETS_cost!AX61+BGO_cost!AX61+WIN_cost!AX61+WPD_cost!AX61+TQY_cost!AX61+GHP_cost!AX61</f>
        <v>307530</v>
      </c>
      <c r="AT61" s="235">
        <f ca="1">GSB_cost!AY61+EHK_cost!AY61+CMN_cost!AY61+CLC_cost!AY61+BETS_cost!AY61+BGO_cost!AY61+WIN_cost!AY61+WPD_cost!AY61+TQY_cost!AY61+GHP_cost!AY61</f>
        <v>307530</v>
      </c>
      <c r="AU61" s="235">
        <f>GSB_cost!AZ61+EHK_cost!AZ61+CMN_cost!AZ61+CLC_cost!AZ61+BETS_cost!AZ61+BGO_cost!AZ61+WIN_cost!AZ61+WPD_cost!AZ61+TQY_cost!AZ61+GHP_cost!AZ61</f>
        <v>0</v>
      </c>
      <c r="AV61" s="235">
        <f>GSB_cost!BA61+EHK_cost!BA61+CMN_cost!BA61+CLC_cost!BA61+BETS_cost!BA61+BGO_cost!BA61+WIN_cost!BA61+WPD_cost!BA61+TQY_cost!BA61+GHP_cost!BA61</f>
        <v>0</v>
      </c>
      <c r="AW61" s="235">
        <f>GSB_cost!BB61+EHK_cost!BB61+CMN_cost!BB61+CLC_cost!BB61+BETS_cost!BB61+BGO_cost!BB61+WIN_cost!BB61+WPD_cost!BB61+TQY_cost!BB61+GHP_cost!BB61</f>
        <v>0</v>
      </c>
      <c r="AX61" s="235">
        <f>GSB_cost!BC61+EHK_cost!BC61+CMN_cost!BC61+CLC_cost!BC61+BETS_cost!BC61+BGO_cost!BC61+WIN_cost!BC61+WPD_cost!BC61+TQY_cost!BC61+GHP_cost!BC61</f>
        <v>0</v>
      </c>
      <c r="AY61" s="217"/>
      <c r="AZ61" s="235">
        <f t="shared" ca="1" si="13"/>
        <v>6766332.7575150877</v>
      </c>
      <c r="BA61" s="124"/>
    </row>
    <row r="62" spans="2:62">
      <c r="B62" s="185" t="str">
        <f t="shared" si="10"/>
        <v>Substation</v>
      </c>
      <c r="D62" s="224" t="s">
        <v>18</v>
      </c>
      <c r="E62" s="217" t="b">
        <f>IF(ISBLANK(D62), "", INDEX(Asset_groups!$F$7:$F$73, MATCH(D62, Asset_groups!$D$7:$D$73,0))="capex")</f>
        <v>1</v>
      </c>
      <c r="F62" s="12"/>
      <c r="G62" s="98"/>
      <c r="H62" s="233">
        <f>GSB_cost!H62+EHK_cost!H62+CMN_cost!H62+CLC_cost!H62+BETS_cost!H62+BGO_cost!H62+WIN_cost!H62+WPD_cost!H62+TQY_cost!H62+GHP_cost!H62</f>
        <v>0</v>
      </c>
      <c r="I62" s="233">
        <f>GSB_cost!I62+EHK_cost!I62+CMN_cost!I62+CLC_cost!I62+BETS_cost!I62+BGO_cost!I62+WIN_cost!I62+WPD_cost!I62+TQY_cost!I62+GHP_cost!I62</f>
        <v>0</v>
      </c>
      <c r="J62" s="305">
        <f>GSB_cost!J62+EHK_cost!J62+CMN_cost!J62+CLC_cost!J62+BETS_cost!J62+BGO_cost!J62+WIN_cost!J62+WPD_cost!J62+TQY_cost!J62+GHP_cost!J62</f>
        <v>0</v>
      </c>
      <c r="K62" s="233">
        <f>GSB_cost!K62+EHK_cost!K62+CMN_cost!K62+CLC_cost!K62+BETS_cost!K62+BGO_cost!K62+WIN_cost!K62+WPD_cost!K62+TQY_cost!K62+GHP_cost!K62</f>
        <v>0</v>
      </c>
      <c r="L62" s="233">
        <f>GSB_cost!L62+EHK_cost!L62+CMN_cost!L62+CLC_cost!L62+BETS_cost!L62+BGO_cost!L62+WIN_cost!L62+WPD_cost!L62+TQY_cost!L62+GHP_cost!L62</f>
        <v>0</v>
      </c>
      <c r="M62" s="305">
        <f>GSB_cost!M62+EHK_cost!M62+CMN_cost!M62+CLC_cost!M62+BETS_cost!M62+BGO_cost!M62+WIN_cost!M62+WPD_cost!M62+TQY_cost!M62+GHP_cost!M62</f>
        <v>0</v>
      </c>
      <c r="N62" s="233">
        <f>GSB_cost!N62+EHK_cost!N62+CMN_cost!N62+CLC_cost!N62+BETS_cost!N62+BGO_cost!N62+WIN_cost!N62+WPD_cost!N62+TQY_cost!N62+GHP_cost!N62</f>
        <v>0</v>
      </c>
      <c r="O62" s="233">
        <f>GSB_cost!O62+EHK_cost!O62+CMN_cost!O62+CLC_cost!O62+BETS_cost!O62+BGO_cost!O62+WIN_cost!O62+WPD_cost!O62+TQY_cost!O62+GHP_cost!O62</f>
        <v>0</v>
      </c>
      <c r="P62" s="305">
        <f>GSB_cost!P62+EHK_cost!P62+CMN_cost!P62+CLC_cost!P62+BETS_cost!P62+BGO_cost!P62+WIN_cost!P62+WPD_cost!P62+TQY_cost!P62+GHP_cost!P62</f>
        <v>0</v>
      </c>
      <c r="Q62" s="233">
        <f>GSB_cost!Q62+EHK_cost!Q62+CMN_cost!Q62+CLC_cost!Q62+BETS_cost!Q62+BGO_cost!Q62+WIN_cost!Q62+WPD_cost!Q62+TQY_cost!Q62+GHP_cost!Q62</f>
        <v>0</v>
      </c>
      <c r="R62" s="233">
        <f ca="1">GSB_cost!R62+EHK_cost!R62+CMN_cost!R62+CLC_cost!R62+BETS_cost!R62+BGO_cost!R62+WIN_cost!R62+WPD_cost!R62+TQY_cost!R62+GHP_cost!R62</f>
        <v>219101</v>
      </c>
      <c r="S62" s="305">
        <f>GSB_cost!S62+EHK_cost!S62+CMN_cost!S62+CLC_cost!S62+BETS_cost!S62+BGO_cost!S62+WIN_cost!S62+WPD_cost!S62+TQY_cost!S62+GHP_cost!S62</f>
        <v>0</v>
      </c>
      <c r="T62" s="233">
        <f>GSB_cost!T62+EHK_cost!T62+CMN_cost!T62+CLC_cost!T62+BETS_cost!T62+BGO_cost!T62+WIN_cost!T62+WPD_cost!T62+TQY_cost!T62+GHP_cost!T62</f>
        <v>0</v>
      </c>
      <c r="U62" s="233">
        <f ca="1">GSB_cost!U62+EHK_cost!U62+CMN_cost!U62+CLC_cost!U62+BETS_cost!U62+BGO_cost!U62+WIN_cost!U62+WPD_cost!U62+TQY_cost!U62+GHP_cost!U62</f>
        <v>0</v>
      </c>
      <c r="V62" s="305">
        <f>GSB_cost!V62+EHK_cost!V62+CMN_cost!V62+CLC_cost!V62+BETS_cost!V62+BGO_cost!V62+WIN_cost!V62+WPD_cost!V62+TQY_cost!V62+GHP_cost!V62</f>
        <v>0</v>
      </c>
      <c r="W62" s="233">
        <f>GSB_cost!W62+EHK_cost!W62+CMN_cost!W62+CLC_cost!W62+BETS_cost!W62+BGO_cost!W62+WIN_cost!W62+WPD_cost!W62+TQY_cost!W62+GHP_cost!W62</f>
        <v>0</v>
      </c>
      <c r="X62" s="233">
        <f ca="1">GSB_cost!X62+EHK_cost!X62+CMN_cost!X62+CLC_cost!X62+BETS_cost!X62+BGO_cost!X62+WIN_cost!X62+WPD_cost!X62+TQY_cost!X62+GHP_cost!X62</f>
        <v>0</v>
      </c>
      <c r="Y62" s="305">
        <f>GSB_cost!Y62+EHK_cost!Y62+CMN_cost!Y62+CLC_cost!Y62+BETS_cost!Y62+BGO_cost!Y62+WIN_cost!Y62+WPD_cost!Y62+TQY_cost!Y62+GHP_cost!Y62</f>
        <v>0</v>
      </c>
      <c r="Z62" s="233">
        <f>GSB_cost!Z62+EHK_cost!Z62+CMN_cost!Z62+CLC_cost!Z62+BETS_cost!Z62+BGO_cost!Z62+WIN_cost!Z62+WPD_cost!Z62+TQY_cost!Z62+GHP_cost!Z62</f>
        <v>0</v>
      </c>
      <c r="AA62" s="233">
        <f>GSB_cost!AA62+EHK_cost!AA62+CMN_cost!AA62+CLC_cost!AA62+BETS_cost!AA62+BGO_cost!AA62+WIN_cost!AA62+WPD_cost!AA62+TQY_cost!AA62+GHP_cost!AA62</f>
        <v>0</v>
      </c>
      <c r="AB62" s="305">
        <f>GSB_cost!AB62+EHK_cost!AB62+CMN_cost!AB62+CLC_cost!AB62+BETS_cost!AB62+BGO_cost!AB62+WIN_cost!AB62+WPD_cost!AB62+TQY_cost!AB62+GHP_cost!AB62</f>
        <v>0</v>
      </c>
      <c r="AC62" s="233">
        <f>GSB_cost!AC62+EHK_cost!AC62+CMN_cost!AC62+CLC_cost!AC62+BETS_cost!AC62+BGO_cost!AC62+WIN_cost!AC62+WPD_cost!AC62+TQY_cost!AC62+GHP_cost!AC62</f>
        <v>0</v>
      </c>
      <c r="AD62" s="233">
        <f>GSB_cost!AD62+EHK_cost!AD62+CMN_cost!AD62+CLC_cost!AD62+BETS_cost!AD62+BGO_cost!AD62+WIN_cost!AD62+WPD_cost!AD62+TQY_cost!AD62+GHP_cost!AD62</f>
        <v>0</v>
      </c>
      <c r="AE62" s="305">
        <f>GSB_cost!AE62+EHK_cost!AE62+CMN_cost!AE62+CLC_cost!AE62+BETS_cost!AE62+BGO_cost!AE62+WIN_cost!AE62+WPD_cost!AE62+TQY_cost!AE62+GHP_cost!AE62</f>
        <v>0</v>
      </c>
      <c r="AF62" s="124"/>
      <c r="AI62" s="235">
        <f>GSB_cost!AN62+EHK_cost!AN62+CMN_cost!AN62+CLC_cost!AN62+BETS_cost!AN62+BGO_cost!AN62+WIN_cost!AN62+WPD_cost!AN62+TQY_cost!AN62+GHP_cost!AN62</f>
        <v>0</v>
      </c>
      <c r="AJ62" s="235">
        <f>GSB_cost!AO62+EHK_cost!AO62+CMN_cost!AO62+CLC_cost!AO62+BETS_cost!AO62+BGO_cost!AO62+WIN_cost!AO62+WPD_cost!AO62+TQY_cost!AO62+GHP_cost!AO62</f>
        <v>0</v>
      </c>
      <c r="AK62" s="235">
        <f>GSB_cost!AP62+EHK_cost!AP62+CMN_cost!AP62+CLC_cost!AP62+BETS_cost!AP62+BGO_cost!AP62+WIN_cost!AP62+WPD_cost!AP62+TQY_cost!AP62+GHP_cost!AP62</f>
        <v>0</v>
      </c>
      <c r="AL62" s="235">
        <f>GSB_cost!AQ62+EHK_cost!AQ62+CMN_cost!AQ62+CLC_cost!AQ62+BETS_cost!AQ62+BGO_cost!AQ62+WIN_cost!AQ62+WPD_cost!AQ62+TQY_cost!AQ62+GHP_cost!AQ62</f>
        <v>0</v>
      </c>
      <c r="AM62" s="235">
        <f>GSB_cost!AR62+EHK_cost!AR62+CMN_cost!AR62+CLC_cost!AR62+BETS_cost!AR62+BGO_cost!AR62+WIN_cost!AR62+WPD_cost!AR62+TQY_cost!AR62+GHP_cost!AR62</f>
        <v>0</v>
      </c>
      <c r="AN62" s="235">
        <f>GSB_cost!AS62+EHK_cost!AS62+CMN_cost!AS62+CLC_cost!AS62+BETS_cost!AS62+BGO_cost!AS62+WIN_cost!AS62+WPD_cost!AS62+TQY_cost!AS62+GHP_cost!AS62</f>
        <v>0</v>
      </c>
      <c r="AO62" s="235">
        <f ca="1">GSB_cost!AT62+EHK_cost!AT62+CMN_cost!AT62+CLC_cost!AT62+BETS_cost!AT62+BGO_cost!AT62+WIN_cost!AT62+WPD_cost!AT62+TQY_cost!AT62+GHP_cost!AT62</f>
        <v>0</v>
      </c>
      <c r="AP62" s="235">
        <f ca="1">GSB_cost!AU62+EHK_cost!AU62+CMN_cost!AU62+CLC_cost!AU62+BETS_cost!AU62+BGO_cost!AU62+WIN_cost!AU62+WPD_cost!AU62+TQY_cost!AU62+GHP_cost!AU62</f>
        <v>109550.5</v>
      </c>
      <c r="AQ62" s="235">
        <f ca="1">GSB_cost!AV62+EHK_cost!AV62+CMN_cost!AV62+CLC_cost!AV62+BETS_cost!AV62+BGO_cost!AV62+WIN_cost!AV62+WPD_cost!AV62+TQY_cost!AV62+GHP_cost!AV62</f>
        <v>109550.5</v>
      </c>
      <c r="AR62" s="235">
        <f ca="1">GSB_cost!AW62+EHK_cost!AW62+CMN_cost!AW62+CLC_cost!AW62+BETS_cost!AW62+BGO_cost!AW62+WIN_cost!AW62+WPD_cost!AW62+TQY_cost!AW62+GHP_cost!AW62</f>
        <v>0</v>
      </c>
      <c r="AS62" s="235">
        <f ca="1">GSB_cost!AX62+EHK_cost!AX62+CMN_cost!AX62+CLC_cost!AX62+BETS_cost!AX62+BGO_cost!AX62+WIN_cost!AX62+WPD_cost!AX62+TQY_cost!AX62+GHP_cost!AX62</f>
        <v>0</v>
      </c>
      <c r="AT62" s="235">
        <f ca="1">GSB_cost!AY62+EHK_cost!AY62+CMN_cost!AY62+CLC_cost!AY62+BETS_cost!AY62+BGO_cost!AY62+WIN_cost!AY62+WPD_cost!AY62+TQY_cost!AY62+GHP_cost!AY62</f>
        <v>0</v>
      </c>
      <c r="AU62" s="235">
        <f>GSB_cost!AZ62+EHK_cost!AZ62+CMN_cost!AZ62+CLC_cost!AZ62+BETS_cost!AZ62+BGO_cost!AZ62+WIN_cost!AZ62+WPD_cost!AZ62+TQY_cost!AZ62+GHP_cost!AZ62</f>
        <v>0</v>
      </c>
      <c r="AV62" s="235">
        <f>GSB_cost!BA62+EHK_cost!BA62+CMN_cost!BA62+CLC_cost!BA62+BETS_cost!BA62+BGO_cost!BA62+WIN_cost!BA62+WPD_cost!BA62+TQY_cost!BA62+GHP_cost!BA62</f>
        <v>0</v>
      </c>
      <c r="AW62" s="235">
        <f>GSB_cost!BB62+EHK_cost!BB62+CMN_cost!BB62+CLC_cost!BB62+BETS_cost!BB62+BGO_cost!BB62+WIN_cost!BB62+WPD_cost!BB62+TQY_cost!BB62+GHP_cost!BB62</f>
        <v>0</v>
      </c>
      <c r="AX62" s="235">
        <f>GSB_cost!BC62+EHK_cost!BC62+CMN_cost!BC62+CLC_cost!BC62+BETS_cost!BC62+BGO_cost!BC62+WIN_cost!BC62+WPD_cost!BC62+TQY_cost!BC62+GHP_cost!BC62</f>
        <v>0</v>
      </c>
      <c r="AZ62" s="235">
        <f t="shared" ca="1" si="11"/>
        <v>219101</v>
      </c>
      <c r="BA62" s="124"/>
    </row>
    <row r="63" spans="2:62" s="217" customFormat="1">
      <c r="B63" s="185" t="str">
        <f t="shared" si="10"/>
        <v>Substation</v>
      </c>
      <c r="D63" s="224" t="s">
        <v>138</v>
      </c>
      <c r="E63" s="217" t="b">
        <f>IF(ISBLANK(D63), "", INDEX(Asset_groups!$F$7:$F$73, MATCH(D63, Asset_groups!$D$7:$D$73,0))="capex")</f>
        <v>1</v>
      </c>
      <c r="F63" s="12"/>
      <c r="G63" s="98"/>
      <c r="H63" s="233">
        <f>GSB_cost!H63+EHK_cost!H63+CMN_cost!H63+CLC_cost!H63+BETS_cost!H63+BGO_cost!H63+WIN_cost!H63+WPD_cost!H63+TQY_cost!H63+GHP_cost!H63</f>
        <v>0</v>
      </c>
      <c r="I63" s="233">
        <f>GSB_cost!I63+EHK_cost!I63+CMN_cost!I63+CLC_cost!I63+BETS_cost!I63+BGO_cost!I63+WIN_cost!I63+WPD_cost!I63+TQY_cost!I63+GHP_cost!I63</f>
        <v>0</v>
      </c>
      <c r="J63" s="305">
        <f>GSB_cost!J63+EHK_cost!J63+CMN_cost!J63+CLC_cost!J63+BETS_cost!J63+BGO_cost!J63+WIN_cost!J63+WPD_cost!J63+TQY_cost!J63+GHP_cost!J63</f>
        <v>0</v>
      </c>
      <c r="K63" s="233">
        <f>GSB_cost!K63+EHK_cost!K63+CMN_cost!K63+CLC_cost!K63+BETS_cost!K63+BGO_cost!K63+WIN_cost!K63+WPD_cost!K63+TQY_cost!K63+GHP_cost!K63</f>
        <v>0</v>
      </c>
      <c r="L63" s="233">
        <f>GSB_cost!L63+EHK_cost!L63+CMN_cost!L63+CLC_cost!L63+BETS_cost!L63+BGO_cost!L63+WIN_cost!L63+WPD_cost!L63+TQY_cost!L63+GHP_cost!L63</f>
        <v>0</v>
      </c>
      <c r="M63" s="305">
        <f>GSB_cost!M63+EHK_cost!M63+CMN_cost!M63+CLC_cost!M63+BETS_cost!M63+BGO_cost!M63+WIN_cost!M63+WPD_cost!M63+TQY_cost!M63+GHP_cost!M63</f>
        <v>0</v>
      </c>
      <c r="N63" s="233">
        <f>GSB_cost!N63+EHK_cost!N63+CMN_cost!N63+CLC_cost!N63+BETS_cost!N63+BGO_cost!N63+WIN_cost!N63+WPD_cost!N63+TQY_cost!N63+GHP_cost!N63</f>
        <v>0</v>
      </c>
      <c r="O63" s="233">
        <f>GSB_cost!O63+EHK_cost!O63+CMN_cost!O63+CLC_cost!O63+BETS_cost!O63+BGO_cost!O63+WIN_cost!O63+WPD_cost!O63+TQY_cost!O63+GHP_cost!O63</f>
        <v>0</v>
      </c>
      <c r="P63" s="305">
        <f>GSB_cost!P63+EHK_cost!P63+CMN_cost!P63+CLC_cost!P63+BETS_cost!P63+BGO_cost!P63+WIN_cost!P63+WPD_cost!P63+TQY_cost!P63+GHP_cost!P63</f>
        <v>0</v>
      </c>
      <c r="Q63" s="233">
        <f>GSB_cost!Q63+EHK_cost!Q63+CMN_cost!Q63+CLC_cost!Q63+BETS_cost!Q63+BGO_cost!Q63+WIN_cost!Q63+WPD_cost!Q63+TQY_cost!Q63+GHP_cost!Q63</f>
        <v>0</v>
      </c>
      <c r="R63" s="233">
        <f ca="1">GSB_cost!R63+EHK_cost!R63+CMN_cost!R63+CLC_cost!R63+BETS_cost!R63+BGO_cost!R63+WIN_cost!R63+WPD_cost!R63+TQY_cost!R63+GHP_cost!R63</f>
        <v>86481.636431237232</v>
      </c>
      <c r="S63" s="305">
        <f>GSB_cost!S63+EHK_cost!S63+CMN_cost!S63+CLC_cost!S63+BETS_cost!S63+BGO_cost!S63+WIN_cost!S63+WPD_cost!S63+TQY_cost!S63+GHP_cost!S63</f>
        <v>0</v>
      </c>
      <c r="T63" s="233">
        <f>GSB_cost!T63+EHK_cost!T63+CMN_cost!T63+CLC_cost!T63+BETS_cost!T63+BGO_cost!T63+WIN_cost!T63+WPD_cost!T63+TQY_cost!T63+GHP_cost!T63</f>
        <v>0</v>
      </c>
      <c r="U63" s="233">
        <f ca="1">GSB_cost!U63+EHK_cost!U63+CMN_cost!U63+CLC_cost!U63+BETS_cost!U63+BGO_cost!U63+WIN_cost!U63+WPD_cost!U63+TQY_cost!U63+GHP_cost!U63</f>
        <v>9609.0707145819142</v>
      </c>
      <c r="V63" s="305">
        <f>GSB_cost!V63+EHK_cost!V63+CMN_cost!V63+CLC_cost!V63+BETS_cost!V63+BGO_cost!V63+WIN_cost!V63+WPD_cost!V63+TQY_cost!V63+GHP_cost!V63</f>
        <v>0</v>
      </c>
      <c r="W63" s="233">
        <f>GSB_cost!W63+EHK_cost!W63+CMN_cost!W63+CLC_cost!W63+BETS_cost!W63+BGO_cost!W63+WIN_cost!W63+WPD_cost!W63+TQY_cost!W63+GHP_cost!W63</f>
        <v>0</v>
      </c>
      <c r="X63" s="233">
        <f ca="1">GSB_cost!X63+EHK_cost!X63+CMN_cost!X63+CLC_cost!X63+BETS_cost!X63+BGO_cost!X63+WIN_cost!X63+WPD_cost!X63+TQY_cost!X63+GHP_cost!X63</f>
        <v>0</v>
      </c>
      <c r="Y63" s="305">
        <f>GSB_cost!Y63+EHK_cost!Y63+CMN_cost!Y63+CLC_cost!Y63+BETS_cost!Y63+BGO_cost!Y63+WIN_cost!Y63+WPD_cost!Y63+TQY_cost!Y63+GHP_cost!Y63</f>
        <v>0</v>
      </c>
      <c r="Z63" s="233">
        <f>GSB_cost!Z63+EHK_cost!Z63+CMN_cost!Z63+CLC_cost!Z63+BETS_cost!Z63+BGO_cost!Z63+WIN_cost!Z63+WPD_cost!Z63+TQY_cost!Z63+GHP_cost!Z63</f>
        <v>0</v>
      </c>
      <c r="AA63" s="233">
        <f>GSB_cost!AA63+EHK_cost!AA63+CMN_cost!AA63+CLC_cost!AA63+BETS_cost!AA63+BGO_cost!AA63+WIN_cost!AA63+WPD_cost!AA63+TQY_cost!AA63+GHP_cost!AA63</f>
        <v>0</v>
      </c>
      <c r="AB63" s="305">
        <f>GSB_cost!AB63+EHK_cost!AB63+CMN_cost!AB63+CLC_cost!AB63+BETS_cost!AB63+BGO_cost!AB63+WIN_cost!AB63+WPD_cost!AB63+TQY_cost!AB63+GHP_cost!AB63</f>
        <v>0</v>
      </c>
      <c r="AC63" s="233">
        <f>GSB_cost!AC63+EHK_cost!AC63+CMN_cost!AC63+CLC_cost!AC63+BETS_cost!AC63+BGO_cost!AC63+WIN_cost!AC63+WPD_cost!AC63+TQY_cost!AC63+GHP_cost!AC63</f>
        <v>0</v>
      </c>
      <c r="AD63" s="233">
        <f>GSB_cost!AD63+EHK_cost!AD63+CMN_cost!AD63+CLC_cost!AD63+BETS_cost!AD63+BGO_cost!AD63+WIN_cost!AD63+WPD_cost!AD63+TQY_cost!AD63+GHP_cost!AD63</f>
        <v>0</v>
      </c>
      <c r="AE63" s="305">
        <f>GSB_cost!AE63+EHK_cost!AE63+CMN_cost!AE63+CLC_cost!AE63+BETS_cost!AE63+BGO_cost!AE63+WIN_cost!AE63+WPD_cost!AE63+TQY_cost!AE63+GHP_cost!AE63</f>
        <v>0</v>
      </c>
      <c r="AF63" s="124"/>
      <c r="AI63" s="235">
        <f>GSB_cost!AN63+EHK_cost!AN63+CMN_cost!AN63+CLC_cost!AN63+BETS_cost!AN63+BGO_cost!AN63+WIN_cost!AN63+WPD_cost!AN63+TQY_cost!AN63+GHP_cost!AN63</f>
        <v>0</v>
      </c>
      <c r="AJ63" s="235">
        <f>GSB_cost!AO63+EHK_cost!AO63+CMN_cost!AO63+CLC_cost!AO63+BETS_cost!AO63+BGO_cost!AO63+WIN_cost!AO63+WPD_cost!AO63+TQY_cost!AO63+GHP_cost!AO63</f>
        <v>0</v>
      </c>
      <c r="AK63" s="235">
        <f>GSB_cost!AP63+EHK_cost!AP63+CMN_cost!AP63+CLC_cost!AP63+BETS_cost!AP63+BGO_cost!AP63+WIN_cost!AP63+WPD_cost!AP63+TQY_cost!AP63+GHP_cost!AP63</f>
        <v>0</v>
      </c>
      <c r="AL63" s="235">
        <f>GSB_cost!AQ63+EHK_cost!AQ63+CMN_cost!AQ63+CLC_cost!AQ63+BETS_cost!AQ63+BGO_cost!AQ63+WIN_cost!AQ63+WPD_cost!AQ63+TQY_cost!AQ63+GHP_cost!AQ63</f>
        <v>0</v>
      </c>
      <c r="AM63" s="235">
        <f>GSB_cost!AR63+EHK_cost!AR63+CMN_cost!AR63+CLC_cost!AR63+BETS_cost!AR63+BGO_cost!AR63+WIN_cost!AR63+WPD_cost!AR63+TQY_cost!AR63+GHP_cost!AR63</f>
        <v>0</v>
      </c>
      <c r="AN63" s="235">
        <f>GSB_cost!AS63+EHK_cost!AS63+CMN_cost!AS63+CLC_cost!AS63+BETS_cost!AS63+BGO_cost!AS63+WIN_cost!AS63+WPD_cost!AS63+TQY_cost!AS63+GHP_cost!AS63</f>
        <v>0</v>
      </c>
      <c r="AO63" s="235">
        <f ca="1">GSB_cost!AT63+EHK_cost!AT63+CMN_cost!AT63+CLC_cost!AT63+BETS_cost!AT63+BGO_cost!AT63+WIN_cost!AT63+WPD_cost!AT63+TQY_cost!AT63+GHP_cost!AT63</f>
        <v>19218.141429163828</v>
      </c>
      <c r="AP63" s="235">
        <f ca="1">GSB_cost!AU63+EHK_cost!AU63+CMN_cost!AU63+CLC_cost!AU63+BETS_cost!AU63+BGO_cost!AU63+WIN_cost!AU63+WPD_cost!AU63+TQY_cost!AU63+GHP_cost!AU63</f>
        <v>43240.818215618616</v>
      </c>
      <c r="AQ63" s="235">
        <f ca="1">GSB_cost!AV63+EHK_cost!AV63+CMN_cost!AV63+CLC_cost!AV63+BETS_cost!AV63+BGO_cost!AV63+WIN_cost!AV63+WPD_cost!AV63+TQY_cost!AV63+GHP_cost!AV63</f>
        <v>28827.212143745746</v>
      </c>
      <c r="AR63" s="235">
        <f ca="1">GSB_cost!AW63+EHK_cost!AW63+CMN_cost!AW63+CLC_cost!AW63+BETS_cost!AW63+BGO_cost!AW63+WIN_cost!AW63+WPD_cost!AW63+TQY_cost!AW63+GHP_cost!AW63</f>
        <v>4804.5353572909571</v>
      </c>
      <c r="AS63" s="235">
        <f ca="1">GSB_cost!AX63+EHK_cost!AX63+CMN_cost!AX63+CLC_cost!AX63+BETS_cost!AX63+BGO_cost!AX63+WIN_cost!AX63+WPD_cost!AX63+TQY_cost!AX63+GHP_cost!AX63</f>
        <v>0</v>
      </c>
      <c r="AT63" s="235">
        <f ca="1">GSB_cost!AY63+EHK_cost!AY63+CMN_cost!AY63+CLC_cost!AY63+BETS_cost!AY63+BGO_cost!AY63+WIN_cost!AY63+WPD_cost!AY63+TQY_cost!AY63+GHP_cost!AY63</f>
        <v>0</v>
      </c>
      <c r="AU63" s="235">
        <f>GSB_cost!AZ63+EHK_cost!AZ63+CMN_cost!AZ63+CLC_cost!AZ63+BETS_cost!AZ63+BGO_cost!AZ63+WIN_cost!AZ63+WPD_cost!AZ63+TQY_cost!AZ63+GHP_cost!AZ63</f>
        <v>0</v>
      </c>
      <c r="AV63" s="235">
        <f>GSB_cost!BA63+EHK_cost!BA63+CMN_cost!BA63+CLC_cost!BA63+BETS_cost!BA63+BGO_cost!BA63+WIN_cost!BA63+WPD_cost!BA63+TQY_cost!BA63+GHP_cost!BA63</f>
        <v>0</v>
      </c>
      <c r="AW63" s="235">
        <f>GSB_cost!BB63+EHK_cost!BB63+CMN_cost!BB63+CLC_cost!BB63+BETS_cost!BB63+BGO_cost!BB63+WIN_cost!BB63+WPD_cost!BB63+TQY_cost!BB63+GHP_cost!BB63</f>
        <v>0</v>
      </c>
      <c r="AX63" s="235">
        <f>GSB_cost!BC63+EHK_cost!BC63+CMN_cost!BC63+CLC_cost!BC63+BETS_cost!BC63+BGO_cost!BC63+WIN_cost!BC63+WPD_cost!BC63+TQY_cost!BC63+GHP_cost!BC63</f>
        <v>0</v>
      </c>
      <c r="AZ63" s="235">
        <f t="shared" ref="AZ63" ca="1" si="14">SUM(AI63:AX63)</f>
        <v>96090.707145819135</v>
      </c>
      <c r="BA63" s="124"/>
    </row>
    <row r="64" spans="2:62">
      <c r="B64" s="185" t="str">
        <f t="shared" si="10"/>
        <v>Substation</v>
      </c>
      <c r="D64" s="224" t="s">
        <v>65</v>
      </c>
      <c r="E64" s="217" t="b">
        <f>IF(ISBLANK(D64), "", INDEX(Asset_groups!$F$7:$F$73, MATCH(D64, Asset_groups!$D$7:$D$73,0))="capex")</f>
        <v>1</v>
      </c>
      <c r="F64" s="12"/>
      <c r="G64" s="98"/>
      <c r="H64" s="233">
        <f>GSB_cost!H64+EHK_cost!H64+CMN_cost!H64+CLC_cost!H64+BETS_cost!H64+BGO_cost!H64+WIN_cost!H64+WPD_cost!H64+TQY_cost!H64+GHP_cost!H64</f>
        <v>0</v>
      </c>
      <c r="I64" s="233">
        <f>GSB_cost!I64+EHK_cost!I64+CMN_cost!I64+CLC_cost!I64+BETS_cost!I64+BGO_cost!I64+WIN_cost!I64+WPD_cost!I64+TQY_cost!I64+GHP_cost!I64</f>
        <v>0</v>
      </c>
      <c r="J64" s="305">
        <f>GSB_cost!J64+EHK_cost!J64+CMN_cost!J64+CLC_cost!J64+BETS_cost!J64+BGO_cost!J64+WIN_cost!J64+WPD_cost!J64+TQY_cost!J64+GHP_cost!J64</f>
        <v>0</v>
      </c>
      <c r="K64" s="233">
        <f>GSB_cost!K64+EHK_cost!K64+CMN_cost!K64+CLC_cost!K64+BETS_cost!K64+BGO_cost!K64+WIN_cost!K64+WPD_cost!K64+TQY_cost!K64+GHP_cost!K64</f>
        <v>0</v>
      </c>
      <c r="L64" s="233">
        <f>GSB_cost!L64+EHK_cost!L64+CMN_cost!L64+CLC_cost!L64+BETS_cost!L64+BGO_cost!L64+WIN_cost!L64+WPD_cost!L64+TQY_cost!L64+GHP_cost!L64</f>
        <v>0</v>
      </c>
      <c r="M64" s="305">
        <f>GSB_cost!M64+EHK_cost!M64+CMN_cost!M64+CLC_cost!M64+BETS_cost!M64+BGO_cost!M64+WIN_cost!M64+WPD_cost!M64+TQY_cost!M64+GHP_cost!M64</f>
        <v>0</v>
      </c>
      <c r="N64" s="233">
        <f>GSB_cost!N64+EHK_cost!N64+CMN_cost!N64+CLC_cost!N64+BETS_cost!N64+BGO_cost!N64+WIN_cost!N64+WPD_cost!N64+TQY_cost!N64+GHP_cost!N64</f>
        <v>0</v>
      </c>
      <c r="O64" s="233">
        <f>GSB_cost!O64+EHK_cost!O64+CMN_cost!O64+CLC_cost!O64+BETS_cost!O64+BGO_cost!O64+WIN_cost!O64+WPD_cost!O64+TQY_cost!O64+GHP_cost!O64</f>
        <v>0</v>
      </c>
      <c r="P64" s="305">
        <f>GSB_cost!P64+EHK_cost!P64+CMN_cost!P64+CLC_cost!P64+BETS_cost!P64+BGO_cost!P64+WIN_cost!P64+WPD_cost!P64+TQY_cost!P64+GHP_cost!P64</f>
        <v>0</v>
      </c>
      <c r="Q64" s="233">
        <f>GSB_cost!Q64+EHK_cost!Q64+CMN_cost!Q64+CLC_cost!Q64+BETS_cost!Q64+BGO_cost!Q64+WIN_cost!Q64+WPD_cost!Q64+TQY_cost!Q64+GHP_cost!Q64</f>
        <v>0</v>
      </c>
      <c r="R64" s="233">
        <f ca="1">GSB_cost!R64+EHK_cost!R64+CMN_cost!R64+CLC_cost!R64+BETS_cost!R64+BGO_cost!R64+WIN_cost!R64+WPD_cost!R64+TQY_cost!R64+GHP_cost!R64</f>
        <v>152914.14485113014</v>
      </c>
      <c r="S64" s="305">
        <f>GSB_cost!S64+EHK_cost!S64+CMN_cost!S64+CLC_cost!S64+BETS_cost!S64+BGO_cost!S64+WIN_cost!S64+WPD_cost!S64+TQY_cost!S64+GHP_cost!S64</f>
        <v>0</v>
      </c>
      <c r="T64" s="233">
        <f>GSB_cost!T64+EHK_cost!T64+CMN_cost!T64+CLC_cost!T64+BETS_cost!T64+BGO_cost!T64+WIN_cost!T64+WPD_cost!T64+TQY_cost!T64+GHP_cost!T64</f>
        <v>0</v>
      </c>
      <c r="U64" s="233">
        <f ca="1">GSB_cost!U64+EHK_cost!U64+CMN_cost!U64+CLC_cost!U64+BETS_cost!U64+BGO_cost!U64+WIN_cost!U64+WPD_cost!U64+TQY_cost!U64+GHP_cost!U64</f>
        <v>0</v>
      </c>
      <c r="V64" s="305">
        <f>GSB_cost!V64+EHK_cost!V64+CMN_cost!V64+CLC_cost!V64+BETS_cost!V64+BGO_cost!V64+WIN_cost!V64+WPD_cost!V64+TQY_cost!V64+GHP_cost!V64</f>
        <v>0</v>
      </c>
      <c r="W64" s="233">
        <f>GSB_cost!W64+EHK_cost!W64+CMN_cost!W64+CLC_cost!W64+BETS_cost!W64+BGO_cost!W64+WIN_cost!W64+WPD_cost!W64+TQY_cost!W64+GHP_cost!W64</f>
        <v>0</v>
      </c>
      <c r="X64" s="233">
        <f ca="1">GSB_cost!X64+EHK_cost!X64+CMN_cost!X64+CLC_cost!X64+BETS_cost!X64+BGO_cost!X64+WIN_cost!X64+WPD_cost!X64+TQY_cost!X64+GHP_cost!X64</f>
        <v>0</v>
      </c>
      <c r="Y64" s="305">
        <f>GSB_cost!Y64+EHK_cost!Y64+CMN_cost!Y64+CLC_cost!Y64+BETS_cost!Y64+BGO_cost!Y64+WIN_cost!Y64+WPD_cost!Y64+TQY_cost!Y64+GHP_cost!Y64</f>
        <v>0</v>
      </c>
      <c r="Z64" s="233">
        <f>GSB_cost!Z64+EHK_cost!Z64+CMN_cost!Z64+CLC_cost!Z64+BETS_cost!Z64+BGO_cost!Z64+WIN_cost!Z64+WPD_cost!Z64+TQY_cost!Z64+GHP_cost!Z64</f>
        <v>0</v>
      </c>
      <c r="AA64" s="233">
        <f>GSB_cost!AA64+EHK_cost!AA64+CMN_cost!AA64+CLC_cost!AA64+BETS_cost!AA64+BGO_cost!AA64+WIN_cost!AA64+WPD_cost!AA64+TQY_cost!AA64+GHP_cost!AA64</f>
        <v>0</v>
      </c>
      <c r="AB64" s="305">
        <f>GSB_cost!AB64+EHK_cost!AB64+CMN_cost!AB64+CLC_cost!AB64+BETS_cost!AB64+BGO_cost!AB64+WIN_cost!AB64+WPD_cost!AB64+TQY_cost!AB64+GHP_cost!AB64</f>
        <v>0</v>
      </c>
      <c r="AC64" s="233">
        <f>GSB_cost!AC64+EHK_cost!AC64+CMN_cost!AC64+CLC_cost!AC64+BETS_cost!AC64+BGO_cost!AC64+WIN_cost!AC64+WPD_cost!AC64+TQY_cost!AC64+GHP_cost!AC64</f>
        <v>0</v>
      </c>
      <c r="AD64" s="233">
        <f>GSB_cost!AD64+EHK_cost!AD64+CMN_cost!AD64+CLC_cost!AD64+BETS_cost!AD64+BGO_cost!AD64+WIN_cost!AD64+WPD_cost!AD64+TQY_cost!AD64+GHP_cost!AD64</f>
        <v>0</v>
      </c>
      <c r="AE64" s="305">
        <f>GSB_cost!AE64+EHK_cost!AE64+CMN_cost!AE64+CLC_cost!AE64+BETS_cost!AE64+BGO_cost!AE64+WIN_cost!AE64+WPD_cost!AE64+TQY_cost!AE64+GHP_cost!AE64</f>
        <v>0</v>
      </c>
      <c r="AF64" s="124"/>
      <c r="AI64" s="235">
        <f>GSB_cost!AN64+EHK_cost!AN64+CMN_cost!AN64+CLC_cost!AN64+BETS_cost!AN64+BGO_cost!AN64+WIN_cost!AN64+WPD_cost!AN64+TQY_cost!AN64+GHP_cost!AN64</f>
        <v>0</v>
      </c>
      <c r="AJ64" s="235">
        <f>GSB_cost!AO64+EHK_cost!AO64+CMN_cost!AO64+CLC_cost!AO64+BETS_cost!AO64+BGO_cost!AO64+WIN_cost!AO64+WPD_cost!AO64+TQY_cost!AO64+GHP_cost!AO64</f>
        <v>0</v>
      </c>
      <c r="AK64" s="235">
        <f>GSB_cost!AP64+EHK_cost!AP64+CMN_cost!AP64+CLC_cost!AP64+BETS_cost!AP64+BGO_cost!AP64+WIN_cost!AP64+WPD_cost!AP64+TQY_cost!AP64+GHP_cost!AP64</f>
        <v>0</v>
      </c>
      <c r="AL64" s="235">
        <f>GSB_cost!AQ64+EHK_cost!AQ64+CMN_cost!AQ64+CLC_cost!AQ64+BETS_cost!AQ64+BGO_cost!AQ64+WIN_cost!AQ64+WPD_cost!AQ64+TQY_cost!AQ64+GHP_cost!AQ64</f>
        <v>0</v>
      </c>
      <c r="AM64" s="235">
        <f>GSB_cost!AR64+EHK_cost!AR64+CMN_cost!AR64+CLC_cost!AR64+BETS_cost!AR64+BGO_cost!AR64+WIN_cost!AR64+WPD_cost!AR64+TQY_cost!AR64+GHP_cost!AR64</f>
        <v>0</v>
      </c>
      <c r="AN64" s="235">
        <f>GSB_cost!AS64+EHK_cost!AS64+CMN_cost!AS64+CLC_cost!AS64+BETS_cost!AS64+BGO_cost!AS64+WIN_cost!AS64+WPD_cost!AS64+TQY_cost!AS64+GHP_cost!AS64</f>
        <v>0</v>
      </c>
      <c r="AO64" s="235">
        <f ca="1">GSB_cost!AT64+EHK_cost!AT64+CMN_cost!AT64+CLC_cost!AT64+BETS_cost!AT64+BGO_cost!AT64+WIN_cost!AT64+WPD_cost!AT64+TQY_cost!AT64+GHP_cost!AT64</f>
        <v>0</v>
      </c>
      <c r="AP64" s="235">
        <f ca="1">GSB_cost!AU64+EHK_cost!AU64+CMN_cost!AU64+CLC_cost!AU64+BETS_cost!AU64+BGO_cost!AU64+WIN_cost!AU64+WPD_cost!AU64+TQY_cost!AU64+GHP_cost!AU64</f>
        <v>76457.072425565071</v>
      </c>
      <c r="AQ64" s="235">
        <f ca="1">GSB_cost!AV64+EHK_cost!AV64+CMN_cost!AV64+CLC_cost!AV64+BETS_cost!AV64+BGO_cost!AV64+WIN_cost!AV64+WPD_cost!AV64+TQY_cost!AV64+GHP_cost!AV64</f>
        <v>76457.072425565071</v>
      </c>
      <c r="AR64" s="235">
        <f ca="1">GSB_cost!AW64+EHK_cost!AW64+CMN_cost!AW64+CLC_cost!AW64+BETS_cost!AW64+BGO_cost!AW64+WIN_cost!AW64+WPD_cost!AW64+TQY_cost!AW64+GHP_cost!AW64</f>
        <v>0</v>
      </c>
      <c r="AS64" s="235">
        <f ca="1">GSB_cost!AX64+EHK_cost!AX64+CMN_cost!AX64+CLC_cost!AX64+BETS_cost!AX64+BGO_cost!AX64+WIN_cost!AX64+WPD_cost!AX64+TQY_cost!AX64+GHP_cost!AX64</f>
        <v>0</v>
      </c>
      <c r="AT64" s="235">
        <f ca="1">GSB_cost!AY64+EHK_cost!AY64+CMN_cost!AY64+CLC_cost!AY64+BETS_cost!AY64+BGO_cost!AY64+WIN_cost!AY64+WPD_cost!AY64+TQY_cost!AY64+GHP_cost!AY64</f>
        <v>0</v>
      </c>
      <c r="AU64" s="235">
        <f>GSB_cost!AZ64+EHK_cost!AZ64+CMN_cost!AZ64+CLC_cost!AZ64+BETS_cost!AZ64+BGO_cost!AZ64+WIN_cost!AZ64+WPD_cost!AZ64+TQY_cost!AZ64+GHP_cost!AZ64</f>
        <v>0</v>
      </c>
      <c r="AV64" s="235">
        <f>GSB_cost!BA64+EHK_cost!BA64+CMN_cost!BA64+CLC_cost!BA64+BETS_cost!BA64+BGO_cost!BA64+WIN_cost!BA64+WPD_cost!BA64+TQY_cost!BA64+GHP_cost!BA64</f>
        <v>0</v>
      </c>
      <c r="AW64" s="235">
        <f>GSB_cost!BB64+EHK_cost!BB64+CMN_cost!BB64+CLC_cost!BB64+BETS_cost!BB64+BGO_cost!BB64+WIN_cost!BB64+WPD_cost!BB64+TQY_cost!BB64+GHP_cost!BB64</f>
        <v>0</v>
      </c>
      <c r="AX64" s="235">
        <f>GSB_cost!BC64+EHK_cost!BC64+CMN_cost!BC64+CLC_cost!BC64+BETS_cost!BC64+BGO_cost!BC64+WIN_cost!BC64+WPD_cost!BC64+TQY_cost!BC64+GHP_cost!BC64</f>
        <v>0</v>
      </c>
      <c r="AZ64" s="235">
        <f t="shared" ca="1" si="11"/>
        <v>152914.14485113014</v>
      </c>
      <c r="BA64" s="124"/>
    </row>
    <row r="65" spans="1:16363">
      <c r="E65" s="217" t="str">
        <f>IF(ISBLANK(D65), "", INDEX(Asset_groups!$F$7:$F$73, MATCH(D65, Asset_groups!$D$7:$D$73,0))="capex")</f>
        <v/>
      </c>
      <c r="F65" s="12"/>
      <c r="G65" s="98"/>
      <c r="H65" s="18"/>
      <c r="I65" s="18"/>
      <c r="J65" s="98"/>
      <c r="K65" s="18"/>
      <c r="L65" s="18"/>
      <c r="M65" s="98"/>
      <c r="N65" s="18"/>
      <c r="O65" s="18"/>
      <c r="P65" s="98"/>
      <c r="Q65" s="18"/>
      <c r="R65" s="18"/>
      <c r="S65" s="98"/>
      <c r="T65" s="18"/>
      <c r="U65" s="18"/>
      <c r="V65" s="98"/>
      <c r="W65" s="18"/>
      <c r="X65" s="18"/>
      <c r="Y65" s="98"/>
      <c r="Z65" s="18"/>
      <c r="AA65" s="18"/>
      <c r="AB65" s="98"/>
      <c r="AC65" s="18"/>
      <c r="AD65" s="18"/>
      <c r="AE65" s="98"/>
      <c r="AF65" s="217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Z65" s="104"/>
      <c r="BA65" s="124"/>
    </row>
    <row r="66" spans="1:16363" s="8" customFormat="1" ht="15.75">
      <c r="A66" s="6"/>
      <c r="B66" s="9" t="s">
        <v>15</v>
      </c>
      <c r="C66" s="10"/>
      <c r="D66"/>
      <c r="E66" s="217" t="str">
        <f>IF(ISBLANK(D66), "", INDEX(Asset_groups!$F$7:$F$73, MATCH(D66, Asset_groups!$D$7:$D$73,0))="capex")</f>
        <v/>
      </c>
      <c r="F66" s="12"/>
      <c r="G66" s="100"/>
      <c r="H66" s="18"/>
      <c r="I66" s="18"/>
      <c r="J66" s="100"/>
      <c r="K66" s="18"/>
      <c r="L66" s="18"/>
      <c r="M66" s="100"/>
      <c r="N66" s="18"/>
      <c r="O66" s="18"/>
      <c r="P66" s="100"/>
      <c r="Q66" s="18"/>
      <c r="R66" s="18"/>
      <c r="S66" s="100"/>
      <c r="T66" s="18"/>
      <c r="U66" s="18"/>
      <c r="V66" s="100"/>
      <c r="W66" s="18"/>
      <c r="X66" s="18"/>
      <c r="Y66" s="100"/>
      <c r="Z66" s="18"/>
      <c r="AA66" s="18"/>
      <c r="AB66" s="100"/>
      <c r="AC66" s="18"/>
      <c r="AD66" s="18"/>
      <c r="AE66" s="100"/>
      <c r="AF66" s="217"/>
      <c r="AH66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/>
      <c r="AZ66" s="107"/>
      <c r="BA66" s="124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</row>
    <row r="67" spans="1:16363">
      <c r="B67" s="185" t="str">
        <f>B66</f>
        <v>Contracts</v>
      </c>
      <c r="D67" s="19" t="s">
        <v>23</v>
      </c>
      <c r="E67" s="217" t="b">
        <f>IF(ISBLANK(D67), "", INDEX(Asset_groups!$F$7:$F$73, MATCH(D67, Asset_groups!$D$7:$D$73,0))="capex")</f>
        <v>1</v>
      </c>
      <c r="F67" s="12"/>
      <c r="G67" s="98"/>
      <c r="H67" s="233">
        <f>GSB_cost!H67+EHK_cost!H67+CMN_cost!H67+CLC_cost!H67+BETS_cost!H67+BGO_cost!H67+WIN_cost!H67+WPD_cost!H67+TQY_cost!H67+GHP_cost!H67</f>
        <v>0</v>
      </c>
      <c r="I67" s="233">
        <f>GSB_cost!I67+EHK_cost!I67+CMN_cost!I67+CLC_cost!I67+BETS_cost!I67+BGO_cost!I67+WIN_cost!I67+WPD_cost!I67+TQY_cost!I67+GHP_cost!I67</f>
        <v>0</v>
      </c>
      <c r="J67" s="305">
        <f>GSB_cost!J67+EHK_cost!J67+CMN_cost!J67+CLC_cost!J67+BETS_cost!J67+BGO_cost!J67+WIN_cost!J67+WPD_cost!J67+TQY_cost!J67+GHP_cost!J67</f>
        <v>0</v>
      </c>
      <c r="K67" s="233">
        <f>GSB_cost!K67+EHK_cost!K67+CMN_cost!K67+CLC_cost!K67+BETS_cost!K67+BGO_cost!K67+WIN_cost!K67+WPD_cost!K67+TQY_cost!K67+GHP_cost!K67</f>
        <v>0</v>
      </c>
      <c r="L67" s="233">
        <f>GSB_cost!L67+EHK_cost!L67+CMN_cost!L67+CLC_cost!L67+BETS_cost!L67+BGO_cost!L67+WIN_cost!L67+WPD_cost!L67+TQY_cost!L67+GHP_cost!L67</f>
        <v>0</v>
      </c>
      <c r="M67" s="305">
        <f>GSB_cost!M67+EHK_cost!M67+CMN_cost!M67+CLC_cost!M67+BETS_cost!M67+BGO_cost!M67+WIN_cost!M67+WPD_cost!M67+TQY_cost!M67+GHP_cost!M67</f>
        <v>0</v>
      </c>
      <c r="N67" s="233">
        <f>GSB_cost!N67+EHK_cost!N67+CMN_cost!N67+CLC_cost!N67+BETS_cost!N67+BGO_cost!N67+WIN_cost!N67+WPD_cost!N67+TQY_cost!N67+GHP_cost!N67</f>
        <v>0</v>
      </c>
      <c r="O67" s="233">
        <f>GSB_cost!O67+EHK_cost!O67+CMN_cost!O67+CLC_cost!O67+BETS_cost!O67+BGO_cost!O67+WIN_cost!O67+WPD_cost!O67+TQY_cost!O67+GHP_cost!O67</f>
        <v>0</v>
      </c>
      <c r="P67" s="305">
        <f>GSB_cost!P67+EHK_cost!P67+CMN_cost!P67+CLC_cost!P67+BETS_cost!P67+BGO_cost!P67+WIN_cost!P67+WPD_cost!P67+TQY_cost!P67+GHP_cost!P67</f>
        <v>0</v>
      </c>
      <c r="Q67" s="233">
        <f>GSB_cost!Q67+EHK_cost!Q67+CMN_cost!Q67+CLC_cost!Q67+BETS_cost!Q67+BGO_cost!Q67+WIN_cost!Q67+WPD_cost!Q67+TQY_cost!Q67+GHP_cost!Q67</f>
        <v>0</v>
      </c>
      <c r="R67" s="233">
        <f ca="1">GSB_cost!R67+EHK_cost!R67+CMN_cost!R67+CLC_cost!R67+BETS_cost!R67+BGO_cost!R67+WIN_cost!R67+WPD_cost!R67+TQY_cost!R67+GHP_cost!R67</f>
        <v>0</v>
      </c>
      <c r="S67" s="305">
        <f>GSB_cost!S67+EHK_cost!S67+CMN_cost!S67+CLC_cost!S67+BETS_cost!S67+BGO_cost!S67+WIN_cost!S67+WPD_cost!S67+TQY_cost!S67+GHP_cost!S67</f>
        <v>660212</v>
      </c>
      <c r="T67" s="233">
        <f>GSB_cost!T67+EHK_cost!T67+CMN_cost!T67+CLC_cost!T67+BETS_cost!T67+BGO_cost!T67+WIN_cost!T67+WPD_cost!T67+TQY_cost!T67+GHP_cost!T67</f>
        <v>0</v>
      </c>
      <c r="U67" s="233">
        <f ca="1">GSB_cost!U67+EHK_cost!U67+CMN_cost!U67+CLC_cost!U67+BETS_cost!U67+BGO_cost!U67+WIN_cost!U67+WPD_cost!U67+TQY_cost!U67+GHP_cost!U67</f>
        <v>0</v>
      </c>
      <c r="V67" s="305">
        <f>GSB_cost!V67+EHK_cost!V67+CMN_cost!V67+CLC_cost!V67+BETS_cost!V67+BGO_cost!V67+WIN_cost!V67+WPD_cost!V67+TQY_cost!V67+GHP_cost!V67</f>
        <v>0</v>
      </c>
      <c r="W67" s="233">
        <f>GSB_cost!W67+EHK_cost!W67+CMN_cost!W67+CLC_cost!W67+BETS_cost!W67+BGO_cost!W67+WIN_cost!W67+WPD_cost!W67+TQY_cost!W67+GHP_cost!W67</f>
        <v>0</v>
      </c>
      <c r="X67" s="233">
        <f ca="1">GSB_cost!X67+EHK_cost!X67+CMN_cost!X67+CLC_cost!X67+BETS_cost!X67+BGO_cost!X67+WIN_cost!X67+WPD_cost!X67+TQY_cost!X67+GHP_cost!X67</f>
        <v>0</v>
      </c>
      <c r="Y67" s="305">
        <f>GSB_cost!Y67+EHK_cost!Y67+CMN_cost!Y67+CLC_cost!Y67+BETS_cost!Y67+BGO_cost!Y67+WIN_cost!Y67+WPD_cost!Y67+TQY_cost!Y67+GHP_cost!Y67</f>
        <v>0</v>
      </c>
      <c r="Z67" s="233">
        <f>GSB_cost!Z67+EHK_cost!Z67+CMN_cost!Z67+CLC_cost!Z67+BETS_cost!Z67+BGO_cost!Z67+WIN_cost!Z67+WPD_cost!Z67+TQY_cost!Z67+GHP_cost!Z67</f>
        <v>0</v>
      </c>
      <c r="AA67" s="233">
        <f>GSB_cost!AA67+EHK_cost!AA67+CMN_cost!AA67+CLC_cost!AA67+BETS_cost!AA67+BGO_cost!AA67+WIN_cost!AA67+WPD_cost!AA67+TQY_cost!AA67+GHP_cost!AA67</f>
        <v>0</v>
      </c>
      <c r="AB67" s="305">
        <f>GSB_cost!AB67+EHK_cost!AB67+CMN_cost!AB67+CLC_cost!AB67+BETS_cost!AB67+BGO_cost!AB67+WIN_cost!AB67+WPD_cost!AB67+TQY_cost!AB67+GHP_cost!AB67</f>
        <v>0</v>
      </c>
      <c r="AC67" s="233">
        <f>GSB_cost!AC67+EHK_cost!AC67+CMN_cost!AC67+CLC_cost!AC67+BETS_cost!AC67+BGO_cost!AC67+WIN_cost!AC67+WPD_cost!AC67+TQY_cost!AC67+GHP_cost!AC67</f>
        <v>0</v>
      </c>
      <c r="AD67" s="233">
        <f>GSB_cost!AD67+EHK_cost!AD67+CMN_cost!AD67+CLC_cost!AD67+BETS_cost!AD67+BGO_cost!AD67+WIN_cost!AD67+WPD_cost!AD67+TQY_cost!AD67+GHP_cost!AD67</f>
        <v>0</v>
      </c>
      <c r="AE67" s="305">
        <f>GSB_cost!AE67+EHK_cost!AE67+CMN_cost!AE67+CLC_cost!AE67+BETS_cost!AE67+BGO_cost!AE67+WIN_cost!AE67+WPD_cost!AE67+TQY_cost!AE67+GHP_cost!AE67</f>
        <v>0</v>
      </c>
      <c r="AF67" s="124"/>
      <c r="AI67" s="235">
        <f>GSB_cost!AN67+EHK_cost!AN67+CMN_cost!AN67+CLC_cost!AN67+BETS_cost!AN67+BGO_cost!AN67+WIN_cost!AN67+WPD_cost!AN67+TQY_cost!AN67+GHP_cost!AN67</f>
        <v>0</v>
      </c>
      <c r="AJ67" s="235">
        <f>GSB_cost!AO67+EHK_cost!AO67+CMN_cost!AO67+CLC_cost!AO67+BETS_cost!AO67+BGO_cost!AO67+WIN_cost!AO67+WPD_cost!AO67+TQY_cost!AO67+GHP_cost!AO67</f>
        <v>0</v>
      </c>
      <c r="AK67" s="235">
        <f>GSB_cost!AP67+EHK_cost!AP67+CMN_cost!AP67+CLC_cost!AP67+BETS_cost!AP67+BGO_cost!AP67+WIN_cost!AP67+WPD_cost!AP67+TQY_cost!AP67+GHP_cost!AP67</f>
        <v>0</v>
      </c>
      <c r="AL67" s="235">
        <f>GSB_cost!AQ67+EHK_cost!AQ67+CMN_cost!AQ67+CLC_cost!AQ67+BETS_cost!AQ67+BGO_cost!AQ67+WIN_cost!AQ67+WPD_cost!AQ67+TQY_cost!AQ67+GHP_cost!AQ67</f>
        <v>0</v>
      </c>
      <c r="AM67" s="235">
        <f>GSB_cost!AR67+EHK_cost!AR67+CMN_cost!AR67+CLC_cost!AR67+BETS_cost!AR67+BGO_cost!AR67+WIN_cost!AR67+WPD_cost!AR67+TQY_cost!AR67+GHP_cost!AR67</f>
        <v>0</v>
      </c>
      <c r="AN67" s="235">
        <f>GSB_cost!AS67+EHK_cost!AS67+CMN_cost!AS67+CLC_cost!AS67+BETS_cost!AS67+BGO_cost!AS67+WIN_cost!AS67+WPD_cost!AS67+TQY_cost!AS67+GHP_cost!AS67</f>
        <v>0</v>
      </c>
      <c r="AO67" s="235">
        <f ca="1">GSB_cost!AT67+EHK_cost!AT67+CMN_cost!AT67+CLC_cost!AT67+BETS_cost!AT67+BGO_cost!AT67+WIN_cost!AT67+WPD_cost!AT67+TQY_cost!AT67+GHP_cost!AT67</f>
        <v>0</v>
      </c>
      <c r="AP67" s="235">
        <f ca="1">GSB_cost!AU67+EHK_cost!AU67+CMN_cost!AU67+CLC_cost!AU67+BETS_cost!AU67+BGO_cost!AU67+WIN_cost!AU67+WPD_cost!AU67+TQY_cost!AU67+GHP_cost!AU67</f>
        <v>330106</v>
      </c>
      <c r="AQ67" s="235">
        <f ca="1">GSB_cost!AV67+EHK_cost!AV67+CMN_cost!AV67+CLC_cost!AV67+BETS_cost!AV67+BGO_cost!AV67+WIN_cost!AV67+WPD_cost!AV67+TQY_cost!AV67+GHP_cost!AV67</f>
        <v>330106</v>
      </c>
      <c r="AR67" s="235">
        <f ca="1">GSB_cost!AW67+EHK_cost!AW67+CMN_cost!AW67+CLC_cost!AW67+BETS_cost!AW67+BGO_cost!AW67+WIN_cost!AW67+WPD_cost!AW67+TQY_cost!AW67+GHP_cost!AW67</f>
        <v>0</v>
      </c>
      <c r="AS67" s="235">
        <f ca="1">GSB_cost!AX67+EHK_cost!AX67+CMN_cost!AX67+CLC_cost!AX67+BETS_cost!AX67+BGO_cost!AX67+WIN_cost!AX67+WPD_cost!AX67+TQY_cost!AX67+GHP_cost!AX67</f>
        <v>0</v>
      </c>
      <c r="AT67" s="235">
        <f ca="1">GSB_cost!AY67+EHK_cost!AY67+CMN_cost!AY67+CLC_cost!AY67+BETS_cost!AY67+BGO_cost!AY67+WIN_cost!AY67+WPD_cost!AY67+TQY_cost!AY67+GHP_cost!AY67</f>
        <v>0</v>
      </c>
      <c r="AU67" s="235">
        <f>GSB_cost!AZ67+EHK_cost!AZ67+CMN_cost!AZ67+CLC_cost!AZ67+BETS_cost!AZ67+BGO_cost!AZ67+WIN_cost!AZ67+WPD_cost!AZ67+TQY_cost!AZ67+GHP_cost!AZ67</f>
        <v>0</v>
      </c>
      <c r="AV67" s="235">
        <f>GSB_cost!BA67+EHK_cost!BA67+CMN_cost!BA67+CLC_cost!BA67+BETS_cost!BA67+BGO_cost!BA67+WIN_cost!BA67+WPD_cost!BA67+TQY_cost!BA67+GHP_cost!BA67</f>
        <v>0</v>
      </c>
      <c r="AW67" s="235">
        <f>GSB_cost!BB67+EHK_cost!BB67+CMN_cost!BB67+CLC_cost!BB67+BETS_cost!BB67+BGO_cost!BB67+WIN_cost!BB67+WPD_cost!BB67+TQY_cost!BB67+GHP_cost!BB67</f>
        <v>0</v>
      </c>
      <c r="AX67" s="235">
        <f>GSB_cost!BC67+EHK_cost!BC67+CMN_cost!BC67+CLC_cost!BC67+BETS_cost!BC67+BGO_cost!BC67+WIN_cost!BC67+WPD_cost!BC67+TQY_cost!BC67+GHP_cost!BC67</f>
        <v>0</v>
      </c>
      <c r="AZ67" s="235">
        <f t="shared" ref="AZ67:AZ71" ca="1" si="15">SUM(AI67:AX67)</f>
        <v>660212</v>
      </c>
      <c r="BA67" s="124"/>
    </row>
    <row r="68" spans="1:16363">
      <c r="B68" s="185" t="str">
        <f>B67</f>
        <v>Contracts</v>
      </c>
      <c r="D68" s="19" t="s">
        <v>26</v>
      </c>
      <c r="E68" s="217" t="b">
        <f>IF(ISBLANK(D68), "", INDEX(Asset_groups!$F$7:$F$73, MATCH(D68, Asset_groups!$D$7:$D$73,0))="capex")</f>
        <v>1</v>
      </c>
      <c r="F68" s="12"/>
      <c r="G68" s="98"/>
      <c r="H68" s="233">
        <f>GSB_cost!H68+EHK_cost!H68+CMN_cost!H68+CLC_cost!H68+BETS_cost!H68+BGO_cost!H68+WIN_cost!H68+WPD_cost!H68+TQY_cost!H68+GHP_cost!H68</f>
        <v>0</v>
      </c>
      <c r="I68" s="233">
        <f>GSB_cost!I68+EHK_cost!I68+CMN_cost!I68+CLC_cost!I68+BETS_cost!I68+BGO_cost!I68+WIN_cost!I68+WPD_cost!I68+TQY_cost!I68+GHP_cost!I68</f>
        <v>0</v>
      </c>
      <c r="J68" s="305">
        <f>GSB_cost!J68+EHK_cost!J68+CMN_cost!J68+CLC_cost!J68+BETS_cost!J68+BGO_cost!J68+WIN_cost!J68+WPD_cost!J68+TQY_cost!J68+GHP_cost!J68</f>
        <v>0</v>
      </c>
      <c r="K68" s="233">
        <f>GSB_cost!K68+EHK_cost!K68+CMN_cost!K68+CLC_cost!K68+BETS_cost!K68+BGO_cost!K68+WIN_cost!K68+WPD_cost!K68+TQY_cost!K68+GHP_cost!K68</f>
        <v>0</v>
      </c>
      <c r="L68" s="233">
        <f>GSB_cost!L68+EHK_cost!L68+CMN_cost!L68+CLC_cost!L68+BETS_cost!L68+BGO_cost!L68+WIN_cost!L68+WPD_cost!L68+TQY_cost!L68+GHP_cost!L68</f>
        <v>0</v>
      </c>
      <c r="M68" s="305">
        <f>GSB_cost!M68+EHK_cost!M68+CMN_cost!M68+CLC_cost!M68+BETS_cost!M68+BGO_cost!M68+WIN_cost!M68+WPD_cost!M68+TQY_cost!M68+GHP_cost!M68</f>
        <v>0</v>
      </c>
      <c r="N68" s="233">
        <f>GSB_cost!N68+EHK_cost!N68+CMN_cost!N68+CLC_cost!N68+BETS_cost!N68+BGO_cost!N68+WIN_cost!N68+WPD_cost!N68+TQY_cost!N68+GHP_cost!N68</f>
        <v>0</v>
      </c>
      <c r="O68" s="233">
        <f>GSB_cost!O68+EHK_cost!O68+CMN_cost!O68+CLC_cost!O68+BETS_cost!O68+BGO_cost!O68+WIN_cost!O68+WPD_cost!O68+TQY_cost!O68+GHP_cost!O68</f>
        <v>0</v>
      </c>
      <c r="P68" s="305">
        <f>GSB_cost!P68+EHK_cost!P68+CMN_cost!P68+CLC_cost!P68+BETS_cost!P68+BGO_cost!P68+WIN_cost!P68+WPD_cost!P68+TQY_cost!P68+GHP_cost!P68</f>
        <v>0</v>
      </c>
      <c r="Q68" s="233">
        <f>GSB_cost!Q68+EHK_cost!Q68+CMN_cost!Q68+CLC_cost!Q68+BETS_cost!Q68+BGO_cost!Q68+WIN_cost!Q68+WPD_cost!Q68+TQY_cost!Q68+GHP_cost!Q68</f>
        <v>0</v>
      </c>
      <c r="R68" s="233">
        <f ca="1">GSB_cost!R68+EHK_cost!R68+CMN_cost!R68+CLC_cost!R68+BETS_cost!R68+BGO_cost!R68+WIN_cost!R68+WPD_cost!R68+TQY_cost!R68+GHP_cost!R68</f>
        <v>0</v>
      </c>
      <c r="S68" s="305">
        <f>GSB_cost!S68+EHK_cost!S68+CMN_cost!S68+CLC_cost!S68+BETS_cost!S68+BGO_cost!S68+WIN_cost!S68+WPD_cost!S68+TQY_cost!S68+GHP_cost!S68</f>
        <v>81426.15778947658</v>
      </c>
      <c r="T68" s="233">
        <f>GSB_cost!T68+EHK_cost!T68+CMN_cost!T68+CLC_cost!T68+BETS_cost!T68+BGO_cost!T68+WIN_cost!T68+WPD_cost!T68+TQY_cost!T68+GHP_cost!T68</f>
        <v>0</v>
      </c>
      <c r="U68" s="233">
        <f ca="1">GSB_cost!U68+EHK_cost!U68+CMN_cost!U68+CLC_cost!U68+BETS_cost!U68+BGO_cost!U68+WIN_cost!U68+WPD_cost!U68+TQY_cost!U68+GHP_cost!U68</f>
        <v>0</v>
      </c>
      <c r="V68" s="305">
        <f>GSB_cost!V68+EHK_cost!V68+CMN_cost!V68+CLC_cost!V68+BETS_cost!V68+BGO_cost!V68+WIN_cost!V68+WPD_cost!V68+TQY_cost!V68+GHP_cost!V68</f>
        <v>40800</v>
      </c>
      <c r="W68" s="233">
        <f>GSB_cost!W68+EHK_cost!W68+CMN_cost!W68+CLC_cost!W68+BETS_cost!W68+BGO_cost!W68+WIN_cost!W68+WPD_cost!W68+TQY_cost!W68+GHP_cost!W68</f>
        <v>0</v>
      </c>
      <c r="X68" s="233">
        <f ca="1">GSB_cost!X68+EHK_cost!X68+CMN_cost!X68+CLC_cost!X68+BETS_cost!X68+BGO_cost!X68+WIN_cost!X68+WPD_cost!X68+TQY_cost!X68+GHP_cost!X68</f>
        <v>0</v>
      </c>
      <c r="Y68" s="305">
        <f>GSB_cost!Y68+EHK_cost!Y68+CMN_cost!Y68+CLC_cost!Y68+BETS_cost!Y68+BGO_cost!Y68+WIN_cost!Y68+WPD_cost!Y68+TQY_cost!Y68+GHP_cost!Y68</f>
        <v>16320</v>
      </c>
      <c r="Z68" s="233">
        <f>GSB_cost!Z68+EHK_cost!Z68+CMN_cost!Z68+CLC_cost!Z68+BETS_cost!Z68+BGO_cost!Z68+WIN_cost!Z68+WPD_cost!Z68+TQY_cost!Z68+GHP_cost!Z68</f>
        <v>0</v>
      </c>
      <c r="AA68" s="233">
        <f>GSB_cost!AA68+EHK_cost!AA68+CMN_cost!AA68+CLC_cost!AA68+BETS_cost!AA68+BGO_cost!AA68+WIN_cost!AA68+WPD_cost!AA68+TQY_cost!AA68+GHP_cost!AA68</f>
        <v>0</v>
      </c>
      <c r="AB68" s="305">
        <f>GSB_cost!AB68+EHK_cost!AB68+CMN_cost!AB68+CLC_cost!AB68+BETS_cost!AB68+BGO_cost!AB68+WIN_cost!AB68+WPD_cost!AB68+TQY_cost!AB68+GHP_cost!AB68</f>
        <v>0</v>
      </c>
      <c r="AC68" s="233">
        <f>GSB_cost!AC68+EHK_cost!AC68+CMN_cost!AC68+CLC_cost!AC68+BETS_cost!AC68+BGO_cost!AC68+WIN_cost!AC68+WPD_cost!AC68+TQY_cost!AC68+GHP_cost!AC68</f>
        <v>0</v>
      </c>
      <c r="AD68" s="233">
        <f>GSB_cost!AD68+EHK_cost!AD68+CMN_cost!AD68+CLC_cost!AD68+BETS_cost!AD68+BGO_cost!AD68+WIN_cost!AD68+WPD_cost!AD68+TQY_cost!AD68+GHP_cost!AD68</f>
        <v>0</v>
      </c>
      <c r="AE68" s="305">
        <f>GSB_cost!AE68+EHK_cost!AE68+CMN_cost!AE68+CLC_cost!AE68+BETS_cost!AE68+BGO_cost!AE68+WIN_cost!AE68+WPD_cost!AE68+TQY_cost!AE68+GHP_cost!AE68</f>
        <v>0</v>
      </c>
      <c r="AF68" s="124"/>
      <c r="AI68" s="235">
        <f>GSB_cost!AN68+EHK_cost!AN68+CMN_cost!AN68+CLC_cost!AN68+BETS_cost!AN68+BGO_cost!AN68+WIN_cost!AN68+WPD_cost!AN68+TQY_cost!AN68+GHP_cost!AN68</f>
        <v>0</v>
      </c>
      <c r="AJ68" s="235">
        <f>GSB_cost!AO68+EHK_cost!AO68+CMN_cost!AO68+CLC_cost!AO68+BETS_cost!AO68+BGO_cost!AO68+WIN_cost!AO68+WPD_cost!AO68+TQY_cost!AO68+GHP_cost!AO68</f>
        <v>0</v>
      </c>
      <c r="AK68" s="235">
        <f>GSB_cost!AP68+EHK_cost!AP68+CMN_cost!AP68+CLC_cost!AP68+BETS_cost!AP68+BGO_cost!AP68+WIN_cost!AP68+WPD_cost!AP68+TQY_cost!AP68+GHP_cost!AP68</f>
        <v>0</v>
      </c>
      <c r="AL68" s="235">
        <f>GSB_cost!AQ68+EHK_cost!AQ68+CMN_cost!AQ68+CLC_cost!AQ68+BETS_cost!AQ68+BGO_cost!AQ68+WIN_cost!AQ68+WPD_cost!AQ68+TQY_cost!AQ68+GHP_cost!AQ68</f>
        <v>0</v>
      </c>
      <c r="AM68" s="235">
        <f>GSB_cost!AR68+EHK_cost!AR68+CMN_cost!AR68+CLC_cost!AR68+BETS_cost!AR68+BGO_cost!AR68+WIN_cost!AR68+WPD_cost!AR68+TQY_cost!AR68+GHP_cost!AR68</f>
        <v>0</v>
      </c>
      <c r="AN68" s="235">
        <f>GSB_cost!AS68+EHK_cost!AS68+CMN_cost!AS68+CLC_cost!AS68+BETS_cost!AS68+BGO_cost!AS68+WIN_cost!AS68+WPD_cost!AS68+TQY_cost!AS68+GHP_cost!AS68</f>
        <v>0</v>
      </c>
      <c r="AO68" s="235">
        <f ca="1">GSB_cost!AT68+EHK_cost!AT68+CMN_cost!AT68+CLC_cost!AT68+BETS_cost!AT68+BGO_cost!AT68+WIN_cost!AT68+WPD_cost!AT68+TQY_cost!AT68+GHP_cost!AT68</f>
        <v>20400</v>
      </c>
      <c r="AP68" s="235">
        <f ca="1">GSB_cost!AU68+EHK_cost!AU68+CMN_cost!AU68+CLC_cost!AU68+BETS_cost!AU68+BGO_cost!AU68+WIN_cost!AU68+WPD_cost!AU68+TQY_cost!AU68+GHP_cost!AU68</f>
        <v>40713.07889473829</v>
      </c>
      <c r="AQ68" s="235">
        <f ca="1">GSB_cost!AV68+EHK_cost!AV68+CMN_cost!AV68+CLC_cost!AV68+BETS_cost!AV68+BGO_cost!AV68+WIN_cost!AV68+WPD_cost!AV68+TQY_cost!AV68+GHP_cost!AV68</f>
        <v>40713.07889473829</v>
      </c>
      <c r="AR68" s="235">
        <f ca="1">GSB_cost!AW68+EHK_cost!AW68+CMN_cost!AW68+CLC_cost!AW68+BETS_cost!AW68+BGO_cost!AW68+WIN_cost!AW68+WPD_cost!AW68+TQY_cost!AW68+GHP_cost!AW68</f>
        <v>20400</v>
      </c>
      <c r="AS68" s="235">
        <f ca="1">GSB_cost!AX68+EHK_cost!AX68+CMN_cost!AX68+CLC_cost!AX68+BETS_cost!AX68+BGO_cost!AX68+WIN_cost!AX68+WPD_cost!AX68+TQY_cost!AX68+GHP_cost!AX68</f>
        <v>8160</v>
      </c>
      <c r="AT68" s="235">
        <f ca="1">GSB_cost!AY68+EHK_cost!AY68+CMN_cost!AY68+CLC_cost!AY68+BETS_cost!AY68+BGO_cost!AY68+WIN_cost!AY68+WPD_cost!AY68+TQY_cost!AY68+GHP_cost!AY68</f>
        <v>8160</v>
      </c>
      <c r="AU68" s="235">
        <f>GSB_cost!AZ68+EHK_cost!AZ68+CMN_cost!AZ68+CLC_cost!AZ68+BETS_cost!AZ68+BGO_cost!AZ68+WIN_cost!AZ68+WPD_cost!AZ68+TQY_cost!AZ68+GHP_cost!AZ68</f>
        <v>0</v>
      </c>
      <c r="AV68" s="235">
        <f>GSB_cost!BA68+EHK_cost!BA68+CMN_cost!BA68+CLC_cost!BA68+BETS_cost!BA68+BGO_cost!BA68+WIN_cost!BA68+WPD_cost!BA68+TQY_cost!BA68+GHP_cost!BA68</f>
        <v>0</v>
      </c>
      <c r="AW68" s="235">
        <f>GSB_cost!BB68+EHK_cost!BB68+CMN_cost!BB68+CLC_cost!BB68+BETS_cost!BB68+BGO_cost!BB68+WIN_cost!BB68+WPD_cost!BB68+TQY_cost!BB68+GHP_cost!BB68</f>
        <v>0</v>
      </c>
      <c r="AX68" s="235">
        <f>GSB_cost!BC68+EHK_cost!BC68+CMN_cost!BC68+CLC_cost!BC68+BETS_cost!BC68+BGO_cost!BC68+WIN_cost!BC68+WPD_cost!BC68+TQY_cost!BC68+GHP_cost!BC68</f>
        <v>0</v>
      </c>
      <c r="AZ68" s="235">
        <f t="shared" ca="1" si="15"/>
        <v>138546.15778947657</v>
      </c>
      <c r="BA68" s="124"/>
    </row>
    <row r="69" spans="1:16363">
      <c r="B69" s="185" t="str">
        <f>B68</f>
        <v>Contracts</v>
      </c>
      <c r="D69" s="19" t="s">
        <v>19</v>
      </c>
      <c r="E69" s="217" t="b">
        <f>IF(ISBLANK(D69), "", INDEX(Asset_groups!$F$7:$F$73, MATCH(D69, Asset_groups!$D$7:$D$73,0))="capex")</f>
        <v>1</v>
      </c>
      <c r="F69" s="12"/>
      <c r="G69" s="98"/>
      <c r="H69" s="233">
        <f>GSB_cost!H69+EHK_cost!H69+CMN_cost!H69+CLC_cost!H69+BETS_cost!H69+BGO_cost!H69+WIN_cost!H69+WPD_cost!H69+TQY_cost!H69+GHP_cost!H69</f>
        <v>0</v>
      </c>
      <c r="I69" s="233">
        <f>GSB_cost!I69+EHK_cost!I69+CMN_cost!I69+CLC_cost!I69+BETS_cost!I69+BGO_cost!I69+WIN_cost!I69+WPD_cost!I69+TQY_cost!I69+GHP_cost!I69</f>
        <v>0</v>
      </c>
      <c r="J69" s="305">
        <f>GSB_cost!J69+EHK_cost!J69+CMN_cost!J69+CLC_cost!J69+BETS_cost!J69+BGO_cost!J69+WIN_cost!J69+WPD_cost!J69+TQY_cost!J69+GHP_cost!J69</f>
        <v>0</v>
      </c>
      <c r="K69" s="233">
        <f>GSB_cost!K69+EHK_cost!K69+CMN_cost!K69+CLC_cost!K69+BETS_cost!K69+BGO_cost!K69+WIN_cost!K69+WPD_cost!K69+TQY_cost!K69+GHP_cost!K69</f>
        <v>0</v>
      </c>
      <c r="L69" s="233">
        <f>GSB_cost!L69+EHK_cost!L69+CMN_cost!L69+CLC_cost!L69+BETS_cost!L69+BGO_cost!L69+WIN_cost!L69+WPD_cost!L69+TQY_cost!L69+GHP_cost!L69</f>
        <v>0</v>
      </c>
      <c r="M69" s="305">
        <f>GSB_cost!M69+EHK_cost!M69+CMN_cost!M69+CLC_cost!M69+BETS_cost!M69+BGO_cost!M69+WIN_cost!M69+WPD_cost!M69+TQY_cost!M69+GHP_cost!M69</f>
        <v>0</v>
      </c>
      <c r="N69" s="233">
        <f>GSB_cost!N69+EHK_cost!N69+CMN_cost!N69+CLC_cost!N69+BETS_cost!N69+BGO_cost!N69+WIN_cost!N69+WPD_cost!N69+TQY_cost!N69+GHP_cost!N69</f>
        <v>0</v>
      </c>
      <c r="O69" s="233">
        <f>GSB_cost!O69+EHK_cost!O69+CMN_cost!O69+CLC_cost!O69+BETS_cost!O69+BGO_cost!O69+WIN_cost!O69+WPD_cost!O69+TQY_cost!O69+GHP_cost!O69</f>
        <v>0</v>
      </c>
      <c r="P69" s="305">
        <f>GSB_cost!P69+EHK_cost!P69+CMN_cost!P69+CLC_cost!P69+BETS_cost!P69+BGO_cost!P69+WIN_cost!P69+WPD_cost!P69+TQY_cost!P69+GHP_cost!P69</f>
        <v>0</v>
      </c>
      <c r="Q69" s="233">
        <f>GSB_cost!Q69+EHK_cost!Q69+CMN_cost!Q69+CLC_cost!Q69+BETS_cost!Q69+BGO_cost!Q69+WIN_cost!Q69+WPD_cost!Q69+TQY_cost!Q69+GHP_cost!Q69</f>
        <v>0</v>
      </c>
      <c r="R69" s="233">
        <f ca="1">GSB_cost!R69+EHK_cost!R69+CMN_cost!R69+CLC_cost!R69+BETS_cost!R69+BGO_cost!R69+WIN_cost!R69+WPD_cost!R69+TQY_cost!R69+GHP_cost!R69</f>
        <v>0</v>
      </c>
      <c r="S69" s="305">
        <f>GSB_cost!S69+EHK_cost!S69+CMN_cost!S69+CLC_cost!S69+BETS_cost!S69+BGO_cost!S69+WIN_cost!S69+WPD_cost!S69+TQY_cost!S69+GHP_cost!S69</f>
        <v>3989166</v>
      </c>
      <c r="T69" s="233">
        <f>GSB_cost!T69+EHK_cost!T69+CMN_cost!T69+CLC_cost!T69+BETS_cost!T69+BGO_cost!T69+WIN_cost!T69+WPD_cost!T69+TQY_cost!T69+GHP_cost!T69</f>
        <v>0</v>
      </c>
      <c r="U69" s="233">
        <f ca="1">GSB_cost!U69+EHK_cost!U69+CMN_cost!U69+CLC_cost!U69+BETS_cost!U69+BGO_cost!U69+WIN_cost!U69+WPD_cost!U69+TQY_cost!U69+GHP_cost!U69</f>
        <v>0</v>
      </c>
      <c r="V69" s="305">
        <f>GSB_cost!V69+EHK_cost!V69+CMN_cost!V69+CLC_cost!V69+BETS_cost!V69+BGO_cost!V69+WIN_cost!V69+WPD_cost!V69+TQY_cost!V69+GHP_cost!V69</f>
        <v>0</v>
      </c>
      <c r="W69" s="233">
        <f>GSB_cost!W69+EHK_cost!W69+CMN_cost!W69+CLC_cost!W69+BETS_cost!W69+BGO_cost!W69+WIN_cost!W69+WPD_cost!W69+TQY_cost!W69+GHP_cost!W69</f>
        <v>0</v>
      </c>
      <c r="X69" s="233">
        <f ca="1">GSB_cost!X69+EHK_cost!X69+CMN_cost!X69+CLC_cost!X69+BETS_cost!X69+BGO_cost!X69+WIN_cost!X69+WPD_cost!X69+TQY_cost!X69+GHP_cost!X69</f>
        <v>0</v>
      </c>
      <c r="Y69" s="305">
        <f>GSB_cost!Y69+EHK_cost!Y69+CMN_cost!Y69+CLC_cost!Y69+BETS_cost!Y69+BGO_cost!Y69+WIN_cost!Y69+WPD_cost!Y69+TQY_cost!Y69+GHP_cost!Y69</f>
        <v>0</v>
      </c>
      <c r="Z69" s="233">
        <f>GSB_cost!Z69+EHK_cost!Z69+CMN_cost!Z69+CLC_cost!Z69+BETS_cost!Z69+BGO_cost!Z69+WIN_cost!Z69+WPD_cost!Z69+TQY_cost!Z69+GHP_cost!Z69</f>
        <v>0</v>
      </c>
      <c r="AA69" s="233">
        <f>GSB_cost!AA69+EHK_cost!AA69+CMN_cost!AA69+CLC_cost!AA69+BETS_cost!AA69+BGO_cost!AA69+WIN_cost!AA69+WPD_cost!AA69+TQY_cost!AA69+GHP_cost!AA69</f>
        <v>0</v>
      </c>
      <c r="AB69" s="305">
        <f>GSB_cost!AB69+EHK_cost!AB69+CMN_cost!AB69+CLC_cost!AB69+BETS_cost!AB69+BGO_cost!AB69+WIN_cost!AB69+WPD_cost!AB69+TQY_cost!AB69+GHP_cost!AB69</f>
        <v>0</v>
      </c>
      <c r="AC69" s="233">
        <f>GSB_cost!AC69+EHK_cost!AC69+CMN_cost!AC69+CLC_cost!AC69+BETS_cost!AC69+BGO_cost!AC69+WIN_cost!AC69+WPD_cost!AC69+TQY_cost!AC69+GHP_cost!AC69</f>
        <v>0</v>
      </c>
      <c r="AD69" s="233">
        <f>GSB_cost!AD69+EHK_cost!AD69+CMN_cost!AD69+CLC_cost!AD69+BETS_cost!AD69+BGO_cost!AD69+WIN_cost!AD69+WPD_cost!AD69+TQY_cost!AD69+GHP_cost!AD69</f>
        <v>0</v>
      </c>
      <c r="AE69" s="305">
        <f>GSB_cost!AE69+EHK_cost!AE69+CMN_cost!AE69+CLC_cost!AE69+BETS_cost!AE69+BGO_cost!AE69+WIN_cost!AE69+WPD_cost!AE69+TQY_cost!AE69+GHP_cost!AE69</f>
        <v>0</v>
      </c>
      <c r="AF69" s="124"/>
      <c r="AI69" s="235">
        <f>GSB_cost!AN69+EHK_cost!AN69+CMN_cost!AN69+CLC_cost!AN69+BETS_cost!AN69+BGO_cost!AN69+WIN_cost!AN69+WPD_cost!AN69+TQY_cost!AN69+GHP_cost!AN69</f>
        <v>0</v>
      </c>
      <c r="AJ69" s="235">
        <f>GSB_cost!AO69+EHK_cost!AO69+CMN_cost!AO69+CLC_cost!AO69+BETS_cost!AO69+BGO_cost!AO69+WIN_cost!AO69+WPD_cost!AO69+TQY_cost!AO69+GHP_cost!AO69</f>
        <v>0</v>
      </c>
      <c r="AK69" s="235">
        <f>GSB_cost!AP69+EHK_cost!AP69+CMN_cost!AP69+CLC_cost!AP69+BETS_cost!AP69+BGO_cost!AP69+WIN_cost!AP69+WPD_cost!AP69+TQY_cost!AP69+GHP_cost!AP69</f>
        <v>0</v>
      </c>
      <c r="AL69" s="235">
        <f>GSB_cost!AQ69+EHK_cost!AQ69+CMN_cost!AQ69+CLC_cost!AQ69+BETS_cost!AQ69+BGO_cost!AQ69+WIN_cost!AQ69+WPD_cost!AQ69+TQY_cost!AQ69+GHP_cost!AQ69</f>
        <v>0</v>
      </c>
      <c r="AM69" s="235">
        <f>GSB_cost!AR69+EHK_cost!AR69+CMN_cost!AR69+CLC_cost!AR69+BETS_cost!AR69+BGO_cost!AR69+WIN_cost!AR69+WPD_cost!AR69+TQY_cost!AR69+GHP_cost!AR69</f>
        <v>0</v>
      </c>
      <c r="AN69" s="235">
        <f>GSB_cost!AS69+EHK_cost!AS69+CMN_cost!AS69+CLC_cost!AS69+BETS_cost!AS69+BGO_cost!AS69+WIN_cost!AS69+WPD_cost!AS69+TQY_cost!AS69+GHP_cost!AS69</f>
        <v>0</v>
      </c>
      <c r="AO69" s="235">
        <f ca="1">GSB_cost!AT69+EHK_cost!AT69+CMN_cost!AT69+CLC_cost!AT69+BETS_cost!AT69+BGO_cost!AT69+WIN_cost!AT69+WPD_cost!AT69+TQY_cost!AT69+GHP_cost!AT69</f>
        <v>1000000</v>
      </c>
      <c r="AP69" s="235">
        <f ca="1">GSB_cost!AU69+EHK_cost!AU69+CMN_cost!AU69+CLC_cost!AU69+BETS_cost!AU69+BGO_cost!AU69+WIN_cost!AU69+WPD_cost!AU69+TQY_cost!AU69+GHP_cost!AU69</f>
        <v>1994583</v>
      </c>
      <c r="AQ69" s="235">
        <f ca="1">GSB_cost!AV69+EHK_cost!AV69+CMN_cost!AV69+CLC_cost!AV69+BETS_cost!AV69+BGO_cost!AV69+WIN_cost!AV69+WPD_cost!AV69+TQY_cost!AV69+GHP_cost!AV69</f>
        <v>994583</v>
      </c>
      <c r="AR69" s="235">
        <f ca="1">GSB_cost!AW69+EHK_cost!AW69+CMN_cost!AW69+CLC_cost!AW69+BETS_cost!AW69+BGO_cost!AW69+WIN_cost!AW69+WPD_cost!AW69+TQY_cost!AW69+GHP_cost!AW69</f>
        <v>0</v>
      </c>
      <c r="AS69" s="235">
        <f ca="1">GSB_cost!AX69+EHK_cost!AX69+CMN_cost!AX69+CLC_cost!AX69+BETS_cost!AX69+BGO_cost!AX69+WIN_cost!AX69+WPD_cost!AX69+TQY_cost!AX69+GHP_cost!AX69</f>
        <v>0</v>
      </c>
      <c r="AT69" s="235">
        <f ca="1">GSB_cost!AY69+EHK_cost!AY69+CMN_cost!AY69+CLC_cost!AY69+BETS_cost!AY69+BGO_cost!AY69+WIN_cost!AY69+WPD_cost!AY69+TQY_cost!AY69+GHP_cost!AY69</f>
        <v>0</v>
      </c>
      <c r="AU69" s="235">
        <f>GSB_cost!AZ69+EHK_cost!AZ69+CMN_cost!AZ69+CLC_cost!AZ69+BETS_cost!AZ69+BGO_cost!AZ69+WIN_cost!AZ69+WPD_cost!AZ69+TQY_cost!AZ69+GHP_cost!AZ69</f>
        <v>0</v>
      </c>
      <c r="AV69" s="235">
        <f>GSB_cost!BA69+EHK_cost!BA69+CMN_cost!BA69+CLC_cost!BA69+BETS_cost!BA69+BGO_cost!BA69+WIN_cost!BA69+WPD_cost!BA69+TQY_cost!BA69+GHP_cost!BA69</f>
        <v>0</v>
      </c>
      <c r="AW69" s="235">
        <f>GSB_cost!BB69+EHK_cost!BB69+CMN_cost!BB69+CLC_cost!BB69+BETS_cost!BB69+BGO_cost!BB69+WIN_cost!BB69+WPD_cost!BB69+TQY_cost!BB69+GHP_cost!BB69</f>
        <v>0</v>
      </c>
      <c r="AX69" s="235">
        <f>GSB_cost!BC69+EHK_cost!BC69+CMN_cost!BC69+CLC_cost!BC69+BETS_cost!BC69+BGO_cost!BC69+WIN_cost!BC69+WPD_cost!BC69+TQY_cost!BC69+GHP_cost!BC69</f>
        <v>0</v>
      </c>
      <c r="AZ69" s="235">
        <f t="shared" ca="1" si="15"/>
        <v>3989166</v>
      </c>
      <c r="BA69" s="124"/>
    </row>
    <row r="70" spans="1:16363">
      <c r="B70" s="185" t="str">
        <f>B69</f>
        <v>Contracts</v>
      </c>
      <c r="D70" s="155" t="s">
        <v>24</v>
      </c>
      <c r="E70" s="217" t="b">
        <f>IF(ISBLANK(D70), "", INDEX(Asset_groups!$F$7:$F$73, MATCH(D70, Asset_groups!$D$7:$D$73,0))="capex")</f>
        <v>1</v>
      </c>
      <c r="F70" s="12"/>
      <c r="G70" s="98"/>
      <c r="H70" s="233">
        <f>GSB_cost!H70+EHK_cost!H70+CMN_cost!H70+CLC_cost!H70+BETS_cost!H70+BGO_cost!H70+WIN_cost!H70+WPD_cost!H70+TQY_cost!H70+GHP_cost!H70</f>
        <v>0</v>
      </c>
      <c r="I70" s="233">
        <f>GSB_cost!I70+EHK_cost!I70+CMN_cost!I70+CLC_cost!I70+BETS_cost!I70+BGO_cost!I70+WIN_cost!I70+WPD_cost!I70+TQY_cost!I70+GHP_cost!I70</f>
        <v>0</v>
      </c>
      <c r="J70" s="305">
        <f>GSB_cost!J70+EHK_cost!J70+CMN_cost!J70+CLC_cost!J70+BETS_cost!J70+BGO_cost!J70+WIN_cost!J70+WPD_cost!J70+TQY_cost!J70+GHP_cost!J70</f>
        <v>0</v>
      </c>
      <c r="K70" s="233">
        <f>GSB_cost!K70+EHK_cost!K70+CMN_cost!K70+CLC_cost!K70+BETS_cost!K70+BGO_cost!K70+WIN_cost!K70+WPD_cost!K70+TQY_cost!K70+GHP_cost!K70</f>
        <v>0</v>
      </c>
      <c r="L70" s="233">
        <f>GSB_cost!L70+EHK_cost!L70+CMN_cost!L70+CLC_cost!L70+BETS_cost!L70+BGO_cost!L70+WIN_cost!L70+WPD_cost!L70+TQY_cost!L70+GHP_cost!L70</f>
        <v>0</v>
      </c>
      <c r="M70" s="305">
        <f>GSB_cost!M70+EHK_cost!M70+CMN_cost!M70+CLC_cost!M70+BETS_cost!M70+BGO_cost!M70+WIN_cost!M70+WPD_cost!M70+TQY_cost!M70+GHP_cost!M70</f>
        <v>0</v>
      </c>
      <c r="N70" s="233">
        <f>GSB_cost!N70+EHK_cost!N70+CMN_cost!N70+CLC_cost!N70+BETS_cost!N70+BGO_cost!N70+WIN_cost!N70+WPD_cost!N70+TQY_cost!N70+GHP_cost!N70</f>
        <v>0</v>
      </c>
      <c r="O70" s="233">
        <f>GSB_cost!O70+EHK_cost!O70+CMN_cost!O70+CLC_cost!O70+BETS_cost!O70+BGO_cost!O70+WIN_cost!O70+WPD_cost!O70+TQY_cost!O70+GHP_cost!O70</f>
        <v>0</v>
      </c>
      <c r="P70" s="305">
        <f>GSB_cost!P70+EHK_cost!P70+CMN_cost!P70+CLC_cost!P70+BETS_cost!P70+BGO_cost!P70+WIN_cost!P70+WPD_cost!P70+TQY_cost!P70+GHP_cost!P70</f>
        <v>0</v>
      </c>
      <c r="Q70" s="233">
        <f>GSB_cost!Q70+EHK_cost!Q70+CMN_cost!Q70+CLC_cost!Q70+BETS_cost!Q70+BGO_cost!Q70+WIN_cost!Q70+WPD_cost!Q70+TQY_cost!Q70+GHP_cost!Q70</f>
        <v>0</v>
      </c>
      <c r="R70" s="233">
        <f ca="1">GSB_cost!R70+EHK_cost!R70+CMN_cost!R70+CLC_cost!R70+BETS_cost!R70+BGO_cost!R70+WIN_cost!R70+WPD_cost!R70+TQY_cost!R70+GHP_cost!R70</f>
        <v>0</v>
      </c>
      <c r="S70" s="305">
        <f>GSB_cost!S70+EHK_cost!S70+CMN_cost!S70+CLC_cost!S70+BETS_cost!S70+BGO_cost!S70+WIN_cost!S70+WPD_cost!S70+TQY_cost!S70+GHP_cost!S70</f>
        <v>163200</v>
      </c>
      <c r="T70" s="233">
        <f>GSB_cost!T70+EHK_cost!T70+CMN_cost!T70+CLC_cost!T70+BETS_cost!T70+BGO_cost!T70+WIN_cost!T70+WPD_cost!T70+TQY_cost!T70+GHP_cost!T70</f>
        <v>0</v>
      </c>
      <c r="U70" s="233">
        <f ca="1">GSB_cost!U70+EHK_cost!U70+CMN_cost!U70+CLC_cost!U70+BETS_cost!U70+BGO_cost!U70+WIN_cost!U70+WPD_cost!U70+TQY_cost!U70+GHP_cost!U70</f>
        <v>0</v>
      </c>
      <c r="V70" s="305">
        <f>GSB_cost!V70+EHK_cost!V70+CMN_cost!V70+CLC_cost!V70+BETS_cost!V70+BGO_cost!V70+WIN_cost!V70+WPD_cost!V70+TQY_cost!V70+GHP_cost!V70</f>
        <v>122400</v>
      </c>
      <c r="W70" s="233">
        <f>GSB_cost!W70+EHK_cost!W70+CMN_cost!W70+CLC_cost!W70+BETS_cost!W70+BGO_cost!W70+WIN_cost!W70+WPD_cost!W70+TQY_cost!W70+GHP_cost!W70</f>
        <v>0</v>
      </c>
      <c r="X70" s="233">
        <f ca="1">GSB_cost!X70+EHK_cost!X70+CMN_cost!X70+CLC_cost!X70+BETS_cost!X70+BGO_cost!X70+WIN_cost!X70+WPD_cost!X70+TQY_cost!X70+GHP_cost!X70</f>
        <v>0</v>
      </c>
      <c r="Y70" s="305">
        <f>GSB_cost!Y70+EHK_cost!Y70+CMN_cost!Y70+CLC_cost!Y70+BETS_cost!Y70+BGO_cost!Y70+WIN_cost!Y70+WPD_cost!Y70+TQY_cost!Y70+GHP_cost!Y70</f>
        <v>40800</v>
      </c>
      <c r="Z70" s="233">
        <f>GSB_cost!Z70+EHK_cost!Z70+CMN_cost!Z70+CLC_cost!Z70+BETS_cost!Z70+BGO_cost!Z70+WIN_cost!Z70+WPD_cost!Z70+TQY_cost!Z70+GHP_cost!Z70</f>
        <v>0</v>
      </c>
      <c r="AA70" s="233">
        <f>GSB_cost!AA70+EHK_cost!AA70+CMN_cost!AA70+CLC_cost!AA70+BETS_cost!AA70+BGO_cost!AA70+WIN_cost!AA70+WPD_cost!AA70+TQY_cost!AA70+GHP_cost!AA70</f>
        <v>0</v>
      </c>
      <c r="AB70" s="305">
        <f>GSB_cost!AB70+EHK_cost!AB70+CMN_cost!AB70+CLC_cost!AB70+BETS_cost!AB70+BGO_cost!AB70+WIN_cost!AB70+WPD_cost!AB70+TQY_cost!AB70+GHP_cost!AB70</f>
        <v>0</v>
      </c>
      <c r="AC70" s="233">
        <f>GSB_cost!AC70+EHK_cost!AC70+CMN_cost!AC70+CLC_cost!AC70+BETS_cost!AC70+BGO_cost!AC70+WIN_cost!AC70+WPD_cost!AC70+TQY_cost!AC70+GHP_cost!AC70</f>
        <v>0</v>
      </c>
      <c r="AD70" s="233">
        <f>GSB_cost!AD70+EHK_cost!AD70+CMN_cost!AD70+CLC_cost!AD70+BETS_cost!AD70+BGO_cost!AD70+WIN_cost!AD70+WPD_cost!AD70+TQY_cost!AD70+GHP_cost!AD70</f>
        <v>0</v>
      </c>
      <c r="AE70" s="305">
        <f>GSB_cost!AE70+EHK_cost!AE70+CMN_cost!AE70+CLC_cost!AE70+BETS_cost!AE70+BGO_cost!AE70+WIN_cost!AE70+WPD_cost!AE70+TQY_cost!AE70+GHP_cost!AE70</f>
        <v>0</v>
      </c>
      <c r="AF70" s="124"/>
      <c r="AI70" s="235">
        <f>GSB_cost!AN70+EHK_cost!AN70+CMN_cost!AN70+CLC_cost!AN70+BETS_cost!AN70+BGO_cost!AN70+WIN_cost!AN70+WPD_cost!AN70+TQY_cost!AN70+GHP_cost!AN70</f>
        <v>0</v>
      </c>
      <c r="AJ70" s="235">
        <f>GSB_cost!AO70+EHK_cost!AO70+CMN_cost!AO70+CLC_cost!AO70+BETS_cost!AO70+BGO_cost!AO70+WIN_cost!AO70+WPD_cost!AO70+TQY_cost!AO70+GHP_cost!AO70</f>
        <v>0</v>
      </c>
      <c r="AK70" s="235">
        <f>GSB_cost!AP70+EHK_cost!AP70+CMN_cost!AP70+CLC_cost!AP70+BETS_cost!AP70+BGO_cost!AP70+WIN_cost!AP70+WPD_cost!AP70+TQY_cost!AP70+GHP_cost!AP70</f>
        <v>0</v>
      </c>
      <c r="AL70" s="235">
        <f>GSB_cost!AQ70+EHK_cost!AQ70+CMN_cost!AQ70+CLC_cost!AQ70+BETS_cost!AQ70+BGO_cost!AQ70+WIN_cost!AQ70+WPD_cost!AQ70+TQY_cost!AQ70+GHP_cost!AQ70</f>
        <v>0</v>
      </c>
      <c r="AM70" s="235">
        <f>GSB_cost!AR70+EHK_cost!AR70+CMN_cost!AR70+CLC_cost!AR70+BETS_cost!AR70+BGO_cost!AR70+WIN_cost!AR70+WPD_cost!AR70+TQY_cost!AR70+GHP_cost!AR70</f>
        <v>0</v>
      </c>
      <c r="AN70" s="235">
        <f>GSB_cost!AS70+EHK_cost!AS70+CMN_cost!AS70+CLC_cost!AS70+BETS_cost!AS70+BGO_cost!AS70+WIN_cost!AS70+WPD_cost!AS70+TQY_cost!AS70+GHP_cost!AS70</f>
        <v>0</v>
      </c>
      <c r="AO70" s="235">
        <f ca="1">GSB_cost!AT70+EHK_cost!AT70+CMN_cost!AT70+CLC_cost!AT70+BETS_cost!AT70+BGO_cost!AT70+WIN_cost!AT70+WPD_cost!AT70+TQY_cost!AT70+GHP_cost!AT70</f>
        <v>61200</v>
      </c>
      <c r="AP70" s="235">
        <f ca="1">GSB_cost!AU70+EHK_cost!AU70+CMN_cost!AU70+CLC_cost!AU70+BETS_cost!AU70+BGO_cost!AU70+WIN_cost!AU70+WPD_cost!AU70+TQY_cost!AU70+GHP_cost!AU70</f>
        <v>81600</v>
      </c>
      <c r="AQ70" s="235">
        <f ca="1">GSB_cost!AV70+EHK_cost!AV70+CMN_cost!AV70+CLC_cost!AV70+BETS_cost!AV70+BGO_cost!AV70+WIN_cost!AV70+WPD_cost!AV70+TQY_cost!AV70+GHP_cost!AV70</f>
        <v>81600</v>
      </c>
      <c r="AR70" s="235">
        <f ca="1">GSB_cost!AW70+EHK_cost!AW70+CMN_cost!AW70+CLC_cost!AW70+BETS_cost!AW70+BGO_cost!AW70+WIN_cost!AW70+WPD_cost!AW70+TQY_cost!AW70+GHP_cost!AW70</f>
        <v>61200</v>
      </c>
      <c r="AS70" s="235">
        <f ca="1">GSB_cost!AX70+EHK_cost!AX70+CMN_cost!AX70+CLC_cost!AX70+BETS_cost!AX70+BGO_cost!AX70+WIN_cost!AX70+WPD_cost!AX70+TQY_cost!AX70+GHP_cost!AX70</f>
        <v>20400</v>
      </c>
      <c r="AT70" s="235">
        <f ca="1">GSB_cost!AY70+EHK_cost!AY70+CMN_cost!AY70+CLC_cost!AY70+BETS_cost!AY70+BGO_cost!AY70+WIN_cost!AY70+WPD_cost!AY70+TQY_cost!AY70+GHP_cost!AY70</f>
        <v>20400</v>
      </c>
      <c r="AU70" s="235">
        <f>GSB_cost!AZ70+EHK_cost!AZ70+CMN_cost!AZ70+CLC_cost!AZ70+BETS_cost!AZ70+BGO_cost!AZ70+WIN_cost!AZ70+WPD_cost!AZ70+TQY_cost!AZ70+GHP_cost!AZ70</f>
        <v>0</v>
      </c>
      <c r="AV70" s="235">
        <f>GSB_cost!BA70+EHK_cost!BA70+CMN_cost!BA70+CLC_cost!BA70+BETS_cost!BA70+BGO_cost!BA70+WIN_cost!BA70+WPD_cost!BA70+TQY_cost!BA70+GHP_cost!BA70</f>
        <v>0</v>
      </c>
      <c r="AW70" s="235">
        <f>GSB_cost!BB70+EHK_cost!BB70+CMN_cost!BB70+CLC_cost!BB70+BETS_cost!BB70+BGO_cost!BB70+WIN_cost!BB70+WPD_cost!BB70+TQY_cost!BB70+GHP_cost!BB70</f>
        <v>0</v>
      </c>
      <c r="AX70" s="235">
        <f>GSB_cost!BC70+EHK_cost!BC70+CMN_cost!BC70+CLC_cost!BC70+BETS_cost!BC70+BGO_cost!BC70+WIN_cost!BC70+WPD_cost!BC70+TQY_cost!BC70+GHP_cost!BC70</f>
        <v>0</v>
      </c>
      <c r="AZ70" s="235">
        <f t="shared" ca="1" si="15"/>
        <v>326400</v>
      </c>
      <c r="BA70" s="124"/>
    </row>
    <row r="71" spans="1:16363">
      <c r="B71" s="185" t="str">
        <f>B69</f>
        <v>Contracts</v>
      </c>
      <c r="D71" s="155" t="s">
        <v>99</v>
      </c>
      <c r="E71" s="217" t="b">
        <f>IF(ISBLANK(D71), "", INDEX(Asset_groups!$F$7:$F$73, MATCH(D71, Asset_groups!$D$7:$D$73,0))="capex")</f>
        <v>1</v>
      </c>
      <c r="F71" s="12"/>
      <c r="G71" s="98"/>
      <c r="H71" s="233">
        <f>GSB_cost!H71+EHK_cost!H71+CMN_cost!H71+CLC_cost!H71+BETS_cost!H71+BGO_cost!H71+WIN_cost!H71+WPD_cost!H71+TQY_cost!H71+GHP_cost!H71</f>
        <v>0</v>
      </c>
      <c r="I71" s="233">
        <f>GSB_cost!I71+EHK_cost!I71+CMN_cost!I71+CLC_cost!I71+BETS_cost!I71+BGO_cost!I71+WIN_cost!I71+WPD_cost!I71+TQY_cost!I71+GHP_cost!I71</f>
        <v>0</v>
      </c>
      <c r="J71" s="305">
        <f>GSB_cost!J71+EHK_cost!J71+CMN_cost!J71+CLC_cost!J71+BETS_cost!J71+BGO_cost!J71+WIN_cost!J71+WPD_cost!J71+TQY_cost!J71+GHP_cost!J71</f>
        <v>0</v>
      </c>
      <c r="K71" s="233">
        <f>GSB_cost!K71+EHK_cost!K71+CMN_cost!K71+CLC_cost!K71+BETS_cost!K71+BGO_cost!K71+WIN_cost!K71+WPD_cost!K71+TQY_cost!K71+GHP_cost!K71</f>
        <v>0</v>
      </c>
      <c r="L71" s="233">
        <f>GSB_cost!L71+EHK_cost!L71+CMN_cost!L71+CLC_cost!L71+BETS_cost!L71+BGO_cost!L71+WIN_cost!L71+WPD_cost!L71+TQY_cost!L71+GHP_cost!L71</f>
        <v>0</v>
      </c>
      <c r="M71" s="305">
        <f>GSB_cost!M71+EHK_cost!M71+CMN_cost!M71+CLC_cost!M71+BETS_cost!M71+BGO_cost!M71+WIN_cost!M71+WPD_cost!M71+TQY_cost!M71+GHP_cost!M71</f>
        <v>0</v>
      </c>
      <c r="N71" s="233">
        <f>GSB_cost!N71+EHK_cost!N71+CMN_cost!N71+CLC_cost!N71+BETS_cost!N71+BGO_cost!N71+WIN_cost!N71+WPD_cost!N71+TQY_cost!N71+GHP_cost!N71</f>
        <v>0</v>
      </c>
      <c r="O71" s="233">
        <f>GSB_cost!O71+EHK_cost!O71+CMN_cost!O71+CLC_cost!O71+BETS_cost!O71+BGO_cost!O71+WIN_cost!O71+WPD_cost!O71+TQY_cost!O71+GHP_cost!O71</f>
        <v>0</v>
      </c>
      <c r="P71" s="305">
        <f>GSB_cost!P71+EHK_cost!P71+CMN_cost!P71+CLC_cost!P71+BETS_cost!P71+BGO_cost!P71+WIN_cost!P71+WPD_cost!P71+TQY_cost!P71+GHP_cost!P71</f>
        <v>0</v>
      </c>
      <c r="Q71" s="233">
        <f>GSB_cost!Q71+EHK_cost!Q71+CMN_cost!Q71+CLC_cost!Q71+BETS_cost!Q71+BGO_cost!Q71+WIN_cost!Q71+WPD_cost!Q71+TQY_cost!Q71+GHP_cost!Q71</f>
        <v>0</v>
      </c>
      <c r="R71" s="233">
        <f ca="1">GSB_cost!R71+EHK_cost!R71+CMN_cost!R71+CLC_cost!R71+BETS_cost!R71+BGO_cost!R71+WIN_cost!R71+WPD_cost!R71+TQY_cost!R71+GHP_cost!R71</f>
        <v>0</v>
      </c>
      <c r="S71" s="305">
        <f>GSB_cost!S71+EHK_cost!S71+CMN_cost!S71+CLC_cost!S71+BETS_cost!S71+BGO_cost!S71+WIN_cost!S71+WPD_cost!S71+TQY_cost!S71+GHP_cost!S71</f>
        <v>960500</v>
      </c>
      <c r="T71" s="233">
        <f>GSB_cost!T71+EHK_cost!T71+CMN_cost!T71+CLC_cost!T71+BETS_cost!T71+BGO_cost!T71+WIN_cost!T71+WPD_cost!T71+TQY_cost!T71+GHP_cost!T71</f>
        <v>0</v>
      </c>
      <c r="U71" s="233">
        <f ca="1">GSB_cost!U71+EHK_cost!U71+CMN_cost!U71+CLC_cost!U71+BETS_cost!U71+BGO_cost!U71+WIN_cost!U71+WPD_cost!U71+TQY_cost!U71+GHP_cost!U71</f>
        <v>0</v>
      </c>
      <c r="V71" s="305">
        <f>GSB_cost!V71+EHK_cost!V71+CMN_cost!V71+CLC_cost!V71+BETS_cost!V71+BGO_cost!V71+WIN_cost!V71+WPD_cost!V71+TQY_cost!V71+GHP_cost!V71</f>
        <v>0</v>
      </c>
      <c r="W71" s="233">
        <f>GSB_cost!W71+EHK_cost!W71+CMN_cost!W71+CLC_cost!W71+BETS_cost!W71+BGO_cost!W71+WIN_cost!W71+WPD_cost!W71+TQY_cost!W71+GHP_cost!W71</f>
        <v>0</v>
      </c>
      <c r="X71" s="233">
        <f ca="1">GSB_cost!X71+EHK_cost!X71+CMN_cost!X71+CLC_cost!X71+BETS_cost!X71+BGO_cost!X71+WIN_cost!X71+WPD_cost!X71+TQY_cost!X71+GHP_cost!X71</f>
        <v>0</v>
      </c>
      <c r="Y71" s="305">
        <f>GSB_cost!Y71+EHK_cost!Y71+CMN_cost!Y71+CLC_cost!Y71+BETS_cost!Y71+BGO_cost!Y71+WIN_cost!Y71+WPD_cost!Y71+TQY_cost!Y71+GHP_cost!Y71</f>
        <v>300000</v>
      </c>
      <c r="Z71" s="233">
        <f>GSB_cost!Z71+EHK_cost!Z71+CMN_cost!Z71+CLC_cost!Z71+BETS_cost!Z71+BGO_cost!Z71+WIN_cost!Z71+WPD_cost!Z71+TQY_cost!Z71+GHP_cost!Z71</f>
        <v>0</v>
      </c>
      <c r="AA71" s="233">
        <f>GSB_cost!AA71+EHK_cost!AA71+CMN_cost!AA71+CLC_cost!AA71+BETS_cost!AA71+BGO_cost!AA71+WIN_cost!AA71+WPD_cost!AA71+TQY_cost!AA71+GHP_cost!AA71</f>
        <v>0</v>
      </c>
      <c r="AB71" s="305">
        <f>GSB_cost!AB71+EHK_cost!AB71+CMN_cost!AB71+CLC_cost!AB71+BETS_cost!AB71+BGO_cost!AB71+WIN_cost!AB71+WPD_cost!AB71+TQY_cost!AB71+GHP_cost!AB71</f>
        <v>0</v>
      </c>
      <c r="AC71" s="233">
        <f>GSB_cost!AC71+EHK_cost!AC71+CMN_cost!AC71+CLC_cost!AC71+BETS_cost!AC71+BGO_cost!AC71+WIN_cost!AC71+WPD_cost!AC71+TQY_cost!AC71+GHP_cost!AC71</f>
        <v>0</v>
      </c>
      <c r="AD71" s="233">
        <f>GSB_cost!AD71+EHK_cost!AD71+CMN_cost!AD71+CLC_cost!AD71+BETS_cost!AD71+BGO_cost!AD71+WIN_cost!AD71+WPD_cost!AD71+TQY_cost!AD71+GHP_cost!AD71</f>
        <v>0</v>
      </c>
      <c r="AE71" s="305">
        <f>GSB_cost!AE71+EHK_cost!AE71+CMN_cost!AE71+CLC_cost!AE71+BETS_cost!AE71+BGO_cost!AE71+WIN_cost!AE71+WPD_cost!AE71+TQY_cost!AE71+GHP_cost!AE71</f>
        <v>0</v>
      </c>
      <c r="AF71" s="124"/>
      <c r="AI71" s="235">
        <f>GSB_cost!AN71+EHK_cost!AN71+CMN_cost!AN71+CLC_cost!AN71+BETS_cost!AN71+BGO_cost!AN71+WIN_cost!AN71+WPD_cost!AN71+TQY_cost!AN71+GHP_cost!AN71</f>
        <v>0</v>
      </c>
      <c r="AJ71" s="235">
        <f>GSB_cost!AO71+EHK_cost!AO71+CMN_cost!AO71+CLC_cost!AO71+BETS_cost!AO71+BGO_cost!AO71+WIN_cost!AO71+WPD_cost!AO71+TQY_cost!AO71+GHP_cost!AO71</f>
        <v>0</v>
      </c>
      <c r="AK71" s="235">
        <f>GSB_cost!AP71+EHK_cost!AP71+CMN_cost!AP71+CLC_cost!AP71+BETS_cost!AP71+BGO_cost!AP71+WIN_cost!AP71+WPD_cost!AP71+TQY_cost!AP71+GHP_cost!AP71</f>
        <v>0</v>
      </c>
      <c r="AL71" s="235">
        <f>GSB_cost!AQ71+EHK_cost!AQ71+CMN_cost!AQ71+CLC_cost!AQ71+BETS_cost!AQ71+BGO_cost!AQ71+WIN_cost!AQ71+WPD_cost!AQ71+TQY_cost!AQ71+GHP_cost!AQ71</f>
        <v>0</v>
      </c>
      <c r="AM71" s="235">
        <f>GSB_cost!AR71+EHK_cost!AR71+CMN_cost!AR71+CLC_cost!AR71+BETS_cost!AR71+BGO_cost!AR71+WIN_cost!AR71+WPD_cost!AR71+TQY_cost!AR71+GHP_cost!AR71</f>
        <v>0</v>
      </c>
      <c r="AN71" s="235">
        <f>GSB_cost!AS71+EHK_cost!AS71+CMN_cost!AS71+CLC_cost!AS71+BETS_cost!AS71+BGO_cost!AS71+WIN_cost!AS71+WPD_cost!AS71+TQY_cost!AS71+GHP_cost!AS71</f>
        <v>0</v>
      </c>
      <c r="AO71" s="235">
        <f ca="1">GSB_cost!AT71+EHK_cost!AT71+CMN_cost!AT71+CLC_cost!AT71+BETS_cost!AT71+BGO_cost!AT71+WIN_cost!AT71+WPD_cost!AT71+TQY_cost!AT71+GHP_cost!AT71</f>
        <v>0</v>
      </c>
      <c r="AP71" s="235">
        <f ca="1">GSB_cost!AU71+EHK_cost!AU71+CMN_cost!AU71+CLC_cost!AU71+BETS_cost!AU71+BGO_cost!AU71+WIN_cost!AU71+WPD_cost!AU71+TQY_cost!AU71+GHP_cost!AU71</f>
        <v>480250</v>
      </c>
      <c r="AQ71" s="235">
        <f ca="1">GSB_cost!AV71+EHK_cost!AV71+CMN_cost!AV71+CLC_cost!AV71+BETS_cost!AV71+BGO_cost!AV71+WIN_cost!AV71+WPD_cost!AV71+TQY_cost!AV71+GHP_cost!AV71</f>
        <v>480250</v>
      </c>
      <c r="AR71" s="235">
        <f ca="1">GSB_cost!AW71+EHK_cost!AW71+CMN_cost!AW71+CLC_cost!AW71+BETS_cost!AW71+BGO_cost!AW71+WIN_cost!AW71+WPD_cost!AW71+TQY_cost!AW71+GHP_cost!AW71</f>
        <v>0</v>
      </c>
      <c r="AS71" s="235">
        <f ca="1">GSB_cost!AX71+EHK_cost!AX71+CMN_cost!AX71+CLC_cost!AX71+BETS_cost!AX71+BGO_cost!AX71+WIN_cost!AX71+WPD_cost!AX71+TQY_cost!AX71+GHP_cost!AX71</f>
        <v>150000</v>
      </c>
      <c r="AT71" s="235">
        <f ca="1">GSB_cost!AY71+EHK_cost!AY71+CMN_cost!AY71+CLC_cost!AY71+BETS_cost!AY71+BGO_cost!AY71+WIN_cost!AY71+WPD_cost!AY71+TQY_cost!AY71+GHP_cost!AY71</f>
        <v>150000</v>
      </c>
      <c r="AU71" s="235">
        <f>GSB_cost!AZ71+EHK_cost!AZ71+CMN_cost!AZ71+CLC_cost!AZ71+BETS_cost!AZ71+BGO_cost!AZ71+WIN_cost!AZ71+WPD_cost!AZ71+TQY_cost!AZ71+GHP_cost!AZ71</f>
        <v>0</v>
      </c>
      <c r="AV71" s="235">
        <f>GSB_cost!BA71+EHK_cost!BA71+CMN_cost!BA71+CLC_cost!BA71+BETS_cost!BA71+BGO_cost!BA71+WIN_cost!BA71+WPD_cost!BA71+TQY_cost!BA71+GHP_cost!BA71</f>
        <v>0</v>
      </c>
      <c r="AW71" s="235">
        <f>GSB_cost!BB71+EHK_cost!BB71+CMN_cost!BB71+CLC_cost!BB71+BETS_cost!BB71+BGO_cost!BB71+WIN_cost!BB71+WPD_cost!BB71+TQY_cost!BB71+GHP_cost!BB71</f>
        <v>0</v>
      </c>
      <c r="AX71" s="235">
        <f>GSB_cost!BC71+EHK_cost!BC71+CMN_cost!BC71+CLC_cost!BC71+BETS_cost!BC71+BGO_cost!BC71+WIN_cost!BC71+WPD_cost!BC71+TQY_cost!BC71+GHP_cost!BC71</f>
        <v>0</v>
      </c>
      <c r="AZ71" s="235">
        <f t="shared" ca="1" si="15"/>
        <v>1260500</v>
      </c>
      <c r="BA71" s="124"/>
    </row>
    <row r="72" spans="1:16363">
      <c r="D72" s="19"/>
      <c r="E72" t="str">
        <f>IF(ISBLANK(D72), "", INDEX(Asset_groups!$F$7:$F$73, MATCH(D72, Asset_groups!$D$7:$D$73,0))="capex")</f>
        <v/>
      </c>
      <c r="F72" s="12"/>
      <c r="G72" s="98"/>
      <c r="H72" s="45"/>
      <c r="I72" s="45"/>
      <c r="J72" s="99"/>
      <c r="K72" s="45"/>
      <c r="L72" s="45"/>
      <c r="M72" s="99"/>
      <c r="N72" s="45"/>
      <c r="O72" s="45"/>
      <c r="P72" s="99"/>
      <c r="Q72" s="45"/>
      <c r="R72" s="45"/>
      <c r="S72" s="99"/>
      <c r="T72" s="45"/>
      <c r="U72" s="45"/>
      <c r="V72" s="99"/>
      <c r="W72" s="45"/>
      <c r="X72" s="45"/>
      <c r="Y72" s="99"/>
      <c r="Z72" s="45"/>
      <c r="AA72" s="45"/>
      <c r="AB72" s="99"/>
      <c r="AC72" s="45"/>
      <c r="AD72" s="45"/>
      <c r="AE72" s="99"/>
      <c r="AF72" s="217"/>
      <c r="AH72" s="18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18"/>
      <c r="AZ72" s="232"/>
      <c r="BA72" s="124"/>
    </row>
    <row r="73" spans="1:16363" ht="15">
      <c r="B73" s="9" t="s">
        <v>102</v>
      </c>
      <c r="D73" s="19"/>
      <c r="F73" s="12"/>
      <c r="G73" s="98"/>
      <c r="H73" s="18"/>
      <c r="I73" s="18"/>
      <c r="J73" s="100"/>
      <c r="K73" s="18"/>
      <c r="L73" s="18"/>
      <c r="M73" s="100"/>
      <c r="N73" s="18"/>
      <c r="O73" s="18"/>
      <c r="P73" s="100"/>
      <c r="Q73" s="18"/>
      <c r="R73" s="18"/>
      <c r="S73" s="100"/>
      <c r="T73" s="18"/>
      <c r="U73" s="18"/>
      <c r="V73" s="100"/>
      <c r="W73" s="18"/>
      <c r="X73" s="18"/>
      <c r="Y73" s="100"/>
      <c r="Z73" s="18"/>
      <c r="AA73" s="18"/>
      <c r="AB73" s="100"/>
      <c r="AC73" s="18"/>
      <c r="AD73" s="18"/>
      <c r="AE73" s="100"/>
      <c r="AF73" s="217"/>
      <c r="AH73" s="21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217"/>
      <c r="AZ73" s="107"/>
      <c r="BA73" s="124"/>
    </row>
    <row r="74" spans="1:16363" ht="15">
      <c r="B74" s="185" t="s">
        <v>40</v>
      </c>
      <c r="D74" s="8" t="s">
        <v>40</v>
      </c>
      <c r="E74" s="217" t="b">
        <f>IF(ISBLANK(D74), "", INDEX(Asset_groups!$F$7:$F$73, MATCH(D74, Asset_groups!$D$7:$D$73,0))="capex")</f>
        <v>1</v>
      </c>
      <c r="F74" s="12"/>
      <c r="G74" s="98"/>
      <c r="H74" s="238"/>
      <c r="I74" s="239"/>
      <c r="J74" s="240"/>
      <c r="K74" s="238"/>
      <c r="L74" s="239"/>
      <c r="M74" s="240"/>
      <c r="N74" s="238"/>
      <c r="O74" s="239"/>
      <c r="P74" s="240"/>
      <c r="Q74" s="238"/>
      <c r="R74" s="239"/>
      <c r="S74" s="240"/>
      <c r="T74" s="238"/>
      <c r="U74" s="239"/>
      <c r="V74" s="240"/>
      <c r="W74" s="238"/>
      <c r="X74" s="239"/>
      <c r="Y74" s="240"/>
      <c r="Z74" s="238"/>
      <c r="AA74" s="239"/>
      <c r="AB74" s="240"/>
      <c r="AC74" s="238"/>
      <c r="AD74" s="239"/>
      <c r="AE74" s="240"/>
      <c r="AF74" s="217"/>
      <c r="AI74" s="297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24"/>
      <c r="AZ74" s="235">
        <f t="shared" ref="AZ74:AZ76" si="16">SUM(AI74:AX74)</f>
        <v>0</v>
      </c>
      <c r="BA74" s="263"/>
    </row>
    <row r="75" spans="1:16363" s="217" customFormat="1" ht="15">
      <c r="B75" s="185"/>
      <c r="D75" s="8" t="s">
        <v>101</v>
      </c>
      <c r="E75" s="217" t="b">
        <f>IF(ISBLANK(D75), "", INDEX(Asset_groups!$F$7:$F$73, MATCH(D75, Asset_groups!$D$7:$D$73,0))="capex")</f>
        <v>1</v>
      </c>
      <c r="F75" s="12"/>
      <c r="G75" s="98"/>
      <c r="H75" s="254"/>
      <c r="I75" s="255"/>
      <c r="J75" s="256"/>
      <c r="K75" s="254"/>
      <c r="L75" s="255"/>
      <c r="M75" s="256"/>
      <c r="N75" s="254"/>
      <c r="O75" s="255"/>
      <c r="P75" s="256"/>
      <c r="Q75" s="254"/>
      <c r="R75" s="255"/>
      <c r="S75" s="256"/>
      <c r="T75" s="254"/>
      <c r="U75" s="255"/>
      <c r="V75" s="256"/>
      <c r="W75" s="254"/>
      <c r="X75" s="255"/>
      <c r="Y75" s="256"/>
      <c r="Z75" s="254"/>
      <c r="AA75" s="255"/>
      <c r="AB75" s="256"/>
      <c r="AC75" s="254"/>
      <c r="AD75" s="255"/>
      <c r="AE75" s="256"/>
      <c r="AI75" s="298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256"/>
      <c r="AV75" s="256"/>
      <c r="AW75" s="256"/>
      <c r="AX75" s="256"/>
      <c r="AY75" s="224"/>
      <c r="AZ75" s="235">
        <f t="shared" si="16"/>
        <v>0</v>
      </c>
      <c r="BA75" s="263"/>
    </row>
    <row r="76" spans="1:16363" s="217" customFormat="1" ht="15">
      <c r="B76" s="185"/>
      <c r="D76" s="8" t="s">
        <v>136</v>
      </c>
      <c r="E76" s="217" t="b">
        <f>IF(ISBLANK(D76), "", INDEX(Asset_groups!$F$7:$F$73, MATCH(D76, Asset_groups!$D$7:$D$73,0))="capex")</f>
        <v>1</v>
      </c>
      <c r="F76" s="12"/>
      <c r="G76" s="98"/>
      <c r="H76" s="254"/>
      <c r="I76" s="255"/>
      <c r="J76" s="256"/>
      <c r="K76" s="254"/>
      <c r="L76" s="255"/>
      <c r="M76" s="256"/>
      <c r="N76" s="254"/>
      <c r="O76" s="255"/>
      <c r="P76" s="256"/>
      <c r="Q76" s="254"/>
      <c r="R76" s="255"/>
      <c r="S76" s="256"/>
      <c r="T76" s="254"/>
      <c r="U76" s="255"/>
      <c r="V76" s="256"/>
      <c r="W76" s="254"/>
      <c r="X76" s="255"/>
      <c r="Y76" s="256"/>
      <c r="Z76" s="254"/>
      <c r="AA76" s="255"/>
      <c r="AB76" s="256"/>
      <c r="AC76" s="254"/>
      <c r="AD76" s="255"/>
      <c r="AE76" s="256"/>
      <c r="AI76" s="298"/>
      <c r="AJ76" s="256"/>
      <c r="AK76" s="256"/>
      <c r="AL76" s="256"/>
      <c r="AM76" s="256"/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24"/>
      <c r="AZ76" s="235">
        <f t="shared" si="16"/>
        <v>0</v>
      </c>
      <c r="BA76" s="263"/>
    </row>
    <row r="77" spans="1:16363" s="217" customFormat="1">
      <c r="D77" s="19"/>
      <c r="F77" s="12"/>
      <c r="G77" s="98"/>
      <c r="H77" s="241"/>
      <c r="I77" s="242"/>
      <c r="J77" s="243"/>
      <c r="K77" s="241"/>
      <c r="L77" s="242"/>
      <c r="M77" s="243"/>
      <c r="N77" s="241"/>
      <c r="O77" s="242"/>
      <c r="P77" s="243"/>
      <c r="Q77" s="241"/>
      <c r="R77" s="242"/>
      <c r="S77" s="243"/>
      <c r="T77" s="241"/>
      <c r="U77" s="242"/>
      <c r="V77" s="243"/>
      <c r="W77" s="241"/>
      <c r="X77" s="242"/>
      <c r="Y77" s="243"/>
      <c r="Z77" s="241"/>
      <c r="AA77" s="242"/>
      <c r="AB77" s="243"/>
      <c r="AC77" s="241"/>
      <c r="AD77" s="242"/>
      <c r="AE77" s="243"/>
      <c r="AI77" s="299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24"/>
      <c r="AZ77" s="106"/>
      <c r="BA77" s="224"/>
    </row>
    <row r="78" spans="1:16363" ht="13.5" thickBot="1">
      <c r="C78" s="15" t="s">
        <v>51</v>
      </c>
      <c r="D78" s="16"/>
      <c r="E78" s="16"/>
      <c r="F78" s="12"/>
      <c r="G78" s="98"/>
      <c r="H78" s="216">
        <f t="shared" ref="H78:J78" si="17">SUMIF($E$15:$E$74, TRUE, H15:H74)</f>
        <v>0</v>
      </c>
      <c r="I78" s="216">
        <f t="shared" si="17"/>
        <v>0</v>
      </c>
      <c r="J78" s="101">
        <f t="shared" si="17"/>
        <v>0</v>
      </c>
      <c r="K78" s="216">
        <f t="shared" ref="K78:AE78" si="18">SUMIF($E$15:$E$74, TRUE, K15:K74)</f>
        <v>0</v>
      </c>
      <c r="L78" s="216">
        <f t="shared" si="18"/>
        <v>0</v>
      </c>
      <c r="M78" s="101">
        <f t="shared" si="18"/>
        <v>0</v>
      </c>
      <c r="N78" s="216">
        <f t="shared" si="18"/>
        <v>0</v>
      </c>
      <c r="O78" s="216">
        <f t="shared" ca="1" si="18"/>
        <v>2355047.9004249158</v>
      </c>
      <c r="P78" s="101">
        <f t="shared" si="18"/>
        <v>0</v>
      </c>
      <c r="Q78" s="216">
        <f t="shared" si="18"/>
        <v>76293019.189123705</v>
      </c>
      <c r="R78" s="216">
        <f t="shared" ca="1" si="18"/>
        <v>12977597.163975263</v>
      </c>
      <c r="S78" s="101">
        <f t="shared" si="18"/>
        <v>6450184.1577894762</v>
      </c>
      <c r="T78" s="216">
        <f t="shared" si="18"/>
        <v>8338315.9130952358</v>
      </c>
      <c r="U78" s="216">
        <f t="shared" ca="1" si="18"/>
        <v>4856218.3693464641</v>
      </c>
      <c r="V78" s="101">
        <f t="shared" si="18"/>
        <v>424320</v>
      </c>
      <c r="W78" s="216">
        <f t="shared" si="18"/>
        <v>6571280.6526885051</v>
      </c>
      <c r="X78" s="216">
        <f t="shared" ca="1" si="18"/>
        <v>4009025.5022462821</v>
      </c>
      <c r="Y78" s="101">
        <f t="shared" si="18"/>
        <v>618240</v>
      </c>
      <c r="Z78" s="216">
        <f t="shared" si="18"/>
        <v>0</v>
      </c>
      <c r="AA78" s="216">
        <f t="shared" si="18"/>
        <v>0</v>
      </c>
      <c r="AB78" s="101">
        <f t="shared" si="18"/>
        <v>0</v>
      </c>
      <c r="AC78" s="216">
        <f t="shared" si="18"/>
        <v>0</v>
      </c>
      <c r="AD78" s="216">
        <f t="shared" si="18"/>
        <v>0</v>
      </c>
      <c r="AE78" s="101">
        <f t="shared" si="18"/>
        <v>0</v>
      </c>
      <c r="AI78" s="244">
        <f t="shared" ref="AI78:AX78" si="19">SUM(AI15:AI77)</f>
        <v>0</v>
      </c>
      <c r="AJ78" s="244">
        <f t="shared" si="19"/>
        <v>0</v>
      </c>
      <c r="AK78" s="244">
        <f t="shared" si="19"/>
        <v>0</v>
      </c>
      <c r="AL78" s="244">
        <f t="shared" si="19"/>
        <v>0</v>
      </c>
      <c r="AM78" s="244">
        <f t="shared" ca="1" si="19"/>
        <v>131335.85754942868</v>
      </c>
      <c r="AN78" s="244">
        <f t="shared" ca="1" si="19"/>
        <v>1177523.9502124579</v>
      </c>
      <c r="AO78" s="244">
        <f t="shared" ca="1" si="19"/>
        <v>23784192.729208123</v>
      </c>
      <c r="AP78" s="244">
        <f t="shared" ca="1" si="19"/>
        <v>47860400.255444214</v>
      </c>
      <c r="AQ78" s="244">
        <f t="shared" ca="1" si="19"/>
        <v>31931822.760119978</v>
      </c>
      <c r="AR78" s="244">
        <f t="shared" ca="1" si="19"/>
        <v>6809427.1412208481</v>
      </c>
      <c r="AS78" s="244">
        <f t="shared" ca="1" si="19"/>
        <v>5599273.077467395</v>
      </c>
      <c r="AT78" s="244">
        <f t="shared" ca="1" si="19"/>
        <v>5599273.077467395</v>
      </c>
      <c r="AU78" s="316"/>
      <c r="AV78" s="316"/>
      <c r="AW78" s="244">
        <f t="shared" si="19"/>
        <v>0</v>
      </c>
      <c r="AX78" s="267">
        <f t="shared" si="19"/>
        <v>0</v>
      </c>
      <c r="AY78" s="224"/>
      <c r="AZ78" s="245">
        <f t="shared" ref="AZ78" ca="1" si="20">SUM(AI78:AX78)</f>
        <v>122893248.84868984</v>
      </c>
      <c r="BA78" s="224"/>
    </row>
    <row r="79" spans="1:16363" s="2" customFormat="1" ht="13.5" thickTop="1">
      <c r="A79"/>
      <c r="B79"/>
      <c r="C79"/>
      <c r="D79"/>
      <c r="E79"/>
      <c r="F79" s="20"/>
      <c r="H79" s="125"/>
      <c r="I79" s="54"/>
      <c r="J79" s="54"/>
      <c r="K79" s="125"/>
      <c r="L79" s="54"/>
      <c r="M79" s="54"/>
      <c r="N79" s="125"/>
      <c r="O79" s="54"/>
      <c r="P79" s="54"/>
      <c r="Q79" s="54"/>
      <c r="T79" s="54"/>
      <c r="U79" s="218"/>
      <c r="V79" s="218"/>
      <c r="W79" s="54"/>
      <c r="X79" s="218"/>
      <c r="Y79" s="218"/>
      <c r="Z79" s="54"/>
      <c r="AA79" s="218"/>
      <c r="AB79" s="218"/>
      <c r="AC79" s="54"/>
      <c r="AD79" s="218"/>
      <c r="AE79" s="218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5"/>
      <c r="AZ79" s="264"/>
      <c r="BA79" s="265"/>
    </row>
    <row r="80" spans="1:16363" s="2" customFormat="1">
      <c r="A80"/>
      <c r="B80"/>
      <c r="C80"/>
      <c r="D80" s="287" t="s">
        <v>63</v>
      </c>
      <c r="E80" s="287" t="b">
        <f t="array" ref="E80">D18:D60=Cost_Summary!D14:D53</f>
        <v>1</v>
      </c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317"/>
      <c r="AN80" s="317"/>
      <c r="AO80" s="317"/>
      <c r="AP80" s="317"/>
      <c r="AQ80" s="317"/>
      <c r="AR80" s="317"/>
      <c r="AS80" s="317"/>
      <c r="AT80" s="317"/>
      <c r="AU80" s="287"/>
      <c r="AV80" s="287"/>
      <c r="AW80" s="287"/>
      <c r="AX80" s="287"/>
      <c r="AY80" s="287"/>
      <c r="AZ80" s="287" t="b">
        <f ca="1">Total_CY!P78=AZ78</f>
        <v>1</v>
      </c>
      <c r="BA80" s="265"/>
    </row>
    <row r="81" spans="1:53">
      <c r="H81" s="124"/>
      <c r="I81" s="124"/>
      <c r="J81" s="124"/>
      <c r="K81" s="124"/>
      <c r="L81" s="124"/>
      <c r="M81" s="124"/>
      <c r="N81" s="124"/>
      <c r="O81" s="124"/>
      <c r="P81" s="124"/>
      <c r="W81" s="217"/>
      <c r="X81" s="217"/>
      <c r="Y81" s="217"/>
      <c r="AC81" s="217"/>
      <c r="AD81" s="217"/>
      <c r="AE81" s="217"/>
      <c r="AI81" s="224"/>
      <c r="AJ81" s="224"/>
      <c r="AK81" s="224"/>
      <c r="AL81" s="224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224"/>
      <c r="AX81" s="224"/>
      <c r="AY81" s="224"/>
      <c r="AZ81" s="224"/>
      <c r="BA81" s="224"/>
    </row>
    <row r="82" spans="1:53" s="2" customFormat="1">
      <c r="A82"/>
      <c r="B82"/>
      <c r="C82"/>
      <c r="D82"/>
      <c r="E82"/>
      <c r="F82" s="20"/>
      <c r="H82" s="54"/>
      <c r="I82" s="54"/>
      <c r="J82" s="54"/>
      <c r="K82" s="54"/>
      <c r="L82" s="54"/>
      <c r="M82" s="54"/>
      <c r="N82" s="54"/>
      <c r="O82" s="54"/>
      <c r="P82" s="54"/>
      <c r="Q82" s="54"/>
      <c r="T82" s="54"/>
      <c r="U82" s="218"/>
      <c r="V82" s="218"/>
      <c r="W82" s="54"/>
      <c r="X82" s="218"/>
      <c r="Y82" s="218"/>
      <c r="Z82" s="54"/>
      <c r="AA82" s="218"/>
      <c r="AB82" s="218"/>
      <c r="AC82" s="54"/>
      <c r="AD82" s="218"/>
      <c r="AE82" s="218"/>
      <c r="AI82" s="266"/>
      <c r="AJ82" s="266"/>
      <c r="AK82" s="266"/>
      <c r="AL82" s="326"/>
      <c r="AM82" s="266"/>
      <c r="AN82" s="326"/>
      <c r="AO82" s="326"/>
      <c r="AP82" s="326"/>
      <c r="AQ82" s="326"/>
      <c r="AR82" s="326"/>
      <c r="AS82" s="326"/>
      <c r="AT82" s="326"/>
      <c r="AU82" s="265"/>
      <c r="AV82" s="265"/>
      <c r="AW82" s="265"/>
      <c r="AX82" s="265"/>
      <c r="AY82" s="265"/>
      <c r="AZ82" s="266"/>
      <c r="BA82" s="265"/>
    </row>
    <row r="83" spans="1:53" s="2" customFormat="1">
      <c r="A83"/>
      <c r="B83"/>
      <c r="C83"/>
      <c r="D83"/>
      <c r="E83"/>
      <c r="F83" s="20"/>
      <c r="I83" s="136"/>
      <c r="K83" s="218"/>
      <c r="L83" s="136"/>
      <c r="M83" s="218"/>
      <c r="N83" s="218"/>
      <c r="O83" s="136"/>
      <c r="P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I83" s="265"/>
      <c r="AJ83" s="265"/>
      <c r="AK83" s="265"/>
      <c r="AL83" s="265"/>
      <c r="AM83" s="317"/>
      <c r="AN83" s="317"/>
      <c r="AO83" s="317"/>
      <c r="AP83" s="317"/>
      <c r="AQ83" s="317"/>
      <c r="AR83" s="317"/>
      <c r="AS83" s="317"/>
      <c r="AT83" s="317"/>
      <c r="AU83" s="317"/>
      <c r="AV83" s="317"/>
      <c r="AW83" s="317"/>
      <c r="AX83" s="317"/>
      <c r="AY83" s="265"/>
      <c r="AZ83" s="317"/>
      <c r="BA83" s="265"/>
    </row>
    <row r="84" spans="1:53" s="2" customFormat="1">
      <c r="A84"/>
      <c r="B84"/>
      <c r="C84"/>
      <c r="D84"/>
      <c r="E84"/>
      <c r="F84" s="20"/>
      <c r="K84" s="218"/>
      <c r="L84" s="218"/>
      <c r="M84" s="218"/>
      <c r="N84" s="218"/>
      <c r="O84" s="218"/>
      <c r="P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I84" s="265"/>
      <c r="AJ84" s="265"/>
      <c r="AK84" s="265"/>
      <c r="AL84" s="265"/>
      <c r="AM84" s="265"/>
      <c r="AN84" s="265"/>
      <c r="AO84" s="265"/>
      <c r="AP84" s="265"/>
      <c r="AQ84" s="265"/>
      <c r="AR84" s="265"/>
      <c r="AS84" s="265"/>
      <c r="AT84" s="265"/>
      <c r="AU84" s="265"/>
      <c r="AV84" s="265"/>
      <c r="AW84" s="265"/>
      <c r="AX84" s="265"/>
      <c r="AY84" s="265"/>
      <c r="AZ84" s="265"/>
      <c r="BA84" s="265"/>
    </row>
    <row r="85" spans="1:53" s="2" customFormat="1">
      <c r="A85"/>
      <c r="B85"/>
      <c r="C85"/>
      <c r="D85"/>
      <c r="E85"/>
      <c r="F85" s="20"/>
      <c r="K85" s="218"/>
      <c r="L85" s="218"/>
      <c r="M85" s="218"/>
      <c r="N85" s="218"/>
      <c r="O85" s="218"/>
      <c r="P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I85" s="265"/>
      <c r="AJ85" s="265"/>
      <c r="AK85" s="265"/>
      <c r="AL85" s="265"/>
      <c r="AM85" s="265"/>
      <c r="AN85" s="265"/>
      <c r="AO85" s="265"/>
      <c r="AP85" s="265"/>
      <c r="AQ85" s="265"/>
      <c r="AR85" s="265"/>
      <c r="AS85" s="265"/>
      <c r="AT85" s="265"/>
      <c r="AU85" s="265"/>
      <c r="AV85" s="265"/>
      <c r="AW85" s="265"/>
      <c r="AX85" s="265"/>
      <c r="AY85" s="265"/>
      <c r="AZ85" s="265"/>
      <c r="BA85" s="265"/>
    </row>
    <row r="86" spans="1:53" s="2" customFormat="1">
      <c r="A86"/>
      <c r="B86"/>
      <c r="C86"/>
      <c r="D86"/>
      <c r="E86"/>
      <c r="F86" s="20"/>
      <c r="K86" s="218"/>
      <c r="L86" s="218"/>
      <c r="M86" s="218"/>
      <c r="N86" s="218"/>
      <c r="O86" s="218"/>
      <c r="P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J86" s="218"/>
      <c r="AK86" s="218"/>
      <c r="AL86" s="218"/>
      <c r="AM86" s="218"/>
      <c r="AN86" s="218"/>
      <c r="AO86" s="218"/>
      <c r="AP86" s="218"/>
      <c r="AR86" s="218"/>
      <c r="AS86" s="218"/>
      <c r="AT86" s="218"/>
      <c r="AU86" s="218"/>
      <c r="AV86" s="218"/>
      <c r="AW86" s="218"/>
      <c r="AX86" s="218"/>
    </row>
    <row r="87" spans="1:53" s="2" customFormat="1">
      <c r="A87"/>
      <c r="B87"/>
      <c r="C87"/>
      <c r="D87"/>
      <c r="E87"/>
      <c r="F87" s="20"/>
      <c r="K87" s="218"/>
      <c r="L87" s="218"/>
      <c r="M87" s="218"/>
      <c r="N87" s="218"/>
      <c r="O87" s="218"/>
      <c r="P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J87" s="218"/>
      <c r="AK87" s="218"/>
      <c r="AL87" s="218"/>
      <c r="AM87" s="218"/>
      <c r="AN87" s="218"/>
      <c r="AO87" s="218"/>
      <c r="AP87" s="218"/>
      <c r="AR87" s="218"/>
      <c r="AS87" s="218"/>
      <c r="AT87" s="218"/>
      <c r="AU87" s="218"/>
      <c r="AV87" s="218"/>
      <c r="AW87" s="218"/>
      <c r="AX87" s="218"/>
    </row>
    <row r="88" spans="1:53" s="2" customFormat="1">
      <c r="A88"/>
      <c r="B88"/>
      <c r="C88"/>
      <c r="D88"/>
      <c r="E88"/>
      <c r="F88" s="20"/>
      <c r="K88" s="218"/>
      <c r="L88" s="218"/>
      <c r="M88" s="218"/>
      <c r="N88" s="218"/>
      <c r="O88" s="218"/>
      <c r="P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J88" s="218"/>
      <c r="AK88" s="218"/>
      <c r="AL88" s="218"/>
      <c r="AM88" s="218"/>
      <c r="AN88" s="218"/>
      <c r="AO88" s="218"/>
      <c r="AP88" s="218"/>
      <c r="AR88" s="218"/>
      <c r="AS88" s="218"/>
      <c r="AT88" s="218"/>
      <c r="AU88" s="218"/>
      <c r="AV88" s="218"/>
      <c r="AW88" s="218"/>
      <c r="AX88" s="218"/>
    </row>
    <row r="89" spans="1:53" s="2" customFormat="1">
      <c r="A89"/>
      <c r="B89"/>
      <c r="C89"/>
      <c r="D89"/>
      <c r="E89"/>
      <c r="F89" s="20"/>
      <c r="K89" s="218"/>
      <c r="L89" s="218"/>
      <c r="M89" s="218"/>
      <c r="N89" s="218"/>
      <c r="O89" s="218"/>
      <c r="P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J89" s="218"/>
      <c r="AK89" s="218"/>
      <c r="AL89" s="218"/>
      <c r="AM89" s="218"/>
      <c r="AN89" s="218"/>
      <c r="AO89" s="218"/>
      <c r="AP89" s="218"/>
      <c r="AR89" s="218"/>
      <c r="AS89" s="218"/>
      <c r="AT89" s="218"/>
      <c r="AU89" s="218"/>
      <c r="AV89" s="218"/>
      <c r="AW89" s="218"/>
      <c r="AX89" s="218"/>
    </row>
    <row r="90" spans="1:53" s="2" customFormat="1">
      <c r="A90"/>
      <c r="B90"/>
      <c r="C90"/>
      <c r="D90"/>
      <c r="E90"/>
      <c r="F90" s="20"/>
      <c r="K90" s="218"/>
      <c r="L90" s="218"/>
      <c r="M90" s="218"/>
      <c r="N90" s="218"/>
      <c r="O90" s="218"/>
      <c r="P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J90" s="218"/>
      <c r="AK90" s="218"/>
      <c r="AL90" s="218"/>
      <c r="AM90" s="218"/>
      <c r="AN90" s="218"/>
      <c r="AO90" s="218"/>
      <c r="AP90" s="218"/>
      <c r="AR90" s="218"/>
      <c r="AS90" s="218"/>
      <c r="AT90" s="218"/>
      <c r="AU90" s="218"/>
      <c r="AV90" s="218"/>
      <c r="AW90" s="218"/>
      <c r="AX90" s="218"/>
    </row>
    <row r="91" spans="1:53" s="2" customFormat="1">
      <c r="A91"/>
      <c r="B91"/>
      <c r="C91"/>
      <c r="D91"/>
      <c r="E91"/>
      <c r="F91" s="20"/>
      <c r="K91" s="218"/>
      <c r="L91" s="218"/>
      <c r="M91" s="218"/>
      <c r="N91" s="218"/>
      <c r="O91" s="218"/>
      <c r="P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J91" s="218"/>
      <c r="AK91" s="218"/>
      <c r="AL91" s="218"/>
      <c r="AM91" s="218"/>
      <c r="AN91" s="218"/>
      <c r="AO91" s="218"/>
      <c r="AP91" s="218"/>
      <c r="AR91" s="218"/>
      <c r="AS91" s="218"/>
      <c r="AT91" s="218"/>
      <c r="AU91" s="218"/>
      <c r="AV91" s="218"/>
      <c r="AW91" s="218"/>
      <c r="AX91" s="218"/>
    </row>
    <row r="92" spans="1:53" s="2" customFormat="1">
      <c r="A92"/>
      <c r="B92"/>
      <c r="C92"/>
      <c r="D92"/>
      <c r="E92"/>
      <c r="F92" s="20"/>
      <c r="K92" s="218"/>
      <c r="L92" s="218"/>
      <c r="M92" s="218"/>
      <c r="N92" s="218"/>
      <c r="O92" s="218"/>
      <c r="P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J92" s="218"/>
      <c r="AK92" s="218"/>
      <c r="AL92" s="218"/>
      <c r="AM92" s="218"/>
      <c r="AN92" s="218"/>
      <c r="AO92" s="218"/>
      <c r="AP92" s="218"/>
      <c r="AR92" s="218"/>
      <c r="AS92" s="218"/>
      <c r="AT92" s="218"/>
      <c r="AU92" s="218"/>
      <c r="AV92" s="218"/>
      <c r="AW92" s="218"/>
      <c r="AX92" s="218"/>
    </row>
    <row r="93" spans="1:53" s="2" customFormat="1">
      <c r="A93"/>
      <c r="B93"/>
      <c r="C93"/>
      <c r="D93"/>
      <c r="E93"/>
      <c r="F93" s="20"/>
      <c r="K93" s="218"/>
      <c r="L93" s="218"/>
      <c r="M93" s="218"/>
      <c r="N93" s="218"/>
      <c r="O93" s="218"/>
      <c r="P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J93" s="218"/>
      <c r="AK93" s="218"/>
      <c r="AL93" s="218"/>
      <c r="AM93" s="218"/>
      <c r="AN93" s="218"/>
      <c r="AO93" s="218"/>
      <c r="AP93" s="218"/>
      <c r="AR93" s="218"/>
      <c r="AS93" s="218"/>
      <c r="AT93" s="218"/>
      <c r="AU93" s="218"/>
      <c r="AV93" s="218"/>
      <c r="AW93" s="218"/>
      <c r="AX93" s="218"/>
    </row>
    <row r="94" spans="1:53" s="2" customFormat="1">
      <c r="A94"/>
      <c r="B94"/>
      <c r="C94"/>
      <c r="D94"/>
      <c r="E94"/>
      <c r="F94" s="20"/>
      <c r="K94" s="218"/>
      <c r="L94" s="218"/>
      <c r="M94" s="218"/>
      <c r="N94" s="218"/>
      <c r="O94" s="218"/>
      <c r="P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J94" s="218"/>
      <c r="AK94" s="218"/>
      <c r="AL94" s="218"/>
      <c r="AM94" s="218"/>
      <c r="AN94" s="218"/>
      <c r="AO94" s="218"/>
      <c r="AP94" s="218"/>
      <c r="AR94" s="218"/>
      <c r="AS94" s="218"/>
      <c r="AT94" s="218"/>
      <c r="AU94" s="218"/>
      <c r="AV94" s="218"/>
      <c r="AW94" s="218"/>
      <c r="AX94" s="218"/>
    </row>
    <row r="95" spans="1:53" s="2" customFormat="1">
      <c r="A95"/>
      <c r="B95"/>
      <c r="C95"/>
      <c r="D95"/>
      <c r="E95"/>
      <c r="F95" s="20"/>
      <c r="K95" s="218"/>
      <c r="L95" s="218"/>
      <c r="M95" s="218"/>
      <c r="N95" s="218"/>
      <c r="O95" s="218"/>
      <c r="P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J95" s="218"/>
      <c r="AK95" s="218"/>
      <c r="AL95" s="218"/>
      <c r="AM95" s="218"/>
      <c r="AN95" s="218"/>
      <c r="AO95" s="218"/>
      <c r="AP95" s="218"/>
      <c r="AR95" s="218"/>
      <c r="AS95" s="218"/>
      <c r="AT95" s="218"/>
      <c r="AU95" s="218"/>
      <c r="AV95" s="218"/>
      <c r="AW95" s="218"/>
      <c r="AX95" s="218"/>
    </row>
    <row r="96" spans="1:53" s="2" customFormat="1">
      <c r="A96"/>
      <c r="B96"/>
      <c r="C96"/>
      <c r="D96"/>
      <c r="E96"/>
      <c r="F96" s="20"/>
      <c r="K96" s="218"/>
      <c r="L96" s="218"/>
      <c r="M96" s="218"/>
      <c r="N96" s="218"/>
      <c r="O96" s="218"/>
      <c r="P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  <c r="AJ96" s="218"/>
      <c r="AK96" s="218"/>
      <c r="AL96" s="218"/>
      <c r="AM96" s="218"/>
      <c r="AN96" s="218"/>
      <c r="AO96" s="218"/>
      <c r="AP96" s="218"/>
      <c r="AR96" s="218"/>
      <c r="AS96" s="218"/>
      <c r="AT96" s="218"/>
      <c r="AU96" s="218"/>
      <c r="AV96" s="218"/>
      <c r="AW96" s="218"/>
      <c r="AX96" s="218"/>
    </row>
    <row r="97" spans="1:50" s="2" customFormat="1">
      <c r="A97"/>
      <c r="B97"/>
      <c r="C97"/>
      <c r="D97"/>
      <c r="E97"/>
      <c r="F97" s="20"/>
      <c r="K97" s="218"/>
      <c r="L97" s="218"/>
      <c r="M97" s="218"/>
      <c r="N97" s="218"/>
      <c r="O97" s="218"/>
      <c r="P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J97" s="218"/>
      <c r="AK97" s="218"/>
      <c r="AL97" s="218"/>
      <c r="AM97" s="218"/>
      <c r="AN97" s="218"/>
      <c r="AO97" s="218"/>
      <c r="AP97" s="218"/>
      <c r="AR97" s="218"/>
      <c r="AS97" s="218"/>
      <c r="AT97" s="218"/>
      <c r="AU97" s="218"/>
      <c r="AV97" s="218"/>
      <c r="AW97" s="218"/>
      <c r="AX97" s="218"/>
    </row>
    <row r="98" spans="1:50" s="2" customFormat="1">
      <c r="A98"/>
      <c r="B98"/>
      <c r="C98"/>
      <c r="D98"/>
      <c r="E98"/>
      <c r="F98" s="20"/>
      <c r="K98" s="218"/>
      <c r="L98" s="218"/>
      <c r="M98" s="218"/>
      <c r="N98" s="218"/>
      <c r="O98" s="218"/>
      <c r="P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J98" s="218"/>
      <c r="AK98" s="218"/>
      <c r="AL98" s="218"/>
      <c r="AM98" s="218"/>
      <c r="AN98" s="218"/>
      <c r="AO98" s="218"/>
      <c r="AP98" s="218"/>
      <c r="AR98" s="218"/>
      <c r="AS98" s="218"/>
      <c r="AT98" s="218"/>
      <c r="AU98" s="218"/>
      <c r="AV98" s="218"/>
      <c r="AW98" s="218"/>
      <c r="AX98" s="218"/>
    </row>
    <row r="99" spans="1:50" s="2" customFormat="1">
      <c r="A99"/>
      <c r="B99"/>
      <c r="C99"/>
      <c r="D99"/>
      <c r="E99"/>
      <c r="F99" s="20"/>
      <c r="K99" s="218"/>
      <c r="L99" s="218"/>
      <c r="M99" s="218"/>
      <c r="N99" s="218"/>
      <c r="O99" s="218"/>
      <c r="P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  <c r="AJ99" s="218"/>
      <c r="AK99" s="218"/>
      <c r="AL99" s="218"/>
      <c r="AM99" s="218"/>
      <c r="AN99" s="218"/>
      <c r="AO99" s="218"/>
      <c r="AP99" s="218"/>
      <c r="AR99" s="218"/>
      <c r="AS99" s="218"/>
      <c r="AT99" s="218"/>
      <c r="AU99" s="218"/>
      <c r="AV99" s="218"/>
      <c r="AW99" s="218"/>
      <c r="AX99" s="218"/>
    </row>
    <row r="100" spans="1:50" s="2" customFormat="1">
      <c r="A100"/>
      <c r="B100"/>
      <c r="C100"/>
      <c r="D100"/>
      <c r="E100"/>
      <c r="F100" s="20"/>
      <c r="K100" s="218"/>
      <c r="L100" s="218"/>
      <c r="M100" s="218"/>
      <c r="N100" s="218"/>
      <c r="O100" s="218"/>
      <c r="P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J100" s="218"/>
      <c r="AK100" s="218"/>
      <c r="AL100" s="218"/>
      <c r="AM100" s="218"/>
      <c r="AN100" s="218"/>
      <c r="AO100" s="218"/>
      <c r="AP100" s="218"/>
      <c r="AR100" s="218"/>
      <c r="AS100" s="218"/>
      <c r="AT100" s="218"/>
      <c r="AU100" s="218"/>
      <c r="AV100" s="218"/>
      <c r="AW100" s="218"/>
      <c r="AX100" s="218"/>
    </row>
    <row r="101" spans="1:50" s="2" customFormat="1">
      <c r="A101"/>
      <c r="B101"/>
      <c r="C101"/>
      <c r="D101"/>
      <c r="E101"/>
      <c r="F101" s="20"/>
      <c r="K101" s="218"/>
      <c r="L101" s="218"/>
      <c r="M101" s="218"/>
      <c r="N101" s="218"/>
      <c r="O101" s="218"/>
      <c r="P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C101" s="218"/>
      <c r="AD101" s="218"/>
      <c r="AE101" s="218"/>
      <c r="AJ101" s="218"/>
      <c r="AK101" s="218"/>
      <c r="AL101" s="218"/>
      <c r="AM101" s="218"/>
      <c r="AN101" s="218"/>
      <c r="AO101" s="218"/>
      <c r="AP101" s="218"/>
      <c r="AR101" s="218"/>
      <c r="AS101" s="218"/>
      <c r="AT101" s="218"/>
      <c r="AU101" s="218"/>
      <c r="AV101" s="218"/>
      <c r="AW101" s="218"/>
      <c r="AX101" s="218"/>
    </row>
    <row r="102" spans="1:50" s="2" customFormat="1">
      <c r="A102"/>
      <c r="B102"/>
      <c r="C102"/>
      <c r="D102"/>
      <c r="E102"/>
      <c r="F102" s="20"/>
      <c r="K102" s="218"/>
      <c r="L102" s="218"/>
      <c r="M102" s="218"/>
      <c r="N102" s="218"/>
      <c r="O102" s="218"/>
      <c r="P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J102" s="218"/>
      <c r="AK102" s="218"/>
      <c r="AL102" s="218"/>
      <c r="AM102" s="218"/>
      <c r="AN102" s="218"/>
      <c r="AO102" s="218"/>
      <c r="AP102" s="218"/>
      <c r="AR102" s="218"/>
      <c r="AS102" s="218"/>
      <c r="AT102" s="218"/>
      <c r="AU102" s="218"/>
      <c r="AV102" s="218"/>
      <c r="AW102" s="218"/>
      <c r="AX102" s="218"/>
    </row>
    <row r="103" spans="1:50" s="2" customFormat="1">
      <c r="A103"/>
      <c r="B103"/>
      <c r="C103"/>
      <c r="D103"/>
      <c r="E103"/>
      <c r="F103" s="20"/>
      <c r="K103" s="218"/>
      <c r="L103" s="218"/>
      <c r="M103" s="218"/>
      <c r="N103" s="218"/>
      <c r="O103" s="218"/>
      <c r="P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J103" s="218"/>
      <c r="AK103" s="218"/>
      <c r="AL103" s="218"/>
      <c r="AM103" s="218"/>
      <c r="AN103" s="218"/>
      <c r="AO103" s="218"/>
      <c r="AP103" s="218"/>
      <c r="AR103" s="218"/>
      <c r="AS103" s="218"/>
      <c r="AT103" s="218"/>
      <c r="AU103" s="218"/>
      <c r="AV103" s="218"/>
      <c r="AW103" s="218"/>
      <c r="AX103" s="218"/>
    </row>
    <row r="104" spans="1:50" s="2" customFormat="1">
      <c r="A104"/>
      <c r="B104"/>
      <c r="C104"/>
      <c r="D104"/>
      <c r="E104"/>
      <c r="F104" s="20"/>
      <c r="K104" s="218"/>
      <c r="L104" s="218"/>
      <c r="M104" s="218"/>
      <c r="N104" s="218"/>
      <c r="O104" s="218"/>
      <c r="P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J104" s="218"/>
      <c r="AK104" s="218"/>
      <c r="AL104" s="218"/>
      <c r="AM104" s="218"/>
      <c r="AN104" s="218"/>
      <c r="AO104" s="218"/>
      <c r="AP104" s="218"/>
      <c r="AR104" s="218"/>
      <c r="AS104" s="218"/>
      <c r="AT104" s="218"/>
      <c r="AU104" s="218"/>
      <c r="AV104" s="218"/>
      <c r="AW104" s="218"/>
      <c r="AX104" s="218"/>
    </row>
    <row r="105" spans="1:50" s="2" customFormat="1">
      <c r="A105"/>
      <c r="B105"/>
      <c r="C105"/>
      <c r="D105"/>
      <c r="E105"/>
      <c r="F105" s="20"/>
      <c r="K105" s="218"/>
      <c r="L105" s="218"/>
      <c r="M105" s="218"/>
      <c r="N105" s="218"/>
      <c r="O105" s="218"/>
      <c r="P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J105" s="218"/>
      <c r="AK105" s="218"/>
      <c r="AL105" s="218"/>
      <c r="AM105" s="218"/>
      <c r="AN105" s="218"/>
      <c r="AO105" s="218"/>
      <c r="AP105" s="218"/>
      <c r="AR105" s="218"/>
      <c r="AS105" s="218"/>
      <c r="AT105" s="218"/>
      <c r="AU105" s="218"/>
      <c r="AV105" s="218"/>
      <c r="AW105" s="218"/>
      <c r="AX105" s="218"/>
    </row>
    <row r="106" spans="1:50" s="2" customFormat="1">
      <c r="A106"/>
      <c r="B106"/>
      <c r="C106"/>
      <c r="D106"/>
      <c r="E106"/>
      <c r="F106" s="20"/>
      <c r="K106" s="218"/>
      <c r="L106" s="218"/>
      <c r="M106" s="218"/>
      <c r="N106" s="218"/>
      <c r="O106" s="218"/>
      <c r="P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J106" s="218"/>
      <c r="AK106" s="218"/>
      <c r="AL106" s="218"/>
      <c r="AM106" s="218"/>
      <c r="AN106" s="218"/>
      <c r="AO106" s="218"/>
      <c r="AP106" s="218"/>
      <c r="AR106" s="218"/>
      <c r="AS106" s="218"/>
      <c r="AT106" s="218"/>
      <c r="AU106" s="218"/>
      <c r="AV106" s="218"/>
      <c r="AW106" s="218"/>
      <c r="AX106" s="218"/>
    </row>
    <row r="107" spans="1:50" s="2" customFormat="1">
      <c r="A107"/>
      <c r="B107"/>
      <c r="C107"/>
      <c r="D107"/>
      <c r="E107"/>
      <c r="F107" s="20"/>
      <c r="K107" s="218"/>
      <c r="L107" s="218"/>
      <c r="M107" s="218"/>
      <c r="N107" s="218"/>
      <c r="O107" s="218"/>
      <c r="P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J107" s="218"/>
      <c r="AK107" s="218"/>
      <c r="AL107" s="218"/>
      <c r="AM107" s="218"/>
      <c r="AN107" s="218"/>
      <c r="AO107" s="218"/>
      <c r="AP107" s="218"/>
      <c r="AR107" s="218"/>
      <c r="AS107" s="218"/>
      <c r="AT107" s="218"/>
      <c r="AU107" s="218"/>
      <c r="AV107" s="218"/>
      <c r="AW107" s="218"/>
      <c r="AX107" s="218"/>
    </row>
    <row r="108" spans="1:50" s="2" customFormat="1">
      <c r="A108"/>
      <c r="B108"/>
      <c r="C108"/>
      <c r="D108"/>
      <c r="E108"/>
      <c r="F108" s="20"/>
      <c r="K108" s="218"/>
      <c r="L108" s="218"/>
      <c r="M108" s="218"/>
      <c r="N108" s="218"/>
      <c r="O108" s="218"/>
      <c r="P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J108" s="218"/>
      <c r="AK108" s="218"/>
      <c r="AL108" s="218"/>
      <c r="AM108" s="218"/>
      <c r="AN108" s="218"/>
      <c r="AO108" s="218"/>
      <c r="AP108" s="218"/>
      <c r="AR108" s="218"/>
      <c r="AS108" s="218"/>
      <c r="AT108" s="218"/>
      <c r="AU108" s="218"/>
      <c r="AV108" s="218"/>
      <c r="AW108" s="218"/>
      <c r="AX108" s="218"/>
    </row>
    <row r="109" spans="1:50" s="2" customFormat="1">
      <c r="A109"/>
      <c r="B109"/>
      <c r="C109"/>
      <c r="D109"/>
      <c r="E109"/>
      <c r="F109" s="20"/>
      <c r="K109" s="218"/>
      <c r="L109" s="218"/>
      <c r="M109" s="218"/>
      <c r="N109" s="218"/>
      <c r="O109" s="218"/>
      <c r="P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/>
      <c r="AJ109" s="218"/>
      <c r="AK109" s="218"/>
      <c r="AL109" s="218"/>
      <c r="AM109" s="218"/>
      <c r="AN109" s="218"/>
      <c r="AO109" s="218"/>
      <c r="AP109" s="218"/>
      <c r="AR109" s="218"/>
      <c r="AS109" s="218"/>
      <c r="AT109" s="218"/>
      <c r="AU109" s="218"/>
      <c r="AV109" s="218"/>
      <c r="AW109" s="218"/>
      <c r="AX109" s="218"/>
    </row>
    <row r="110" spans="1:50" s="2" customFormat="1">
      <c r="A110"/>
      <c r="B110"/>
      <c r="C110"/>
      <c r="D110"/>
      <c r="E110"/>
      <c r="F110" s="20"/>
      <c r="K110" s="218"/>
      <c r="L110" s="218"/>
      <c r="M110" s="218"/>
      <c r="N110" s="218"/>
      <c r="O110" s="218"/>
      <c r="P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J110" s="218"/>
      <c r="AK110" s="218"/>
      <c r="AL110" s="218"/>
      <c r="AM110" s="218"/>
      <c r="AN110" s="218"/>
      <c r="AO110" s="218"/>
      <c r="AP110" s="218"/>
      <c r="AR110" s="218"/>
      <c r="AS110" s="218"/>
      <c r="AT110" s="218"/>
      <c r="AU110" s="218"/>
      <c r="AV110" s="218"/>
      <c r="AW110" s="218"/>
      <c r="AX110" s="218"/>
    </row>
    <row r="111" spans="1:50" s="2" customFormat="1">
      <c r="A111"/>
      <c r="B111"/>
      <c r="C111"/>
      <c r="D111"/>
      <c r="E111"/>
      <c r="F111" s="20"/>
      <c r="K111" s="218"/>
      <c r="L111" s="218"/>
      <c r="M111" s="218"/>
      <c r="N111" s="218"/>
      <c r="O111" s="218"/>
      <c r="P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  <c r="AJ111" s="218"/>
      <c r="AK111" s="218"/>
      <c r="AL111" s="218"/>
      <c r="AM111" s="218"/>
      <c r="AN111" s="218"/>
      <c r="AO111" s="218"/>
      <c r="AP111" s="218"/>
      <c r="AR111" s="218"/>
      <c r="AS111" s="218"/>
      <c r="AT111" s="218"/>
      <c r="AU111" s="218"/>
      <c r="AV111" s="218"/>
      <c r="AW111" s="218"/>
      <c r="AX111" s="218"/>
    </row>
    <row r="112" spans="1:50" s="2" customFormat="1">
      <c r="A112"/>
      <c r="B112"/>
      <c r="C112"/>
      <c r="D112"/>
      <c r="E112"/>
      <c r="F112" s="20"/>
      <c r="K112" s="218"/>
      <c r="L112" s="218"/>
      <c r="M112" s="218"/>
      <c r="N112" s="218"/>
      <c r="O112" s="218"/>
      <c r="P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  <c r="AJ112" s="218"/>
      <c r="AK112" s="218"/>
      <c r="AL112" s="218"/>
      <c r="AM112" s="218"/>
      <c r="AN112" s="218"/>
      <c r="AO112" s="218"/>
      <c r="AP112" s="218"/>
      <c r="AR112" s="218"/>
      <c r="AS112" s="218"/>
      <c r="AT112" s="218"/>
      <c r="AU112" s="218"/>
      <c r="AV112" s="218"/>
      <c r="AW112" s="218"/>
      <c r="AX112" s="218"/>
    </row>
    <row r="113" spans="1:50" s="2" customFormat="1">
      <c r="A113"/>
      <c r="B113"/>
      <c r="C113"/>
      <c r="D113"/>
      <c r="E113"/>
      <c r="F113" s="20"/>
      <c r="K113" s="218"/>
      <c r="L113" s="218"/>
      <c r="M113" s="218"/>
      <c r="N113" s="218"/>
      <c r="O113" s="218"/>
      <c r="P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C113" s="218"/>
      <c r="AD113" s="218"/>
      <c r="AE113" s="218"/>
      <c r="AJ113" s="218"/>
      <c r="AK113" s="218"/>
      <c r="AL113" s="218"/>
      <c r="AM113" s="218"/>
      <c r="AN113" s="218"/>
      <c r="AO113" s="218"/>
      <c r="AP113" s="218"/>
      <c r="AR113" s="218"/>
      <c r="AS113" s="218"/>
      <c r="AT113" s="218"/>
      <c r="AU113" s="218"/>
      <c r="AV113" s="218"/>
      <c r="AW113" s="218"/>
      <c r="AX113" s="218"/>
    </row>
    <row r="114" spans="1:50" s="2" customFormat="1">
      <c r="A114"/>
      <c r="B114"/>
      <c r="C114"/>
      <c r="D114"/>
      <c r="E114"/>
      <c r="F114" s="20"/>
      <c r="K114" s="218"/>
      <c r="L114" s="218"/>
      <c r="M114" s="218"/>
      <c r="N114" s="218"/>
      <c r="O114" s="218"/>
      <c r="P114" s="218"/>
      <c r="T114" s="218"/>
      <c r="U114" s="218"/>
      <c r="V114" s="218"/>
      <c r="W114" s="218"/>
      <c r="X114" s="218"/>
      <c r="Y114" s="218"/>
      <c r="Z114" s="218"/>
      <c r="AA114" s="218"/>
      <c r="AB114" s="218"/>
      <c r="AC114" s="218"/>
      <c r="AD114" s="218"/>
      <c r="AE114" s="218"/>
      <c r="AJ114" s="218"/>
      <c r="AK114" s="218"/>
      <c r="AL114" s="218"/>
      <c r="AM114" s="218"/>
      <c r="AN114" s="218"/>
      <c r="AO114" s="218"/>
      <c r="AP114" s="218"/>
      <c r="AR114" s="218"/>
      <c r="AS114" s="218"/>
      <c r="AT114" s="218"/>
      <c r="AU114" s="218"/>
      <c r="AV114" s="218"/>
      <c r="AW114" s="218"/>
      <c r="AX114" s="218"/>
    </row>
    <row r="115" spans="1:50" s="2" customFormat="1">
      <c r="A115"/>
      <c r="B115"/>
      <c r="C115"/>
      <c r="D115"/>
      <c r="E115"/>
      <c r="F115" s="20"/>
      <c r="K115" s="218"/>
      <c r="L115" s="218"/>
      <c r="M115" s="218"/>
      <c r="N115" s="218"/>
      <c r="O115" s="218"/>
      <c r="P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J115" s="218"/>
      <c r="AK115" s="218"/>
      <c r="AL115" s="218"/>
      <c r="AM115" s="218"/>
      <c r="AN115" s="218"/>
      <c r="AO115" s="218"/>
      <c r="AP115" s="218"/>
      <c r="AR115" s="218"/>
      <c r="AS115" s="218"/>
      <c r="AT115" s="218"/>
      <c r="AU115" s="218"/>
      <c r="AV115" s="218"/>
      <c r="AW115" s="218"/>
      <c r="AX115" s="218"/>
    </row>
    <row r="116" spans="1:50" s="2" customFormat="1">
      <c r="A116"/>
      <c r="B116"/>
      <c r="C116"/>
      <c r="D116"/>
      <c r="E116"/>
      <c r="F116" s="20"/>
      <c r="K116" s="218"/>
      <c r="L116" s="218"/>
      <c r="M116" s="218"/>
      <c r="N116" s="218"/>
      <c r="O116" s="218"/>
      <c r="P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J116" s="218"/>
      <c r="AK116" s="218"/>
      <c r="AL116" s="218"/>
      <c r="AM116" s="218"/>
      <c r="AN116" s="218"/>
      <c r="AO116" s="218"/>
      <c r="AP116" s="218"/>
      <c r="AR116" s="218"/>
      <c r="AS116" s="218"/>
      <c r="AT116" s="218"/>
      <c r="AU116" s="218"/>
      <c r="AV116" s="218"/>
      <c r="AW116" s="218"/>
      <c r="AX116" s="218"/>
    </row>
    <row r="117" spans="1:50" s="2" customFormat="1">
      <c r="A117"/>
      <c r="B117"/>
      <c r="C117"/>
      <c r="D117"/>
      <c r="E117"/>
      <c r="F117" s="20"/>
      <c r="K117" s="218"/>
      <c r="L117" s="218"/>
      <c r="M117" s="218"/>
      <c r="N117" s="218"/>
      <c r="O117" s="218"/>
      <c r="P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J117" s="218"/>
      <c r="AK117" s="218"/>
      <c r="AL117" s="218"/>
      <c r="AM117" s="218"/>
      <c r="AN117" s="218"/>
      <c r="AO117" s="218"/>
      <c r="AP117" s="218"/>
      <c r="AR117" s="218"/>
      <c r="AS117" s="218"/>
      <c r="AT117" s="218"/>
      <c r="AU117" s="218"/>
      <c r="AV117" s="218"/>
      <c r="AW117" s="218"/>
      <c r="AX117" s="218"/>
    </row>
    <row r="118" spans="1:50" s="2" customFormat="1">
      <c r="A118"/>
      <c r="B118"/>
      <c r="C118"/>
      <c r="D118"/>
      <c r="E118"/>
      <c r="F118" s="20"/>
      <c r="K118" s="218"/>
      <c r="L118" s="218"/>
      <c r="M118" s="218"/>
      <c r="N118" s="218"/>
      <c r="O118" s="218"/>
      <c r="P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J118" s="218"/>
      <c r="AK118" s="218"/>
      <c r="AL118" s="218"/>
      <c r="AM118" s="218"/>
      <c r="AN118" s="218"/>
      <c r="AO118" s="218"/>
      <c r="AP118" s="218"/>
      <c r="AR118" s="218"/>
      <c r="AS118" s="218"/>
      <c r="AT118" s="218"/>
      <c r="AU118" s="218"/>
      <c r="AV118" s="218"/>
      <c r="AW118" s="218"/>
      <c r="AX118" s="218"/>
    </row>
    <row r="119" spans="1:50" s="2" customFormat="1">
      <c r="A119"/>
      <c r="B119"/>
      <c r="C119"/>
      <c r="D119"/>
      <c r="E119"/>
      <c r="F119" s="20"/>
      <c r="K119" s="218"/>
      <c r="L119" s="218"/>
      <c r="M119" s="218"/>
      <c r="N119" s="218"/>
      <c r="O119" s="218"/>
      <c r="P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J119" s="218"/>
      <c r="AK119" s="218"/>
      <c r="AL119" s="218"/>
      <c r="AM119" s="218"/>
      <c r="AN119" s="218"/>
      <c r="AO119" s="218"/>
      <c r="AP119" s="218"/>
      <c r="AR119" s="218"/>
      <c r="AS119" s="218"/>
      <c r="AT119" s="218"/>
      <c r="AU119" s="218"/>
      <c r="AV119" s="218"/>
      <c r="AW119" s="218"/>
      <c r="AX119" s="218"/>
    </row>
    <row r="120" spans="1:50" s="2" customFormat="1">
      <c r="A120"/>
      <c r="B120"/>
      <c r="C120"/>
      <c r="D120"/>
      <c r="E120"/>
      <c r="F120" s="20"/>
      <c r="K120" s="218"/>
      <c r="L120" s="218"/>
      <c r="M120" s="218"/>
      <c r="N120" s="218"/>
      <c r="O120" s="218"/>
      <c r="P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J120" s="218"/>
      <c r="AK120" s="218"/>
      <c r="AL120" s="218"/>
      <c r="AM120" s="218"/>
      <c r="AN120" s="218"/>
      <c r="AO120" s="218"/>
      <c r="AP120" s="218"/>
      <c r="AR120" s="218"/>
      <c r="AS120" s="218"/>
      <c r="AT120" s="218"/>
      <c r="AU120" s="218"/>
      <c r="AV120" s="218"/>
      <c r="AW120" s="218"/>
      <c r="AX120" s="218"/>
    </row>
    <row r="121" spans="1:50" s="2" customFormat="1">
      <c r="A121"/>
      <c r="B121"/>
      <c r="C121"/>
      <c r="D121"/>
      <c r="E121"/>
      <c r="F121" s="20"/>
      <c r="K121" s="218"/>
      <c r="L121" s="218"/>
      <c r="M121" s="218"/>
      <c r="N121" s="218"/>
      <c r="O121" s="218"/>
      <c r="P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J121" s="218"/>
      <c r="AK121" s="218"/>
      <c r="AL121" s="218"/>
      <c r="AM121" s="218"/>
      <c r="AN121" s="218"/>
      <c r="AO121" s="218"/>
      <c r="AP121" s="218"/>
      <c r="AR121" s="218"/>
      <c r="AS121" s="218"/>
      <c r="AT121" s="218"/>
      <c r="AU121" s="218"/>
      <c r="AV121" s="218"/>
      <c r="AW121" s="218"/>
      <c r="AX121" s="218"/>
    </row>
    <row r="122" spans="1:50" s="2" customFormat="1">
      <c r="A122"/>
      <c r="B122"/>
      <c r="C122"/>
      <c r="D122"/>
      <c r="E122"/>
      <c r="F122" s="20"/>
      <c r="K122" s="218"/>
      <c r="L122" s="218"/>
      <c r="M122" s="218"/>
      <c r="N122" s="218"/>
      <c r="O122" s="218"/>
      <c r="P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J122" s="218"/>
      <c r="AK122" s="218"/>
      <c r="AL122" s="218"/>
      <c r="AM122" s="218"/>
      <c r="AN122" s="218"/>
      <c r="AO122" s="218"/>
      <c r="AP122" s="218"/>
      <c r="AR122" s="218"/>
      <c r="AS122" s="218"/>
      <c r="AT122" s="218"/>
      <c r="AU122" s="218"/>
      <c r="AV122" s="218"/>
      <c r="AW122" s="218"/>
      <c r="AX122" s="218"/>
    </row>
    <row r="123" spans="1:50" s="2" customFormat="1">
      <c r="A123"/>
      <c r="B123"/>
      <c r="C123"/>
      <c r="D123"/>
      <c r="E123"/>
      <c r="F123" s="20"/>
      <c r="K123" s="218"/>
      <c r="L123" s="218"/>
      <c r="M123" s="218"/>
      <c r="N123" s="218"/>
      <c r="O123" s="218"/>
      <c r="P123" s="218"/>
      <c r="T123" s="218"/>
      <c r="U123" s="218"/>
      <c r="V123" s="218"/>
      <c r="W123" s="218"/>
      <c r="X123" s="218"/>
      <c r="Y123" s="218"/>
      <c r="Z123" s="218"/>
      <c r="AA123" s="218"/>
      <c r="AB123" s="218"/>
      <c r="AC123" s="218"/>
      <c r="AD123" s="218"/>
      <c r="AE123" s="218"/>
      <c r="AJ123" s="218"/>
      <c r="AK123" s="218"/>
      <c r="AL123" s="218"/>
      <c r="AM123" s="218"/>
      <c r="AN123" s="218"/>
      <c r="AO123" s="218"/>
      <c r="AP123" s="218"/>
      <c r="AR123" s="218"/>
      <c r="AS123" s="218"/>
      <c r="AT123" s="218"/>
      <c r="AU123" s="218"/>
      <c r="AV123" s="218"/>
      <c r="AW123" s="218"/>
      <c r="AX123" s="218"/>
    </row>
    <row r="124" spans="1:50" s="2" customFormat="1">
      <c r="A124"/>
      <c r="B124"/>
      <c r="C124"/>
      <c r="D124"/>
      <c r="E124"/>
      <c r="F124" s="20"/>
      <c r="K124" s="218"/>
      <c r="L124" s="218"/>
      <c r="M124" s="218"/>
      <c r="N124" s="218"/>
      <c r="O124" s="218"/>
      <c r="P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C124" s="218"/>
      <c r="AD124" s="218"/>
      <c r="AE124" s="218"/>
      <c r="AJ124" s="218"/>
      <c r="AK124" s="218"/>
      <c r="AL124" s="218"/>
      <c r="AM124" s="218"/>
      <c r="AN124" s="218"/>
      <c r="AO124" s="218"/>
      <c r="AP124" s="218"/>
      <c r="AR124" s="218"/>
      <c r="AS124" s="218"/>
      <c r="AT124" s="218"/>
      <c r="AU124" s="218"/>
      <c r="AV124" s="218"/>
      <c r="AW124" s="218"/>
      <c r="AX124" s="218"/>
    </row>
    <row r="125" spans="1:50" s="2" customFormat="1">
      <c r="A125"/>
      <c r="B125"/>
      <c r="C125"/>
      <c r="D125"/>
      <c r="E125"/>
      <c r="F125" s="20"/>
      <c r="K125" s="218"/>
      <c r="L125" s="218"/>
      <c r="M125" s="218"/>
      <c r="N125" s="218"/>
      <c r="O125" s="218"/>
      <c r="P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C125" s="218"/>
      <c r="AD125" s="218"/>
      <c r="AE125" s="218"/>
      <c r="AJ125" s="218"/>
      <c r="AK125" s="218"/>
      <c r="AL125" s="218"/>
      <c r="AM125" s="218"/>
      <c r="AN125" s="218"/>
      <c r="AO125" s="218"/>
      <c r="AP125" s="218"/>
      <c r="AR125" s="218"/>
      <c r="AS125" s="218"/>
      <c r="AT125" s="218"/>
      <c r="AU125" s="218"/>
      <c r="AV125" s="218"/>
      <c r="AW125" s="218"/>
      <c r="AX125" s="218"/>
    </row>
    <row r="126" spans="1:50" s="2" customFormat="1">
      <c r="A126"/>
      <c r="B126"/>
      <c r="C126"/>
      <c r="D126"/>
      <c r="E126"/>
      <c r="F126" s="20"/>
      <c r="K126" s="218"/>
      <c r="L126" s="218"/>
      <c r="M126" s="218"/>
      <c r="N126" s="218"/>
      <c r="O126" s="218"/>
      <c r="P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  <c r="AJ126" s="218"/>
      <c r="AK126" s="218"/>
      <c r="AL126" s="218"/>
      <c r="AM126" s="218"/>
      <c r="AN126" s="218"/>
      <c r="AO126" s="218"/>
      <c r="AP126" s="218"/>
      <c r="AR126" s="218"/>
      <c r="AS126" s="218"/>
      <c r="AT126" s="218"/>
      <c r="AU126" s="218"/>
      <c r="AV126" s="218"/>
      <c r="AW126" s="218"/>
      <c r="AX126" s="218"/>
    </row>
    <row r="127" spans="1:50" s="2" customFormat="1">
      <c r="A127"/>
      <c r="B127"/>
      <c r="C127"/>
      <c r="D127"/>
      <c r="E127"/>
      <c r="F127" s="20"/>
      <c r="K127" s="218"/>
      <c r="L127" s="218"/>
      <c r="M127" s="218"/>
      <c r="N127" s="218"/>
      <c r="O127" s="218"/>
      <c r="P127" s="218"/>
      <c r="T127" s="218"/>
      <c r="U127" s="218"/>
      <c r="V127" s="218"/>
      <c r="W127" s="218"/>
      <c r="X127" s="218"/>
      <c r="Y127" s="218"/>
      <c r="Z127" s="218"/>
      <c r="AA127" s="218"/>
      <c r="AB127" s="218"/>
      <c r="AC127" s="218"/>
      <c r="AD127" s="218"/>
      <c r="AE127" s="218"/>
      <c r="AJ127" s="218"/>
      <c r="AK127" s="218"/>
      <c r="AL127" s="218"/>
      <c r="AM127" s="218"/>
      <c r="AN127" s="218"/>
      <c r="AO127" s="218"/>
      <c r="AP127" s="218"/>
      <c r="AR127" s="218"/>
      <c r="AS127" s="218"/>
      <c r="AT127" s="218"/>
      <c r="AU127" s="218"/>
      <c r="AV127" s="218"/>
      <c r="AW127" s="218"/>
      <c r="AX127" s="218"/>
    </row>
    <row r="128" spans="1:50" s="2" customFormat="1">
      <c r="A128"/>
      <c r="B128"/>
      <c r="C128"/>
      <c r="D128"/>
      <c r="E128"/>
      <c r="F128" s="20"/>
      <c r="K128" s="218"/>
      <c r="L128" s="218"/>
      <c r="M128" s="218"/>
      <c r="N128" s="218"/>
      <c r="O128" s="218"/>
      <c r="P128" s="218"/>
      <c r="T128" s="218"/>
      <c r="U128" s="218"/>
      <c r="V128" s="218"/>
      <c r="W128" s="218"/>
      <c r="X128" s="218"/>
      <c r="Y128" s="218"/>
      <c r="Z128" s="218"/>
      <c r="AA128" s="218"/>
      <c r="AB128" s="218"/>
      <c r="AC128" s="218"/>
      <c r="AD128" s="218"/>
      <c r="AE128" s="218"/>
      <c r="AJ128" s="218"/>
      <c r="AK128" s="218"/>
      <c r="AL128" s="218"/>
      <c r="AM128" s="218"/>
      <c r="AN128" s="218"/>
      <c r="AO128" s="218"/>
      <c r="AP128" s="218"/>
      <c r="AR128" s="218"/>
      <c r="AS128" s="218"/>
      <c r="AT128" s="218"/>
      <c r="AU128" s="218"/>
      <c r="AV128" s="218"/>
      <c r="AW128" s="218"/>
      <c r="AX128" s="218"/>
    </row>
    <row r="129" spans="1:50" s="2" customFormat="1">
      <c r="A129"/>
      <c r="B129"/>
      <c r="C129"/>
      <c r="D129"/>
      <c r="E129"/>
      <c r="F129" s="20"/>
      <c r="K129" s="218"/>
      <c r="L129" s="218"/>
      <c r="M129" s="218"/>
      <c r="N129" s="218"/>
      <c r="O129" s="218"/>
      <c r="P129" s="218"/>
      <c r="T129" s="218"/>
      <c r="U129" s="218"/>
      <c r="V129" s="218"/>
      <c r="W129" s="218"/>
      <c r="X129" s="218"/>
      <c r="Y129" s="218"/>
      <c r="Z129" s="218"/>
      <c r="AA129" s="218"/>
      <c r="AB129" s="218"/>
      <c r="AC129" s="218"/>
      <c r="AD129" s="218"/>
      <c r="AE129" s="218"/>
      <c r="AJ129" s="218"/>
      <c r="AK129" s="218"/>
      <c r="AL129" s="218"/>
      <c r="AM129" s="218"/>
      <c r="AN129" s="218"/>
      <c r="AO129" s="218"/>
      <c r="AP129" s="218"/>
      <c r="AR129" s="218"/>
      <c r="AS129" s="218"/>
      <c r="AT129" s="218"/>
      <c r="AU129" s="218"/>
      <c r="AV129" s="218"/>
      <c r="AW129" s="218"/>
      <c r="AX129" s="218"/>
    </row>
    <row r="130" spans="1:50" s="2" customFormat="1">
      <c r="A130"/>
      <c r="B130"/>
      <c r="C130"/>
      <c r="D130"/>
      <c r="E130"/>
      <c r="F130" s="20"/>
      <c r="K130" s="218"/>
      <c r="L130" s="218"/>
      <c r="M130" s="218"/>
      <c r="N130" s="218"/>
      <c r="O130" s="218"/>
      <c r="P130" s="218"/>
      <c r="T130" s="218"/>
      <c r="U130" s="218"/>
      <c r="V130" s="218"/>
      <c r="W130" s="218"/>
      <c r="X130" s="218"/>
      <c r="Y130" s="218"/>
      <c r="Z130" s="218"/>
      <c r="AA130" s="218"/>
      <c r="AB130" s="218"/>
      <c r="AC130" s="218"/>
      <c r="AD130" s="218"/>
      <c r="AE130" s="218"/>
      <c r="AJ130" s="218"/>
      <c r="AK130" s="218"/>
      <c r="AL130" s="218"/>
      <c r="AM130" s="218"/>
      <c r="AN130" s="218"/>
      <c r="AO130" s="218"/>
      <c r="AP130" s="218"/>
      <c r="AR130" s="218"/>
      <c r="AS130" s="218"/>
      <c r="AT130" s="218"/>
      <c r="AU130" s="218"/>
      <c r="AV130" s="218"/>
      <c r="AW130" s="218"/>
      <c r="AX130" s="218"/>
    </row>
    <row r="131" spans="1:50" s="2" customFormat="1">
      <c r="A131"/>
      <c r="B131"/>
      <c r="C131"/>
      <c r="D131"/>
      <c r="E131"/>
      <c r="F131" s="20"/>
      <c r="K131" s="218"/>
      <c r="L131" s="218"/>
      <c r="M131" s="218"/>
      <c r="N131" s="218"/>
      <c r="O131" s="218"/>
      <c r="P131" s="218"/>
      <c r="T131" s="218"/>
      <c r="U131" s="218"/>
      <c r="V131" s="218"/>
      <c r="W131" s="218"/>
      <c r="X131" s="218"/>
      <c r="Y131" s="218"/>
      <c r="Z131" s="218"/>
      <c r="AA131" s="218"/>
      <c r="AB131" s="218"/>
      <c r="AC131" s="218"/>
      <c r="AD131" s="218"/>
      <c r="AE131" s="218"/>
      <c r="AJ131" s="218"/>
      <c r="AK131" s="218"/>
      <c r="AL131" s="218"/>
      <c r="AM131" s="218"/>
      <c r="AN131" s="218"/>
      <c r="AO131" s="218"/>
      <c r="AP131" s="218"/>
      <c r="AR131" s="218"/>
      <c r="AS131" s="218"/>
      <c r="AT131" s="218"/>
      <c r="AU131" s="218"/>
      <c r="AV131" s="218"/>
      <c r="AW131" s="218"/>
      <c r="AX131" s="218"/>
    </row>
    <row r="132" spans="1:50" s="2" customFormat="1">
      <c r="A132"/>
      <c r="B132"/>
      <c r="C132"/>
      <c r="D132"/>
      <c r="E132"/>
      <c r="F132" s="20"/>
      <c r="K132" s="218"/>
      <c r="L132" s="218"/>
      <c r="M132" s="218"/>
      <c r="N132" s="218"/>
      <c r="O132" s="218"/>
      <c r="P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J132" s="218"/>
      <c r="AK132" s="218"/>
      <c r="AL132" s="218"/>
      <c r="AM132" s="218"/>
      <c r="AN132" s="218"/>
      <c r="AO132" s="218"/>
      <c r="AP132" s="218"/>
      <c r="AR132" s="218"/>
      <c r="AS132" s="218"/>
      <c r="AT132" s="218"/>
      <c r="AU132" s="218"/>
      <c r="AV132" s="218"/>
      <c r="AW132" s="218"/>
      <c r="AX132" s="218"/>
    </row>
    <row r="133" spans="1:50" s="2" customFormat="1">
      <c r="A133"/>
      <c r="B133"/>
      <c r="C133"/>
      <c r="D133"/>
      <c r="E133"/>
      <c r="F133" s="20"/>
      <c r="K133" s="218"/>
      <c r="L133" s="218"/>
      <c r="M133" s="218"/>
      <c r="N133" s="218"/>
      <c r="O133" s="218"/>
      <c r="P133" s="218"/>
      <c r="T133" s="218"/>
      <c r="U133" s="218"/>
      <c r="V133" s="218"/>
      <c r="W133" s="218"/>
      <c r="X133" s="218"/>
      <c r="Y133" s="218"/>
      <c r="Z133" s="218"/>
      <c r="AA133" s="218"/>
      <c r="AB133" s="218"/>
      <c r="AC133" s="218"/>
      <c r="AD133" s="218"/>
      <c r="AE133" s="218"/>
      <c r="AJ133" s="218"/>
      <c r="AK133" s="218"/>
      <c r="AL133" s="218"/>
      <c r="AM133" s="218"/>
      <c r="AN133" s="218"/>
      <c r="AO133" s="218"/>
      <c r="AP133" s="218"/>
      <c r="AR133" s="218"/>
      <c r="AS133" s="218"/>
      <c r="AT133" s="218"/>
      <c r="AU133" s="218"/>
      <c r="AV133" s="218"/>
      <c r="AW133" s="218"/>
      <c r="AX133" s="218"/>
    </row>
    <row r="134" spans="1:50" s="2" customFormat="1">
      <c r="A134"/>
      <c r="B134"/>
      <c r="C134"/>
      <c r="D134"/>
      <c r="E134"/>
      <c r="F134" s="20"/>
      <c r="K134" s="218"/>
      <c r="L134" s="218"/>
      <c r="M134" s="218"/>
      <c r="N134" s="218"/>
      <c r="O134" s="218"/>
      <c r="P134" s="218"/>
      <c r="T134" s="218"/>
      <c r="U134" s="218"/>
      <c r="V134" s="218"/>
      <c r="W134" s="218"/>
      <c r="X134" s="218"/>
      <c r="Y134" s="218"/>
      <c r="Z134" s="218"/>
      <c r="AA134" s="218"/>
      <c r="AB134" s="218"/>
      <c r="AC134" s="218"/>
      <c r="AD134" s="218"/>
      <c r="AE134" s="218"/>
      <c r="AJ134" s="218"/>
      <c r="AK134" s="218"/>
      <c r="AL134" s="218"/>
      <c r="AM134" s="218"/>
      <c r="AN134" s="218"/>
      <c r="AO134" s="218"/>
      <c r="AP134" s="218"/>
      <c r="AR134" s="218"/>
      <c r="AS134" s="218"/>
      <c r="AT134" s="218"/>
      <c r="AU134" s="218"/>
      <c r="AV134" s="218"/>
      <c r="AW134" s="218"/>
      <c r="AX134" s="218"/>
    </row>
    <row r="135" spans="1:50" s="2" customFormat="1">
      <c r="A135"/>
      <c r="B135"/>
      <c r="C135"/>
      <c r="D135"/>
      <c r="E135"/>
      <c r="F135" s="20"/>
      <c r="K135" s="218"/>
      <c r="L135" s="218"/>
      <c r="M135" s="218"/>
      <c r="N135" s="218"/>
      <c r="O135" s="218"/>
      <c r="P135" s="218"/>
      <c r="T135" s="218"/>
      <c r="U135" s="218"/>
      <c r="V135" s="218"/>
      <c r="W135" s="218"/>
      <c r="X135" s="218"/>
      <c r="Y135" s="218"/>
      <c r="Z135" s="218"/>
      <c r="AA135" s="218"/>
      <c r="AB135" s="218"/>
      <c r="AC135" s="218"/>
      <c r="AD135" s="218"/>
      <c r="AE135" s="218"/>
      <c r="AJ135" s="218"/>
      <c r="AK135" s="218"/>
      <c r="AL135" s="218"/>
      <c r="AM135" s="218"/>
      <c r="AN135" s="218"/>
      <c r="AO135" s="218"/>
      <c r="AP135" s="218"/>
      <c r="AR135" s="218"/>
      <c r="AS135" s="218"/>
      <c r="AT135" s="218"/>
      <c r="AU135" s="218"/>
      <c r="AV135" s="218"/>
      <c r="AW135" s="218"/>
      <c r="AX135" s="218"/>
    </row>
    <row r="136" spans="1:50" s="2" customFormat="1">
      <c r="A136"/>
      <c r="B136"/>
      <c r="C136"/>
      <c r="D136"/>
      <c r="E136"/>
      <c r="F136" s="20"/>
      <c r="K136" s="218"/>
      <c r="L136" s="218"/>
      <c r="M136" s="218"/>
      <c r="N136" s="218"/>
      <c r="O136" s="218"/>
      <c r="P136" s="218"/>
      <c r="T136" s="218"/>
      <c r="U136" s="218"/>
      <c r="V136" s="218"/>
      <c r="W136" s="218"/>
      <c r="X136" s="218"/>
      <c r="Y136" s="218"/>
      <c r="Z136" s="218"/>
      <c r="AA136" s="218"/>
      <c r="AB136" s="218"/>
      <c r="AC136" s="218"/>
      <c r="AD136" s="218"/>
      <c r="AE136" s="218"/>
      <c r="AJ136" s="218"/>
      <c r="AK136" s="218"/>
      <c r="AL136" s="218"/>
      <c r="AM136" s="218"/>
      <c r="AN136" s="218"/>
      <c r="AO136" s="218"/>
      <c r="AP136" s="218"/>
      <c r="AR136" s="218"/>
      <c r="AS136" s="218"/>
      <c r="AT136" s="218"/>
      <c r="AU136" s="218"/>
      <c r="AV136" s="218"/>
      <c r="AW136" s="218"/>
      <c r="AX136" s="218"/>
    </row>
    <row r="137" spans="1:50" s="2" customFormat="1">
      <c r="A137"/>
      <c r="B137"/>
      <c r="C137"/>
      <c r="D137"/>
      <c r="E137"/>
      <c r="F137" s="20"/>
      <c r="K137" s="218"/>
      <c r="L137" s="218"/>
      <c r="M137" s="218"/>
      <c r="N137" s="218"/>
      <c r="O137" s="218"/>
      <c r="P137" s="218"/>
      <c r="T137" s="218"/>
      <c r="U137" s="218"/>
      <c r="V137" s="218"/>
      <c r="W137" s="218"/>
      <c r="X137" s="218"/>
      <c r="Y137" s="218"/>
      <c r="Z137" s="218"/>
      <c r="AA137" s="218"/>
      <c r="AB137" s="218"/>
      <c r="AC137" s="218"/>
      <c r="AD137" s="218"/>
      <c r="AE137" s="218"/>
      <c r="AJ137" s="218"/>
      <c r="AK137" s="218"/>
      <c r="AL137" s="218"/>
      <c r="AM137" s="218"/>
      <c r="AN137" s="218"/>
      <c r="AO137" s="218"/>
      <c r="AP137" s="218"/>
      <c r="AR137" s="218"/>
      <c r="AS137" s="218"/>
      <c r="AT137" s="218"/>
      <c r="AU137" s="218"/>
      <c r="AV137" s="218"/>
      <c r="AW137" s="218"/>
      <c r="AX137" s="218"/>
    </row>
    <row r="138" spans="1:50" s="2" customFormat="1">
      <c r="A138"/>
      <c r="B138"/>
      <c r="C138"/>
      <c r="D138"/>
      <c r="E138"/>
      <c r="F138" s="20"/>
      <c r="K138" s="218"/>
      <c r="L138" s="218"/>
      <c r="M138" s="218"/>
      <c r="N138" s="218"/>
      <c r="O138" s="218"/>
      <c r="P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J138" s="218"/>
      <c r="AK138" s="218"/>
      <c r="AL138" s="218"/>
      <c r="AM138" s="218"/>
      <c r="AN138" s="218"/>
      <c r="AO138" s="218"/>
      <c r="AP138" s="218"/>
      <c r="AR138" s="218"/>
      <c r="AS138" s="218"/>
      <c r="AT138" s="218"/>
      <c r="AU138" s="218"/>
      <c r="AV138" s="218"/>
      <c r="AW138" s="218"/>
      <c r="AX138" s="218"/>
    </row>
    <row r="139" spans="1:50" s="2" customFormat="1">
      <c r="A139"/>
      <c r="B139"/>
      <c r="C139"/>
      <c r="D139"/>
      <c r="E139"/>
      <c r="F139" s="20"/>
      <c r="K139" s="218"/>
      <c r="L139" s="218"/>
      <c r="M139" s="218"/>
      <c r="N139" s="218"/>
      <c r="O139" s="218"/>
      <c r="P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J139" s="218"/>
      <c r="AK139" s="218"/>
      <c r="AL139" s="218"/>
      <c r="AM139" s="218"/>
      <c r="AN139" s="218"/>
      <c r="AO139" s="218"/>
      <c r="AP139" s="218"/>
      <c r="AR139" s="218"/>
      <c r="AS139" s="218"/>
      <c r="AT139" s="218"/>
      <c r="AU139" s="218"/>
      <c r="AV139" s="218"/>
      <c r="AW139" s="218"/>
      <c r="AX139" s="218"/>
    </row>
    <row r="140" spans="1:50" s="2" customFormat="1">
      <c r="A140"/>
      <c r="B140"/>
      <c r="C140"/>
      <c r="D140"/>
      <c r="E140"/>
      <c r="F140" s="20"/>
      <c r="K140" s="218"/>
      <c r="L140" s="218"/>
      <c r="M140" s="218"/>
      <c r="N140" s="218"/>
      <c r="O140" s="218"/>
      <c r="P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J140" s="218"/>
      <c r="AK140" s="218"/>
      <c r="AL140" s="218"/>
      <c r="AM140" s="218"/>
      <c r="AN140" s="218"/>
      <c r="AO140" s="218"/>
      <c r="AP140" s="218"/>
      <c r="AR140" s="218"/>
      <c r="AS140" s="218"/>
      <c r="AT140" s="218"/>
      <c r="AU140" s="218"/>
      <c r="AV140" s="218"/>
      <c r="AW140" s="218"/>
      <c r="AX140" s="218"/>
    </row>
    <row r="141" spans="1:50" s="2" customFormat="1">
      <c r="A141"/>
      <c r="B141"/>
      <c r="C141"/>
      <c r="D141"/>
      <c r="E141"/>
      <c r="F141" s="20"/>
      <c r="K141" s="218"/>
      <c r="L141" s="218"/>
      <c r="M141" s="218"/>
      <c r="N141" s="218"/>
      <c r="O141" s="218"/>
      <c r="P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J141" s="218"/>
      <c r="AK141" s="218"/>
      <c r="AL141" s="218"/>
      <c r="AM141" s="218"/>
      <c r="AN141" s="218"/>
      <c r="AO141" s="218"/>
      <c r="AP141" s="218"/>
      <c r="AR141" s="218"/>
      <c r="AS141" s="218"/>
      <c r="AT141" s="218"/>
      <c r="AU141" s="218"/>
      <c r="AV141" s="218"/>
      <c r="AW141" s="218"/>
      <c r="AX141" s="218"/>
    </row>
    <row r="142" spans="1:50" s="2" customFormat="1">
      <c r="A142"/>
      <c r="B142"/>
      <c r="C142"/>
      <c r="D142"/>
      <c r="E142"/>
      <c r="F142" s="20"/>
      <c r="K142" s="218"/>
      <c r="L142" s="218"/>
      <c r="M142" s="218"/>
      <c r="N142" s="218"/>
      <c r="O142" s="218"/>
      <c r="P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J142" s="218"/>
      <c r="AK142" s="218"/>
      <c r="AL142" s="218"/>
      <c r="AM142" s="218"/>
      <c r="AN142" s="218"/>
      <c r="AO142" s="218"/>
      <c r="AP142" s="218"/>
      <c r="AR142" s="218"/>
      <c r="AS142" s="218"/>
      <c r="AT142" s="218"/>
      <c r="AU142" s="218"/>
      <c r="AV142" s="218"/>
      <c r="AW142" s="218"/>
      <c r="AX142" s="218"/>
    </row>
    <row r="143" spans="1:50" s="2" customFormat="1">
      <c r="A143"/>
      <c r="B143"/>
      <c r="C143"/>
      <c r="D143"/>
      <c r="E143"/>
      <c r="F143" s="20"/>
      <c r="K143" s="218"/>
      <c r="L143" s="218"/>
      <c r="M143" s="218"/>
      <c r="N143" s="218"/>
      <c r="O143" s="218"/>
      <c r="P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J143" s="218"/>
      <c r="AK143" s="218"/>
      <c r="AL143" s="218"/>
      <c r="AM143" s="218"/>
      <c r="AN143" s="218"/>
      <c r="AO143" s="218"/>
      <c r="AP143" s="218"/>
      <c r="AR143" s="218"/>
      <c r="AS143" s="218"/>
      <c r="AT143" s="218"/>
      <c r="AU143" s="218"/>
      <c r="AV143" s="218"/>
      <c r="AW143" s="218"/>
      <c r="AX143" s="218"/>
    </row>
    <row r="144" spans="1:50" s="2" customFormat="1">
      <c r="A144"/>
      <c r="B144"/>
      <c r="C144"/>
      <c r="D144"/>
      <c r="E144"/>
      <c r="F144" s="20"/>
      <c r="K144" s="218"/>
      <c r="L144" s="218"/>
      <c r="M144" s="218"/>
      <c r="N144" s="218"/>
      <c r="O144" s="218"/>
      <c r="P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J144" s="218"/>
      <c r="AK144" s="218"/>
      <c r="AL144" s="218"/>
      <c r="AM144" s="218"/>
      <c r="AN144" s="218"/>
      <c r="AO144" s="218"/>
      <c r="AP144" s="218"/>
      <c r="AR144" s="218"/>
      <c r="AS144" s="218"/>
      <c r="AT144" s="218"/>
      <c r="AU144" s="218"/>
      <c r="AV144" s="218"/>
      <c r="AW144" s="218"/>
      <c r="AX144" s="218"/>
    </row>
    <row r="145" spans="1:50" s="2" customFormat="1">
      <c r="A145"/>
      <c r="B145"/>
      <c r="C145"/>
      <c r="D145"/>
      <c r="E145"/>
      <c r="F145" s="20"/>
      <c r="K145" s="218"/>
      <c r="L145" s="218"/>
      <c r="M145" s="218"/>
      <c r="N145" s="218"/>
      <c r="O145" s="218"/>
      <c r="P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J145" s="218"/>
      <c r="AK145" s="218"/>
      <c r="AL145" s="218"/>
      <c r="AM145" s="218"/>
      <c r="AN145" s="218"/>
      <c r="AO145" s="218"/>
      <c r="AP145" s="218"/>
      <c r="AR145" s="218"/>
      <c r="AS145" s="218"/>
      <c r="AT145" s="218"/>
      <c r="AU145" s="218"/>
      <c r="AV145" s="218"/>
      <c r="AW145" s="218"/>
      <c r="AX145" s="218"/>
    </row>
    <row r="146" spans="1:50" s="2" customFormat="1">
      <c r="A146"/>
      <c r="B146"/>
      <c r="C146"/>
      <c r="D146"/>
      <c r="E146"/>
      <c r="F146" s="20"/>
      <c r="K146" s="218"/>
      <c r="L146" s="218"/>
      <c r="M146" s="218"/>
      <c r="N146" s="218"/>
      <c r="O146" s="218"/>
      <c r="P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J146" s="218"/>
      <c r="AK146" s="218"/>
      <c r="AL146" s="218"/>
      <c r="AM146" s="218"/>
      <c r="AN146" s="218"/>
      <c r="AO146" s="218"/>
      <c r="AP146" s="218"/>
      <c r="AR146" s="218"/>
      <c r="AS146" s="218"/>
      <c r="AT146" s="218"/>
      <c r="AU146" s="218"/>
      <c r="AV146" s="218"/>
      <c r="AW146" s="218"/>
      <c r="AX146" s="218"/>
    </row>
    <row r="147" spans="1:50" s="2" customFormat="1">
      <c r="A147"/>
      <c r="B147"/>
      <c r="C147"/>
      <c r="D147"/>
      <c r="E147"/>
      <c r="F147" s="20"/>
      <c r="K147" s="218"/>
      <c r="L147" s="218"/>
      <c r="M147" s="218"/>
      <c r="N147" s="218"/>
      <c r="O147" s="218"/>
      <c r="P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J147" s="218"/>
      <c r="AK147" s="218"/>
      <c r="AL147" s="218"/>
      <c r="AM147" s="218"/>
      <c r="AN147" s="218"/>
      <c r="AO147" s="218"/>
      <c r="AP147" s="218"/>
      <c r="AR147" s="218"/>
      <c r="AS147" s="218"/>
      <c r="AT147" s="218"/>
      <c r="AU147" s="218"/>
      <c r="AV147" s="218"/>
      <c r="AW147" s="218"/>
      <c r="AX147" s="218"/>
    </row>
    <row r="148" spans="1:50" s="2" customFormat="1">
      <c r="A148"/>
      <c r="B148"/>
      <c r="C148"/>
      <c r="D148"/>
      <c r="E148"/>
      <c r="F148" s="20"/>
      <c r="K148" s="218"/>
      <c r="L148" s="218"/>
      <c r="M148" s="218"/>
      <c r="N148" s="218"/>
      <c r="O148" s="218"/>
      <c r="P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J148" s="218"/>
      <c r="AK148" s="218"/>
      <c r="AL148" s="218"/>
      <c r="AM148" s="218"/>
      <c r="AN148" s="218"/>
      <c r="AO148" s="218"/>
      <c r="AP148" s="218"/>
      <c r="AR148" s="218"/>
      <c r="AS148" s="218"/>
      <c r="AT148" s="218"/>
      <c r="AU148" s="218"/>
      <c r="AV148" s="218"/>
      <c r="AW148" s="218"/>
      <c r="AX148" s="218"/>
    </row>
    <row r="149" spans="1:50" s="2" customFormat="1">
      <c r="A149"/>
      <c r="B149"/>
      <c r="C149"/>
      <c r="D149"/>
      <c r="E149"/>
      <c r="F149" s="20"/>
      <c r="K149" s="218"/>
      <c r="L149" s="218"/>
      <c r="M149" s="218"/>
      <c r="N149" s="218"/>
      <c r="O149" s="218"/>
      <c r="P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J149" s="218"/>
      <c r="AK149" s="218"/>
      <c r="AL149" s="218"/>
      <c r="AM149" s="218"/>
      <c r="AN149" s="218"/>
      <c r="AO149" s="218"/>
      <c r="AP149" s="218"/>
      <c r="AR149" s="218"/>
      <c r="AS149" s="218"/>
      <c r="AT149" s="218"/>
      <c r="AU149" s="218"/>
      <c r="AV149" s="218"/>
      <c r="AW149" s="218"/>
      <c r="AX149" s="218"/>
    </row>
    <row r="150" spans="1:50" s="2" customFormat="1">
      <c r="A150"/>
      <c r="B150"/>
      <c r="C150"/>
      <c r="D150"/>
      <c r="E150"/>
      <c r="F150" s="20"/>
      <c r="K150" s="218"/>
      <c r="L150" s="218"/>
      <c r="M150" s="218"/>
      <c r="N150" s="218"/>
      <c r="O150" s="218"/>
      <c r="P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J150" s="218"/>
      <c r="AK150" s="218"/>
      <c r="AL150" s="218"/>
      <c r="AM150" s="218"/>
      <c r="AN150" s="218"/>
      <c r="AO150" s="218"/>
      <c r="AP150" s="218"/>
      <c r="AR150" s="218"/>
      <c r="AS150" s="218"/>
      <c r="AT150" s="218"/>
      <c r="AU150" s="218"/>
      <c r="AV150" s="218"/>
      <c r="AW150" s="218"/>
      <c r="AX150" s="218"/>
    </row>
    <row r="151" spans="1:50" s="2" customFormat="1">
      <c r="A151"/>
      <c r="B151"/>
      <c r="C151"/>
      <c r="D151"/>
      <c r="E151"/>
      <c r="F151" s="20"/>
      <c r="K151" s="218"/>
      <c r="L151" s="218"/>
      <c r="M151" s="218"/>
      <c r="N151" s="218"/>
      <c r="O151" s="218"/>
      <c r="P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  <c r="AJ151" s="218"/>
      <c r="AK151" s="218"/>
      <c r="AL151" s="218"/>
      <c r="AM151" s="218"/>
      <c r="AN151" s="218"/>
      <c r="AO151" s="218"/>
      <c r="AP151" s="218"/>
      <c r="AR151" s="218"/>
      <c r="AS151" s="218"/>
      <c r="AT151" s="218"/>
      <c r="AU151" s="218"/>
      <c r="AV151" s="218"/>
      <c r="AW151" s="218"/>
      <c r="AX151" s="218"/>
    </row>
    <row r="152" spans="1:50">
      <c r="W152" s="217"/>
      <c r="X152" s="217"/>
      <c r="Y152" s="217"/>
      <c r="AC152" s="217"/>
      <c r="AD152" s="217"/>
      <c r="AE152" s="217"/>
    </row>
    <row r="153" spans="1:50">
      <c r="W153" s="217"/>
      <c r="X153" s="217"/>
      <c r="Y153" s="217"/>
      <c r="AC153" s="217"/>
      <c r="AD153" s="217"/>
      <c r="AE153" s="217"/>
    </row>
    <row r="154" spans="1:50">
      <c r="W154" s="217"/>
      <c r="X154" s="217"/>
      <c r="Y154" s="217"/>
      <c r="AC154" s="217"/>
      <c r="AD154" s="217"/>
      <c r="AE154" s="217"/>
    </row>
    <row r="155" spans="1:50">
      <c r="W155" s="217"/>
      <c r="X155" s="217"/>
      <c r="Y155" s="217"/>
      <c r="AC155" s="217"/>
      <c r="AD155" s="217"/>
      <c r="AE155" s="217"/>
    </row>
    <row r="156" spans="1:50">
      <c r="W156" s="217"/>
      <c r="X156" s="217"/>
      <c r="Y156" s="217"/>
      <c r="AC156" s="217"/>
      <c r="AD156" s="217"/>
      <c r="AE156" s="217"/>
    </row>
    <row r="157" spans="1:50">
      <c r="W157" s="217"/>
      <c r="X157" s="217"/>
      <c r="Y157" s="217"/>
      <c r="AC157" s="217"/>
      <c r="AD157" s="217"/>
      <c r="AE157" s="217"/>
    </row>
    <row r="158" spans="1:50">
      <c r="W158" s="217"/>
      <c r="X158" s="217"/>
      <c r="Y158" s="217"/>
      <c r="AC158" s="217"/>
      <c r="AD158" s="217"/>
      <c r="AE158" s="217"/>
    </row>
    <row r="159" spans="1:50">
      <c r="W159" s="217"/>
      <c r="X159" s="217"/>
      <c r="Y159" s="217"/>
      <c r="AC159" s="217"/>
      <c r="AD159" s="217"/>
      <c r="AE159" s="217"/>
    </row>
    <row r="160" spans="1:50">
      <c r="W160" s="217"/>
      <c r="X160" s="217"/>
      <c r="Y160" s="217"/>
      <c r="AC160" s="217"/>
      <c r="AD160" s="217"/>
      <c r="AE160" s="217"/>
    </row>
    <row r="161" spans="23:31">
      <c r="W161" s="217"/>
      <c r="X161" s="217"/>
      <c r="Y161" s="217"/>
      <c r="AC161" s="217"/>
      <c r="AD161" s="217"/>
      <c r="AE161" s="217"/>
    </row>
    <row r="162" spans="23:31">
      <c r="W162" s="217"/>
      <c r="X162" s="217"/>
      <c r="Y162" s="217"/>
      <c r="AC162" s="217"/>
      <c r="AD162" s="217"/>
      <c r="AE162" s="217"/>
    </row>
    <row r="163" spans="23:31">
      <c r="W163" s="217"/>
      <c r="X163" s="217"/>
      <c r="Y163" s="217"/>
      <c r="AC163" s="217"/>
      <c r="AD163" s="217"/>
      <c r="AE163" s="217"/>
    </row>
    <row r="164" spans="23:31">
      <c r="W164" s="217"/>
      <c r="X164" s="217"/>
      <c r="Y164" s="217"/>
      <c r="AC164" s="217"/>
      <c r="AD164" s="217"/>
      <c r="AE164" s="217"/>
    </row>
    <row r="165" spans="23:31">
      <c r="W165" s="217"/>
      <c r="X165" s="217"/>
      <c r="Y165" s="217"/>
      <c r="AC165" s="217"/>
      <c r="AD165" s="217"/>
      <c r="AE165" s="217"/>
    </row>
    <row r="166" spans="23:31">
      <c r="W166" s="217"/>
      <c r="X166" s="217"/>
      <c r="Y166" s="217"/>
      <c r="AC166" s="217"/>
      <c r="AD166" s="217"/>
      <c r="AE166" s="217"/>
    </row>
    <row r="167" spans="23:31">
      <c r="W167" s="217"/>
      <c r="X167" s="217"/>
      <c r="Y167" s="217"/>
      <c r="AC167" s="217"/>
      <c r="AD167" s="217"/>
      <c r="AE167" s="217"/>
    </row>
    <row r="168" spans="23:31">
      <c r="W168" s="217"/>
      <c r="X168" s="217"/>
      <c r="Y168" s="217"/>
      <c r="AC168" s="217"/>
      <c r="AD168" s="217"/>
      <c r="AE168" s="217"/>
    </row>
  </sheetData>
  <conditionalFormatting sqref="H2">
    <cfRule type="containsText" dxfId="0" priority="1" operator="containsText" text="TRUE">
      <formula>NOT(ISERROR(SEARCH("TRUE",H2)))</formula>
    </cfRule>
  </conditionalFormatting>
  <pageMargins left="0.43307086614173229" right="0.23622047244094488" top="0.55118110236220474" bottom="0.55118110236220474" header="0.31496062992125984" footer="0.31496062992125984"/>
  <pageSetup paperSize="9" scale="2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pageSetUpPr fitToPage="1"/>
  </sheetPr>
  <dimension ref="A1:XDO151"/>
  <sheetViews>
    <sheetView showGridLines="0" zoomScale="70" zoomScaleNormal="70" workbookViewId="0">
      <pane xSplit="6" ySplit="12" topLeftCell="G13" activePane="bottomRight" state="frozen"/>
      <selection pane="topRight"/>
      <selection pane="bottomLeft"/>
      <selection pane="bottomRight" activeCell="AD65" sqref="AD65"/>
    </sheetView>
  </sheetViews>
  <sheetFormatPr defaultRowHeight="12.75"/>
  <cols>
    <col min="1" max="1" width="3.140625" style="217" customWidth="1"/>
    <col min="2" max="2" width="3.28515625" style="217" customWidth="1"/>
    <col min="3" max="3" width="2.28515625" style="217" customWidth="1"/>
    <col min="4" max="4" width="37.7109375" style="217" customWidth="1"/>
    <col min="5" max="5" width="13.140625" style="217" customWidth="1"/>
    <col min="6" max="6" width="3.85546875" style="217" customWidth="1"/>
    <col min="7" max="7" width="3.5703125" style="217" customWidth="1"/>
    <col min="8" max="8" width="12" bestFit="1" customWidth="1"/>
    <col min="9" max="9" width="11.5703125" customWidth="1"/>
    <col min="10" max="14" width="11.5703125" style="217" customWidth="1"/>
    <col min="15" max="15" width="3.5703125" customWidth="1"/>
    <col min="16" max="16" width="12.5703125" customWidth="1"/>
    <col min="17" max="17" width="3.5703125" style="217" customWidth="1"/>
    <col min="18" max="16384" width="9.140625" style="217"/>
  </cols>
  <sheetData>
    <row r="1" spans="1:20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</row>
    <row r="2" spans="1:20" ht="17.25" customHeight="1">
      <c r="A2" s="170" t="s">
        <v>35</v>
      </c>
      <c r="B2" s="169"/>
      <c r="C2" s="169"/>
      <c r="D2" s="170" t="s">
        <v>142</v>
      </c>
      <c r="E2" s="170" t="str">
        <f>IF(E80, "", E80)</f>
        <v/>
      </c>
      <c r="F2" s="170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20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S3" s="285" t="b">
        <f ca="1">AND(E80, H80:N80,P80)</f>
        <v>1</v>
      </c>
    </row>
    <row r="4" spans="1:20" ht="15">
      <c r="A4" s="221"/>
      <c r="B4" s="4"/>
      <c r="C4" s="4"/>
      <c r="D4" s="4"/>
      <c r="F4" s="14"/>
    </row>
    <row r="5" spans="1:20" ht="15">
      <c r="A5" s="221"/>
      <c r="B5" s="4"/>
      <c r="C5" s="4"/>
      <c r="D5" s="4"/>
    </row>
    <row r="6" spans="1:20" ht="15">
      <c r="A6" s="221"/>
      <c r="B6" s="4"/>
      <c r="C6" s="4"/>
      <c r="D6" s="4"/>
    </row>
    <row r="7" spans="1:20" ht="15">
      <c r="A7" s="221"/>
      <c r="B7" s="4"/>
      <c r="C7" s="4"/>
      <c r="D7" s="4"/>
    </row>
    <row r="8" spans="1:20" ht="15">
      <c r="A8" s="219"/>
      <c r="B8" s="4"/>
      <c r="C8" s="4"/>
      <c r="D8" s="31"/>
    </row>
    <row r="9" spans="1:20" ht="15">
      <c r="A9" s="221"/>
      <c r="B9" s="4"/>
      <c r="C9" s="4"/>
      <c r="D9" s="4"/>
      <c r="H9" s="117"/>
      <c r="I9" s="117"/>
      <c r="J9" s="117"/>
      <c r="K9" s="117"/>
      <c r="L9" s="117"/>
      <c r="M9" s="117"/>
      <c r="N9" s="117"/>
    </row>
    <row r="11" spans="1:20">
      <c r="B11" s="109"/>
      <c r="C11" s="109"/>
      <c r="D11" s="109"/>
      <c r="E11" s="109"/>
      <c r="H11" s="111">
        <f>Tot_cost!H11</f>
        <v>2019</v>
      </c>
      <c r="I11" s="111">
        <f t="shared" ref="I11:N11" si="0">H11+1</f>
        <v>2020</v>
      </c>
      <c r="J11" s="111">
        <f t="shared" si="0"/>
        <v>2021</v>
      </c>
      <c r="K11" s="111">
        <f t="shared" si="0"/>
        <v>2022</v>
      </c>
      <c r="L11" s="111">
        <f t="shared" si="0"/>
        <v>2023</v>
      </c>
      <c r="M11" s="111">
        <f t="shared" si="0"/>
        <v>2024</v>
      </c>
      <c r="N11" s="111">
        <f t="shared" si="0"/>
        <v>2025</v>
      </c>
      <c r="P11" s="109" t="s">
        <v>0</v>
      </c>
    </row>
    <row r="12" spans="1:20" s="8" customFormat="1" ht="15.75">
      <c r="A12" s="6"/>
      <c r="B12" s="83"/>
      <c r="C12" s="83"/>
      <c r="D12" s="83"/>
      <c r="E12" s="83"/>
      <c r="F12" s="6"/>
      <c r="H12" s="103" t="s">
        <v>49</v>
      </c>
      <c r="I12" s="103" t="s">
        <v>49</v>
      </c>
      <c r="J12" s="103" t="s">
        <v>49</v>
      </c>
      <c r="K12" s="103" t="s">
        <v>49</v>
      </c>
      <c r="L12" s="103" t="s">
        <v>49</v>
      </c>
      <c r="M12" s="103" t="s">
        <v>49</v>
      </c>
      <c r="N12" s="103" t="s">
        <v>49</v>
      </c>
      <c r="P12" s="103" t="s">
        <v>49</v>
      </c>
    </row>
    <row r="13" spans="1:20" s="8" customFormat="1" ht="15.75">
      <c r="A13" s="6"/>
      <c r="B13" s="217"/>
      <c r="C13" s="217"/>
      <c r="D13" s="11"/>
      <c r="E13" s="217" t="str">
        <f>IF(ISBLANK(D13), "", INDEX(Asset_groups!$F$7:$F$73, MATCH(D13, Asset_groups!$D$7:$D$73,0))="capex")</f>
        <v/>
      </c>
      <c r="F13" s="12"/>
      <c r="G13" s="45"/>
      <c r="H13" s="105"/>
      <c r="I13" s="105"/>
      <c r="J13" s="105"/>
      <c r="K13" s="105"/>
      <c r="L13" s="105"/>
      <c r="M13" s="105"/>
      <c r="N13" s="105"/>
      <c r="O13" s="45"/>
      <c r="P13" s="105"/>
      <c r="Q13" s="45"/>
      <c r="R13" s="217"/>
      <c r="S13" s="217"/>
      <c r="T13" s="217"/>
    </row>
    <row r="14" spans="1:20" ht="15">
      <c r="B14" s="9" t="s">
        <v>120</v>
      </c>
      <c r="C14" s="9"/>
      <c r="D14" s="9"/>
      <c r="E14" s="9"/>
      <c r="F14" s="9"/>
      <c r="G14" s="9"/>
      <c r="H14" s="104"/>
      <c r="I14" s="104"/>
      <c r="J14" s="104"/>
      <c r="K14" s="104"/>
      <c r="L14" s="104"/>
      <c r="M14" s="104"/>
      <c r="N14" s="104"/>
      <c r="O14" s="9"/>
      <c r="P14" s="104"/>
      <c r="Q14" s="9"/>
    </row>
    <row r="15" spans="1:20">
      <c r="B15" s="185" t="str">
        <f>B14</f>
        <v>Design &amp; Procurement</v>
      </c>
      <c r="D15" s="11" t="s">
        <v>120</v>
      </c>
      <c r="F15" s="12"/>
      <c r="G15" s="124"/>
      <c r="H15" s="235">
        <f>SUMIF(Tot_cost!$AI$10:$AX$10,H$11, Tot_cost!$AI15:$AX15)</f>
        <v>0</v>
      </c>
      <c r="I15" s="235">
        <f>SUMIF(Tot_cost!$AI$10:$AX$10,I$11, Tot_cost!$AI15:$AX15)</f>
        <v>0</v>
      </c>
      <c r="J15" s="235">
        <f ca="1">SUMIF(Tot_cost!$AI$10:$AX$10,J$11, Tot_cost!$AI15:$AX15)</f>
        <v>1308859.8077618866</v>
      </c>
      <c r="K15" s="235">
        <f ca="1">SUMIF(Tot_cost!$AI$10:$AX$10,K$11, Tot_cost!$AI15:$AX15)</f>
        <v>2359546.6681573158</v>
      </c>
      <c r="L15" s="235">
        <f ca="1">SUMIF(Tot_cost!$AI$10:$AX$10,L$11, Tot_cost!$AI15:$AX15)</f>
        <v>1283215.9196632702</v>
      </c>
      <c r="M15" s="235">
        <f ca="1">SUMIF(Tot_cost!$AI$10:$AX$10,M$11, Tot_cost!$AI15:$AX15)</f>
        <v>1020544.2045644129</v>
      </c>
      <c r="N15" s="235">
        <f>SUMIF(Tot_cost!$AI$10:$AX$10,N$11, Tot_cost!$AI15:$AX15)</f>
        <v>0</v>
      </c>
      <c r="O15" s="124"/>
      <c r="P15" s="235">
        <f ca="1">SUM(H15:N15)</f>
        <v>5972166.600146886</v>
      </c>
    </row>
    <row r="16" spans="1:20">
      <c r="D16" s="11"/>
      <c r="F16" s="12"/>
      <c r="G16" s="45"/>
      <c r="H16" s="105"/>
      <c r="I16" s="105"/>
      <c r="J16" s="105"/>
      <c r="K16" s="105"/>
      <c r="L16" s="105"/>
      <c r="M16" s="105"/>
      <c r="N16" s="105"/>
      <c r="O16" s="45"/>
      <c r="P16" s="105"/>
      <c r="Q16" s="45"/>
    </row>
    <row r="17" spans="2:25" ht="15">
      <c r="B17" s="9" t="s">
        <v>45</v>
      </c>
      <c r="F17" s="12"/>
      <c r="H17" s="105"/>
      <c r="I17" s="105"/>
      <c r="J17" s="105"/>
      <c r="K17" s="105"/>
      <c r="L17" s="105"/>
      <c r="M17" s="105"/>
      <c r="N17" s="105"/>
      <c r="O17" s="217"/>
      <c r="P17" s="105"/>
    </row>
    <row r="18" spans="2:25">
      <c r="B18" s="185" t="str">
        <f t="shared" ref="B18:B39" si="1">B17</f>
        <v>Feeder works</v>
      </c>
      <c r="D18" s="224" t="s">
        <v>86</v>
      </c>
      <c r="F18" s="12"/>
      <c r="G18" s="124"/>
      <c r="H18" s="235">
        <f>SUMIF(Tot_cost!$AI$10:$AX$10,H$11, Tot_cost!$AI18:$AX18)</f>
        <v>0</v>
      </c>
      <c r="I18" s="235">
        <f>SUMIF(Tot_cost!$AI$10:$AX$10,I$11, Tot_cost!$AI18:$AX18)</f>
        <v>0</v>
      </c>
      <c r="J18" s="235">
        <f>SUMIF(Tot_cost!$AI$10:$AX$10,J$11, Tot_cost!$AI18:$AX18)</f>
        <v>0</v>
      </c>
      <c r="K18" s="235">
        <f ca="1">SUMIF(Tot_cost!$AI$10:$AX$10,K$11, Tot_cost!$AI18:$AX18)</f>
        <v>1154693.3649450075</v>
      </c>
      <c r="L18" s="235">
        <f ca="1">SUMIF(Tot_cost!$AI$10:$AX$10,L$11, Tot_cost!$AI18:$AX18)</f>
        <v>240127.97594500001</v>
      </c>
      <c r="M18" s="235">
        <f ca="1">SUMIF(Tot_cost!$AI$10:$AX$10,M$11, Tot_cost!$AI18:$AX18)</f>
        <v>0</v>
      </c>
      <c r="N18" s="235">
        <f>SUMIF(Tot_cost!$AI$10:$AX$10,N$11, Tot_cost!$AI18:$AX18)</f>
        <v>0</v>
      </c>
      <c r="O18" s="124"/>
      <c r="P18" s="235">
        <f t="shared" ref="P18:P32" ca="1" si="2">SUM(H18:N18)</f>
        <v>1394821.3408900076</v>
      </c>
      <c r="R18" s="124"/>
      <c r="S18" s="124"/>
      <c r="T18" s="124"/>
      <c r="U18" s="124"/>
      <c r="V18" s="124"/>
      <c r="W18" s="124"/>
      <c r="Y18" s="124"/>
    </row>
    <row r="19" spans="2:25">
      <c r="B19" s="185" t="str">
        <f t="shared" si="1"/>
        <v>Feeder works</v>
      </c>
      <c r="D19" s="224" t="s">
        <v>87</v>
      </c>
      <c r="F19" s="12"/>
      <c r="G19" s="124"/>
      <c r="H19" s="235">
        <f>SUMIF(Tot_cost!$AI$10:$AX$10,H$11, Tot_cost!$AI19:$AX19)</f>
        <v>0</v>
      </c>
      <c r="I19" s="235">
        <f>SUMIF(Tot_cost!$AI$10:$AX$10,I$11, Tot_cost!$AI19:$AX19)</f>
        <v>0</v>
      </c>
      <c r="J19" s="235">
        <f>SUMIF(Tot_cost!$AI$10:$AX$10,J$11, Tot_cost!$AI19:$AX19)</f>
        <v>0</v>
      </c>
      <c r="K19" s="235">
        <f ca="1">SUMIF(Tot_cost!$AI$10:$AX$10,K$11, Tot_cost!$AI19:$AX19)</f>
        <v>2485419.2000797689</v>
      </c>
      <c r="L19" s="235">
        <f ca="1">SUMIF(Tot_cost!$AI$10:$AX$10,L$11, Tot_cost!$AI19:$AX19)</f>
        <v>798557.62292378279</v>
      </c>
      <c r="M19" s="235">
        <f ca="1">SUMIF(Tot_cost!$AI$10:$AX$10,M$11, Tot_cost!$AI19:$AX19)</f>
        <v>0</v>
      </c>
      <c r="N19" s="235">
        <f>SUMIF(Tot_cost!$AI$10:$AX$10,N$11, Tot_cost!$AI19:$AX19)</f>
        <v>0</v>
      </c>
      <c r="O19" s="124"/>
      <c r="P19" s="235">
        <f t="shared" ca="1" si="2"/>
        <v>3283976.8230035519</v>
      </c>
      <c r="R19" s="124"/>
      <c r="S19" s="124"/>
      <c r="T19" s="124"/>
      <c r="U19" s="124"/>
      <c r="V19" s="124"/>
      <c r="W19" s="124"/>
      <c r="Y19" s="124"/>
    </row>
    <row r="20" spans="2:25">
      <c r="B20" s="185" t="str">
        <f t="shared" si="1"/>
        <v>Feeder works</v>
      </c>
      <c r="D20" s="217" t="s">
        <v>68</v>
      </c>
      <c r="F20" s="12"/>
      <c r="G20" s="124"/>
      <c r="H20" s="235">
        <f>SUMIF(Tot_cost!$AI$10:$AX$10,H$11, Tot_cost!$AI20:$AX20)</f>
        <v>0</v>
      </c>
      <c r="I20" s="235">
        <f>SUMIF(Tot_cost!$AI$10:$AX$10,I$11, Tot_cost!$AI20:$AX20)</f>
        <v>0</v>
      </c>
      <c r="J20" s="235">
        <f>SUMIF(Tot_cost!$AI$10:$AX$10,J$11, Tot_cost!$AI20:$AX20)</f>
        <v>0</v>
      </c>
      <c r="K20" s="235">
        <f ca="1">SUMIF(Tot_cost!$AI$10:$AX$10,K$11, Tot_cost!$AI20:$AX20)</f>
        <v>60318.29670191199</v>
      </c>
      <c r="L20" s="235">
        <f ca="1">SUMIF(Tot_cost!$AI$10:$AX$10,L$11, Tot_cost!$AI20:$AX20)</f>
        <v>60318.29670191199</v>
      </c>
      <c r="M20" s="235">
        <f ca="1">SUMIF(Tot_cost!$AI$10:$AX$10,M$11, Tot_cost!$AI20:$AX20)</f>
        <v>0</v>
      </c>
      <c r="N20" s="235">
        <f>SUMIF(Tot_cost!$AI$10:$AX$10,N$11, Tot_cost!$AI20:$AX20)</f>
        <v>0</v>
      </c>
      <c r="O20" s="124"/>
      <c r="P20" s="235">
        <f t="shared" ca="1" si="2"/>
        <v>120636.59340382398</v>
      </c>
      <c r="R20" s="124"/>
      <c r="S20" s="124"/>
      <c r="T20" s="124"/>
      <c r="U20" s="124"/>
      <c r="V20" s="124"/>
      <c r="W20" s="124"/>
      <c r="Y20" s="124"/>
    </row>
    <row r="21" spans="2:25">
      <c r="B21" s="185" t="str">
        <f t="shared" si="1"/>
        <v>Feeder works</v>
      </c>
      <c r="D21" s="224" t="s">
        <v>67</v>
      </c>
      <c r="F21" s="12"/>
      <c r="G21" s="124"/>
      <c r="H21" s="235">
        <f>SUMIF(Tot_cost!$AI$10:$AX$10,H$11, Tot_cost!$AI21:$AX21)</f>
        <v>0</v>
      </c>
      <c r="I21" s="235">
        <f>SUMIF(Tot_cost!$AI$10:$AX$10,I$11, Tot_cost!$AI21:$AX21)</f>
        <v>0</v>
      </c>
      <c r="J21" s="235">
        <f>SUMIF(Tot_cost!$AI$10:$AX$10,J$11, Tot_cost!$AI21:$AX21)</f>
        <v>0</v>
      </c>
      <c r="K21" s="235">
        <f ca="1">SUMIF(Tot_cost!$AI$10:$AX$10,K$11, Tot_cost!$AI21:$AX21)</f>
        <v>42528.034239111308</v>
      </c>
      <c r="L21" s="235">
        <f ca="1">SUMIF(Tot_cost!$AI$10:$AX$10,L$11, Tot_cost!$AI21:$AX21)</f>
        <v>42528.034239111308</v>
      </c>
      <c r="M21" s="235">
        <f ca="1">SUMIF(Tot_cost!$AI$10:$AX$10,M$11, Tot_cost!$AI21:$AX21)</f>
        <v>0</v>
      </c>
      <c r="N21" s="235">
        <f>SUMIF(Tot_cost!$AI$10:$AX$10,N$11, Tot_cost!$AI21:$AX21)</f>
        <v>0</v>
      </c>
      <c r="O21" s="124"/>
      <c r="P21" s="235">
        <f t="shared" ca="1" si="2"/>
        <v>85056.068478222616</v>
      </c>
      <c r="R21" s="124"/>
      <c r="S21" s="124"/>
      <c r="T21" s="124"/>
      <c r="U21" s="124"/>
      <c r="V21" s="124"/>
      <c r="W21" s="124"/>
      <c r="Y21" s="124"/>
    </row>
    <row r="22" spans="2:25">
      <c r="B22" s="185" t="str">
        <f t="shared" si="1"/>
        <v>Feeder works</v>
      </c>
      <c r="D22" s="217" t="s">
        <v>5</v>
      </c>
      <c r="F22" s="12"/>
      <c r="G22" s="124"/>
      <c r="H22" s="235">
        <f>SUMIF(Tot_cost!$AI$10:$AX$10,H$11, Tot_cost!$AI22:$AX22)</f>
        <v>0</v>
      </c>
      <c r="I22" s="235">
        <f>SUMIF(Tot_cost!$AI$10:$AX$10,I$11, Tot_cost!$AI22:$AX22)</f>
        <v>0</v>
      </c>
      <c r="J22" s="235">
        <f>SUMIF(Tot_cost!$AI$10:$AX$10,J$11, Tot_cost!$AI22:$AX22)</f>
        <v>0</v>
      </c>
      <c r="K22" s="235">
        <f ca="1">SUMIF(Tot_cost!$AI$10:$AX$10,K$11, Tot_cost!$AI22:$AX22)</f>
        <v>114482.37131424597</v>
      </c>
      <c r="L22" s="235">
        <f ca="1">SUMIF(Tot_cost!$AI$10:$AX$10,L$11, Tot_cost!$AI22:$AX22)</f>
        <v>114482.37131424597</v>
      </c>
      <c r="M22" s="235">
        <f ca="1">SUMIF(Tot_cost!$AI$10:$AX$10,M$11, Tot_cost!$AI22:$AX22)</f>
        <v>0</v>
      </c>
      <c r="N22" s="235">
        <f>SUMIF(Tot_cost!$AI$10:$AX$10,N$11, Tot_cost!$AI22:$AX22)</f>
        <v>0</v>
      </c>
      <c r="O22" s="124"/>
      <c r="P22" s="235">
        <f t="shared" ca="1" si="2"/>
        <v>228964.74262849195</v>
      </c>
      <c r="R22" s="124"/>
      <c r="S22" s="124"/>
      <c r="T22" s="124"/>
      <c r="U22" s="124"/>
      <c r="V22" s="124"/>
      <c r="W22" s="124"/>
      <c r="Y22" s="124"/>
    </row>
    <row r="23" spans="2:25">
      <c r="B23" s="185" t="str">
        <f t="shared" si="1"/>
        <v>Feeder works</v>
      </c>
      <c r="D23" s="217" t="s">
        <v>6</v>
      </c>
      <c r="F23" s="12"/>
      <c r="G23" s="124"/>
      <c r="H23" s="235">
        <f>SUMIF(Tot_cost!$AI$10:$AX$10,H$11, Tot_cost!$AI23:$AX23)</f>
        <v>0</v>
      </c>
      <c r="I23" s="235">
        <f>SUMIF(Tot_cost!$AI$10:$AX$10,I$11, Tot_cost!$AI23:$AX23)</f>
        <v>0</v>
      </c>
      <c r="J23" s="235">
        <f>SUMIF(Tot_cost!$AI$10:$AX$10,J$11, Tot_cost!$AI23:$AX23)</f>
        <v>0</v>
      </c>
      <c r="K23" s="235">
        <f ca="1">SUMIF(Tot_cost!$AI$10:$AX$10,K$11, Tot_cost!$AI23:$AX23)</f>
        <v>384429.86077960039</v>
      </c>
      <c r="L23" s="235">
        <f ca="1">SUMIF(Tot_cost!$AI$10:$AX$10,L$11, Tot_cost!$AI23:$AX23)</f>
        <v>384429.86077960039</v>
      </c>
      <c r="M23" s="235">
        <f ca="1">SUMIF(Tot_cost!$AI$10:$AX$10,M$11, Tot_cost!$AI23:$AX23)</f>
        <v>0</v>
      </c>
      <c r="N23" s="235">
        <f>SUMIF(Tot_cost!$AI$10:$AX$10,N$11, Tot_cost!$AI23:$AX23)</f>
        <v>0</v>
      </c>
      <c r="O23" s="124"/>
      <c r="P23" s="235">
        <f t="shared" ca="1" si="2"/>
        <v>768859.72155920079</v>
      </c>
      <c r="R23" s="124"/>
      <c r="S23" s="124"/>
      <c r="T23" s="124"/>
      <c r="U23" s="124"/>
      <c r="V23" s="124"/>
      <c r="W23" s="124"/>
      <c r="Y23" s="124"/>
    </row>
    <row r="24" spans="2:25">
      <c r="B24" s="185" t="str">
        <f t="shared" si="1"/>
        <v>Feeder works</v>
      </c>
      <c r="D24" s="217" t="s">
        <v>20</v>
      </c>
      <c r="F24" s="12"/>
      <c r="G24" s="124"/>
      <c r="H24" s="235">
        <f>SUMIF(Tot_cost!$AI$10:$AX$10,H$11, Tot_cost!$AI24:$AX24)</f>
        <v>0</v>
      </c>
      <c r="I24" s="235">
        <f>SUMIF(Tot_cost!$AI$10:$AX$10,I$11, Tot_cost!$AI24:$AX24)</f>
        <v>0</v>
      </c>
      <c r="J24" s="235">
        <f>SUMIF(Tot_cost!$AI$10:$AX$10,J$11, Tot_cost!$AI24:$AX24)</f>
        <v>0</v>
      </c>
      <c r="K24" s="235">
        <f ca="1">SUMIF(Tot_cost!$AI$10:$AX$10,K$11, Tot_cost!$AI24:$AX24)</f>
        <v>19016.639595378776</v>
      </c>
      <c r="L24" s="235">
        <f ca="1">SUMIF(Tot_cost!$AI$10:$AX$10,L$11, Tot_cost!$AI24:$AX24)</f>
        <v>19016.639595378776</v>
      </c>
      <c r="M24" s="235">
        <f ca="1">SUMIF(Tot_cost!$AI$10:$AX$10,M$11, Tot_cost!$AI24:$AX24)</f>
        <v>0</v>
      </c>
      <c r="N24" s="235">
        <f>SUMIF(Tot_cost!$AI$10:$AX$10,N$11, Tot_cost!$AI24:$AX24)</f>
        <v>0</v>
      </c>
      <c r="O24" s="124"/>
      <c r="P24" s="235">
        <f t="shared" ca="1" si="2"/>
        <v>38033.279190757552</v>
      </c>
      <c r="R24" s="124"/>
      <c r="S24" s="124"/>
      <c r="T24" s="124"/>
      <c r="U24" s="124"/>
      <c r="V24" s="124"/>
      <c r="W24" s="124"/>
      <c r="Y24" s="124"/>
    </row>
    <row r="25" spans="2:25">
      <c r="B25" s="185" t="str">
        <f t="shared" si="1"/>
        <v>Feeder works</v>
      </c>
      <c r="D25" s="217" t="s">
        <v>78</v>
      </c>
      <c r="F25" s="12"/>
      <c r="G25" s="124"/>
      <c r="H25" s="235">
        <f>SUMIF(Tot_cost!$AI$10:$AX$10,H$11, Tot_cost!$AI25:$AX25)</f>
        <v>0</v>
      </c>
      <c r="I25" s="235">
        <f>SUMIF(Tot_cost!$AI$10:$AX$10,I$11, Tot_cost!$AI25:$AX25)</f>
        <v>0</v>
      </c>
      <c r="J25" s="235">
        <f>SUMIF(Tot_cost!$AI$10:$AX$10,J$11, Tot_cost!$AI25:$AX25)</f>
        <v>0</v>
      </c>
      <c r="K25" s="235">
        <f ca="1">SUMIF(Tot_cost!$AI$10:$AX$10,K$11, Tot_cost!$AI25:$AX25)</f>
        <v>234667.53169144597</v>
      </c>
      <c r="L25" s="235">
        <f ca="1">SUMIF(Tot_cost!$AI$10:$AX$10,L$11, Tot_cost!$AI25:$AX25)</f>
        <v>234667.53169144597</v>
      </c>
      <c r="M25" s="235">
        <f ca="1">SUMIF(Tot_cost!$AI$10:$AX$10,M$11, Tot_cost!$AI25:$AX25)</f>
        <v>0</v>
      </c>
      <c r="N25" s="235">
        <f>SUMIF(Tot_cost!$AI$10:$AX$10,N$11, Tot_cost!$AI25:$AX25)</f>
        <v>0</v>
      </c>
      <c r="O25" s="124"/>
      <c r="P25" s="235">
        <f t="shared" ca="1" si="2"/>
        <v>469335.06338289194</v>
      </c>
      <c r="R25" s="124"/>
      <c r="S25" s="124"/>
      <c r="T25" s="124"/>
      <c r="U25" s="124"/>
      <c r="V25" s="124"/>
      <c r="W25" s="124"/>
      <c r="Y25" s="124"/>
    </row>
    <row r="26" spans="2:25">
      <c r="B26" s="185" t="str">
        <f t="shared" si="1"/>
        <v>Feeder works</v>
      </c>
      <c r="D26" s="217" t="s">
        <v>79</v>
      </c>
      <c r="F26" s="12"/>
      <c r="G26" s="124"/>
      <c r="H26" s="235">
        <f>SUMIF(Tot_cost!$AI$10:$AX$10,H$11, Tot_cost!$AI26:$AX26)</f>
        <v>0</v>
      </c>
      <c r="I26" s="235">
        <f>SUMIF(Tot_cost!$AI$10:$AX$10,I$11, Tot_cost!$AI26:$AX26)</f>
        <v>0</v>
      </c>
      <c r="J26" s="235">
        <f>SUMIF(Tot_cost!$AI$10:$AX$10,J$11, Tot_cost!$AI26:$AX26)</f>
        <v>0</v>
      </c>
      <c r="K26" s="235">
        <f ca="1">SUMIF(Tot_cost!$AI$10:$AX$10,K$11, Tot_cost!$AI26:$AX26)</f>
        <v>0</v>
      </c>
      <c r="L26" s="235">
        <f ca="1">SUMIF(Tot_cost!$AI$10:$AX$10,L$11, Tot_cost!$AI26:$AX26)</f>
        <v>0</v>
      </c>
      <c r="M26" s="235">
        <f ca="1">SUMIF(Tot_cost!$AI$10:$AX$10,M$11, Tot_cost!$AI26:$AX26)</f>
        <v>0</v>
      </c>
      <c r="N26" s="235">
        <f>SUMIF(Tot_cost!$AI$10:$AX$10,N$11, Tot_cost!$AI26:$AX26)</f>
        <v>0</v>
      </c>
      <c r="O26" s="124"/>
      <c r="P26" s="235">
        <f t="shared" ca="1" si="2"/>
        <v>0</v>
      </c>
      <c r="R26" s="124"/>
      <c r="S26" s="124"/>
      <c r="T26" s="124"/>
      <c r="U26" s="124"/>
      <c r="V26" s="124"/>
      <c r="W26" s="124"/>
      <c r="Y26" s="124"/>
    </row>
    <row r="27" spans="2:25">
      <c r="B27" s="185" t="str">
        <f t="shared" si="1"/>
        <v>Feeder works</v>
      </c>
      <c r="D27" s="217" t="s">
        <v>80</v>
      </c>
      <c r="F27" s="12"/>
      <c r="G27" s="124"/>
      <c r="H27" s="235">
        <f>SUMIF(Tot_cost!$AI$10:$AX$10,H$11, Tot_cost!$AI27:$AX27)</f>
        <v>0</v>
      </c>
      <c r="I27" s="235">
        <f>SUMIF(Tot_cost!$AI$10:$AX$10,I$11, Tot_cost!$AI27:$AX27)</f>
        <v>0</v>
      </c>
      <c r="J27" s="235">
        <f>SUMIF(Tot_cost!$AI$10:$AX$10,J$11, Tot_cost!$AI27:$AX27)</f>
        <v>0</v>
      </c>
      <c r="K27" s="235">
        <f ca="1">SUMIF(Tot_cost!$AI$10:$AX$10,K$11, Tot_cost!$AI27:$AX27)</f>
        <v>367802.19695362344</v>
      </c>
      <c r="L27" s="235">
        <f ca="1">SUMIF(Tot_cost!$AI$10:$AX$10,L$11, Tot_cost!$AI27:$AX27)</f>
        <v>367802.19695362344</v>
      </c>
      <c r="M27" s="235">
        <f ca="1">SUMIF(Tot_cost!$AI$10:$AX$10,M$11, Tot_cost!$AI27:$AX27)</f>
        <v>0</v>
      </c>
      <c r="N27" s="235">
        <f>SUMIF(Tot_cost!$AI$10:$AX$10,N$11, Tot_cost!$AI27:$AX27)</f>
        <v>0</v>
      </c>
      <c r="O27" s="124"/>
      <c r="P27" s="235">
        <f t="shared" ca="1" si="2"/>
        <v>735604.39390724688</v>
      </c>
      <c r="R27" s="124"/>
      <c r="S27" s="124"/>
      <c r="T27" s="124"/>
      <c r="U27" s="124"/>
      <c r="V27" s="124"/>
      <c r="W27" s="124"/>
      <c r="Y27" s="124"/>
    </row>
    <row r="28" spans="2:25">
      <c r="B28" s="185" t="str">
        <f t="shared" si="1"/>
        <v>Feeder works</v>
      </c>
      <c r="D28" s="217" t="s">
        <v>93</v>
      </c>
      <c r="F28" s="12"/>
      <c r="G28" s="124"/>
      <c r="H28" s="235">
        <f>SUMIF(Tot_cost!$AI$10:$AX$10,H$11, Tot_cost!$AI28:$AX28)</f>
        <v>0</v>
      </c>
      <c r="I28" s="235">
        <f>SUMIF(Tot_cost!$AI$10:$AX$10,I$11, Tot_cost!$AI28:$AX28)</f>
        <v>0</v>
      </c>
      <c r="J28" s="235">
        <f>SUMIF(Tot_cost!$AI$10:$AX$10,J$11, Tot_cost!$AI28:$AX28)</f>
        <v>0</v>
      </c>
      <c r="K28" s="235">
        <f ca="1">SUMIF(Tot_cost!$AI$10:$AX$10,K$11, Tot_cost!$AI28:$AX28)</f>
        <v>591543.12644375477</v>
      </c>
      <c r="L28" s="235">
        <f ca="1">SUMIF(Tot_cost!$AI$10:$AX$10,L$11, Tot_cost!$AI28:$AX28)</f>
        <v>591543.12644375477</v>
      </c>
      <c r="M28" s="235">
        <f ca="1">SUMIF(Tot_cost!$AI$10:$AX$10,M$11, Tot_cost!$AI28:$AX28)</f>
        <v>0</v>
      </c>
      <c r="N28" s="235">
        <f>SUMIF(Tot_cost!$AI$10:$AX$10,N$11, Tot_cost!$AI28:$AX28)</f>
        <v>0</v>
      </c>
      <c r="O28" s="124"/>
      <c r="P28" s="235">
        <f t="shared" ca="1" si="2"/>
        <v>1183086.2528875095</v>
      </c>
      <c r="R28" s="124"/>
      <c r="S28" s="124"/>
      <c r="T28" s="124"/>
      <c r="U28" s="124"/>
      <c r="V28" s="124"/>
      <c r="W28" s="124"/>
      <c r="Y28" s="124"/>
    </row>
    <row r="29" spans="2:25">
      <c r="B29" s="185" t="str">
        <f t="shared" si="1"/>
        <v>Feeder works</v>
      </c>
      <c r="D29" s="217" t="s">
        <v>103</v>
      </c>
      <c r="F29" s="12"/>
      <c r="G29" s="124"/>
      <c r="H29" s="235">
        <f>SUMIF(Tot_cost!$AI$10:$AX$10,H$11, Tot_cost!$AI29:$AX29)</f>
        <v>0</v>
      </c>
      <c r="I29" s="235">
        <f>SUMIF(Tot_cost!$AI$10:$AX$10,I$11, Tot_cost!$AI29:$AX29)</f>
        <v>0</v>
      </c>
      <c r="J29" s="235">
        <f>SUMIF(Tot_cost!$AI$10:$AX$10,J$11, Tot_cost!$AI29:$AX29)</f>
        <v>0</v>
      </c>
      <c r="K29" s="235">
        <f ca="1">SUMIF(Tot_cost!$AI$10:$AX$10,K$11, Tot_cost!$AI29:$AX29)</f>
        <v>1269084.7192873545</v>
      </c>
      <c r="L29" s="235">
        <f ca="1">SUMIF(Tot_cost!$AI$10:$AX$10,L$11, Tot_cost!$AI29:$AX29)</f>
        <v>1269084.7192873545</v>
      </c>
      <c r="M29" s="235">
        <f ca="1">SUMIF(Tot_cost!$AI$10:$AX$10,M$11, Tot_cost!$AI29:$AX29)</f>
        <v>283805.75161103718</v>
      </c>
      <c r="N29" s="235">
        <f>SUMIF(Tot_cost!$AI$10:$AX$10,N$11, Tot_cost!$AI29:$AX29)</f>
        <v>0</v>
      </c>
      <c r="O29" s="124"/>
      <c r="P29" s="235">
        <f t="shared" ca="1" si="2"/>
        <v>2821975.1901857462</v>
      </c>
      <c r="R29" s="124"/>
      <c r="S29" s="124"/>
      <c r="T29" s="124"/>
      <c r="U29" s="124"/>
      <c r="V29" s="124"/>
      <c r="W29" s="124"/>
      <c r="Y29" s="124"/>
    </row>
    <row r="30" spans="2:25">
      <c r="B30" s="185" t="str">
        <f t="shared" si="1"/>
        <v>Feeder works</v>
      </c>
      <c r="D30" s="217" t="s">
        <v>114</v>
      </c>
      <c r="F30" s="12"/>
      <c r="G30" s="124"/>
      <c r="H30" s="235">
        <f>SUMIF(Tot_cost!$AI$10:$AX$10,H$11, Tot_cost!$AI30:$AX30)</f>
        <v>0</v>
      </c>
      <c r="I30" s="235">
        <f>SUMIF(Tot_cost!$AI$10:$AX$10,I$11, Tot_cost!$AI30:$AX30)</f>
        <v>0</v>
      </c>
      <c r="J30" s="235">
        <f>SUMIF(Tot_cost!$AI$10:$AX$10,J$11, Tot_cost!$AI30:$AX30)</f>
        <v>0</v>
      </c>
      <c r="K30" s="235">
        <f ca="1">SUMIF(Tot_cost!$AI$10:$AX$10,K$11, Tot_cost!$AI30:$AX30)</f>
        <v>7536.949983612807</v>
      </c>
      <c r="L30" s="235">
        <f ca="1">SUMIF(Tot_cost!$AI$10:$AX$10,L$11, Tot_cost!$AI30:$AX30)</f>
        <v>7536.949983612807</v>
      </c>
      <c r="M30" s="235">
        <f ca="1">SUMIF(Tot_cost!$AI$10:$AX$10,M$11, Tot_cost!$AI30:$AX30)</f>
        <v>0</v>
      </c>
      <c r="N30" s="235">
        <f>SUMIF(Tot_cost!$AI$10:$AX$10,N$11, Tot_cost!$AI30:$AX30)</f>
        <v>0</v>
      </c>
      <c r="O30" s="124"/>
      <c r="P30" s="235">
        <f t="shared" ca="1" si="2"/>
        <v>15073.899967225614</v>
      </c>
      <c r="R30" s="124"/>
      <c r="S30" s="124"/>
      <c r="T30" s="124"/>
      <c r="U30" s="124"/>
      <c r="V30" s="124"/>
      <c r="W30" s="124"/>
      <c r="Y30" s="124"/>
    </row>
    <row r="31" spans="2:25">
      <c r="B31" s="185" t="str">
        <f t="shared" si="1"/>
        <v>Feeder works</v>
      </c>
      <c r="D31" s="219" t="s">
        <v>126</v>
      </c>
      <c r="F31" s="12"/>
      <c r="G31" s="124"/>
      <c r="H31" s="235">
        <f>SUMIF(Tot_cost!$AI$10:$AX$10,H$11, Tot_cost!$AI31:$AX31)</f>
        <v>0</v>
      </c>
      <c r="I31" s="235">
        <f>SUMIF(Tot_cost!$AI$10:$AX$10,I$11, Tot_cost!$AI31:$AX31)</f>
        <v>0</v>
      </c>
      <c r="J31" s="235">
        <f>SUMIF(Tot_cost!$AI$10:$AX$10,J$11, Tot_cost!$AI31:$AX31)</f>
        <v>0</v>
      </c>
      <c r="K31" s="235">
        <f ca="1">SUMIF(Tot_cost!$AI$10:$AX$10,K$11, Tot_cost!$AI31:$AX31)</f>
        <v>0</v>
      </c>
      <c r="L31" s="235">
        <f ca="1">SUMIF(Tot_cost!$AI$10:$AX$10,L$11, Tot_cost!$AI31:$AX31)</f>
        <v>0</v>
      </c>
      <c r="M31" s="235">
        <f ca="1">SUMIF(Tot_cost!$AI$10:$AX$10,M$11, Tot_cost!$AI31:$AX31)</f>
        <v>0</v>
      </c>
      <c r="N31" s="235">
        <f>SUMIF(Tot_cost!$AI$10:$AX$10,N$11, Tot_cost!$AI31:$AX31)</f>
        <v>0</v>
      </c>
      <c r="O31" s="124"/>
      <c r="P31" s="235">
        <f t="shared" ca="1" si="2"/>
        <v>0</v>
      </c>
      <c r="R31" s="124"/>
      <c r="S31" s="124"/>
      <c r="T31" s="124"/>
      <c r="U31" s="124"/>
      <c r="V31" s="124"/>
      <c r="W31" s="124"/>
      <c r="Y31" s="124"/>
    </row>
    <row r="32" spans="2:25">
      <c r="B32" s="185" t="str">
        <f t="shared" si="1"/>
        <v>Feeder works</v>
      </c>
      <c r="D32" s="219" t="s">
        <v>127</v>
      </c>
      <c r="F32" s="12"/>
      <c r="G32" s="124"/>
      <c r="H32" s="235">
        <f>SUMIF(Tot_cost!$AI$10:$AX$10,H$11, Tot_cost!$AI32:$AX32)</f>
        <v>0</v>
      </c>
      <c r="I32" s="235">
        <f>SUMIF(Tot_cost!$AI$10:$AX$10,I$11, Tot_cost!$AI32:$AX32)</f>
        <v>0</v>
      </c>
      <c r="J32" s="235">
        <f>SUMIF(Tot_cost!$AI$10:$AX$10,J$11, Tot_cost!$AI32:$AX32)</f>
        <v>0</v>
      </c>
      <c r="K32" s="235">
        <f ca="1">SUMIF(Tot_cost!$AI$10:$AX$10,K$11, Tot_cost!$AI32:$AX32)</f>
        <v>0</v>
      </c>
      <c r="L32" s="235">
        <f ca="1">SUMIF(Tot_cost!$AI$10:$AX$10,L$11, Tot_cost!$AI32:$AX32)</f>
        <v>0</v>
      </c>
      <c r="M32" s="235">
        <f ca="1">SUMIF(Tot_cost!$AI$10:$AX$10,M$11, Tot_cost!$AI32:$AX32)</f>
        <v>0</v>
      </c>
      <c r="N32" s="235">
        <f>SUMIF(Tot_cost!$AI$10:$AX$10,N$11, Tot_cost!$AI32:$AX32)</f>
        <v>0</v>
      </c>
      <c r="O32" s="124"/>
      <c r="P32" s="235">
        <f t="shared" ca="1" si="2"/>
        <v>0</v>
      </c>
      <c r="R32" s="124"/>
      <c r="S32" s="124"/>
      <c r="T32" s="124"/>
      <c r="U32" s="124"/>
      <c r="V32" s="124"/>
      <c r="W32" s="124"/>
      <c r="Y32" s="124"/>
    </row>
    <row r="33" spans="1:25">
      <c r="B33" s="185" t="str">
        <f t="shared" si="1"/>
        <v>Feeder works</v>
      </c>
      <c r="F33" s="12"/>
      <c r="H33" s="105"/>
      <c r="I33" s="105"/>
      <c r="J33" s="105"/>
      <c r="K33" s="105"/>
      <c r="L33" s="105"/>
      <c r="M33" s="105"/>
      <c r="N33" s="105"/>
      <c r="O33" s="217"/>
      <c r="P33" s="105"/>
      <c r="R33" s="124"/>
      <c r="S33" s="124"/>
      <c r="T33" s="124"/>
      <c r="U33" s="124"/>
      <c r="V33" s="124"/>
      <c r="W33" s="124"/>
      <c r="Y33" s="124"/>
    </row>
    <row r="34" spans="1:25">
      <c r="B34" s="185" t="str">
        <f t="shared" si="1"/>
        <v>Feeder works</v>
      </c>
      <c r="D34" s="217" t="str">
        <f>Tot_cost!D34</f>
        <v>22kV feeder works</v>
      </c>
      <c r="F34" s="12"/>
      <c r="G34" s="124"/>
      <c r="H34" s="235">
        <f>SUMIF(Tot_cost!$AI$10:$AX$10,H$11, Tot_cost!$AI34:$AX34)</f>
        <v>0</v>
      </c>
      <c r="I34" s="235">
        <f>SUMIF(Tot_cost!$AI$10:$AX$10,I$11, Tot_cost!$AI34:$AX34)</f>
        <v>0</v>
      </c>
      <c r="J34" s="235">
        <f>SUMIF(Tot_cost!$AI$10:$AX$10,J$11, Tot_cost!$AI34:$AX34)</f>
        <v>0</v>
      </c>
      <c r="K34" s="235">
        <f ca="1">SUMIF(Tot_cost!$AI$10:$AX$10,K$11, Tot_cost!$AI34:$AX34)</f>
        <v>11769996.283472031</v>
      </c>
      <c r="L34" s="235">
        <f ca="1">SUMIF(Tot_cost!$AI$10:$AX$10,L$11, Tot_cost!$AI34:$AX34)</f>
        <v>5343996.2834720314</v>
      </c>
      <c r="M34" s="235">
        <f ca="1">SUMIF(Tot_cost!$AI$10:$AX$10,M$11, Tot_cost!$AI34:$AX34)</f>
        <v>2019337.4806408284</v>
      </c>
      <c r="N34" s="235">
        <f>SUMIF(Tot_cost!$AI$10:$AX$10,N$11, Tot_cost!$AI34:$AX34)</f>
        <v>0</v>
      </c>
      <c r="O34" s="124"/>
      <c r="P34" s="235">
        <f t="shared" ref="P34:P39" ca="1" si="3">SUM(H34:N34)</f>
        <v>19133330.047584891</v>
      </c>
      <c r="R34" s="124"/>
      <c r="S34" s="124"/>
      <c r="T34" s="124"/>
      <c r="U34" s="124"/>
      <c r="V34" s="124"/>
      <c r="W34" s="124"/>
      <c r="Y34" s="124"/>
    </row>
    <row r="35" spans="1:25">
      <c r="B35" s="185" t="str">
        <f t="shared" si="1"/>
        <v>Feeder works</v>
      </c>
      <c r="D35" s="217" t="str">
        <f>Tot_cost!D35</f>
        <v>66kV Line works (Overhead)</v>
      </c>
      <c r="F35" s="12"/>
      <c r="G35" s="124"/>
      <c r="H35" s="235">
        <f>SUMIF(Tot_cost!$AI$10:$AX$10,H$11, Tot_cost!$AI35:$AX35)</f>
        <v>0</v>
      </c>
      <c r="I35" s="235">
        <f>SUMIF(Tot_cost!$AI$10:$AX$10,I$11, Tot_cost!$AI35:$AX35)</f>
        <v>0</v>
      </c>
      <c r="J35" s="235">
        <f>SUMIF(Tot_cost!$AI$10:$AX$10,J$11, Tot_cost!$AI35:$AX35)</f>
        <v>0</v>
      </c>
      <c r="K35" s="235">
        <f ca="1">SUMIF(Tot_cost!$AI$10:$AX$10,K$11, Tot_cost!$AI35:$AX35)</f>
        <v>4437000</v>
      </c>
      <c r="L35" s="235">
        <f ca="1">SUMIF(Tot_cost!$AI$10:$AX$10,L$11, Tot_cost!$AI35:$AX35)</f>
        <v>4437000</v>
      </c>
      <c r="M35" s="235">
        <f ca="1">SUMIF(Tot_cost!$AI$10:$AX$10,M$11, Tot_cost!$AI35:$AX35)</f>
        <v>0</v>
      </c>
      <c r="N35" s="235">
        <f>SUMIF(Tot_cost!$AI$10:$AX$10,N$11, Tot_cost!$AI35:$AX35)</f>
        <v>0</v>
      </c>
      <c r="O35" s="124"/>
      <c r="P35" s="235">
        <f t="shared" ca="1" si="3"/>
        <v>8874000</v>
      </c>
      <c r="R35" s="124"/>
      <c r="S35" s="124"/>
      <c r="T35" s="124"/>
      <c r="U35" s="124"/>
      <c r="V35" s="124"/>
      <c r="W35" s="124"/>
      <c r="Y35" s="124"/>
    </row>
    <row r="36" spans="1:25">
      <c r="B36" s="185" t="str">
        <f t="shared" si="1"/>
        <v>Feeder works</v>
      </c>
      <c r="D36" s="217" t="str">
        <f>Tot_cost!D36</f>
        <v>3rd phase line extension</v>
      </c>
      <c r="F36" s="12"/>
      <c r="G36" s="124"/>
      <c r="H36" s="235">
        <f>SUMIF(Tot_cost!$AI$10:$AX$10,H$11, Tot_cost!$AI36:$AX36)</f>
        <v>0</v>
      </c>
      <c r="I36" s="235">
        <f>SUMIF(Tot_cost!$AI$10:$AX$10,I$11, Tot_cost!$AI36:$AX36)</f>
        <v>0</v>
      </c>
      <c r="J36" s="235">
        <f>SUMIF(Tot_cost!$AI$10:$AX$10,J$11, Tot_cost!$AI36:$AX36)</f>
        <v>0</v>
      </c>
      <c r="K36" s="235">
        <f ca="1">SUMIF(Tot_cost!$AI$10:$AX$10,K$11, Tot_cost!$AI36:$AX36)</f>
        <v>0</v>
      </c>
      <c r="L36" s="235">
        <f ca="1">SUMIF(Tot_cost!$AI$10:$AX$10,L$11, Tot_cost!$AI36:$AX36)</f>
        <v>0</v>
      </c>
      <c r="M36" s="235">
        <f ca="1">SUMIF(Tot_cost!$AI$10:$AX$10,M$11, Tot_cost!$AI36:$AX36)</f>
        <v>0</v>
      </c>
      <c r="N36" s="235">
        <f>SUMIF(Tot_cost!$AI$10:$AX$10,N$11, Tot_cost!$AI36:$AX36)</f>
        <v>0</v>
      </c>
      <c r="O36" s="124"/>
      <c r="P36" s="235">
        <f t="shared" ca="1" si="3"/>
        <v>0</v>
      </c>
      <c r="R36" s="124"/>
      <c r="S36" s="124"/>
      <c r="T36" s="124"/>
      <c r="U36" s="124"/>
      <c r="V36" s="124"/>
      <c r="W36" s="124"/>
      <c r="Y36" s="124"/>
    </row>
    <row r="37" spans="1:25">
      <c r="B37" s="185" t="str">
        <f t="shared" si="1"/>
        <v>Feeder works</v>
      </c>
      <c r="D37" s="217" t="str">
        <f>Tot_cost!D37</f>
        <v>Asset resilience</v>
      </c>
      <c r="F37" s="12"/>
      <c r="G37" s="124"/>
      <c r="H37" s="235">
        <f>SUMIF(Tot_cost!$AI$10:$AX$10,H$11, Tot_cost!$AI37:$AX37)</f>
        <v>0</v>
      </c>
      <c r="I37" s="235">
        <f>SUMIF(Tot_cost!$AI$10:$AX$10,I$11, Tot_cost!$AI37:$AX37)</f>
        <v>0</v>
      </c>
      <c r="J37" s="235">
        <f>SUMIF(Tot_cost!$AI$10:$AX$10,J$11, Tot_cost!$AI37:$AX37)</f>
        <v>0</v>
      </c>
      <c r="K37" s="235">
        <f ca="1">SUMIF(Tot_cost!$AI$10:$AX$10,K$11, Tot_cost!$AI37:$AX37)</f>
        <v>5839335.9683691729</v>
      </c>
      <c r="L37" s="235">
        <f ca="1">SUMIF(Tot_cost!$AI$10:$AX$10,L$11, Tot_cost!$AI37:$AX37)</f>
        <v>300949.24563437945</v>
      </c>
      <c r="M37" s="235">
        <f ca="1">SUMIF(Tot_cost!$AI$10:$AX$10,M$11, Tot_cost!$AI37:$AX37)</f>
        <v>0</v>
      </c>
      <c r="N37" s="235">
        <f>SUMIF(Tot_cost!$AI$10:$AX$10,N$11, Tot_cost!$AI37:$AX37)</f>
        <v>0</v>
      </c>
      <c r="O37" s="124"/>
      <c r="P37" s="235">
        <f t="shared" ca="1" si="3"/>
        <v>6140285.2140035527</v>
      </c>
      <c r="R37" s="124"/>
      <c r="S37" s="124"/>
      <c r="T37" s="124"/>
      <c r="U37" s="124"/>
      <c r="V37" s="124"/>
      <c r="W37" s="124"/>
      <c r="Y37" s="124"/>
    </row>
    <row r="38" spans="1:25">
      <c r="B38" s="185" t="str">
        <f t="shared" si="1"/>
        <v>Feeder works</v>
      </c>
      <c r="D38" s="217" t="str">
        <f>Tot_cost!D38</f>
        <v>Distribution Comms</v>
      </c>
      <c r="F38" s="12"/>
      <c r="G38" s="124"/>
      <c r="H38" s="235">
        <f>SUMIF(Tot_cost!$AI$10:$AX$10,H$11, Tot_cost!$AI38:$AX38)</f>
        <v>0</v>
      </c>
      <c r="I38" s="235">
        <f>SUMIF(Tot_cost!$AI$10:$AX$10,I$11, Tot_cost!$AI38:$AX38)</f>
        <v>0</v>
      </c>
      <c r="J38" s="235">
        <f>SUMIF(Tot_cost!$AI$10:$AX$10,J$11, Tot_cost!$AI38:$AX38)</f>
        <v>0</v>
      </c>
      <c r="K38" s="235">
        <f ca="1">SUMIF(Tot_cost!$AI$10:$AX$10,K$11, Tot_cost!$AI38:$AX38)</f>
        <v>1683000</v>
      </c>
      <c r="L38" s="235">
        <f ca="1">SUMIF(Tot_cost!$AI$10:$AX$10,L$11, Tot_cost!$AI38:$AX38)</f>
        <v>1683000</v>
      </c>
      <c r="M38" s="235">
        <f ca="1">SUMIF(Tot_cost!$AI$10:$AX$10,M$11, Tot_cost!$AI38:$AX38)</f>
        <v>0</v>
      </c>
      <c r="N38" s="235">
        <f>SUMIF(Tot_cost!$AI$10:$AX$10,N$11, Tot_cost!$AI38:$AX38)</f>
        <v>0</v>
      </c>
      <c r="O38" s="124"/>
      <c r="P38" s="235">
        <f t="shared" ca="1" si="3"/>
        <v>3366000</v>
      </c>
      <c r="R38" s="124"/>
      <c r="S38" s="124"/>
      <c r="T38" s="124"/>
      <c r="U38" s="124"/>
      <c r="V38" s="124"/>
      <c r="W38" s="124"/>
      <c r="Y38" s="124"/>
    </row>
    <row r="39" spans="1:25">
      <c r="B39" s="185" t="str">
        <f t="shared" si="1"/>
        <v>Feeder works</v>
      </c>
      <c r="D39" s="217" t="str">
        <f>Tot_cost!D39</f>
        <v>Other distribution materials</v>
      </c>
      <c r="F39" s="12"/>
      <c r="H39" s="235">
        <f>SUMIF(Tot_cost!$AI$10:$AX$10,H$11, Tot_cost!$AI39:$AX39)</f>
        <v>0</v>
      </c>
      <c r="I39" s="235">
        <f>SUMIF(Tot_cost!$AI$10:$AX$10,I$11, Tot_cost!$AI39:$AX39)</f>
        <v>0</v>
      </c>
      <c r="J39" s="235">
        <f>SUMIF(Tot_cost!$AI$10:$AX$10,J$11, Tot_cost!$AI39:$AX39)</f>
        <v>0</v>
      </c>
      <c r="K39" s="235">
        <f ca="1">SUMIF(Tot_cost!$AI$10:$AX$10,K$11, Tot_cost!$AI39:$AX39)</f>
        <v>11628000</v>
      </c>
      <c r="L39" s="235">
        <f ca="1">SUMIF(Tot_cost!$AI$10:$AX$10,L$11, Tot_cost!$AI39:$AX39)</f>
        <v>612000</v>
      </c>
      <c r="M39" s="235">
        <f ca="1">SUMIF(Tot_cost!$AI$10:$AX$10,M$11, Tot_cost!$AI39:$AX39)</f>
        <v>1523998.4433776545</v>
      </c>
      <c r="N39" s="235">
        <f>SUMIF(Tot_cost!$AI$10:$AX$10,N$11, Tot_cost!$AI39:$AX39)</f>
        <v>0</v>
      </c>
      <c r="O39" s="124"/>
      <c r="P39" s="235">
        <f t="shared" ca="1" si="3"/>
        <v>13763998.443377655</v>
      </c>
      <c r="R39" s="124"/>
      <c r="S39" s="124"/>
      <c r="T39" s="124"/>
      <c r="U39" s="124"/>
      <c r="V39" s="124"/>
      <c r="W39" s="124"/>
      <c r="Y39" s="124"/>
    </row>
    <row r="40" spans="1:25">
      <c r="F40" s="12"/>
      <c r="H40" s="105"/>
      <c r="I40" s="105"/>
      <c r="J40" s="105"/>
      <c r="K40" s="105"/>
      <c r="L40" s="105"/>
      <c r="M40" s="105"/>
      <c r="N40" s="105"/>
      <c r="O40" s="217"/>
      <c r="P40" s="105"/>
      <c r="R40" s="124"/>
      <c r="S40" s="124"/>
      <c r="T40" s="124"/>
      <c r="U40" s="124"/>
      <c r="V40" s="124"/>
      <c r="W40" s="124"/>
      <c r="Y40" s="124"/>
    </row>
    <row r="41" spans="1:25" ht="15">
      <c r="A41" s="18"/>
      <c r="B41" s="9" t="s">
        <v>7</v>
      </c>
      <c r="C41" s="18"/>
      <c r="D41" s="18"/>
      <c r="F41" s="12"/>
      <c r="H41" s="105"/>
      <c r="I41" s="105"/>
      <c r="J41" s="105"/>
      <c r="K41" s="105"/>
      <c r="L41" s="105"/>
      <c r="M41" s="105"/>
      <c r="N41" s="105"/>
      <c r="O41" s="217"/>
      <c r="P41" s="105"/>
      <c r="R41" s="124"/>
      <c r="S41" s="124"/>
      <c r="T41" s="124"/>
      <c r="U41" s="124"/>
      <c r="V41" s="124"/>
      <c r="W41" s="124"/>
      <c r="Y41" s="124"/>
    </row>
    <row r="42" spans="1:25">
      <c r="B42" s="185" t="str">
        <f t="shared" ref="B42:B64" si="4">B41</f>
        <v>Substation</v>
      </c>
      <c r="C42" s="10" t="s">
        <v>8</v>
      </c>
      <c r="F42" s="12"/>
      <c r="H42" s="105"/>
      <c r="I42" s="105"/>
      <c r="J42" s="105"/>
      <c r="K42" s="105"/>
      <c r="L42" s="105"/>
      <c r="M42" s="105"/>
      <c r="N42" s="105"/>
      <c r="O42" s="217"/>
      <c r="P42" s="105"/>
      <c r="R42" s="124"/>
      <c r="S42" s="124"/>
      <c r="T42" s="124"/>
      <c r="U42" s="124"/>
      <c r="V42" s="124"/>
      <c r="W42" s="124"/>
      <c r="Y42" s="124"/>
    </row>
    <row r="43" spans="1:25">
      <c r="B43" s="185" t="str">
        <f t="shared" si="4"/>
        <v>Substation</v>
      </c>
      <c r="D43" s="217" t="str">
        <f>Tot_cost!D43</f>
        <v>GFN</v>
      </c>
      <c r="F43" s="12"/>
      <c r="G43" s="124"/>
      <c r="H43" s="235">
        <f>SUMIF(Tot_cost!$AI$10:$AX$10,H$11, Tot_cost!$AI43:$AX43)</f>
        <v>0</v>
      </c>
      <c r="I43" s="235">
        <f>SUMIF(Tot_cost!$AI$10:$AX$10,I$11, Tot_cost!$AI43:$AX43)</f>
        <v>0</v>
      </c>
      <c r="J43" s="235">
        <f>SUMIF(Tot_cost!$AI$10:$AX$10,J$11, Tot_cost!$AI43:$AX43)</f>
        <v>0</v>
      </c>
      <c r="K43" s="235">
        <f ca="1">SUMIF(Tot_cost!$AI$10:$AX$10,K$11, Tot_cost!$AI43:$AX43)</f>
        <v>12529008.135699745</v>
      </c>
      <c r="L43" s="235">
        <f ca="1">SUMIF(Tot_cost!$AI$10:$AX$10,L$11, Tot_cost!$AI43:$AX43)</f>
        <v>7179200.7580576874</v>
      </c>
      <c r="M43" s="235">
        <f ca="1">SUMIF(Tot_cost!$AI$10:$AX$10,M$11, Tot_cost!$AI43:$AX43)</f>
        <v>1794470.9925473526</v>
      </c>
      <c r="N43" s="235">
        <f>SUMIF(Tot_cost!$AI$10:$AX$10,N$11, Tot_cost!$AI43:$AX43)</f>
        <v>0</v>
      </c>
      <c r="O43" s="124"/>
      <c r="P43" s="235">
        <f t="shared" ref="P43:P58" ca="1" si="5">SUM(H43:N43)</f>
        <v>21502679.886304785</v>
      </c>
      <c r="R43" s="124"/>
      <c r="S43" s="124"/>
      <c r="T43" s="124"/>
      <c r="U43" s="124"/>
      <c r="V43" s="124"/>
      <c r="W43" s="124"/>
      <c r="Y43" s="124"/>
    </row>
    <row r="44" spans="1:25">
      <c r="B44" s="185" t="str">
        <f t="shared" si="4"/>
        <v>Substation</v>
      </c>
      <c r="D44" s="217" t="str">
        <f>Tot_cost!D44</f>
        <v>GFN enclosure</v>
      </c>
      <c r="F44" s="12"/>
      <c r="G44" s="124"/>
      <c r="H44" s="235">
        <f>SUMIF(Tot_cost!$AI$10:$AX$10,H$11, Tot_cost!$AI44:$AX44)</f>
        <v>0</v>
      </c>
      <c r="I44" s="235">
        <f>SUMIF(Tot_cost!$AI$10:$AX$10,I$11, Tot_cost!$AI44:$AX44)</f>
        <v>0</v>
      </c>
      <c r="J44" s="235">
        <f>SUMIF(Tot_cost!$AI$10:$AX$10,J$11, Tot_cost!$AI44:$AX44)</f>
        <v>0</v>
      </c>
      <c r="K44" s="235">
        <f ca="1">SUMIF(Tot_cost!$AI$10:$AX$10,K$11, Tot_cost!$AI44:$AX44)</f>
        <v>806649.52534750383</v>
      </c>
      <c r="L44" s="235">
        <f ca="1">SUMIF(Tot_cost!$AI$10:$AX$10,L$11, Tot_cost!$AI44:$AX44)</f>
        <v>0</v>
      </c>
      <c r="M44" s="235">
        <f ca="1">SUMIF(Tot_cost!$AI$10:$AX$10,M$11, Tot_cost!$AI44:$AX44)</f>
        <v>161329.90506950076</v>
      </c>
      <c r="N44" s="235">
        <f>SUMIF(Tot_cost!$AI$10:$AX$10,N$11, Tot_cost!$AI44:$AX44)</f>
        <v>0</v>
      </c>
      <c r="O44" s="124"/>
      <c r="P44" s="235">
        <f t="shared" ca="1" si="5"/>
        <v>967979.43041700462</v>
      </c>
      <c r="R44" s="124"/>
      <c r="S44" s="124"/>
      <c r="T44" s="124"/>
      <c r="U44" s="124"/>
      <c r="V44" s="124"/>
      <c r="W44" s="124"/>
      <c r="Y44" s="124"/>
    </row>
    <row r="45" spans="1:25">
      <c r="B45" s="185" t="str">
        <f t="shared" si="4"/>
        <v>Substation</v>
      </c>
      <c r="D45" s="217" t="str">
        <f>Tot_cost!D45</f>
        <v>Indoor switch room (incl GFN enclosure and switchboard)</v>
      </c>
      <c r="F45" s="12"/>
      <c r="G45" s="124"/>
      <c r="H45" s="235">
        <f>SUMIF(Tot_cost!$AI$10:$AX$10,H$11, Tot_cost!$AI45:$AX45)</f>
        <v>0</v>
      </c>
      <c r="I45" s="235">
        <f>SUMIF(Tot_cost!$AI$10:$AX$10,I$11, Tot_cost!$AI45:$AX45)</f>
        <v>0</v>
      </c>
      <c r="J45" s="235">
        <f>SUMIF(Tot_cost!$AI$10:$AX$10,J$11, Tot_cost!$AI45:$AX45)</f>
        <v>0</v>
      </c>
      <c r="K45" s="235">
        <f ca="1">SUMIF(Tot_cost!$AI$10:$AX$10,K$11, Tot_cost!$AI45:$AX45)</f>
        <v>861235.5854236579</v>
      </c>
      <c r="L45" s="235">
        <f ca="1">SUMIF(Tot_cost!$AI$10:$AX$10,L$11, Tot_cost!$AI45:$AX45)</f>
        <v>2570986.3268736359</v>
      </c>
      <c r="M45" s="235">
        <f ca="1">SUMIF(Tot_cost!$AI$10:$AX$10,M$11, Tot_cost!$AI45:$AX45)</f>
        <v>0</v>
      </c>
      <c r="N45" s="235">
        <f>SUMIF(Tot_cost!$AI$10:$AX$10,N$11, Tot_cost!$AI45:$AX45)</f>
        <v>0</v>
      </c>
      <c r="O45" s="124"/>
      <c r="P45" s="235">
        <f t="shared" ca="1" si="5"/>
        <v>3432221.9122972935</v>
      </c>
      <c r="R45" s="124"/>
      <c r="S45" s="124"/>
      <c r="T45" s="124"/>
      <c r="U45" s="124"/>
      <c r="V45" s="124"/>
      <c r="W45" s="124"/>
      <c r="Y45" s="124"/>
    </row>
    <row r="46" spans="1:25">
      <c r="B46" s="185" t="str">
        <f t="shared" si="4"/>
        <v>Substation</v>
      </c>
      <c r="D46" s="217" t="str">
        <f>Tot_cost!D46</f>
        <v>RMU</v>
      </c>
      <c r="F46" s="12"/>
      <c r="G46" s="124"/>
      <c r="H46" s="235">
        <f>SUMIF(Tot_cost!$AI$10:$AX$10,H$11, Tot_cost!$AI46:$AX46)</f>
        <v>0</v>
      </c>
      <c r="I46" s="235">
        <f>SUMIF(Tot_cost!$AI$10:$AX$10,I$11, Tot_cost!$AI46:$AX46)</f>
        <v>0</v>
      </c>
      <c r="J46" s="235">
        <f>SUMIF(Tot_cost!$AI$10:$AX$10,J$11, Tot_cost!$AI46:$AX46)</f>
        <v>0</v>
      </c>
      <c r="K46" s="235">
        <f ca="1">SUMIF(Tot_cost!$AI$10:$AX$10,K$11, Tot_cost!$AI46:$AX46)</f>
        <v>446243.55024423439</v>
      </c>
      <c r="L46" s="235">
        <f ca="1">SUMIF(Tot_cost!$AI$10:$AX$10,L$11, Tot_cost!$AI46:$AX46)</f>
        <v>223121.77512211719</v>
      </c>
      <c r="M46" s="235">
        <f ca="1">SUMIF(Tot_cost!$AI$10:$AX$10,M$11, Tot_cost!$AI46:$AX46)</f>
        <v>74373.925040705726</v>
      </c>
      <c r="N46" s="235">
        <f>SUMIF(Tot_cost!$AI$10:$AX$10,N$11, Tot_cost!$AI46:$AX46)</f>
        <v>0</v>
      </c>
      <c r="O46" s="124"/>
      <c r="P46" s="235">
        <f t="shared" ca="1" si="5"/>
        <v>743739.25040705723</v>
      </c>
      <c r="R46" s="124"/>
      <c r="S46" s="124"/>
      <c r="T46" s="124"/>
      <c r="U46" s="124"/>
      <c r="V46" s="124"/>
      <c r="W46" s="124"/>
      <c r="Y46" s="124"/>
    </row>
    <row r="47" spans="1:25">
      <c r="B47" s="185" t="str">
        <f t="shared" si="4"/>
        <v>Substation</v>
      </c>
      <c r="D47" s="217" t="str">
        <f>Tot_cost!D47</f>
        <v>66/22kV transformer</v>
      </c>
      <c r="F47" s="12"/>
      <c r="G47" s="124"/>
      <c r="H47" s="235">
        <f>SUMIF(Tot_cost!$AI$10:$AX$10,H$11, Tot_cost!$AI47:$AX47)</f>
        <v>0</v>
      </c>
      <c r="I47" s="235">
        <f>SUMIF(Tot_cost!$AI$10:$AX$10,I$11, Tot_cost!$AI47:$AX47)</f>
        <v>0</v>
      </c>
      <c r="J47" s="235">
        <f>SUMIF(Tot_cost!$AI$10:$AX$10,J$11, Tot_cost!$AI47:$AX47)</f>
        <v>0</v>
      </c>
      <c r="K47" s="235">
        <f ca="1">SUMIF(Tot_cost!$AI$10:$AX$10,K$11, Tot_cost!$AI47:$AX47)</f>
        <v>2245659.1367467418</v>
      </c>
      <c r="L47" s="235">
        <f ca="1">SUMIF(Tot_cost!$AI$10:$AX$10,L$11, Tot_cost!$AI47:$AX47)</f>
        <v>4154801.7972168233</v>
      </c>
      <c r="M47" s="235">
        <f ca="1">SUMIF(Tot_cost!$AI$10:$AX$10,M$11, Tot_cost!$AI47:$AX47)</f>
        <v>2268744.0937823299</v>
      </c>
      <c r="N47" s="235">
        <f>SUMIF(Tot_cost!$AI$10:$AX$10,N$11, Tot_cost!$AI47:$AX47)</f>
        <v>0</v>
      </c>
      <c r="O47" s="124"/>
      <c r="P47" s="235">
        <f t="shared" ca="1" si="5"/>
        <v>8669205.0277458951</v>
      </c>
      <c r="R47" s="124"/>
      <c r="S47" s="124"/>
      <c r="T47" s="124"/>
      <c r="U47" s="124"/>
      <c r="V47" s="124"/>
      <c r="W47" s="124"/>
      <c r="Y47" s="124"/>
    </row>
    <row r="48" spans="1:25">
      <c r="B48" s="185" t="str">
        <f t="shared" si="4"/>
        <v>Substation</v>
      </c>
      <c r="D48" s="217" t="str">
        <f>Tot_cost!D48</f>
        <v>66kV circuit breaker</v>
      </c>
      <c r="F48" s="12"/>
      <c r="G48" s="124"/>
      <c r="H48" s="235">
        <f>SUMIF(Tot_cost!$AI$10:$AX$10,H$11, Tot_cost!$AI48:$AX48)</f>
        <v>0</v>
      </c>
      <c r="I48" s="235">
        <f>SUMIF(Tot_cost!$AI$10:$AX$10,I$11, Tot_cost!$AI48:$AX48)</f>
        <v>0</v>
      </c>
      <c r="J48" s="235">
        <f>SUMIF(Tot_cost!$AI$10:$AX$10,J$11, Tot_cost!$AI48:$AX48)</f>
        <v>0</v>
      </c>
      <c r="K48" s="235">
        <f ca="1">SUMIF(Tot_cost!$AI$10:$AX$10,K$11, Tot_cost!$AI48:$AX48)</f>
        <v>482347.60555599193</v>
      </c>
      <c r="L48" s="235">
        <f ca="1">SUMIF(Tot_cost!$AI$10:$AX$10,L$11, Tot_cost!$AI48:$AX48)</f>
        <v>720361.43310613185</v>
      </c>
      <c r="M48" s="235">
        <f ca="1">SUMIF(Tot_cost!$AI$10:$AX$10,M$11, Tot_cost!$AI48:$AX48)</f>
        <v>240841.58509010886</v>
      </c>
      <c r="N48" s="235">
        <f>SUMIF(Tot_cost!$AI$10:$AX$10,N$11, Tot_cost!$AI48:$AX48)</f>
        <v>0</v>
      </c>
      <c r="O48" s="124"/>
      <c r="P48" s="235">
        <f t="shared" ca="1" si="5"/>
        <v>1443550.6237522326</v>
      </c>
      <c r="R48" s="124"/>
      <c r="S48" s="124"/>
      <c r="T48" s="124"/>
      <c r="U48" s="124"/>
      <c r="V48" s="124"/>
      <c r="W48" s="124"/>
      <c r="Y48" s="124"/>
    </row>
    <row r="49" spans="2:25">
      <c r="B49" s="185" t="str">
        <f t="shared" si="4"/>
        <v>Substation</v>
      </c>
      <c r="D49" s="217" t="str">
        <f>Tot_cost!D49</f>
        <v>66kV bus extension</v>
      </c>
      <c r="F49" s="12"/>
      <c r="G49" s="124"/>
      <c r="H49" s="235">
        <f>SUMIF(Tot_cost!$AI$10:$AX$10,H$11, Tot_cost!$AI49:$AX49)</f>
        <v>0</v>
      </c>
      <c r="I49" s="235">
        <f>SUMIF(Tot_cost!$AI$10:$AX$10,I$11, Tot_cost!$AI49:$AX49)</f>
        <v>0</v>
      </c>
      <c r="J49" s="235">
        <f>SUMIF(Tot_cost!$AI$10:$AX$10,J$11, Tot_cost!$AI49:$AX49)</f>
        <v>0</v>
      </c>
      <c r="K49" s="235">
        <f ca="1">SUMIF(Tot_cost!$AI$10:$AX$10,K$11, Tot_cost!$AI49:$AX49)</f>
        <v>0</v>
      </c>
      <c r="L49" s="235">
        <f ca="1">SUMIF(Tot_cost!$AI$10:$AX$10,L$11, Tot_cost!$AI49:$AX49)</f>
        <v>0</v>
      </c>
      <c r="M49" s="235">
        <f ca="1">SUMIF(Tot_cost!$AI$10:$AX$10,M$11, Tot_cost!$AI49:$AX49)</f>
        <v>208080</v>
      </c>
      <c r="N49" s="235">
        <f>SUMIF(Tot_cost!$AI$10:$AX$10,N$11, Tot_cost!$AI49:$AX49)</f>
        <v>0</v>
      </c>
      <c r="O49" s="124"/>
      <c r="P49" s="235">
        <f t="shared" ca="1" si="5"/>
        <v>208080</v>
      </c>
    </row>
    <row r="50" spans="2:25">
      <c r="B50" s="185" t="str">
        <f t="shared" si="4"/>
        <v>Substation</v>
      </c>
      <c r="D50" s="217" t="str">
        <f>Tot_cost!D50</f>
        <v>Station service transformer (500kVA)</v>
      </c>
      <c r="F50" s="12"/>
      <c r="G50" s="124"/>
      <c r="H50" s="235">
        <f>SUMIF(Tot_cost!$AI$10:$AX$10,H$11, Tot_cost!$AI50:$AX50)</f>
        <v>0</v>
      </c>
      <c r="I50" s="235">
        <f>SUMIF(Tot_cost!$AI$10:$AX$10,I$11, Tot_cost!$AI50:$AX50)</f>
        <v>0</v>
      </c>
      <c r="J50" s="235">
        <f>SUMIF(Tot_cost!$AI$10:$AX$10,J$11, Tot_cost!$AI50:$AX50)</f>
        <v>0</v>
      </c>
      <c r="K50" s="235">
        <f ca="1">SUMIF(Tot_cost!$AI$10:$AX$10,K$11, Tot_cost!$AI50:$AX50)</f>
        <v>73172.480692218989</v>
      </c>
      <c r="L50" s="235">
        <f ca="1">SUMIF(Tot_cost!$AI$10:$AX$10,L$11, Tot_cost!$AI50:$AX50)</f>
        <v>73172.480692218989</v>
      </c>
      <c r="M50" s="235">
        <f ca="1">SUMIF(Tot_cost!$AI$10:$AX$10,M$11, Tot_cost!$AI50:$AX50)</f>
        <v>0</v>
      </c>
      <c r="N50" s="235">
        <f>SUMIF(Tot_cost!$AI$10:$AX$10,N$11, Tot_cost!$AI50:$AX50)</f>
        <v>0</v>
      </c>
      <c r="O50" s="124"/>
      <c r="P50" s="235">
        <f t="shared" ca="1" si="5"/>
        <v>146344.96138443798</v>
      </c>
    </row>
    <row r="51" spans="2:25">
      <c r="B51" s="185" t="str">
        <f t="shared" si="4"/>
        <v>Substation</v>
      </c>
      <c r="D51" s="217" t="str">
        <f>Tot_cost!D51</f>
        <v>Station service transformer (750kVA)</v>
      </c>
      <c r="F51" s="12"/>
      <c r="G51" s="124"/>
      <c r="H51" s="235">
        <f>SUMIF(Tot_cost!$AI$10:$AX$10,H$11, Tot_cost!$AI51:$AX51)</f>
        <v>0</v>
      </c>
      <c r="I51" s="235">
        <f>SUMIF(Tot_cost!$AI$10:$AX$10,I$11, Tot_cost!$AI51:$AX51)</f>
        <v>0</v>
      </c>
      <c r="J51" s="235">
        <f>SUMIF(Tot_cost!$AI$10:$AX$10,J$11, Tot_cost!$AI51:$AX51)</f>
        <v>0</v>
      </c>
      <c r="K51" s="235">
        <f ca="1">SUMIF(Tot_cost!$AI$10:$AX$10,K$11, Tot_cost!$AI51:$AX51)</f>
        <v>351704.70098535775</v>
      </c>
      <c r="L51" s="235">
        <f ca="1">SUMIF(Tot_cost!$AI$10:$AX$10,L$11, Tot_cost!$AI51:$AX51)</f>
        <v>0</v>
      </c>
      <c r="M51" s="235">
        <f ca="1">SUMIF(Tot_cost!$AI$10:$AX$10,M$11, Tot_cost!$AI51:$AX51)</f>
        <v>0</v>
      </c>
      <c r="N51" s="235">
        <f>SUMIF(Tot_cost!$AI$10:$AX$10,N$11, Tot_cost!$AI51:$AX51)</f>
        <v>0</v>
      </c>
      <c r="O51" s="124"/>
      <c r="P51" s="235">
        <f t="shared" ca="1" si="5"/>
        <v>351704.70098535775</v>
      </c>
    </row>
    <row r="52" spans="2:25">
      <c r="B52" s="185" t="str">
        <f t="shared" si="4"/>
        <v>Substation</v>
      </c>
      <c r="D52" s="217" t="str">
        <f>Tot_cost!D52</f>
        <v>Cap bank</v>
      </c>
      <c r="F52" s="12"/>
      <c r="G52" s="124"/>
      <c r="H52" s="235">
        <f>SUMIF(Tot_cost!$AI$10:$AX$10,H$11, Tot_cost!$AI52:$AX52)</f>
        <v>0</v>
      </c>
      <c r="I52" s="235">
        <f>SUMIF(Tot_cost!$AI$10:$AX$10,I$11, Tot_cost!$AI52:$AX52)</f>
        <v>0</v>
      </c>
      <c r="J52" s="235">
        <f>SUMIF(Tot_cost!$AI$10:$AX$10,J$11, Tot_cost!$AI52:$AX52)</f>
        <v>0</v>
      </c>
      <c r="K52" s="235">
        <f ca="1">SUMIF(Tot_cost!$AI$10:$AX$10,K$11, Tot_cost!$AI52:$AX52)</f>
        <v>172091.92428383263</v>
      </c>
      <c r="L52" s="235">
        <f ca="1">SUMIF(Tot_cost!$AI$10:$AX$10,L$11, Tot_cost!$AI52:$AX52)</f>
        <v>172091.92428383263</v>
      </c>
      <c r="M52" s="235">
        <f ca="1">SUMIF(Tot_cost!$AI$10:$AX$10,M$11, Tot_cost!$AI52:$AX52)</f>
        <v>0</v>
      </c>
      <c r="N52" s="235">
        <f>SUMIF(Tot_cost!$AI$10:$AX$10,N$11, Tot_cost!$AI52:$AX52)</f>
        <v>0</v>
      </c>
      <c r="O52" s="124"/>
      <c r="P52" s="235">
        <f t="shared" ca="1" si="5"/>
        <v>344183.84856766526</v>
      </c>
    </row>
    <row r="53" spans="2:25">
      <c r="B53" s="185" t="str">
        <f t="shared" si="4"/>
        <v>Substation</v>
      </c>
      <c r="D53" s="217" t="str">
        <f>Tot_cost!D53</f>
        <v>AC board (Including change over)</v>
      </c>
      <c r="F53" s="12"/>
      <c r="G53" s="124"/>
      <c r="H53" s="235">
        <f>SUMIF(Tot_cost!$AI$10:$AX$10,H$11, Tot_cost!$AI53:$AX53)</f>
        <v>0</v>
      </c>
      <c r="I53" s="235">
        <f>SUMIF(Tot_cost!$AI$10:$AX$10,I$11, Tot_cost!$AI53:$AX53)</f>
        <v>0</v>
      </c>
      <c r="J53" s="235">
        <f>SUMIF(Tot_cost!$AI$10:$AX$10,J$11, Tot_cost!$AI53:$AX53)</f>
        <v>0</v>
      </c>
      <c r="K53" s="235">
        <f ca="1">SUMIF(Tot_cost!$AI$10:$AX$10,K$11, Tot_cost!$AI53:$AX53)</f>
        <v>107553.9708012761</v>
      </c>
      <c r="L53" s="235">
        <f ca="1">SUMIF(Tot_cost!$AI$10:$AX$10,L$11, Tot_cost!$AI53:$AX53)</f>
        <v>0</v>
      </c>
      <c r="M53" s="235">
        <f ca="1">SUMIF(Tot_cost!$AI$10:$AX$10,M$11, Tot_cost!$AI53:$AX53)</f>
        <v>0</v>
      </c>
      <c r="N53" s="235">
        <f>SUMIF(Tot_cost!$AI$10:$AX$10,N$11, Tot_cost!$AI53:$AX53)</f>
        <v>0</v>
      </c>
      <c r="O53" s="124"/>
      <c r="P53" s="235">
        <f t="shared" ca="1" si="5"/>
        <v>107553.9708012761</v>
      </c>
    </row>
    <row r="54" spans="2:25">
      <c r="B54" s="185" t="str">
        <f t="shared" si="4"/>
        <v>Substation</v>
      </c>
      <c r="D54" s="217" t="str">
        <f>Tot_cost!D54</f>
        <v>Control room</v>
      </c>
      <c r="F54" s="12"/>
      <c r="G54" s="124"/>
      <c r="H54" s="235">
        <f>SUMIF(Tot_cost!$AI$10:$AX$10,H$11, Tot_cost!$AI54:$AX54)</f>
        <v>0</v>
      </c>
      <c r="I54" s="235">
        <f>SUMIF(Tot_cost!$AI$10:$AX$10,I$11, Tot_cost!$AI54:$AX54)</f>
        <v>0</v>
      </c>
      <c r="J54" s="235">
        <f>SUMIF(Tot_cost!$AI$10:$AX$10,J$11, Tot_cost!$AI54:$AX54)</f>
        <v>0</v>
      </c>
      <c r="K54" s="235">
        <f ca="1">SUMIF(Tot_cost!$AI$10:$AX$10,K$11, Tot_cost!$AI54:$AX54)</f>
        <v>467753.92395152425</v>
      </c>
      <c r="L54" s="235">
        <f ca="1">SUMIF(Tot_cost!$AI$10:$AX$10,L$11, Tot_cost!$AI54:$AX54)</f>
        <v>467753.92395152425</v>
      </c>
      <c r="M54" s="235">
        <f ca="1">SUMIF(Tot_cost!$AI$10:$AX$10,M$11, Tot_cost!$AI54:$AX54)</f>
        <v>0</v>
      </c>
      <c r="N54" s="235">
        <f>SUMIF(Tot_cost!$AI$10:$AX$10,N$11, Tot_cost!$AI54:$AX54)</f>
        <v>0</v>
      </c>
      <c r="O54" s="124"/>
      <c r="P54" s="235">
        <f t="shared" ca="1" si="5"/>
        <v>935507.8479030485</v>
      </c>
    </row>
    <row r="55" spans="2:25">
      <c r="B55" s="185" t="str">
        <f t="shared" si="4"/>
        <v>Substation</v>
      </c>
      <c r="D55" s="217" t="str">
        <f>Tot_cost!D55</f>
        <v>22kV circuit breaker (outdoor)</v>
      </c>
      <c r="F55" s="12"/>
      <c r="G55" s="124"/>
      <c r="H55" s="235">
        <f>SUMIF(Tot_cost!$AI$10:$AX$10,H$11, Tot_cost!$AI55:$AX55)</f>
        <v>0</v>
      </c>
      <c r="I55" s="235">
        <f>SUMIF(Tot_cost!$AI$10:$AX$10,I$11, Tot_cost!$AI55:$AX55)</f>
        <v>0</v>
      </c>
      <c r="J55" s="235">
        <f>SUMIF(Tot_cost!$AI$10:$AX$10,J$11, Tot_cost!$AI55:$AX55)</f>
        <v>0</v>
      </c>
      <c r="K55" s="235">
        <f ca="1">SUMIF(Tot_cost!$AI$10:$AX$10,K$11, Tot_cost!$AI55:$AX55)</f>
        <v>0</v>
      </c>
      <c r="L55" s="235">
        <f ca="1">SUMIF(Tot_cost!$AI$10:$AX$10,L$11, Tot_cost!$AI55:$AX55)</f>
        <v>599327.44131029432</v>
      </c>
      <c r="M55" s="235">
        <f ca="1">SUMIF(Tot_cost!$AI$10:$AX$10,M$11, Tot_cost!$AI55:$AX55)</f>
        <v>602041.89848164306</v>
      </c>
      <c r="N55" s="235">
        <f>SUMIF(Tot_cost!$AI$10:$AX$10,N$11, Tot_cost!$AI55:$AX55)</f>
        <v>0</v>
      </c>
      <c r="O55" s="124"/>
      <c r="P55" s="235">
        <f t="shared" ca="1" si="5"/>
        <v>1201369.3397919373</v>
      </c>
    </row>
    <row r="56" spans="2:25">
      <c r="B56" s="185" t="str">
        <f t="shared" si="4"/>
        <v>Substation</v>
      </c>
      <c r="D56" s="217" t="str">
        <f>Tot_cost!D56</f>
        <v>Voltage transformer</v>
      </c>
      <c r="F56" s="12"/>
      <c r="H56" s="235">
        <f>SUMIF(Tot_cost!$AI$10:$AX$10,H$11, Tot_cost!$AI56:$AX56)</f>
        <v>0</v>
      </c>
      <c r="I56" s="235">
        <f>SUMIF(Tot_cost!$AI$10:$AX$10,I$11, Tot_cost!$AI56:$AX56)</f>
        <v>0</v>
      </c>
      <c r="J56" s="235">
        <f>SUMIF(Tot_cost!$AI$10:$AX$10,J$11, Tot_cost!$AI56:$AX56)</f>
        <v>0</v>
      </c>
      <c r="K56" s="235">
        <f ca="1">SUMIF(Tot_cost!$AI$10:$AX$10,K$11, Tot_cost!$AI56:$AX56)</f>
        <v>0</v>
      </c>
      <c r="L56" s="235">
        <f ca="1">SUMIF(Tot_cost!$AI$10:$AX$10,L$11, Tot_cost!$AI56:$AX56)</f>
        <v>0</v>
      </c>
      <c r="M56" s="235">
        <f ca="1">SUMIF(Tot_cost!$AI$10:$AX$10,M$11, Tot_cost!$AI56:$AX56)</f>
        <v>18391.663836808584</v>
      </c>
      <c r="N56" s="235">
        <f>SUMIF(Tot_cost!$AI$10:$AX$10,N$11, Tot_cost!$AI56:$AX56)</f>
        <v>0</v>
      </c>
      <c r="O56" s="124"/>
      <c r="P56" s="235">
        <f t="shared" ca="1" si="5"/>
        <v>18391.663836808584</v>
      </c>
      <c r="R56" s="124"/>
      <c r="S56" s="124"/>
      <c r="T56" s="124"/>
      <c r="U56" s="124"/>
      <c r="V56" s="124"/>
      <c r="W56" s="124"/>
      <c r="Y56" s="124"/>
    </row>
    <row r="57" spans="2:25">
      <c r="B57" s="185" t="str">
        <f t="shared" si="4"/>
        <v>Substation</v>
      </c>
      <c r="D57" s="217" t="str">
        <f>Tot_cost!D57</f>
        <v>Current transformer (post type)</v>
      </c>
      <c r="F57" s="12"/>
      <c r="H57" s="235">
        <f>SUMIF(Tot_cost!$AI$10:$AX$10,H$11, Tot_cost!$AI57:$AX57)</f>
        <v>0</v>
      </c>
      <c r="I57" s="235">
        <f>SUMIF(Tot_cost!$AI$10:$AX$10,I$11, Tot_cost!$AI57:$AX57)</f>
        <v>0</v>
      </c>
      <c r="J57" s="235">
        <f>SUMIF(Tot_cost!$AI$10:$AX$10,J$11, Tot_cost!$AI57:$AX57)</f>
        <v>0</v>
      </c>
      <c r="K57" s="235">
        <f ca="1">SUMIF(Tot_cost!$AI$10:$AX$10,K$11, Tot_cost!$AI57:$AX57)</f>
        <v>305879.53229189565</v>
      </c>
      <c r="L57" s="235">
        <f ca="1">SUMIF(Tot_cost!$AI$10:$AX$10,L$11, Tot_cost!$AI57:$AX57)</f>
        <v>76469.883072973913</v>
      </c>
      <c r="M57" s="235">
        <f ca="1">SUMIF(Tot_cost!$AI$10:$AX$10,M$11, Tot_cost!$AI57:$AX57)</f>
        <v>0</v>
      </c>
      <c r="N57" s="235">
        <f>SUMIF(Tot_cost!$AI$10:$AX$10,N$11, Tot_cost!$AI57:$AX57)</f>
        <v>0</v>
      </c>
      <c r="O57" s="124"/>
      <c r="P57" s="235">
        <f t="shared" ca="1" si="5"/>
        <v>382349.41536486958</v>
      </c>
      <c r="R57" s="124"/>
      <c r="S57" s="124"/>
      <c r="T57" s="124"/>
      <c r="U57" s="124"/>
      <c r="V57" s="124"/>
      <c r="W57" s="124"/>
      <c r="Y57" s="124"/>
    </row>
    <row r="58" spans="2:25">
      <c r="B58" s="185" t="str">
        <f t="shared" si="4"/>
        <v>Substation</v>
      </c>
      <c r="D58" s="217" t="str">
        <f>Tot_cost!D58</f>
        <v>Current transformer (core balance type)</v>
      </c>
      <c r="F58" s="12"/>
      <c r="H58" s="235">
        <f>SUMIF(Tot_cost!$AI$10:$AX$10,H$11, Tot_cost!$AI58:$AX58)</f>
        <v>0</v>
      </c>
      <c r="I58" s="235">
        <f>SUMIF(Tot_cost!$AI$10:$AX$10,I$11, Tot_cost!$AI58:$AX58)</f>
        <v>0</v>
      </c>
      <c r="J58" s="235">
        <f>SUMIF(Tot_cost!$AI$10:$AX$10,J$11, Tot_cost!$AI58:$AX58)</f>
        <v>0</v>
      </c>
      <c r="K58" s="235">
        <f ca="1">SUMIF(Tot_cost!$AI$10:$AX$10,K$11, Tot_cost!$AI58:$AX58)</f>
        <v>10406.210892404697</v>
      </c>
      <c r="L58" s="235">
        <f ca="1">SUMIF(Tot_cost!$AI$10:$AX$10,L$11, Tot_cost!$AI58:$AX58)</f>
        <v>5203.1054462023485</v>
      </c>
      <c r="M58" s="235">
        <f ca="1">SUMIF(Tot_cost!$AI$10:$AX$10,M$11, Tot_cost!$AI58:$AX58)</f>
        <v>10406.210892404697</v>
      </c>
      <c r="N58" s="235">
        <f>SUMIF(Tot_cost!$AI$10:$AX$10,N$11, Tot_cost!$AI58:$AX58)</f>
        <v>0</v>
      </c>
      <c r="O58" s="124"/>
      <c r="P58" s="235">
        <f t="shared" ca="1" si="5"/>
        <v>26015.527231011743</v>
      </c>
      <c r="R58" s="124"/>
      <c r="S58" s="124"/>
      <c r="T58" s="124"/>
      <c r="U58" s="124"/>
      <c r="V58" s="124"/>
      <c r="W58" s="124"/>
      <c r="Y58" s="124"/>
    </row>
    <row r="59" spans="2:25">
      <c r="B59" s="185"/>
      <c r="F59" s="12"/>
      <c r="H59" s="105"/>
      <c r="I59" s="105"/>
      <c r="J59" s="105"/>
      <c r="K59" s="105"/>
      <c r="L59" s="105"/>
      <c r="M59" s="105"/>
      <c r="N59" s="105"/>
      <c r="O59" s="217"/>
      <c r="P59" s="105"/>
      <c r="R59" s="124"/>
      <c r="S59" s="124"/>
      <c r="T59" s="124"/>
      <c r="U59" s="124"/>
      <c r="V59" s="124"/>
      <c r="W59" s="124"/>
      <c r="Y59" s="124"/>
    </row>
    <row r="60" spans="2:25">
      <c r="B60" s="185" t="str">
        <f>B56</f>
        <v>Substation</v>
      </c>
      <c r="D60" s="224" t="s">
        <v>131</v>
      </c>
      <c r="F60" s="12"/>
      <c r="G60" s="124"/>
      <c r="H60" s="235">
        <f>SUMIF(Tot_cost!$AI$10:$AX$10,H$11, Tot_cost!$AI60:$AX60)</f>
        <v>0</v>
      </c>
      <c r="I60" s="235">
        <f>SUMIF(Tot_cost!$AI$10:$AX$10,I$11, Tot_cost!$AI60:$AX60)</f>
        <v>0</v>
      </c>
      <c r="J60" s="235">
        <f>SUMIF(Tot_cost!$AI$10:$AX$10,J$11, Tot_cost!$AI60:$AX60)</f>
        <v>0</v>
      </c>
      <c r="K60" s="235">
        <f ca="1">SUMIF(Tot_cost!$AI$10:$AX$10,K$11, Tot_cost!$AI60:$AX60)</f>
        <v>203952.5</v>
      </c>
      <c r="L60" s="235">
        <f ca="1">SUMIF(Tot_cost!$AI$10:$AX$10,L$11, Tot_cost!$AI60:$AX60)</f>
        <v>203952.5</v>
      </c>
      <c r="M60" s="235">
        <f ca="1">SUMIF(Tot_cost!$AI$10:$AX$10,M$11, Tot_cost!$AI60:$AX60)</f>
        <v>0</v>
      </c>
      <c r="N60" s="235">
        <f>SUMIF(Tot_cost!$AI$10:$AX$10,N$11, Tot_cost!$AI60:$AX60)</f>
        <v>0</v>
      </c>
      <c r="O60" s="124"/>
      <c r="P60" s="235">
        <f ca="1">SUM(H60:N60)</f>
        <v>407905</v>
      </c>
    </row>
    <row r="61" spans="2:25">
      <c r="B61" s="185" t="str">
        <f t="shared" si="4"/>
        <v>Substation</v>
      </c>
      <c r="D61" s="224" t="s">
        <v>85</v>
      </c>
      <c r="F61" s="12"/>
      <c r="G61" s="124"/>
      <c r="H61" s="235">
        <f>SUMIF(Tot_cost!$AI$10:$AX$10,H$11, Tot_cost!$AI61:$AX61)</f>
        <v>0</v>
      </c>
      <c r="I61" s="235">
        <f>SUMIF(Tot_cost!$AI$10:$AX$10,I$11, Tot_cost!$AI61:$AX61)</f>
        <v>0</v>
      </c>
      <c r="J61" s="235">
        <f>SUMIF(Tot_cost!$AI$10:$AX$10,J$11, Tot_cost!$AI61:$AX61)</f>
        <v>0</v>
      </c>
      <c r="K61" s="235">
        <f ca="1">SUMIF(Tot_cost!$AI$10:$AX$10,K$11, Tot_cost!$AI61:$AX61)</f>
        <v>3875214.3787575439</v>
      </c>
      <c r="L61" s="235">
        <f ca="1">SUMIF(Tot_cost!$AI$10:$AX$10,L$11, Tot_cost!$AI61:$AX61)</f>
        <v>2276058.3787575439</v>
      </c>
      <c r="M61" s="235">
        <f ca="1">SUMIF(Tot_cost!$AI$10:$AX$10,M$11, Tot_cost!$AI61:$AX61)</f>
        <v>615060</v>
      </c>
      <c r="N61" s="235">
        <f>SUMIF(Tot_cost!$AI$10:$AX$10,N$11, Tot_cost!$AI61:$AX61)</f>
        <v>0</v>
      </c>
      <c r="O61" s="124"/>
      <c r="P61" s="235">
        <f ca="1">SUM(H61:N61)</f>
        <v>6766332.7575150877</v>
      </c>
    </row>
    <row r="62" spans="2:25">
      <c r="B62" s="185" t="str">
        <f t="shared" si="4"/>
        <v>Substation</v>
      </c>
      <c r="D62" s="224" t="s">
        <v>18</v>
      </c>
      <c r="F62" s="12"/>
      <c r="G62" s="124"/>
      <c r="H62" s="235">
        <f>SUMIF(Tot_cost!$AI$10:$AX$10,H$11, Tot_cost!$AI62:$AX62)</f>
        <v>0</v>
      </c>
      <c r="I62" s="235">
        <f>SUMIF(Tot_cost!$AI$10:$AX$10,I$11, Tot_cost!$AI62:$AX62)</f>
        <v>0</v>
      </c>
      <c r="J62" s="235">
        <f>SUMIF(Tot_cost!$AI$10:$AX$10,J$11, Tot_cost!$AI62:$AX62)</f>
        <v>0</v>
      </c>
      <c r="K62" s="235">
        <f ca="1">SUMIF(Tot_cost!$AI$10:$AX$10,K$11, Tot_cost!$AI62:$AX62)</f>
        <v>109550.5</v>
      </c>
      <c r="L62" s="235">
        <f ca="1">SUMIF(Tot_cost!$AI$10:$AX$10,L$11, Tot_cost!$AI62:$AX62)</f>
        <v>109550.5</v>
      </c>
      <c r="M62" s="235">
        <f ca="1">SUMIF(Tot_cost!$AI$10:$AX$10,M$11, Tot_cost!$AI62:$AX62)</f>
        <v>0</v>
      </c>
      <c r="N62" s="235">
        <f>SUMIF(Tot_cost!$AI$10:$AX$10,N$11, Tot_cost!$AI62:$AX62)</f>
        <v>0</v>
      </c>
      <c r="O62" s="124"/>
      <c r="P62" s="235">
        <f ca="1">SUM(H62:N62)</f>
        <v>219101</v>
      </c>
    </row>
    <row r="63" spans="2:25">
      <c r="B63" s="185" t="str">
        <f t="shared" si="4"/>
        <v>Substation</v>
      </c>
      <c r="D63" s="224" t="s">
        <v>138</v>
      </c>
      <c r="F63" s="12"/>
      <c r="G63" s="124"/>
      <c r="H63" s="235">
        <f>SUMIF(Tot_cost!$AI$10:$AX$10,H$11, Tot_cost!$AI63:$AX63)</f>
        <v>0</v>
      </c>
      <c r="I63" s="235">
        <f>SUMIF(Tot_cost!$AI$10:$AX$10,I$11, Tot_cost!$AI63:$AX63)</f>
        <v>0</v>
      </c>
      <c r="J63" s="235">
        <f>SUMIF(Tot_cost!$AI$10:$AX$10,J$11, Tot_cost!$AI63:$AX63)</f>
        <v>0</v>
      </c>
      <c r="K63" s="235">
        <f ca="1">SUMIF(Tot_cost!$AI$10:$AX$10,K$11, Tot_cost!$AI63:$AX63)</f>
        <v>62458.959644782444</v>
      </c>
      <c r="L63" s="235">
        <f ca="1">SUMIF(Tot_cost!$AI$10:$AX$10,L$11, Tot_cost!$AI63:$AX63)</f>
        <v>33631.747501036705</v>
      </c>
      <c r="M63" s="235">
        <f ca="1">SUMIF(Tot_cost!$AI$10:$AX$10,M$11, Tot_cost!$AI63:$AX63)</f>
        <v>0</v>
      </c>
      <c r="N63" s="235">
        <f>SUMIF(Tot_cost!$AI$10:$AX$10,N$11, Tot_cost!$AI63:$AX63)</f>
        <v>0</v>
      </c>
      <c r="O63" s="124"/>
      <c r="P63" s="235">
        <f ca="1">SUM(H63:N63)</f>
        <v>96090.707145819149</v>
      </c>
    </row>
    <row r="64" spans="2:25">
      <c r="B64" s="185" t="str">
        <f t="shared" si="4"/>
        <v>Substation</v>
      </c>
      <c r="D64" s="224" t="s">
        <v>65</v>
      </c>
      <c r="F64" s="12"/>
      <c r="G64" s="124"/>
      <c r="H64" s="235">
        <f>SUMIF(Tot_cost!$AI$10:$AX$10,H$11, Tot_cost!$AI64:$AX64)</f>
        <v>0</v>
      </c>
      <c r="I64" s="235">
        <f>SUMIF(Tot_cost!$AI$10:$AX$10,I$11, Tot_cost!$AI64:$AX64)</f>
        <v>0</v>
      </c>
      <c r="J64" s="235">
        <f>SUMIF(Tot_cost!$AI$10:$AX$10,J$11, Tot_cost!$AI64:$AX64)</f>
        <v>0</v>
      </c>
      <c r="K64" s="235">
        <f ca="1">SUMIF(Tot_cost!$AI$10:$AX$10,K$11, Tot_cost!$AI64:$AX64)</f>
        <v>76457.072425565071</v>
      </c>
      <c r="L64" s="235">
        <f ca="1">SUMIF(Tot_cost!$AI$10:$AX$10,L$11, Tot_cost!$AI64:$AX64)</f>
        <v>76457.072425565071</v>
      </c>
      <c r="M64" s="235">
        <f ca="1">SUMIF(Tot_cost!$AI$10:$AX$10,M$11, Tot_cost!$AI64:$AX64)</f>
        <v>0</v>
      </c>
      <c r="N64" s="235">
        <f>SUMIF(Tot_cost!$AI$10:$AX$10,N$11, Tot_cost!$AI64:$AX64)</f>
        <v>0</v>
      </c>
      <c r="O64" s="124"/>
      <c r="P64" s="235">
        <f ca="1">SUM(H64:N64)</f>
        <v>152914.14485113014</v>
      </c>
    </row>
    <row r="65" spans="1:16343">
      <c r="F65" s="12"/>
      <c r="H65" s="104"/>
      <c r="I65" s="104"/>
      <c r="J65" s="104"/>
      <c r="K65" s="104"/>
      <c r="L65" s="104"/>
      <c r="M65" s="104"/>
      <c r="N65" s="104"/>
      <c r="O65" s="217"/>
      <c r="P65" s="104"/>
    </row>
    <row r="66" spans="1:16343" s="8" customFormat="1" ht="15.75">
      <c r="A66" s="6"/>
      <c r="B66" s="9" t="s">
        <v>15</v>
      </c>
      <c r="C66" s="10"/>
      <c r="D66" s="217"/>
      <c r="E66" s="217"/>
      <c r="F66" s="12"/>
      <c r="G66" s="217"/>
      <c r="H66" s="107"/>
      <c r="I66" s="107"/>
      <c r="J66" s="107"/>
      <c r="K66" s="107"/>
      <c r="L66" s="107"/>
      <c r="M66" s="107"/>
      <c r="N66" s="107"/>
      <c r="O66" s="217"/>
      <c r="P66" s="10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</row>
    <row r="67" spans="1:16343">
      <c r="B67" s="185" t="str">
        <f>B66</f>
        <v>Contracts</v>
      </c>
      <c r="D67" s="19" t="s">
        <v>23</v>
      </c>
      <c r="F67" s="12"/>
      <c r="G67" s="124"/>
      <c r="H67" s="235">
        <f>SUMIF(Tot_cost!$AI$10:$AX$10,H$11, Tot_cost!$AI67:$AX67)</f>
        <v>0</v>
      </c>
      <c r="I67" s="235">
        <f>SUMIF(Tot_cost!$AI$10:$AX$10,I$11, Tot_cost!$AI67:$AX67)</f>
        <v>0</v>
      </c>
      <c r="J67" s="235">
        <f>SUMIF(Tot_cost!$AI$10:$AX$10,J$11, Tot_cost!$AI67:$AX67)</f>
        <v>0</v>
      </c>
      <c r="K67" s="235">
        <f ca="1">SUMIF(Tot_cost!$AI$10:$AX$10,K$11, Tot_cost!$AI67:$AX67)</f>
        <v>330106</v>
      </c>
      <c r="L67" s="235">
        <f ca="1">SUMIF(Tot_cost!$AI$10:$AX$10,L$11, Tot_cost!$AI67:$AX67)</f>
        <v>330106</v>
      </c>
      <c r="M67" s="235">
        <f ca="1">SUMIF(Tot_cost!$AI$10:$AX$10,M$11, Tot_cost!$AI67:$AX67)</f>
        <v>0</v>
      </c>
      <c r="N67" s="235">
        <f>SUMIF(Tot_cost!$AI$10:$AX$10,N$11, Tot_cost!$AI67:$AX67)</f>
        <v>0</v>
      </c>
      <c r="O67" s="124"/>
      <c r="P67" s="235">
        <f ca="1">SUM(H67:N67)</f>
        <v>660212</v>
      </c>
    </row>
    <row r="68" spans="1:16343">
      <c r="B68" s="185" t="str">
        <f>B67</f>
        <v>Contracts</v>
      </c>
      <c r="D68" s="19" t="s">
        <v>26</v>
      </c>
      <c r="F68" s="12"/>
      <c r="G68" s="124"/>
      <c r="H68" s="235">
        <f>SUMIF(Tot_cost!$AI$10:$AX$10,H$11, Tot_cost!$AI68:$AX68)</f>
        <v>0</v>
      </c>
      <c r="I68" s="235">
        <f>SUMIF(Tot_cost!$AI$10:$AX$10,I$11, Tot_cost!$AI68:$AX68)</f>
        <v>0</v>
      </c>
      <c r="J68" s="235">
        <f>SUMIF(Tot_cost!$AI$10:$AX$10,J$11, Tot_cost!$AI68:$AX68)</f>
        <v>0</v>
      </c>
      <c r="K68" s="235">
        <f ca="1">SUMIF(Tot_cost!$AI$10:$AX$10,K$11, Tot_cost!$AI68:$AX68)</f>
        <v>61113.07889473829</v>
      </c>
      <c r="L68" s="235">
        <f ca="1">SUMIF(Tot_cost!$AI$10:$AX$10,L$11, Tot_cost!$AI68:$AX68)</f>
        <v>61113.07889473829</v>
      </c>
      <c r="M68" s="235">
        <f ca="1">SUMIF(Tot_cost!$AI$10:$AX$10,M$11, Tot_cost!$AI68:$AX68)</f>
        <v>16320</v>
      </c>
      <c r="N68" s="235">
        <f>SUMIF(Tot_cost!$AI$10:$AX$10,N$11, Tot_cost!$AI68:$AX68)</f>
        <v>0</v>
      </c>
      <c r="O68" s="124"/>
      <c r="P68" s="235">
        <f ca="1">SUM(H68:N68)</f>
        <v>138546.15778947657</v>
      </c>
    </row>
    <row r="69" spans="1:16343">
      <c r="B69" s="185" t="str">
        <f>B68</f>
        <v>Contracts</v>
      </c>
      <c r="D69" s="19" t="s">
        <v>19</v>
      </c>
      <c r="F69" s="12"/>
      <c r="G69" s="124"/>
      <c r="H69" s="235">
        <f>SUMIF(Tot_cost!$AI$10:$AX$10,H$11, Tot_cost!$AI69:$AX69)</f>
        <v>0</v>
      </c>
      <c r="I69" s="235">
        <f>SUMIF(Tot_cost!$AI$10:$AX$10,I$11, Tot_cost!$AI69:$AX69)</f>
        <v>0</v>
      </c>
      <c r="J69" s="235">
        <f>SUMIF(Tot_cost!$AI$10:$AX$10,J$11, Tot_cost!$AI69:$AX69)</f>
        <v>0</v>
      </c>
      <c r="K69" s="235">
        <f ca="1">SUMIF(Tot_cost!$AI$10:$AX$10,K$11, Tot_cost!$AI69:$AX69)</f>
        <v>2994583</v>
      </c>
      <c r="L69" s="235">
        <f ca="1">SUMIF(Tot_cost!$AI$10:$AX$10,L$11, Tot_cost!$AI69:$AX69)</f>
        <v>994583</v>
      </c>
      <c r="M69" s="235">
        <f ca="1">SUMIF(Tot_cost!$AI$10:$AX$10,M$11, Tot_cost!$AI69:$AX69)</f>
        <v>0</v>
      </c>
      <c r="N69" s="235">
        <f>SUMIF(Tot_cost!$AI$10:$AX$10,N$11, Tot_cost!$AI69:$AX69)</f>
        <v>0</v>
      </c>
      <c r="O69" s="124"/>
      <c r="P69" s="235">
        <f ca="1">SUM(H69:N69)</f>
        <v>3989166</v>
      </c>
    </row>
    <row r="70" spans="1:16343">
      <c r="B70" s="185" t="str">
        <f>B69</f>
        <v>Contracts</v>
      </c>
      <c r="D70" s="155" t="s">
        <v>24</v>
      </c>
      <c r="F70" s="12"/>
      <c r="G70" s="124"/>
      <c r="H70" s="235">
        <f>SUMIF(Tot_cost!$AI$10:$AX$10,H$11, Tot_cost!$AI70:$AX70)</f>
        <v>0</v>
      </c>
      <c r="I70" s="235">
        <f>SUMIF(Tot_cost!$AI$10:$AX$10,I$11, Tot_cost!$AI70:$AX70)</f>
        <v>0</v>
      </c>
      <c r="J70" s="235">
        <f>SUMIF(Tot_cost!$AI$10:$AX$10,J$11, Tot_cost!$AI70:$AX70)</f>
        <v>0</v>
      </c>
      <c r="K70" s="235">
        <f ca="1">SUMIF(Tot_cost!$AI$10:$AX$10,K$11, Tot_cost!$AI70:$AX70)</f>
        <v>142800</v>
      </c>
      <c r="L70" s="235">
        <f ca="1">SUMIF(Tot_cost!$AI$10:$AX$10,L$11, Tot_cost!$AI70:$AX70)</f>
        <v>142800</v>
      </c>
      <c r="M70" s="235">
        <f ca="1">SUMIF(Tot_cost!$AI$10:$AX$10,M$11, Tot_cost!$AI70:$AX70)</f>
        <v>40800</v>
      </c>
      <c r="N70" s="235">
        <f>SUMIF(Tot_cost!$AI$10:$AX$10,N$11, Tot_cost!$AI70:$AX70)</f>
        <v>0</v>
      </c>
      <c r="O70" s="124"/>
      <c r="P70" s="235">
        <f ca="1">SUM(H70:N70)</f>
        <v>326400</v>
      </c>
    </row>
    <row r="71" spans="1:16343">
      <c r="B71" s="185" t="str">
        <f>B69</f>
        <v>Contracts</v>
      </c>
      <c r="D71" s="155" t="s">
        <v>99</v>
      </c>
      <c r="F71" s="12"/>
      <c r="G71" s="124"/>
      <c r="H71" s="235">
        <f>SUMIF(Tot_cost!$AI$10:$AX$10,H$11, Tot_cost!$AI71:$AX71)</f>
        <v>0</v>
      </c>
      <c r="I71" s="235">
        <f>SUMIF(Tot_cost!$AI$10:$AX$10,I$11, Tot_cost!$AI71:$AX71)</f>
        <v>0</v>
      </c>
      <c r="J71" s="235">
        <f>SUMIF(Tot_cost!$AI$10:$AX$10,J$11, Tot_cost!$AI71:$AX71)</f>
        <v>0</v>
      </c>
      <c r="K71" s="235">
        <f ca="1">SUMIF(Tot_cost!$AI$10:$AX$10,K$11, Tot_cost!$AI71:$AX71)</f>
        <v>480250</v>
      </c>
      <c r="L71" s="235">
        <f ca="1">SUMIF(Tot_cost!$AI$10:$AX$10,L$11, Tot_cost!$AI71:$AX71)</f>
        <v>480250</v>
      </c>
      <c r="M71" s="235">
        <f ca="1">SUMIF(Tot_cost!$AI$10:$AX$10,M$11, Tot_cost!$AI71:$AX71)</f>
        <v>300000</v>
      </c>
      <c r="N71" s="235">
        <f>SUMIF(Tot_cost!$AI$10:$AX$10,N$11, Tot_cost!$AI71:$AX71)</f>
        <v>0</v>
      </c>
      <c r="O71" s="124"/>
      <c r="P71" s="235">
        <f ca="1">SUM(H71:N71)</f>
        <v>1260500</v>
      </c>
    </row>
    <row r="72" spans="1:16343">
      <c r="D72" s="19"/>
      <c r="F72" s="12"/>
      <c r="H72" s="106"/>
      <c r="I72" s="106"/>
      <c r="J72" s="106"/>
      <c r="K72" s="106"/>
      <c r="L72" s="106"/>
      <c r="M72" s="106"/>
      <c r="N72" s="106"/>
      <c r="O72" s="217"/>
      <c r="P72" s="106"/>
      <c r="Q72" s="18"/>
    </row>
    <row r="73" spans="1:16343" ht="15">
      <c r="B73" s="9" t="s">
        <v>102</v>
      </c>
      <c r="D73" s="19"/>
      <c r="F73" s="12"/>
      <c r="H73" s="107"/>
      <c r="I73" s="107"/>
      <c r="J73" s="107"/>
      <c r="K73" s="107"/>
      <c r="L73" s="107"/>
      <c r="M73" s="107"/>
      <c r="N73" s="107"/>
      <c r="O73" s="217"/>
      <c r="P73" s="107"/>
    </row>
    <row r="74" spans="1:16343" ht="15">
      <c r="B74" s="185" t="s">
        <v>40</v>
      </c>
      <c r="D74" s="8" t="s">
        <v>40</v>
      </c>
      <c r="F74" s="12"/>
      <c r="H74" s="235">
        <f>SUMIF(Tot_cost!$AI$10:$AX$10,H$11, Tot_cost!$AI74:$AX74)</f>
        <v>0</v>
      </c>
      <c r="I74" s="235">
        <f>SUMIF(Tot_cost!$AI$10:$AX$10,I$11, Tot_cost!$AI74:$AX74)</f>
        <v>0</v>
      </c>
      <c r="J74" s="235">
        <f>SUMIF(Tot_cost!$AI$10:$AX$10,J$11, Tot_cost!$AI74:$AX74)</f>
        <v>0</v>
      </c>
      <c r="K74" s="235">
        <f>SUMIF(Tot_cost!$AI$10:$AX$10,K$11, Tot_cost!$AI74:$AX74)</f>
        <v>0</v>
      </c>
      <c r="L74" s="235">
        <f>SUMIF(Tot_cost!$AI$10:$AX$10,L$11, Tot_cost!$AI74:$AX74)</f>
        <v>0</v>
      </c>
      <c r="M74" s="235">
        <f>SUMIF(Tot_cost!$AI$10:$AX$10,M$11, Tot_cost!$AI74:$AX74)</f>
        <v>0</v>
      </c>
      <c r="N74" s="235">
        <f>SUMIF(Tot_cost!$AI$10:$AX$10,N$11, Tot_cost!$AI74:$AX74)</f>
        <v>0</v>
      </c>
      <c r="O74" s="124"/>
      <c r="P74" s="235">
        <f>SUM(H74:N74)</f>
        <v>0</v>
      </c>
    </row>
    <row r="75" spans="1:16343" ht="15">
      <c r="B75" s="185"/>
      <c r="D75" s="8" t="s">
        <v>101</v>
      </c>
      <c r="F75" s="12"/>
      <c r="H75" s="235">
        <f>SUMIF(Tot_cost!$AI$10:$AX$10,H$11, Tot_cost!$AI75:$AX75)</f>
        <v>0</v>
      </c>
      <c r="I75" s="235">
        <f>SUMIF(Tot_cost!$AI$10:$AX$10,I$11, Tot_cost!$AI75:$AX75)</f>
        <v>0</v>
      </c>
      <c r="J75" s="235">
        <f>SUMIF(Tot_cost!$AI$10:$AX$10,J$11, Tot_cost!$AI75:$AX75)</f>
        <v>0</v>
      </c>
      <c r="K75" s="235">
        <f>SUMIF(Tot_cost!$AI$10:$AX$10,K$11, Tot_cost!$AI75:$AX75)</f>
        <v>0</v>
      </c>
      <c r="L75" s="235">
        <f>SUMIF(Tot_cost!$AI$10:$AX$10,L$11, Tot_cost!$AI75:$AX75)</f>
        <v>0</v>
      </c>
      <c r="M75" s="235">
        <f>SUMIF(Tot_cost!$AI$10:$AX$10,M$11, Tot_cost!$AI75:$AX75)</f>
        <v>0</v>
      </c>
      <c r="N75" s="235">
        <f>SUMIF(Tot_cost!$AI$10:$AX$10,N$11, Tot_cost!$AI75:$AX75)</f>
        <v>0</v>
      </c>
      <c r="O75" s="124"/>
      <c r="P75" s="235">
        <f>SUM(H75:N75)</f>
        <v>0</v>
      </c>
    </row>
    <row r="76" spans="1:16343" ht="15">
      <c r="B76" s="185"/>
      <c r="D76" s="8" t="s">
        <v>136</v>
      </c>
      <c r="F76" s="12"/>
      <c r="H76" s="235">
        <f>SUMIF(Tot_cost!$AI$10:$AX$10,H$11, Tot_cost!$AI76:$AX76)</f>
        <v>0</v>
      </c>
      <c r="I76" s="235">
        <f>SUMIF(Tot_cost!$AI$10:$AX$10,I$11, Tot_cost!$AI76:$AX76)</f>
        <v>0</v>
      </c>
      <c r="J76" s="235">
        <f>SUMIF(Tot_cost!$AI$10:$AX$10,J$11, Tot_cost!$AI76:$AX76)</f>
        <v>0</v>
      </c>
      <c r="K76" s="235">
        <f>SUMIF(Tot_cost!$AI$10:$AX$10,K$11, Tot_cost!$AI76:$AX76)</f>
        <v>0</v>
      </c>
      <c r="L76" s="235">
        <f>SUMIF(Tot_cost!$AI$10:$AX$10,L$11, Tot_cost!$AI76:$AX76)</f>
        <v>0</v>
      </c>
      <c r="M76" s="235">
        <f>SUMIF(Tot_cost!$AI$10:$AX$10,M$11, Tot_cost!$AI76:$AX76)</f>
        <v>0</v>
      </c>
      <c r="N76" s="235">
        <f>SUMIF(Tot_cost!$AI$10:$AX$10,N$11, Tot_cost!$AI76:$AX76)</f>
        <v>0</v>
      </c>
      <c r="O76" s="124"/>
      <c r="P76" s="235">
        <f>SUM(H76:N76)</f>
        <v>0</v>
      </c>
    </row>
    <row r="77" spans="1:16343">
      <c r="D77" s="19"/>
      <c r="F77" s="12"/>
      <c r="H77" s="235"/>
      <c r="I77" s="235"/>
      <c r="J77" s="235"/>
      <c r="K77" s="235"/>
      <c r="L77" s="235"/>
      <c r="M77" s="235"/>
      <c r="N77" s="235"/>
      <c r="O77" s="124"/>
      <c r="P77" s="235"/>
    </row>
    <row r="78" spans="1:16343" ht="13.5" thickBot="1">
      <c r="C78" s="15" t="s">
        <v>51</v>
      </c>
      <c r="D78" s="16"/>
      <c r="E78" s="16"/>
      <c r="F78" s="12"/>
      <c r="H78" s="244">
        <f>SUM(H15:H76)</f>
        <v>0</v>
      </c>
      <c r="I78" s="244">
        <f t="shared" ref="I78:N78" si="6">SUM(I15:I76)</f>
        <v>0</v>
      </c>
      <c r="J78" s="244">
        <f ca="1">SUM(J15:J76)</f>
        <v>1308859.8077618866</v>
      </c>
      <c r="K78" s="244">
        <f ca="1">SUM(K15:K76)</f>
        <v>71644592.98465234</v>
      </c>
      <c r="L78" s="244">
        <f ca="1">SUM(L15:L76)</f>
        <v>38741249.901340835</v>
      </c>
      <c r="M78" s="244">
        <f ca="1">SUM(M15:M76)</f>
        <v>11198546.15493479</v>
      </c>
      <c r="N78" s="267">
        <f t="shared" si="6"/>
        <v>0</v>
      </c>
      <c r="P78" s="245">
        <f ca="1">SUM(H78:N78)</f>
        <v>122893248.84868985</v>
      </c>
    </row>
    <row r="79" spans="1:16343" s="218" customFormat="1" ht="13.5" thickTop="1">
      <c r="A79" s="217"/>
      <c r="B79" s="217"/>
      <c r="C79" s="217"/>
      <c r="D79" s="217"/>
      <c r="E79" s="217"/>
      <c r="F79" s="20"/>
      <c r="H79" s="95"/>
      <c r="I79" s="95"/>
      <c r="J79" s="95"/>
      <c r="K79" s="95"/>
      <c r="L79" s="95"/>
      <c r="M79" s="95"/>
      <c r="N79" s="95"/>
      <c r="O79" s="2"/>
      <c r="P79" s="2"/>
    </row>
    <row r="80" spans="1:16343" s="218" customFormat="1">
      <c r="A80" s="217"/>
      <c r="B80" s="217"/>
      <c r="C80" s="217"/>
      <c r="D80" s="286" t="s">
        <v>63</v>
      </c>
      <c r="E80" s="287" t="b">
        <f>ABS(CLC_cost!AA73+CMN_cost!AA73+EHK_cost!AA73+GSB_cost!AA73+BETS_cost!AA73-SUM(E15:E71))&lt;check_limit</f>
        <v>1</v>
      </c>
      <c r="F80" s="288"/>
      <c r="G80" s="289"/>
      <c r="H80" s="287"/>
      <c r="I80" s="287"/>
      <c r="J80" s="287"/>
      <c r="K80" s="287"/>
      <c r="L80" s="287"/>
      <c r="M80" s="287"/>
      <c r="N80" s="287"/>
      <c r="O80" s="289"/>
      <c r="P80" s="287" t="b">
        <f ca="1">ABS(CLC_cost!AL73+CMN_cost!AL73+EHK_cost!AL73+GSB_cost!AL73+BETS_cost!AL73+BGO_cost!AL73+WIN_cost!AL73+WPD_cost!AL73+TQY_cost!AL73+GHP_cost!AL73-SUM(P15:P71))&lt;check_limit</f>
        <v>1</v>
      </c>
      <c r="Q80" s="247"/>
    </row>
    <row r="81" spans="1:16">
      <c r="P81" s="2"/>
    </row>
    <row r="82" spans="1:16" s="218" customFormat="1">
      <c r="A82" s="217"/>
      <c r="B82" s="217"/>
      <c r="C82" s="217"/>
      <c r="D82" s="217"/>
      <c r="E82" s="217"/>
      <c r="F82" s="20"/>
      <c r="H82" s="95"/>
    </row>
    <row r="83" spans="1:16" s="218" customFormat="1">
      <c r="A83" s="217"/>
      <c r="B83" s="217"/>
      <c r="C83" s="217"/>
      <c r="D83" s="217"/>
      <c r="E83" s="217"/>
      <c r="F83" s="20"/>
      <c r="H83" s="2"/>
    </row>
    <row r="84" spans="1:16" s="218" customFormat="1">
      <c r="A84" s="217"/>
      <c r="B84" s="217"/>
      <c r="C84" s="217"/>
      <c r="D84" s="217"/>
      <c r="E84" s="217"/>
      <c r="F84" s="20"/>
      <c r="H84" s="2"/>
      <c r="I84" s="2"/>
      <c r="O84" s="2"/>
      <c r="P84" s="2"/>
    </row>
    <row r="85" spans="1:16" s="218" customFormat="1">
      <c r="A85" s="217"/>
      <c r="B85" s="217"/>
      <c r="C85" s="217"/>
      <c r="D85" s="217"/>
      <c r="E85" s="217"/>
      <c r="F85" s="20"/>
      <c r="H85" s="2"/>
      <c r="I85" s="2"/>
      <c r="O85" s="2"/>
      <c r="P85" s="2"/>
    </row>
    <row r="86" spans="1:16" s="218" customFormat="1">
      <c r="A86" s="217"/>
      <c r="B86" s="217"/>
      <c r="C86" s="217"/>
      <c r="D86" s="217"/>
      <c r="E86" s="217"/>
      <c r="F86" s="20"/>
      <c r="H86" s="2"/>
      <c r="I86" s="2"/>
      <c r="O86" s="2"/>
      <c r="P86" s="2"/>
    </row>
    <row r="87" spans="1:16" s="218" customFormat="1">
      <c r="A87" s="217"/>
      <c r="B87" s="217"/>
      <c r="C87" s="217"/>
      <c r="D87" s="217"/>
      <c r="E87" s="217"/>
      <c r="F87" s="20"/>
      <c r="H87" s="2"/>
      <c r="I87" s="2"/>
      <c r="O87" s="2"/>
      <c r="P87" s="2"/>
    </row>
    <row r="88" spans="1:16" s="218" customFormat="1">
      <c r="A88" s="217"/>
      <c r="B88" s="217"/>
      <c r="C88" s="217"/>
      <c r="D88" s="217"/>
      <c r="E88" s="217"/>
      <c r="F88" s="20"/>
      <c r="H88" s="2"/>
      <c r="I88" s="2"/>
      <c r="O88" s="2"/>
      <c r="P88" s="2"/>
    </row>
    <row r="89" spans="1:16" s="218" customFormat="1">
      <c r="A89" s="217"/>
      <c r="B89" s="217"/>
      <c r="C89" s="217"/>
      <c r="D89" s="217"/>
      <c r="E89" s="217"/>
      <c r="F89" s="20"/>
      <c r="H89" s="2"/>
      <c r="I89" s="2"/>
      <c r="O89" s="2"/>
      <c r="P89" s="2"/>
    </row>
    <row r="90" spans="1:16" s="218" customFormat="1">
      <c r="A90" s="217"/>
      <c r="B90" s="217"/>
      <c r="C90" s="217"/>
      <c r="D90" s="217"/>
      <c r="E90" s="217"/>
      <c r="F90" s="20"/>
      <c r="H90" s="2"/>
      <c r="I90" s="2"/>
      <c r="O90" s="2"/>
      <c r="P90" s="2"/>
    </row>
    <row r="91" spans="1:16" s="218" customFormat="1">
      <c r="A91" s="217"/>
      <c r="B91" s="217"/>
      <c r="C91" s="217"/>
      <c r="D91" s="217"/>
      <c r="E91" s="217"/>
      <c r="F91" s="20"/>
      <c r="H91" s="2"/>
      <c r="I91" s="2"/>
      <c r="O91" s="2"/>
      <c r="P91" s="2"/>
    </row>
    <row r="92" spans="1:16" s="218" customFormat="1">
      <c r="A92" s="217"/>
      <c r="B92" s="217"/>
      <c r="C92" s="217"/>
      <c r="D92" s="217"/>
      <c r="E92" s="217"/>
      <c r="F92" s="20"/>
      <c r="H92" s="2"/>
      <c r="I92" s="2"/>
      <c r="O92" s="2"/>
      <c r="P92" s="2"/>
    </row>
    <row r="93" spans="1:16" s="218" customFormat="1">
      <c r="A93" s="217"/>
      <c r="B93" s="217"/>
      <c r="C93" s="217"/>
      <c r="D93" s="217"/>
      <c r="E93" s="217"/>
      <c r="F93" s="20"/>
      <c r="H93" s="2"/>
      <c r="I93" s="2"/>
      <c r="O93" s="2"/>
      <c r="P93" s="2"/>
    </row>
    <row r="94" spans="1:16" s="218" customFormat="1">
      <c r="A94" s="217"/>
      <c r="B94" s="217"/>
      <c r="C94" s="217"/>
      <c r="D94" s="217"/>
      <c r="E94" s="217"/>
      <c r="F94" s="20"/>
      <c r="H94" s="2"/>
      <c r="I94" s="2"/>
      <c r="O94" s="2"/>
      <c r="P94" s="2"/>
    </row>
    <row r="95" spans="1:16" s="218" customFormat="1">
      <c r="A95" s="217"/>
      <c r="B95" s="217"/>
      <c r="C95" s="217"/>
      <c r="D95" s="217"/>
      <c r="E95" s="217"/>
      <c r="F95" s="20"/>
      <c r="H95" s="2"/>
      <c r="I95" s="2"/>
      <c r="O95" s="2"/>
      <c r="P95" s="2"/>
    </row>
    <row r="96" spans="1:16" s="218" customFormat="1">
      <c r="A96" s="217"/>
      <c r="B96" s="217"/>
      <c r="C96" s="217"/>
      <c r="D96" s="217"/>
      <c r="E96" s="217"/>
      <c r="F96" s="20"/>
      <c r="H96" s="2"/>
      <c r="I96" s="2"/>
      <c r="O96" s="2"/>
      <c r="P96" s="2"/>
    </row>
    <row r="97" spans="1:16" s="218" customFormat="1">
      <c r="A97" s="217"/>
      <c r="B97" s="217"/>
      <c r="C97" s="217"/>
      <c r="D97" s="217"/>
      <c r="E97" s="217"/>
      <c r="F97" s="20"/>
      <c r="H97" s="2"/>
      <c r="I97" s="2"/>
      <c r="O97" s="2"/>
      <c r="P97" s="2"/>
    </row>
    <row r="98" spans="1:16" s="218" customFormat="1">
      <c r="A98" s="217"/>
      <c r="B98" s="217"/>
      <c r="C98" s="217"/>
      <c r="D98" s="217"/>
      <c r="E98" s="217"/>
      <c r="F98" s="20"/>
      <c r="H98" s="2"/>
      <c r="I98" s="2"/>
      <c r="O98" s="2"/>
      <c r="P98" s="2"/>
    </row>
    <row r="99" spans="1:16" s="218" customFormat="1">
      <c r="A99" s="217"/>
      <c r="B99" s="217"/>
      <c r="C99" s="217"/>
      <c r="D99" s="217"/>
      <c r="E99" s="217"/>
      <c r="F99" s="20"/>
      <c r="H99" s="2"/>
      <c r="I99" s="2"/>
      <c r="O99" s="2"/>
      <c r="P99" s="2"/>
    </row>
    <row r="100" spans="1:16" s="218" customFormat="1">
      <c r="A100" s="217"/>
      <c r="B100" s="217"/>
      <c r="C100" s="217"/>
      <c r="D100" s="217"/>
      <c r="E100" s="217"/>
      <c r="F100" s="20"/>
      <c r="H100" s="2"/>
      <c r="I100" s="2"/>
      <c r="O100" s="2"/>
      <c r="P100" s="2"/>
    </row>
    <row r="101" spans="1:16" s="218" customFormat="1">
      <c r="A101" s="217"/>
      <c r="B101" s="217"/>
      <c r="C101" s="217"/>
      <c r="D101" s="217"/>
      <c r="E101" s="217"/>
      <c r="F101" s="20"/>
      <c r="H101" s="2"/>
      <c r="I101" s="2"/>
      <c r="O101" s="2"/>
      <c r="P101" s="2"/>
    </row>
    <row r="102" spans="1:16" s="218" customFormat="1">
      <c r="A102" s="217"/>
      <c r="B102" s="217"/>
      <c r="C102" s="217"/>
      <c r="D102" s="217"/>
      <c r="E102" s="217"/>
      <c r="F102" s="20"/>
      <c r="H102" s="2"/>
      <c r="I102" s="2"/>
      <c r="O102" s="2"/>
      <c r="P102" s="2"/>
    </row>
    <row r="103" spans="1:16" s="218" customFormat="1">
      <c r="A103" s="217"/>
      <c r="B103" s="217"/>
      <c r="C103" s="217"/>
      <c r="D103" s="217"/>
      <c r="E103" s="217"/>
      <c r="F103" s="20"/>
      <c r="H103" s="2"/>
      <c r="I103" s="2"/>
      <c r="O103" s="2"/>
      <c r="P103" s="2"/>
    </row>
    <row r="104" spans="1:16" s="218" customFormat="1">
      <c r="A104" s="217"/>
      <c r="B104" s="217"/>
      <c r="C104" s="217"/>
      <c r="D104" s="217"/>
      <c r="E104" s="217"/>
      <c r="F104" s="20"/>
      <c r="H104" s="2"/>
      <c r="I104" s="2"/>
      <c r="O104" s="2"/>
      <c r="P104" s="2"/>
    </row>
    <row r="105" spans="1:16" s="218" customFormat="1">
      <c r="A105" s="217"/>
      <c r="B105" s="217"/>
      <c r="C105" s="217"/>
      <c r="D105" s="217"/>
      <c r="E105" s="217"/>
      <c r="F105" s="20"/>
      <c r="H105" s="2"/>
      <c r="I105" s="2"/>
      <c r="O105" s="2"/>
      <c r="P105" s="2"/>
    </row>
    <row r="106" spans="1:16" s="218" customFormat="1">
      <c r="A106" s="217"/>
      <c r="B106" s="217"/>
      <c r="C106" s="217"/>
      <c r="D106" s="217"/>
      <c r="E106" s="217"/>
      <c r="F106" s="20"/>
      <c r="H106" s="2"/>
      <c r="I106" s="2"/>
      <c r="O106" s="2"/>
      <c r="P106" s="2"/>
    </row>
    <row r="107" spans="1:16" s="218" customFormat="1">
      <c r="A107" s="217"/>
      <c r="B107" s="217"/>
      <c r="C107" s="217"/>
      <c r="D107" s="217"/>
      <c r="E107" s="217"/>
      <c r="F107" s="20"/>
      <c r="H107" s="2"/>
      <c r="I107" s="2"/>
      <c r="O107" s="2"/>
      <c r="P107" s="2"/>
    </row>
    <row r="108" spans="1:16" s="218" customFormat="1">
      <c r="A108" s="217"/>
      <c r="B108" s="217"/>
      <c r="C108" s="217"/>
      <c r="D108" s="217"/>
      <c r="E108" s="217"/>
      <c r="F108" s="20"/>
      <c r="H108" s="2"/>
      <c r="I108" s="2"/>
      <c r="O108" s="2"/>
      <c r="P108" s="2"/>
    </row>
    <row r="109" spans="1:16" s="218" customFormat="1">
      <c r="A109" s="217"/>
      <c r="B109" s="217"/>
      <c r="C109" s="217"/>
      <c r="D109" s="217"/>
      <c r="E109" s="217"/>
      <c r="F109" s="20"/>
      <c r="H109" s="2"/>
      <c r="I109" s="2"/>
      <c r="O109" s="2"/>
      <c r="P109" s="2"/>
    </row>
    <row r="110" spans="1:16" s="218" customFormat="1">
      <c r="A110" s="217"/>
      <c r="B110" s="217"/>
      <c r="C110" s="217"/>
      <c r="D110" s="217"/>
      <c r="E110" s="217"/>
      <c r="F110" s="20"/>
      <c r="H110" s="2"/>
      <c r="I110" s="2"/>
      <c r="O110" s="2"/>
      <c r="P110" s="2"/>
    </row>
    <row r="111" spans="1:16" s="218" customFormat="1">
      <c r="A111" s="217"/>
      <c r="B111" s="217"/>
      <c r="C111" s="217"/>
      <c r="D111" s="217"/>
      <c r="E111" s="217"/>
      <c r="F111" s="20"/>
      <c r="H111" s="2"/>
      <c r="I111" s="2"/>
      <c r="O111" s="2"/>
      <c r="P111" s="2"/>
    </row>
    <row r="112" spans="1:16" s="218" customFormat="1">
      <c r="A112" s="217"/>
      <c r="B112" s="217"/>
      <c r="C112" s="217"/>
      <c r="D112" s="217"/>
      <c r="E112" s="217"/>
      <c r="F112" s="20"/>
      <c r="H112" s="2"/>
      <c r="I112" s="2"/>
      <c r="O112" s="2"/>
      <c r="P112" s="2"/>
    </row>
    <row r="113" spans="1:16" s="218" customFormat="1">
      <c r="A113" s="217"/>
      <c r="B113" s="217"/>
      <c r="C113" s="217"/>
      <c r="D113" s="217"/>
      <c r="E113" s="217"/>
      <c r="F113" s="20"/>
      <c r="H113" s="2"/>
      <c r="I113" s="2"/>
      <c r="O113" s="2"/>
      <c r="P113" s="2"/>
    </row>
    <row r="114" spans="1:16" s="218" customFormat="1">
      <c r="A114" s="217"/>
      <c r="B114" s="217"/>
      <c r="C114" s="217"/>
      <c r="D114" s="217"/>
      <c r="E114" s="217"/>
      <c r="F114" s="20"/>
      <c r="H114" s="2"/>
      <c r="I114" s="2"/>
      <c r="O114" s="2"/>
      <c r="P114" s="2"/>
    </row>
    <row r="115" spans="1:16" s="218" customFormat="1">
      <c r="A115" s="217"/>
      <c r="B115" s="217"/>
      <c r="C115" s="217"/>
      <c r="D115" s="217"/>
      <c r="E115" s="217"/>
      <c r="F115" s="20"/>
      <c r="H115" s="2"/>
      <c r="I115" s="2"/>
      <c r="O115" s="2"/>
      <c r="P115" s="2"/>
    </row>
    <row r="116" spans="1:16" s="218" customFormat="1">
      <c r="A116" s="217"/>
      <c r="B116" s="217"/>
      <c r="C116" s="217"/>
      <c r="D116" s="217"/>
      <c r="E116" s="217"/>
      <c r="F116" s="20"/>
      <c r="H116" s="2"/>
      <c r="I116" s="2"/>
      <c r="O116" s="2"/>
      <c r="P116" s="2"/>
    </row>
    <row r="117" spans="1:16" s="218" customFormat="1">
      <c r="A117" s="217"/>
      <c r="B117" s="217"/>
      <c r="C117" s="217"/>
      <c r="D117" s="217"/>
      <c r="E117" s="217"/>
      <c r="F117" s="20"/>
      <c r="H117" s="2"/>
      <c r="I117" s="2"/>
      <c r="O117" s="2"/>
      <c r="P117" s="2"/>
    </row>
    <row r="118" spans="1:16" s="218" customFormat="1">
      <c r="A118" s="217"/>
      <c r="B118" s="217"/>
      <c r="C118" s="217"/>
      <c r="D118" s="217"/>
      <c r="E118" s="217"/>
      <c r="F118" s="20"/>
      <c r="H118" s="2"/>
      <c r="I118" s="2"/>
      <c r="O118" s="2"/>
      <c r="P118" s="2"/>
    </row>
    <row r="119" spans="1:16" s="218" customFormat="1">
      <c r="A119" s="217"/>
      <c r="B119" s="217"/>
      <c r="C119" s="217"/>
      <c r="D119" s="217"/>
      <c r="E119" s="217"/>
      <c r="F119" s="20"/>
      <c r="H119" s="2"/>
      <c r="I119" s="2"/>
      <c r="O119" s="2"/>
      <c r="P119" s="2"/>
    </row>
    <row r="120" spans="1:16" s="218" customFormat="1">
      <c r="A120" s="217"/>
      <c r="B120" s="217"/>
      <c r="C120" s="217"/>
      <c r="D120" s="217"/>
      <c r="E120" s="217"/>
      <c r="F120" s="20"/>
      <c r="H120" s="2"/>
      <c r="I120" s="2"/>
      <c r="O120" s="2"/>
      <c r="P120" s="2"/>
    </row>
    <row r="121" spans="1:16" s="218" customFormat="1">
      <c r="A121" s="217"/>
      <c r="B121" s="217"/>
      <c r="C121" s="217"/>
      <c r="D121" s="217"/>
      <c r="E121" s="217"/>
      <c r="F121" s="20"/>
      <c r="H121" s="2"/>
      <c r="I121" s="2"/>
      <c r="O121" s="2"/>
      <c r="P121" s="2"/>
    </row>
    <row r="122" spans="1:16" s="218" customFormat="1">
      <c r="A122" s="217"/>
      <c r="B122" s="217"/>
      <c r="C122" s="217"/>
      <c r="D122" s="217"/>
      <c r="E122" s="217"/>
      <c r="F122" s="20"/>
      <c r="H122" s="2"/>
      <c r="I122" s="2"/>
      <c r="O122" s="2"/>
      <c r="P122" s="2"/>
    </row>
    <row r="123" spans="1:16" s="218" customFormat="1">
      <c r="A123" s="217"/>
      <c r="B123" s="217"/>
      <c r="C123" s="217"/>
      <c r="D123" s="217"/>
      <c r="E123" s="217"/>
      <c r="F123" s="20"/>
      <c r="H123" s="2"/>
      <c r="I123" s="2"/>
      <c r="O123" s="2"/>
      <c r="P123" s="2"/>
    </row>
    <row r="124" spans="1:16" s="218" customFormat="1">
      <c r="A124" s="217"/>
      <c r="B124" s="217"/>
      <c r="C124" s="217"/>
      <c r="D124" s="217"/>
      <c r="E124" s="217"/>
      <c r="F124" s="20"/>
      <c r="H124" s="2"/>
      <c r="I124" s="2"/>
      <c r="O124" s="2"/>
      <c r="P124" s="2"/>
    </row>
    <row r="125" spans="1:16" s="218" customFormat="1">
      <c r="A125" s="217"/>
      <c r="B125" s="217"/>
      <c r="C125" s="217"/>
      <c r="D125" s="217"/>
      <c r="E125" s="217"/>
      <c r="F125" s="20"/>
      <c r="H125" s="2"/>
      <c r="I125" s="2"/>
      <c r="O125" s="2"/>
      <c r="P125" s="2"/>
    </row>
    <row r="126" spans="1:16" s="218" customFormat="1">
      <c r="A126" s="217"/>
      <c r="B126" s="217"/>
      <c r="C126" s="217"/>
      <c r="D126" s="217"/>
      <c r="E126" s="217"/>
      <c r="F126" s="20"/>
      <c r="H126" s="2"/>
      <c r="I126" s="2"/>
      <c r="O126" s="2"/>
      <c r="P126" s="2"/>
    </row>
    <row r="127" spans="1:16" s="218" customFormat="1">
      <c r="A127" s="217"/>
      <c r="B127" s="217"/>
      <c r="C127" s="217"/>
      <c r="D127" s="217"/>
      <c r="E127" s="217"/>
      <c r="F127" s="20"/>
      <c r="H127" s="2"/>
      <c r="I127" s="2"/>
      <c r="O127" s="2"/>
      <c r="P127" s="2"/>
    </row>
    <row r="128" spans="1:16" s="218" customFormat="1">
      <c r="A128" s="217"/>
      <c r="B128" s="217"/>
      <c r="C128" s="217"/>
      <c r="D128" s="217"/>
      <c r="E128" s="217"/>
      <c r="F128" s="20"/>
      <c r="H128" s="2"/>
      <c r="I128" s="2"/>
      <c r="O128" s="2"/>
      <c r="P128" s="2"/>
    </row>
    <row r="129" spans="1:16" s="218" customFormat="1">
      <c r="A129" s="217"/>
      <c r="B129" s="217"/>
      <c r="C129" s="217"/>
      <c r="D129" s="217"/>
      <c r="E129" s="217"/>
      <c r="F129" s="20"/>
      <c r="H129" s="2"/>
      <c r="I129" s="2"/>
      <c r="O129" s="2"/>
      <c r="P129" s="2"/>
    </row>
    <row r="130" spans="1:16" s="218" customFormat="1">
      <c r="A130" s="217"/>
      <c r="B130" s="217"/>
      <c r="C130" s="217"/>
      <c r="D130" s="217"/>
      <c r="E130" s="217"/>
      <c r="F130" s="20"/>
      <c r="H130" s="2"/>
      <c r="I130" s="2"/>
      <c r="O130" s="2"/>
      <c r="P130" s="2"/>
    </row>
    <row r="131" spans="1:16" s="218" customFormat="1">
      <c r="A131" s="217"/>
      <c r="B131" s="217"/>
      <c r="C131" s="217"/>
      <c r="D131" s="217"/>
      <c r="E131" s="217"/>
      <c r="F131" s="20"/>
      <c r="H131" s="2"/>
      <c r="I131" s="2"/>
      <c r="O131" s="2"/>
      <c r="P131" s="2"/>
    </row>
    <row r="132" spans="1:16" s="218" customFormat="1">
      <c r="A132" s="217"/>
      <c r="B132" s="217"/>
      <c r="C132" s="217"/>
      <c r="D132" s="217"/>
      <c r="E132" s="217"/>
      <c r="F132" s="20"/>
      <c r="H132" s="2"/>
      <c r="I132" s="2"/>
      <c r="O132" s="2"/>
      <c r="P132" s="2"/>
    </row>
    <row r="133" spans="1:16" s="218" customFormat="1">
      <c r="A133" s="217"/>
      <c r="B133" s="217"/>
      <c r="C133" s="217"/>
      <c r="D133" s="217"/>
      <c r="E133" s="217"/>
      <c r="F133" s="20"/>
      <c r="H133" s="2"/>
      <c r="I133" s="2"/>
      <c r="O133" s="2"/>
      <c r="P133" s="2"/>
    </row>
    <row r="134" spans="1:16" s="218" customFormat="1">
      <c r="A134" s="217"/>
      <c r="B134" s="217"/>
      <c r="C134" s="217"/>
      <c r="D134" s="217"/>
      <c r="E134" s="217"/>
      <c r="F134" s="20"/>
      <c r="H134" s="2"/>
      <c r="I134" s="2"/>
      <c r="O134" s="2"/>
      <c r="P134" s="2"/>
    </row>
    <row r="135" spans="1:16" s="218" customFormat="1">
      <c r="A135" s="217"/>
      <c r="B135" s="217"/>
      <c r="C135" s="217"/>
      <c r="D135" s="217"/>
      <c r="E135" s="217"/>
      <c r="F135" s="20"/>
      <c r="H135" s="2"/>
      <c r="I135" s="2"/>
      <c r="O135" s="2"/>
      <c r="P135" s="2"/>
    </row>
    <row r="136" spans="1:16" s="218" customFormat="1">
      <c r="A136" s="217"/>
      <c r="B136" s="217"/>
      <c r="C136" s="217"/>
      <c r="D136" s="217"/>
      <c r="E136" s="217"/>
      <c r="F136" s="20"/>
      <c r="H136" s="2"/>
      <c r="I136" s="2"/>
      <c r="O136" s="2"/>
      <c r="P136" s="2"/>
    </row>
    <row r="137" spans="1:16" s="218" customFormat="1">
      <c r="A137" s="217"/>
      <c r="B137" s="217"/>
      <c r="C137" s="217"/>
      <c r="D137" s="217"/>
      <c r="E137" s="217"/>
      <c r="F137" s="20"/>
      <c r="H137" s="2"/>
      <c r="I137" s="2"/>
      <c r="O137" s="2"/>
      <c r="P137" s="2"/>
    </row>
    <row r="138" spans="1:16" s="218" customFormat="1">
      <c r="A138" s="217"/>
      <c r="B138" s="217"/>
      <c r="C138" s="217"/>
      <c r="D138" s="217"/>
      <c r="E138" s="217"/>
      <c r="F138" s="20"/>
      <c r="H138" s="2"/>
      <c r="I138" s="2"/>
      <c r="O138" s="2"/>
      <c r="P138" s="2"/>
    </row>
    <row r="139" spans="1:16" s="218" customFormat="1">
      <c r="A139" s="217"/>
      <c r="B139" s="217"/>
      <c r="C139" s="217"/>
      <c r="D139" s="217"/>
      <c r="E139" s="217"/>
      <c r="F139" s="20"/>
      <c r="H139" s="2"/>
      <c r="I139" s="2"/>
      <c r="O139" s="2"/>
      <c r="P139" s="2"/>
    </row>
    <row r="140" spans="1:16" s="218" customFormat="1">
      <c r="A140" s="217"/>
      <c r="B140" s="217"/>
      <c r="C140" s="217"/>
      <c r="D140" s="217"/>
      <c r="E140" s="217"/>
      <c r="F140" s="20"/>
      <c r="H140" s="2"/>
      <c r="I140" s="2"/>
      <c r="O140" s="2"/>
      <c r="P140" s="2"/>
    </row>
    <row r="141" spans="1:16" s="218" customFormat="1">
      <c r="A141" s="217"/>
      <c r="B141" s="217"/>
      <c r="C141" s="217"/>
      <c r="D141" s="217"/>
      <c r="E141" s="217"/>
      <c r="F141" s="20"/>
      <c r="H141" s="2"/>
      <c r="I141" s="2"/>
      <c r="O141" s="2"/>
      <c r="P141" s="2"/>
    </row>
    <row r="142" spans="1:16" s="218" customFormat="1">
      <c r="A142" s="217"/>
      <c r="B142" s="217"/>
      <c r="C142" s="217"/>
      <c r="D142" s="217"/>
      <c r="E142" s="217"/>
      <c r="F142" s="20"/>
      <c r="H142" s="2"/>
      <c r="I142" s="2"/>
      <c r="O142" s="2"/>
      <c r="P142" s="2"/>
    </row>
    <row r="143" spans="1:16" s="218" customFormat="1">
      <c r="A143" s="217"/>
      <c r="B143" s="217"/>
      <c r="C143" s="217"/>
      <c r="D143" s="217"/>
      <c r="E143" s="217"/>
      <c r="F143" s="20"/>
      <c r="H143" s="2"/>
      <c r="I143" s="2"/>
      <c r="O143" s="2"/>
      <c r="P143"/>
    </row>
    <row r="144" spans="1:16" s="218" customFormat="1">
      <c r="A144" s="217"/>
      <c r="B144" s="217"/>
      <c r="C144" s="217"/>
      <c r="D144" s="217"/>
      <c r="E144" s="217"/>
      <c r="F144" s="20"/>
      <c r="H144" s="2"/>
      <c r="I144" s="2"/>
      <c r="O144" s="2"/>
      <c r="P144"/>
    </row>
    <row r="145" spans="1:16" s="218" customFormat="1">
      <c r="A145" s="217"/>
      <c r="B145" s="217"/>
      <c r="C145" s="217"/>
      <c r="D145" s="217"/>
      <c r="E145" s="217"/>
      <c r="F145" s="20"/>
      <c r="H145" s="2"/>
      <c r="I145" s="2"/>
      <c r="O145" s="2"/>
      <c r="P145"/>
    </row>
    <row r="146" spans="1:16" s="218" customFormat="1">
      <c r="A146" s="217"/>
      <c r="B146" s="217"/>
      <c r="C146" s="217"/>
      <c r="D146" s="217"/>
      <c r="E146" s="217"/>
      <c r="F146" s="20"/>
      <c r="H146" s="2"/>
      <c r="I146" s="2"/>
      <c r="O146" s="2"/>
      <c r="P146"/>
    </row>
    <row r="147" spans="1:16" s="218" customFormat="1">
      <c r="A147" s="217"/>
      <c r="B147" s="217"/>
      <c r="C147" s="217"/>
      <c r="D147" s="217"/>
      <c r="E147" s="217"/>
      <c r="F147" s="20"/>
      <c r="H147" s="2"/>
      <c r="I147" s="2"/>
      <c r="O147" s="2"/>
      <c r="P147"/>
    </row>
    <row r="148" spans="1:16" s="218" customFormat="1">
      <c r="A148" s="217"/>
      <c r="B148" s="217"/>
      <c r="C148" s="217"/>
      <c r="D148" s="217"/>
      <c r="E148" s="217"/>
      <c r="F148" s="20"/>
      <c r="H148" s="2"/>
      <c r="I148" s="2"/>
      <c r="O148" s="2"/>
      <c r="P148"/>
    </row>
    <row r="149" spans="1:16" s="218" customFormat="1">
      <c r="A149" s="217"/>
      <c r="B149" s="217"/>
      <c r="C149" s="217"/>
      <c r="D149" s="217"/>
      <c r="E149" s="217"/>
      <c r="F149" s="20"/>
      <c r="H149" s="2"/>
      <c r="I149" s="2"/>
      <c r="O149" s="2"/>
      <c r="P149"/>
    </row>
    <row r="150" spans="1:16" s="218" customFormat="1">
      <c r="A150" s="217"/>
      <c r="B150" s="217"/>
      <c r="C150" s="217"/>
      <c r="D150" s="217"/>
      <c r="E150" s="217"/>
      <c r="F150" s="20"/>
      <c r="H150" s="2"/>
      <c r="I150" s="2"/>
      <c r="O150" s="2"/>
      <c r="P150"/>
    </row>
    <row r="151" spans="1:16" s="218" customFormat="1">
      <c r="A151" s="217"/>
      <c r="B151" s="217"/>
      <c r="C151" s="217"/>
      <c r="D151" s="217"/>
      <c r="E151" s="217"/>
      <c r="F151" s="20"/>
      <c r="H151" s="2"/>
      <c r="I151" s="2"/>
      <c r="O151" s="2"/>
      <c r="P151"/>
    </row>
  </sheetData>
  <pageMargins left="0.43307086614173229" right="0.23622047244094488" top="0.55118110236220474" bottom="0.55118110236220474" header="0.31496062992125984" footer="0.31496062992125984"/>
  <pageSetup paperSize="9" scale="2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pageSetUpPr fitToPage="1"/>
  </sheetPr>
  <dimension ref="A1:XDO151"/>
  <sheetViews>
    <sheetView showGridLines="0" zoomScale="70" zoomScaleNormal="70" workbookViewId="0">
      <pane xSplit="6" ySplit="12" topLeftCell="G13" activePane="bottomRight" state="frozen"/>
      <selection pane="topRight"/>
      <selection pane="bottomLeft"/>
      <selection pane="bottomRight" activeCell="P39" sqref="P39"/>
    </sheetView>
  </sheetViews>
  <sheetFormatPr defaultRowHeight="12.75"/>
  <cols>
    <col min="1" max="1" width="3.140625" style="217" customWidth="1"/>
    <col min="2" max="2" width="3.28515625" style="217" customWidth="1"/>
    <col min="3" max="3" width="2.28515625" style="217" customWidth="1"/>
    <col min="4" max="4" width="37.7109375" style="217" customWidth="1"/>
    <col min="5" max="5" width="13.140625" style="217" customWidth="1"/>
    <col min="6" max="6" width="3.85546875" style="217" customWidth="1"/>
    <col min="7" max="7" width="3.5703125" style="217" customWidth="1"/>
    <col min="8" max="8" width="12" style="217" bestFit="1" customWidth="1"/>
    <col min="9" max="14" width="11.5703125" style="217" customWidth="1"/>
    <col min="15" max="15" width="3.5703125" style="217" customWidth="1"/>
    <col min="16" max="16" width="12.5703125" style="217" customWidth="1"/>
    <col min="17" max="17" width="3.5703125" style="217" customWidth="1"/>
    <col min="18" max="18" width="14.42578125" style="217" customWidth="1"/>
    <col min="19" max="16384" width="9.140625" style="217"/>
  </cols>
  <sheetData>
    <row r="1" spans="1:20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</row>
    <row r="2" spans="1:20" ht="17.25" customHeight="1">
      <c r="A2" s="170" t="s">
        <v>35</v>
      </c>
      <c r="B2" s="169"/>
      <c r="C2" s="169"/>
      <c r="D2" s="170" t="s">
        <v>143</v>
      </c>
      <c r="E2" s="170" t="str">
        <f>IF(E80, "", E80)</f>
        <v/>
      </c>
      <c r="F2" s="170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20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</row>
    <row r="4" spans="1:20" ht="15">
      <c r="A4" s="221"/>
      <c r="B4" s="4"/>
      <c r="C4" s="4"/>
      <c r="D4" s="4"/>
      <c r="F4" s="14"/>
    </row>
    <row r="5" spans="1:20" ht="15">
      <c r="A5" s="221"/>
      <c r="B5" s="4"/>
      <c r="C5" s="4"/>
      <c r="D5" s="4"/>
    </row>
    <row r="6" spans="1:20" ht="15">
      <c r="A6" s="221"/>
      <c r="B6" s="4"/>
      <c r="C6" s="4"/>
      <c r="D6" s="4"/>
    </row>
    <row r="7" spans="1:20" ht="15">
      <c r="A7" s="221"/>
      <c r="B7" s="4"/>
      <c r="C7" s="4"/>
      <c r="D7" s="4"/>
    </row>
    <row r="8" spans="1:20" ht="15">
      <c r="A8" s="219"/>
      <c r="B8" s="4"/>
      <c r="C8" s="4"/>
      <c r="D8" s="31"/>
    </row>
    <row r="9" spans="1:20" ht="15">
      <c r="A9" s="221"/>
      <c r="B9" s="4"/>
      <c r="C9" s="4"/>
      <c r="D9" s="4"/>
      <c r="H9" s="117"/>
      <c r="I9" s="117"/>
      <c r="J9" s="117"/>
      <c r="K9" s="117"/>
      <c r="L9" s="117"/>
      <c r="M9" s="117"/>
      <c r="N9" s="117"/>
    </row>
    <row r="11" spans="1:20">
      <c r="B11" s="109"/>
      <c r="C11" s="109"/>
      <c r="D11" s="109"/>
      <c r="E11" s="109"/>
      <c r="H11" s="111" t="s">
        <v>179</v>
      </c>
      <c r="I11" s="111" t="s">
        <v>184</v>
      </c>
      <c r="J11" s="111" t="s">
        <v>174</v>
      </c>
      <c r="K11" s="111" t="s">
        <v>175</v>
      </c>
      <c r="L11" s="111" t="s">
        <v>176</v>
      </c>
      <c r="M11" s="111" t="s">
        <v>177</v>
      </c>
      <c r="N11" s="111" t="s">
        <v>178</v>
      </c>
      <c r="P11" s="109" t="s">
        <v>0</v>
      </c>
    </row>
    <row r="12" spans="1:20" s="8" customFormat="1" ht="15.75">
      <c r="A12" s="6"/>
      <c r="B12" s="83"/>
      <c r="C12" s="83"/>
      <c r="D12" s="83"/>
      <c r="E12" s="83"/>
      <c r="F12" s="6"/>
      <c r="H12" s="103" t="s">
        <v>49</v>
      </c>
      <c r="I12" s="103" t="s">
        <v>49</v>
      </c>
      <c r="J12" s="103" t="s">
        <v>49</v>
      </c>
      <c r="K12" s="103" t="s">
        <v>49</v>
      </c>
      <c r="L12" s="103" t="s">
        <v>49</v>
      </c>
      <c r="M12" s="103" t="s">
        <v>49</v>
      </c>
      <c r="N12" s="103" t="s">
        <v>49</v>
      </c>
      <c r="P12" s="103" t="s">
        <v>49</v>
      </c>
    </row>
    <row r="13" spans="1:20" s="8" customFormat="1" ht="15.75">
      <c r="A13" s="6"/>
      <c r="B13" s="217"/>
      <c r="C13" s="217"/>
      <c r="D13" s="11"/>
      <c r="E13" s="217" t="str">
        <f>IF(ISBLANK(D13), "", INDEX(Asset_groups!$F$7:$F$73, MATCH(D13, Asset_groups!$D$7:$D$73,0))="capex")</f>
        <v/>
      </c>
      <c r="F13" s="12"/>
      <c r="G13" s="45"/>
      <c r="H13" s="284">
        <v>19</v>
      </c>
      <c r="I13" s="284">
        <f>H13+1</f>
        <v>20</v>
      </c>
      <c r="J13" s="284">
        <f t="shared" ref="J13:N13" si="0">I13+1</f>
        <v>21</v>
      </c>
      <c r="K13" s="284">
        <f t="shared" si="0"/>
        <v>22</v>
      </c>
      <c r="L13" s="284">
        <f t="shared" si="0"/>
        <v>23</v>
      </c>
      <c r="M13" s="284">
        <f t="shared" si="0"/>
        <v>24</v>
      </c>
      <c r="N13" s="284">
        <f t="shared" si="0"/>
        <v>25</v>
      </c>
      <c r="O13" s="45"/>
      <c r="P13" s="105"/>
      <c r="Q13" s="45"/>
      <c r="R13" s="217"/>
      <c r="S13" s="217"/>
      <c r="T13" s="217"/>
    </row>
    <row r="14" spans="1:20" ht="15">
      <c r="B14" s="9" t="s">
        <v>120</v>
      </c>
      <c r="C14" s="9"/>
      <c r="D14" s="9"/>
      <c r="E14" s="9"/>
      <c r="F14" s="9"/>
      <c r="G14" s="9"/>
      <c r="H14" s="104"/>
      <c r="I14" s="104"/>
      <c r="J14" s="104"/>
      <c r="K14" s="104"/>
      <c r="L14" s="104"/>
      <c r="M14" s="104"/>
      <c r="N14" s="104"/>
      <c r="O14" s="9"/>
      <c r="P14" s="104"/>
      <c r="Q14" s="9"/>
    </row>
    <row r="15" spans="1:20">
      <c r="B15" s="185" t="str">
        <f>B14</f>
        <v>Design &amp; Procurement</v>
      </c>
      <c r="D15" s="11" t="s">
        <v>120</v>
      </c>
      <c r="F15" s="12"/>
      <c r="G15" s="124"/>
      <c r="H15" s="235">
        <f>SUMIF(Tot_cost!$AI$11:$AX$11,H$11, Tot_cost!$AI15:$AX15)</f>
        <v>0</v>
      </c>
      <c r="I15" s="235">
        <f ca="1">SUMIF(Tot_cost!$AI$11:$AX$11,I$11, Tot_cost!$AI15:$AX15)</f>
        <v>131335.85754942868</v>
      </c>
      <c r="J15" s="235">
        <f ca="1">SUMIF(Tot_cost!$AI$11:$AX$11,J$11, Tot_cost!$AI15:$AX15)</f>
        <v>2880391.3306226302</v>
      </c>
      <c r="K15" s="235">
        <f ca="1">SUMIF(Tot_cost!$AI$11:$AX$11,K$11, Tot_cost!$AI15:$AX15)</f>
        <v>1298287.2475787783</v>
      </c>
      <c r="L15" s="235">
        <f ca="1">SUMIF(Tot_cost!$AI$11:$AX$11,L$11, Tot_cost!$AI15:$AX15)</f>
        <v>1151880.0621138415</v>
      </c>
      <c r="M15" s="235">
        <f ca="1">SUMIF(Tot_cost!$AI$11:$AX$11,M$11, Tot_cost!$AI15:$AX15)</f>
        <v>510272.10228220647</v>
      </c>
      <c r="N15" s="235">
        <f>SUMIF(Tot_cost!$AI$11:$AX$11,N$11, Tot_cost!$AI15:$AX15)</f>
        <v>0</v>
      </c>
      <c r="O15" s="124"/>
      <c r="P15" s="235">
        <f ca="1">SUM(H15:N15)</f>
        <v>5972166.600146885</v>
      </c>
      <c r="R15" s="124"/>
    </row>
    <row r="16" spans="1:20">
      <c r="D16" s="11"/>
      <c r="F16" s="12"/>
      <c r="G16" s="45"/>
      <c r="H16" s="105"/>
      <c r="I16" s="105"/>
      <c r="J16" s="105"/>
      <c r="K16" s="105"/>
      <c r="L16" s="105"/>
      <c r="M16" s="105"/>
      <c r="N16" s="105"/>
      <c r="O16" s="45"/>
      <c r="P16" s="105"/>
      <c r="Q16" s="45"/>
      <c r="R16" s="124"/>
    </row>
    <row r="17" spans="2:25" ht="15">
      <c r="B17" s="9" t="s">
        <v>45</v>
      </c>
      <c r="F17" s="12"/>
      <c r="H17" s="105"/>
      <c r="I17" s="105"/>
      <c r="J17" s="105"/>
      <c r="K17" s="105"/>
      <c r="L17" s="105"/>
      <c r="M17" s="105"/>
      <c r="N17" s="105"/>
      <c r="P17" s="105"/>
      <c r="R17" s="124"/>
    </row>
    <row r="18" spans="2:25">
      <c r="B18" s="185" t="str">
        <f t="shared" ref="B18:B38" si="1">B17</f>
        <v>Feeder works</v>
      </c>
      <c r="D18" s="224" t="s">
        <v>86</v>
      </c>
      <c r="F18" s="12"/>
      <c r="G18" s="124"/>
      <c r="H18" s="235">
        <f>SUMIF(Tot_cost!$AI$11:$AX$11,H$11, Tot_cost!$AI18:$AX18)</f>
        <v>0</v>
      </c>
      <c r="I18" s="235">
        <f>SUMIF(Tot_cost!$AI$11:$AX$11,I$11, Tot_cost!$AI18:$AX18)</f>
        <v>0</v>
      </c>
      <c r="J18" s="235">
        <f ca="1">SUMIF(Tot_cost!$AI$11:$AX$11,J$11, Tot_cost!$AI18:$AX18)</f>
        <v>457282.69450000377</v>
      </c>
      <c r="K18" s="235">
        <f ca="1">SUMIF(Tot_cost!$AI$11:$AX$11,K$11, Tot_cost!$AI18:$AX18)</f>
        <v>937538.64639000385</v>
      </c>
      <c r="L18" s="235">
        <f ca="1">SUMIF(Tot_cost!$AI$11:$AX$11,L$11, Tot_cost!$AI18:$AX18)</f>
        <v>0</v>
      </c>
      <c r="M18" s="235">
        <f ca="1">SUMIF(Tot_cost!$AI$11:$AX$11,M$11, Tot_cost!$AI18:$AX18)</f>
        <v>0</v>
      </c>
      <c r="N18" s="235">
        <f>SUMIF(Tot_cost!$AI$11:$AX$11,N$11, Tot_cost!$AI18:$AX18)</f>
        <v>0</v>
      </c>
      <c r="O18" s="124"/>
      <c r="P18" s="235">
        <f t="shared" ref="P18:P32" ca="1" si="2">SUM(H18:N18)</f>
        <v>1394821.3408900076</v>
      </c>
      <c r="R18" s="124"/>
      <c r="T18" s="124"/>
      <c r="U18" s="124"/>
      <c r="V18" s="124"/>
      <c r="W18" s="124"/>
      <c r="Y18" s="124"/>
    </row>
    <row r="19" spans="2:25">
      <c r="B19" s="185" t="str">
        <f t="shared" si="1"/>
        <v>Feeder works</v>
      </c>
      <c r="D19" s="224" t="s">
        <v>87</v>
      </c>
      <c r="F19" s="12"/>
      <c r="G19" s="124"/>
      <c r="H19" s="235">
        <f>SUMIF(Tot_cost!$AI$11:$AX$11,H$11, Tot_cost!$AI19:$AX19)</f>
        <v>0</v>
      </c>
      <c r="I19" s="235">
        <f>SUMIF(Tot_cost!$AI$11:$AX$11,I$11, Tot_cost!$AI19:$AX19)</f>
        <v>0</v>
      </c>
      <c r="J19" s="235">
        <f ca="1">SUMIF(Tot_cost!$AI$11:$AX$11,J$11, Tot_cost!$AI19:$AX19)</f>
        <v>843430.78857799293</v>
      </c>
      <c r="K19" s="235">
        <f ca="1">SUMIF(Tot_cost!$AI$11:$AX$11,K$11, Tot_cost!$AI19:$AX19)</f>
        <v>2440546.0344255585</v>
      </c>
      <c r="L19" s="235">
        <f ca="1">SUMIF(Tot_cost!$AI$11:$AX$11,L$11, Tot_cost!$AI19:$AX19)</f>
        <v>0</v>
      </c>
      <c r="M19" s="235">
        <f ca="1">SUMIF(Tot_cost!$AI$11:$AX$11,M$11, Tot_cost!$AI19:$AX19)</f>
        <v>0</v>
      </c>
      <c r="N19" s="235">
        <f>SUMIF(Tot_cost!$AI$11:$AX$11,N$11, Tot_cost!$AI19:$AX19)</f>
        <v>0</v>
      </c>
      <c r="O19" s="124"/>
      <c r="P19" s="235">
        <f t="shared" ca="1" si="2"/>
        <v>3283976.8230035515</v>
      </c>
      <c r="R19" s="124"/>
      <c r="T19" s="124"/>
      <c r="U19" s="124"/>
      <c r="V19" s="124"/>
      <c r="W19" s="124"/>
      <c r="Y19" s="124"/>
    </row>
    <row r="20" spans="2:25">
      <c r="B20" s="185" t="str">
        <f t="shared" si="1"/>
        <v>Feeder works</v>
      </c>
      <c r="D20" s="217" t="s">
        <v>68</v>
      </c>
      <c r="F20" s="12"/>
      <c r="G20" s="124"/>
      <c r="H20" s="235">
        <f>SUMIF(Tot_cost!$AI$11:$AX$11,H$11, Tot_cost!$AI20:$AX20)</f>
        <v>0</v>
      </c>
      <c r="I20" s="235">
        <f>SUMIF(Tot_cost!$AI$11:$AX$11,I$11, Tot_cost!$AI20:$AX20)</f>
        <v>0</v>
      </c>
      <c r="J20" s="235">
        <f ca="1">SUMIF(Tot_cost!$AI$11:$AX$11,J$11, Tot_cost!$AI20:$AX20)</f>
        <v>0</v>
      </c>
      <c r="K20" s="235">
        <f ca="1">SUMIF(Tot_cost!$AI$11:$AX$11,K$11, Tot_cost!$AI20:$AX20)</f>
        <v>120636.59340382398</v>
      </c>
      <c r="L20" s="235">
        <f ca="1">SUMIF(Tot_cost!$AI$11:$AX$11,L$11, Tot_cost!$AI20:$AX20)</f>
        <v>0</v>
      </c>
      <c r="M20" s="235">
        <f ca="1">SUMIF(Tot_cost!$AI$11:$AX$11,M$11, Tot_cost!$AI20:$AX20)</f>
        <v>0</v>
      </c>
      <c r="N20" s="235">
        <f>SUMIF(Tot_cost!$AI$11:$AX$11,N$11, Tot_cost!$AI20:$AX20)</f>
        <v>0</v>
      </c>
      <c r="O20" s="124"/>
      <c r="P20" s="235">
        <f t="shared" ca="1" si="2"/>
        <v>120636.59340382398</v>
      </c>
      <c r="R20" s="124"/>
      <c r="T20" s="124"/>
      <c r="U20" s="124"/>
      <c r="V20" s="124"/>
      <c r="W20" s="124"/>
      <c r="Y20" s="124"/>
    </row>
    <row r="21" spans="2:25">
      <c r="B21" s="185" t="str">
        <f t="shared" si="1"/>
        <v>Feeder works</v>
      </c>
      <c r="D21" s="224" t="s">
        <v>67</v>
      </c>
      <c r="F21" s="12"/>
      <c r="G21" s="124"/>
      <c r="H21" s="235">
        <f>SUMIF(Tot_cost!$AI$11:$AX$11,H$11, Tot_cost!$AI21:$AX21)</f>
        <v>0</v>
      </c>
      <c r="I21" s="235">
        <f>SUMIF(Tot_cost!$AI$11:$AX$11,I$11, Tot_cost!$AI21:$AX21)</f>
        <v>0</v>
      </c>
      <c r="J21" s="235">
        <f ca="1">SUMIF(Tot_cost!$AI$11:$AX$11,J$11, Tot_cost!$AI21:$AX21)</f>
        <v>0</v>
      </c>
      <c r="K21" s="235">
        <f ca="1">SUMIF(Tot_cost!$AI$11:$AX$11,K$11, Tot_cost!$AI21:$AX21)</f>
        <v>85056.068478222616</v>
      </c>
      <c r="L21" s="235">
        <f ca="1">SUMIF(Tot_cost!$AI$11:$AX$11,L$11, Tot_cost!$AI21:$AX21)</f>
        <v>0</v>
      </c>
      <c r="M21" s="235">
        <f ca="1">SUMIF(Tot_cost!$AI$11:$AX$11,M$11, Tot_cost!$AI21:$AX21)</f>
        <v>0</v>
      </c>
      <c r="N21" s="235">
        <f>SUMIF(Tot_cost!$AI$11:$AX$11,N$11, Tot_cost!$AI21:$AX21)</f>
        <v>0</v>
      </c>
      <c r="O21" s="124"/>
      <c r="P21" s="235">
        <f t="shared" ca="1" si="2"/>
        <v>85056.068478222616</v>
      </c>
      <c r="R21" s="124"/>
      <c r="T21" s="124"/>
      <c r="U21" s="124"/>
      <c r="V21" s="124"/>
      <c r="W21" s="124"/>
      <c r="Y21" s="124"/>
    </row>
    <row r="22" spans="2:25">
      <c r="B22" s="185" t="str">
        <f t="shared" si="1"/>
        <v>Feeder works</v>
      </c>
      <c r="D22" s="217" t="s">
        <v>5</v>
      </c>
      <c r="F22" s="12"/>
      <c r="G22" s="124"/>
      <c r="H22" s="235">
        <f>SUMIF(Tot_cost!$AI$11:$AX$11,H$11, Tot_cost!$AI22:$AX22)</f>
        <v>0</v>
      </c>
      <c r="I22" s="235">
        <f>SUMIF(Tot_cost!$AI$11:$AX$11,I$11, Tot_cost!$AI22:$AX22)</f>
        <v>0</v>
      </c>
      <c r="J22" s="235">
        <f ca="1">SUMIF(Tot_cost!$AI$11:$AX$11,J$11, Tot_cost!$AI22:$AX22)</f>
        <v>0</v>
      </c>
      <c r="K22" s="235">
        <f ca="1">SUMIF(Tot_cost!$AI$11:$AX$11,K$11, Tot_cost!$AI22:$AX22)</f>
        <v>228964.74262849195</v>
      </c>
      <c r="L22" s="235">
        <f ca="1">SUMIF(Tot_cost!$AI$11:$AX$11,L$11, Tot_cost!$AI22:$AX22)</f>
        <v>0</v>
      </c>
      <c r="M22" s="235">
        <f ca="1">SUMIF(Tot_cost!$AI$11:$AX$11,M$11, Tot_cost!$AI22:$AX22)</f>
        <v>0</v>
      </c>
      <c r="N22" s="235">
        <f>SUMIF(Tot_cost!$AI$11:$AX$11,N$11, Tot_cost!$AI22:$AX22)</f>
        <v>0</v>
      </c>
      <c r="O22" s="124"/>
      <c r="P22" s="235">
        <f t="shared" ca="1" si="2"/>
        <v>228964.74262849195</v>
      </c>
      <c r="R22" s="124"/>
      <c r="T22" s="124"/>
      <c r="U22" s="124"/>
      <c r="V22" s="124"/>
      <c r="W22" s="124"/>
      <c r="Y22" s="124"/>
    </row>
    <row r="23" spans="2:25">
      <c r="B23" s="185" t="str">
        <f t="shared" si="1"/>
        <v>Feeder works</v>
      </c>
      <c r="D23" s="217" t="s">
        <v>6</v>
      </c>
      <c r="F23" s="12"/>
      <c r="G23" s="124"/>
      <c r="H23" s="235">
        <f>SUMIF(Tot_cost!$AI$11:$AX$11,H$11, Tot_cost!$AI23:$AX23)</f>
        <v>0</v>
      </c>
      <c r="I23" s="235">
        <f>SUMIF(Tot_cost!$AI$11:$AX$11,I$11, Tot_cost!$AI23:$AX23)</f>
        <v>0</v>
      </c>
      <c r="J23" s="235">
        <f ca="1">SUMIF(Tot_cost!$AI$11:$AX$11,J$11, Tot_cost!$AI23:$AX23)</f>
        <v>0</v>
      </c>
      <c r="K23" s="235">
        <f ca="1">SUMIF(Tot_cost!$AI$11:$AX$11,K$11, Tot_cost!$AI23:$AX23)</f>
        <v>768859.72155920079</v>
      </c>
      <c r="L23" s="235">
        <f ca="1">SUMIF(Tot_cost!$AI$11:$AX$11,L$11, Tot_cost!$AI23:$AX23)</f>
        <v>0</v>
      </c>
      <c r="M23" s="235">
        <f ca="1">SUMIF(Tot_cost!$AI$11:$AX$11,M$11, Tot_cost!$AI23:$AX23)</f>
        <v>0</v>
      </c>
      <c r="N23" s="235">
        <f>SUMIF(Tot_cost!$AI$11:$AX$11,N$11, Tot_cost!$AI23:$AX23)</f>
        <v>0</v>
      </c>
      <c r="O23" s="124"/>
      <c r="P23" s="235">
        <f t="shared" ca="1" si="2"/>
        <v>768859.72155920079</v>
      </c>
      <c r="R23" s="124"/>
      <c r="T23" s="124"/>
      <c r="U23" s="124"/>
      <c r="V23" s="124"/>
      <c r="W23" s="124"/>
      <c r="Y23" s="124"/>
    </row>
    <row r="24" spans="2:25">
      <c r="B24" s="185" t="str">
        <f t="shared" si="1"/>
        <v>Feeder works</v>
      </c>
      <c r="D24" s="217" t="s">
        <v>20</v>
      </c>
      <c r="F24" s="12"/>
      <c r="G24" s="124"/>
      <c r="H24" s="235">
        <f>SUMIF(Tot_cost!$AI$11:$AX$11,H$11, Tot_cost!$AI24:$AX24)</f>
        <v>0</v>
      </c>
      <c r="I24" s="235">
        <f>SUMIF(Tot_cost!$AI$11:$AX$11,I$11, Tot_cost!$AI24:$AX24)</f>
        <v>0</v>
      </c>
      <c r="J24" s="235">
        <f ca="1">SUMIF(Tot_cost!$AI$11:$AX$11,J$11, Tot_cost!$AI24:$AX24)</f>
        <v>0</v>
      </c>
      <c r="K24" s="235">
        <f ca="1">SUMIF(Tot_cost!$AI$11:$AX$11,K$11, Tot_cost!$AI24:$AX24)</f>
        <v>38033.279190757552</v>
      </c>
      <c r="L24" s="235">
        <f ca="1">SUMIF(Tot_cost!$AI$11:$AX$11,L$11, Tot_cost!$AI24:$AX24)</f>
        <v>0</v>
      </c>
      <c r="M24" s="235">
        <f ca="1">SUMIF(Tot_cost!$AI$11:$AX$11,M$11, Tot_cost!$AI24:$AX24)</f>
        <v>0</v>
      </c>
      <c r="N24" s="235">
        <f>SUMIF(Tot_cost!$AI$11:$AX$11,N$11, Tot_cost!$AI24:$AX24)</f>
        <v>0</v>
      </c>
      <c r="O24" s="124"/>
      <c r="P24" s="235">
        <f t="shared" ca="1" si="2"/>
        <v>38033.279190757552</v>
      </c>
      <c r="R24" s="124"/>
      <c r="T24" s="124"/>
      <c r="U24" s="124"/>
      <c r="V24" s="124"/>
      <c r="W24" s="124"/>
      <c r="Y24" s="124"/>
    </row>
    <row r="25" spans="2:25">
      <c r="B25" s="185" t="str">
        <f t="shared" si="1"/>
        <v>Feeder works</v>
      </c>
      <c r="D25" s="217" t="s">
        <v>78</v>
      </c>
      <c r="F25" s="12"/>
      <c r="G25" s="124"/>
      <c r="H25" s="235">
        <f>SUMIF(Tot_cost!$AI$11:$AX$11,H$11, Tot_cost!$AI25:$AX25)</f>
        <v>0</v>
      </c>
      <c r="I25" s="235">
        <f>SUMIF(Tot_cost!$AI$11:$AX$11,I$11, Tot_cost!$AI25:$AX25)</f>
        <v>0</v>
      </c>
      <c r="J25" s="235">
        <f ca="1">SUMIF(Tot_cost!$AI$11:$AX$11,J$11, Tot_cost!$AI25:$AX25)</f>
        <v>0</v>
      </c>
      <c r="K25" s="235">
        <f ca="1">SUMIF(Tot_cost!$AI$11:$AX$11,K$11, Tot_cost!$AI25:$AX25)</f>
        <v>469335.06338289194</v>
      </c>
      <c r="L25" s="235">
        <f ca="1">SUMIF(Tot_cost!$AI$11:$AX$11,L$11, Tot_cost!$AI25:$AX25)</f>
        <v>0</v>
      </c>
      <c r="M25" s="235">
        <f ca="1">SUMIF(Tot_cost!$AI$11:$AX$11,M$11, Tot_cost!$AI25:$AX25)</f>
        <v>0</v>
      </c>
      <c r="N25" s="235">
        <f>SUMIF(Tot_cost!$AI$11:$AX$11,N$11, Tot_cost!$AI25:$AX25)</f>
        <v>0</v>
      </c>
      <c r="O25" s="124"/>
      <c r="P25" s="235">
        <f t="shared" ca="1" si="2"/>
        <v>469335.06338289194</v>
      </c>
      <c r="R25" s="124"/>
      <c r="T25" s="124"/>
      <c r="U25" s="124"/>
      <c r="V25" s="124"/>
      <c r="W25" s="124"/>
      <c r="Y25" s="124"/>
    </row>
    <row r="26" spans="2:25">
      <c r="B26" s="185" t="str">
        <f t="shared" si="1"/>
        <v>Feeder works</v>
      </c>
      <c r="D26" s="217" t="s">
        <v>79</v>
      </c>
      <c r="F26" s="12"/>
      <c r="G26" s="124"/>
      <c r="H26" s="235">
        <f>SUMIF(Tot_cost!$AI$11:$AX$11,H$11, Tot_cost!$AI26:$AX26)</f>
        <v>0</v>
      </c>
      <c r="I26" s="235">
        <f>SUMIF(Tot_cost!$AI$11:$AX$11,I$11, Tot_cost!$AI26:$AX26)</f>
        <v>0</v>
      </c>
      <c r="J26" s="235">
        <f ca="1">SUMIF(Tot_cost!$AI$11:$AX$11,J$11, Tot_cost!$AI26:$AX26)</f>
        <v>0</v>
      </c>
      <c r="K26" s="235">
        <f ca="1">SUMIF(Tot_cost!$AI$11:$AX$11,K$11, Tot_cost!$AI26:$AX26)</f>
        <v>0</v>
      </c>
      <c r="L26" s="235">
        <f ca="1">SUMIF(Tot_cost!$AI$11:$AX$11,L$11, Tot_cost!$AI26:$AX26)</f>
        <v>0</v>
      </c>
      <c r="M26" s="235">
        <f ca="1">SUMIF(Tot_cost!$AI$11:$AX$11,M$11, Tot_cost!$AI26:$AX26)</f>
        <v>0</v>
      </c>
      <c r="N26" s="235">
        <f>SUMIF(Tot_cost!$AI$11:$AX$11,N$11, Tot_cost!$AI26:$AX26)</f>
        <v>0</v>
      </c>
      <c r="O26" s="124"/>
      <c r="P26" s="235">
        <f t="shared" ca="1" si="2"/>
        <v>0</v>
      </c>
      <c r="R26" s="124"/>
      <c r="T26" s="124"/>
      <c r="U26" s="124"/>
      <c r="V26" s="124"/>
      <c r="W26" s="124"/>
      <c r="Y26" s="124"/>
    </row>
    <row r="27" spans="2:25">
      <c r="B27" s="185" t="str">
        <f t="shared" si="1"/>
        <v>Feeder works</v>
      </c>
      <c r="D27" s="217" t="s">
        <v>80</v>
      </c>
      <c r="F27" s="12"/>
      <c r="G27" s="124"/>
      <c r="H27" s="235">
        <f>SUMIF(Tot_cost!$AI$11:$AX$11,H$11, Tot_cost!$AI27:$AX27)</f>
        <v>0</v>
      </c>
      <c r="I27" s="235">
        <f>SUMIF(Tot_cost!$AI$11:$AX$11,I$11, Tot_cost!$AI27:$AX27)</f>
        <v>0</v>
      </c>
      <c r="J27" s="235">
        <f ca="1">SUMIF(Tot_cost!$AI$11:$AX$11,J$11, Tot_cost!$AI27:$AX27)</f>
        <v>0</v>
      </c>
      <c r="K27" s="235">
        <f ca="1">SUMIF(Tot_cost!$AI$11:$AX$11,K$11, Tot_cost!$AI27:$AX27)</f>
        <v>735604.39390724688</v>
      </c>
      <c r="L27" s="235">
        <f ca="1">SUMIF(Tot_cost!$AI$11:$AX$11,L$11, Tot_cost!$AI27:$AX27)</f>
        <v>0</v>
      </c>
      <c r="M27" s="235">
        <f ca="1">SUMIF(Tot_cost!$AI$11:$AX$11,M$11, Tot_cost!$AI27:$AX27)</f>
        <v>0</v>
      </c>
      <c r="N27" s="235">
        <f>SUMIF(Tot_cost!$AI$11:$AX$11,N$11, Tot_cost!$AI27:$AX27)</f>
        <v>0</v>
      </c>
      <c r="O27" s="124"/>
      <c r="P27" s="235">
        <f t="shared" ca="1" si="2"/>
        <v>735604.39390724688</v>
      </c>
      <c r="R27" s="124"/>
      <c r="T27" s="124"/>
      <c r="U27" s="124"/>
      <c r="V27" s="124"/>
      <c r="W27" s="124"/>
      <c r="Y27" s="124"/>
    </row>
    <row r="28" spans="2:25">
      <c r="B28" s="185" t="str">
        <f t="shared" si="1"/>
        <v>Feeder works</v>
      </c>
      <c r="D28" s="217" t="s">
        <v>93</v>
      </c>
      <c r="F28" s="12"/>
      <c r="G28" s="124"/>
      <c r="H28" s="235">
        <f>SUMIF(Tot_cost!$AI$11:$AX$11,H$11, Tot_cost!$AI28:$AX28)</f>
        <v>0</v>
      </c>
      <c r="I28" s="235">
        <f>SUMIF(Tot_cost!$AI$11:$AX$11,I$11, Tot_cost!$AI28:$AX28)</f>
        <v>0</v>
      </c>
      <c r="J28" s="235">
        <f ca="1">SUMIF(Tot_cost!$AI$11:$AX$11,J$11, Tot_cost!$AI28:$AX28)</f>
        <v>0</v>
      </c>
      <c r="K28" s="235">
        <f ca="1">SUMIF(Tot_cost!$AI$11:$AX$11,K$11, Tot_cost!$AI28:$AX28)</f>
        <v>1183086.2528875095</v>
      </c>
      <c r="L28" s="235">
        <f ca="1">SUMIF(Tot_cost!$AI$11:$AX$11,L$11, Tot_cost!$AI28:$AX28)</f>
        <v>0</v>
      </c>
      <c r="M28" s="235">
        <f ca="1">SUMIF(Tot_cost!$AI$11:$AX$11,M$11, Tot_cost!$AI28:$AX28)</f>
        <v>0</v>
      </c>
      <c r="N28" s="235">
        <f>SUMIF(Tot_cost!$AI$11:$AX$11,N$11, Tot_cost!$AI28:$AX28)</f>
        <v>0</v>
      </c>
      <c r="O28" s="124"/>
      <c r="P28" s="235">
        <f t="shared" ca="1" si="2"/>
        <v>1183086.2528875095</v>
      </c>
      <c r="R28" s="124"/>
      <c r="T28" s="124"/>
      <c r="U28" s="124"/>
      <c r="V28" s="124"/>
      <c r="W28" s="124"/>
      <c r="Y28" s="124"/>
    </row>
    <row r="29" spans="2:25">
      <c r="B29" s="185" t="str">
        <f t="shared" si="1"/>
        <v>Feeder works</v>
      </c>
      <c r="D29" s="217" t="s">
        <v>103</v>
      </c>
      <c r="F29" s="12"/>
      <c r="G29" s="124"/>
      <c r="H29" s="235">
        <f>SUMIF(Tot_cost!$AI$11:$AX$11,H$11, Tot_cost!$AI29:$AX29)</f>
        <v>0</v>
      </c>
      <c r="I29" s="235">
        <f>SUMIF(Tot_cost!$AI$11:$AX$11,I$11, Tot_cost!$AI29:$AX29)</f>
        <v>0</v>
      </c>
      <c r="J29" s="235">
        <f ca="1">SUMIF(Tot_cost!$AI$11:$AX$11,J$11, Tot_cost!$AI29:$AX29)</f>
        <v>0</v>
      </c>
      <c r="K29" s="235">
        <f ca="1">SUMIF(Tot_cost!$AI$11:$AX$11,K$11, Tot_cost!$AI29:$AX29)</f>
        <v>2538169.438574709</v>
      </c>
      <c r="L29" s="235">
        <f ca="1">SUMIF(Tot_cost!$AI$11:$AX$11,L$11, Tot_cost!$AI29:$AX29)</f>
        <v>141902.87580551859</v>
      </c>
      <c r="M29" s="235">
        <f ca="1">SUMIF(Tot_cost!$AI$11:$AX$11,M$11, Tot_cost!$AI29:$AX29)</f>
        <v>141902.87580551859</v>
      </c>
      <c r="N29" s="235">
        <f>SUMIF(Tot_cost!$AI$11:$AX$11,N$11, Tot_cost!$AI29:$AX29)</f>
        <v>0</v>
      </c>
      <c r="O29" s="124"/>
      <c r="P29" s="235">
        <f t="shared" ca="1" si="2"/>
        <v>2821975.1901857462</v>
      </c>
      <c r="R29" s="124"/>
      <c r="T29" s="124"/>
      <c r="U29" s="124"/>
      <c r="V29" s="124"/>
      <c r="W29" s="124"/>
      <c r="Y29" s="124"/>
    </row>
    <row r="30" spans="2:25">
      <c r="B30" s="185" t="str">
        <f t="shared" si="1"/>
        <v>Feeder works</v>
      </c>
      <c r="D30" s="217" t="s">
        <v>114</v>
      </c>
      <c r="F30" s="12"/>
      <c r="G30" s="124"/>
      <c r="H30" s="235">
        <f>SUMIF(Tot_cost!$AI$11:$AX$11,H$11, Tot_cost!$AI30:$AX30)</f>
        <v>0</v>
      </c>
      <c r="I30" s="235">
        <f>SUMIF(Tot_cost!$AI$11:$AX$11,I$11, Tot_cost!$AI30:$AX30)</f>
        <v>0</v>
      </c>
      <c r="J30" s="235">
        <f ca="1">SUMIF(Tot_cost!$AI$11:$AX$11,J$11, Tot_cost!$AI30:$AX30)</f>
        <v>0</v>
      </c>
      <c r="K30" s="235">
        <f ca="1">SUMIF(Tot_cost!$AI$11:$AX$11,K$11, Tot_cost!$AI30:$AX30)</f>
        <v>15073.899967225614</v>
      </c>
      <c r="L30" s="235">
        <f ca="1">SUMIF(Tot_cost!$AI$11:$AX$11,L$11, Tot_cost!$AI30:$AX30)</f>
        <v>0</v>
      </c>
      <c r="M30" s="235">
        <f ca="1">SUMIF(Tot_cost!$AI$11:$AX$11,M$11, Tot_cost!$AI30:$AX30)</f>
        <v>0</v>
      </c>
      <c r="N30" s="235">
        <f>SUMIF(Tot_cost!$AI$11:$AX$11,N$11, Tot_cost!$AI30:$AX30)</f>
        <v>0</v>
      </c>
      <c r="O30" s="124"/>
      <c r="P30" s="235">
        <f t="shared" ca="1" si="2"/>
        <v>15073.899967225614</v>
      </c>
      <c r="R30" s="124"/>
      <c r="T30" s="124"/>
      <c r="U30" s="124"/>
      <c r="V30" s="124"/>
      <c r="W30" s="124"/>
      <c r="Y30" s="124"/>
    </row>
    <row r="31" spans="2:25">
      <c r="B31" s="185" t="str">
        <f t="shared" si="1"/>
        <v>Feeder works</v>
      </c>
      <c r="D31" s="219" t="s">
        <v>126</v>
      </c>
      <c r="F31" s="12"/>
      <c r="G31" s="124"/>
      <c r="H31" s="235">
        <f>SUMIF(Tot_cost!$AI$11:$AX$11,H$11, Tot_cost!$AI31:$AX31)</f>
        <v>0</v>
      </c>
      <c r="I31" s="235">
        <f>SUMIF(Tot_cost!$AI$11:$AX$11,I$11, Tot_cost!$AI31:$AX31)</f>
        <v>0</v>
      </c>
      <c r="J31" s="235">
        <f ca="1">SUMIF(Tot_cost!$AI$11:$AX$11,J$11, Tot_cost!$AI31:$AX31)</f>
        <v>0</v>
      </c>
      <c r="K31" s="235">
        <f ca="1">SUMIF(Tot_cost!$AI$11:$AX$11,K$11, Tot_cost!$AI31:$AX31)</f>
        <v>0</v>
      </c>
      <c r="L31" s="235">
        <f ca="1">SUMIF(Tot_cost!$AI$11:$AX$11,L$11, Tot_cost!$AI31:$AX31)</f>
        <v>0</v>
      </c>
      <c r="M31" s="235">
        <f ca="1">SUMIF(Tot_cost!$AI$11:$AX$11,M$11, Tot_cost!$AI31:$AX31)</f>
        <v>0</v>
      </c>
      <c r="N31" s="235">
        <f>SUMIF(Tot_cost!$AI$11:$AX$11,N$11, Tot_cost!$AI31:$AX31)</f>
        <v>0</v>
      </c>
      <c r="O31" s="124"/>
      <c r="P31" s="235">
        <f t="shared" ca="1" si="2"/>
        <v>0</v>
      </c>
      <c r="R31" s="124"/>
      <c r="T31" s="124"/>
      <c r="U31" s="124"/>
      <c r="V31" s="124"/>
      <c r="W31" s="124"/>
      <c r="Y31" s="124"/>
    </row>
    <row r="32" spans="2:25">
      <c r="B32" s="185" t="str">
        <f t="shared" si="1"/>
        <v>Feeder works</v>
      </c>
      <c r="D32" s="219" t="s">
        <v>127</v>
      </c>
      <c r="F32" s="12"/>
      <c r="G32" s="124"/>
      <c r="H32" s="235">
        <f>SUMIF(Tot_cost!$AI$11:$AX$11,H$11, Tot_cost!$AI32:$AX32)</f>
        <v>0</v>
      </c>
      <c r="I32" s="235">
        <f>SUMIF(Tot_cost!$AI$11:$AX$11,I$11, Tot_cost!$AI32:$AX32)</f>
        <v>0</v>
      </c>
      <c r="J32" s="235">
        <f ca="1">SUMIF(Tot_cost!$AI$11:$AX$11,J$11, Tot_cost!$AI32:$AX32)</f>
        <v>0</v>
      </c>
      <c r="K32" s="235">
        <f ca="1">SUMIF(Tot_cost!$AI$11:$AX$11,K$11, Tot_cost!$AI32:$AX32)</f>
        <v>0</v>
      </c>
      <c r="L32" s="235">
        <f ca="1">SUMIF(Tot_cost!$AI$11:$AX$11,L$11, Tot_cost!$AI32:$AX32)</f>
        <v>0</v>
      </c>
      <c r="M32" s="235">
        <f ca="1">SUMIF(Tot_cost!$AI$11:$AX$11,M$11, Tot_cost!$AI32:$AX32)</f>
        <v>0</v>
      </c>
      <c r="N32" s="235">
        <f>SUMIF(Tot_cost!$AI$11:$AX$11,N$11, Tot_cost!$AI32:$AX32)</f>
        <v>0</v>
      </c>
      <c r="O32" s="124"/>
      <c r="P32" s="235">
        <f t="shared" ca="1" si="2"/>
        <v>0</v>
      </c>
      <c r="R32" s="124"/>
      <c r="T32" s="124"/>
      <c r="U32" s="124"/>
      <c r="V32" s="124"/>
      <c r="W32" s="124"/>
      <c r="Y32" s="124"/>
    </row>
    <row r="33" spans="1:25">
      <c r="B33" s="185" t="str">
        <f t="shared" si="1"/>
        <v>Feeder works</v>
      </c>
      <c r="F33" s="12"/>
      <c r="H33" s="105"/>
      <c r="I33" s="105"/>
      <c r="J33" s="105"/>
      <c r="K33" s="105"/>
      <c r="L33" s="105"/>
      <c r="M33" s="105"/>
      <c r="N33" s="105"/>
      <c r="P33" s="105"/>
      <c r="R33" s="124"/>
      <c r="T33" s="124"/>
      <c r="U33" s="124"/>
      <c r="V33" s="124"/>
      <c r="W33" s="124"/>
      <c r="Y33" s="124"/>
    </row>
    <row r="34" spans="1:25">
      <c r="B34" s="185" t="str">
        <f t="shared" si="1"/>
        <v>Feeder works</v>
      </c>
      <c r="D34" s="217" t="str">
        <f>Tot_cost!D34</f>
        <v>22kV feeder works</v>
      </c>
      <c r="F34" s="12"/>
      <c r="G34" s="124"/>
      <c r="H34" s="235">
        <f>SUMIF(Tot_cost!$AI$11:$AX$11,H$11, Tot_cost!$AI34:$AX34)</f>
        <v>0</v>
      </c>
      <c r="I34" s="235">
        <f>SUMIF(Tot_cost!$AI$11:$AX$11,I$11, Tot_cost!$AI34:$AX34)</f>
        <v>0</v>
      </c>
      <c r="J34" s="235">
        <f ca="1">SUMIF(Tot_cost!$AI$11:$AX$11,J$11, Tot_cost!$AI34:$AX34)</f>
        <v>3672000</v>
      </c>
      <c r="K34" s="235">
        <f ca="1">SUMIF(Tot_cost!$AI$11:$AX$11,K$11, Tot_cost!$AI34:$AX34)</f>
        <v>12982992.566944063</v>
      </c>
      <c r="L34" s="235">
        <f ca="1">SUMIF(Tot_cost!$AI$11:$AX$11,L$11, Tot_cost!$AI34:$AX34)</f>
        <v>1468668.7403204143</v>
      </c>
      <c r="M34" s="235">
        <f ca="1">SUMIF(Tot_cost!$AI$11:$AX$11,M$11, Tot_cost!$AI34:$AX34)</f>
        <v>1009668.7403204142</v>
      </c>
      <c r="N34" s="235">
        <f>SUMIF(Tot_cost!$AI$11:$AX$11,N$11, Tot_cost!$AI34:$AX34)</f>
        <v>0</v>
      </c>
      <c r="O34" s="124"/>
      <c r="P34" s="235">
        <f t="shared" ref="P34:P39" ca="1" si="3">SUM(H34:N34)</f>
        <v>19133330.047584891</v>
      </c>
      <c r="R34" s="124"/>
      <c r="T34" s="124"/>
      <c r="U34" s="124"/>
      <c r="V34" s="124"/>
      <c r="W34" s="124"/>
      <c r="Y34" s="124"/>
    </row>
    <row r="35" spans="1:25">
      <c r="B35" s="185" t="str">
        <f t="shared" si="1"/>
        <v>Feeder works</v>
      </c>
      <c r="D35" s="217" t="str">
        <f>Tot_cost!D35</f>
        <v>66kV Line works (Overhead)</v>
      </c>
      <c r="F35" s="12"/>
      <c r="G35" s="124"/>
      <c r="H35" s="235">
        <f>SUMIF(Tot_cost!$AI$11:$AX$11,H$11, Tot_cost!$AI35:$AX35)</f>
        <v>0</v>
      </c>
      <c r="I35" s="235">
        <f>SUMIF(Tot_cost!$AI$11:$AX$11,I$11, Tot_cost!$AI35:$AX35)</f>
        <v>0</v>
      </c>
      <c r="J35" s="235">
        <f ca="1">SUMIF(Tot_cost!$AI$11:$AX$11,J$11, Tot_cost!$AI35:$AX35)</f>
        <v>0</v>
      </c>
      <c r="K35" s="235">
        <f ca="1">SUMIF(Tot_cost!$AI$11:$AX$11,K$11, Tot_cost!$AI35:$AX35)</f>
        <v>8874000</v>
      </c>
      <c r="L35" s="235">
        <f ca="1">SUMIF(Tot_cost!$AI$11:$AX$11,L$11, Tot_cost!$AI35:$AX35)</f>
        <v>0</v>
      </c>
      <c r="M35" s="235">
        <f ca="1">SUMIF(Tot_cost!$AI$11:$AX$11,M$11, Tot_cost!$AI35:$AX35)</f>
        <v>0</v>
      </c>
      <c r="N35" s="235">
        <f>SUMIF(Tot_cost!$AI$11:$AX$11,N$11, Tot_cost!$AI35:$AX35)</f>
        <v>0</v>
      </c>
      <c r="O35" s="124"/>
      <c r="P35" s="235">
        <f t="shared" ca="1" si="3"/>
        <v>8874000</v>
      </c>
      <c r="R35" s="124"/>
      <c r="T35" s="124"/>
      <c r="U35" s="124"/>
      <c r="V35" s="124"/>
      <c r="W35" s="124"/>
      <c r="Y35" s="124"/>
    </row>
    <row r="36" spans="1:25">
      <c r="B36" s="185" t="str">
        <f t="shared" si="1"/>
        <v>Feeder works</v>
      </c>
      <c r="D36" s="217" t="str">
        <f>Tot_cost!D36</f>
        <v>3rd phase line extension</v>
      </c>
      <c r="F36" s="12"/>
      <c r="G36" s="124"/>
      <c r="H36" s="235">
        <f>SUMIF(Tot_cost!$AI$11:$AX$11,H$11, Tot_cost!$AI36:$AX36)</f>
        <v>0</v>
      </c>
      <c r="I36" s="235">
        <f>SUMIF(Tot_cost!$AI$11:$AX$11,I$11, Tot_cost!$AI36:$AX36)</f>
        <v>0</v>
      </c>
      <c r="J36" s="235">
        <f ca="1">SUMIF(Tot_cost!$AI$11:$AX$11,J$11, Tot_cost!$AI36:$AX36)</f>
        <v>0</v>
      </c>
      <c r="K36" s="235">
        <f ca="1">SUMIF(Tot_cost!$AI$11:$AX$11,K$11, Tot_cost!$AI36:$AX36)</f>
        <v>0</v>
      </c>
      <c r="L36" s="235">
        <f ca="1">SUMIF(Tot_cost!$AI$11:$AX$11,L$11, Tot_cost!$AI36:$AX36)</f>
        <v>0</v>
      </c>
      <c r="M36" s="235">
        <f ca="1">SUMIF(Tot_cost!$AI$11:$AX$11,M$11, Tot_cost!$AI36:$AX36)</f>
        <v>0</v>
      </c>
      <c r="N36" s="235">
        <f>SUMIF(Tot_cost!$AI$11:$AX$11,N$11, Tot_cost!$AI36:$AX36)</f>
        <v>0</v>
      </c>
      <c r="O36" s="124"/>
      <c r="P36" s="235">
        <f t="shared" ca="1" si="3"/>
        <v>0</v>
      </c>
      <c r="R36" s="124"/>
      <c r="T36" s="124"/>
      <c r="U36" s="124"/>
      <c r="V36" s="124"/>
      <c r="W36" s="124"/>
      <c r="Y36" s="124"/>
    </row>
    <row r="37" spans="1:25">
      <c r="B37" s="185" t="str">
        <f t="shared" si="1"/>
        <v>Feeder works</v>
      </c>
      <c r="D37" s="217" t="str">
        <f>Tot_cost!D37</f>
        <v>Asset resilience</v>
      </c>
      <c r="F37" s="12"/>
      <c r="G37" s="124"/>
      <c r="H37" s="235">
        <f>SUMIF(Tot_cost!$AI$11:$AX$11,H$11, Tot_cost!$AI37:$AX37)</f>
        <v>0</v>
      </c>
      <c r="I37" s="235">
        <f>SUMIF(Tot_cost!$AI$11:$AX$11,I$11, Tot_cost!$AI37:$AX37)</f>
        <v>0</v>
      </c>
      <c r="J37" s="235">
        <f ca="1">SUMIF(Tot_cost!$AI$11:$AX$11,J$11, Tot_cost!$AI37:$AX37)</f>
        <v>2769193.361367397</v>
      </c>
      <c r="K37" s="235">
        <f ca="1">SUMIF(Tot_cost!$AI$11:$AX$11,K$11, Tot_cost!$AI37:$AX37)</f>
        <v>3371091.8526361557</v>
      </c>
      <c r="L37" s="235">
        <f ca="1">SUMIF(Tot_cost!$AI$11:$AX$11,L$11, Tot_cost!$AI37:$AX37)</f>
        <v>0</v>
      </c>
      <c r="M37" s="235">
        <f ca="1">SUMIF(Tot_cost!$AI$11:$AX$11,M$11, Tot_cost!$AI37:$AX37)</f>
        <v>0</v>
      </c>
      <c r="N37" s="235">
        <f>SUMIF(Tot_cost!$AI$11:$AX$11,N$11, Tot_cost!$AI37:$AX37)</f>
        <v>0</v>
      </c>
      <c r="O37" s="124"/>
      <c r="P37" s="235">
        <f t="shared" ca="1" si="3"/>
        <v>6140285.2140035527</v>
      </c>
      <c r="R37" s="124"/>
      <c r="T37" s="124"/>
      <c r="U37" s="124"/>
      <c r="V37" s="124"/>
      <c r="W37" s="124"/>
      <c r="Y37" s="124"/>
    </row>
    <row r="38" spans="1:25">
      <c r="B38" s="185" t="str">
        <f t="shared" si="1"/>
        <v>Feeder works</v>
      </c>
      <c r="D38" s="217" t="str">
        <f>Tot_cost!D38</f>
        <v>Distribution Comms</v>
      </c>
      <c r="F38" s="12"/>
      <c r="G38" s="124"/>
      <c r="H38" s="235">
        <f>SUMIF(Tot_cost!$AI$11:$AX$11,H$11, Tot_cost!$AI38:$AX38)</f>
        <v>0</v>
      </c>
      <c r="I38" s="235">
        <f>SUMIF(Tot_cost!$AI$11:$AX$11,I$11, Tot_cost!$AI38:$AX38)</f>
        <v>0</v>
      </c>
      <c r="J38" s="235">
        <f ca="1">SUMIF(Tot_cost!$AI$11:$AX$11,J$11, Tot_cost!$AI38:$AX38)</f>
        <v>0</v>
      </c>
      <c r="K38" s="235">
        <f ca="1">SUMIF(Tot_cost!$AI$11:$AX$11,K$11, Tot_cost!$AI38:$AX38)</f>
        <v>3366000</v>
      </c>
      <c r="L38" s="235">
        <f ca="1">SUMIF(Tot_cost!$AI$11:$AX$11,L$11, Tot_cost!$AI38:$AX38)</f>
        <v>0</v>
      </c>
      <c r="M38" s="235">
        <f ca="1">SUMIF(Tot_cost!$AI$11:$AX$11,M$11, Tot_cost!$AI38:$AX38)</f>
        <v>0</v>
      </c>
      <c r="N38" s="235">
        <f>SUMIF(Tot_cost!$AI$11:$AX$11,N$11, Tot_cost!$AI38:$AX38)</f>
        <v>0</v>
      </c>
      <c r="O38" s="124"/>
      <c r="P38" s="235">
        <f t="shared" ca="1" si="3"/>
        <v>3366000</v>
      </c>
      <c r="R38" s="124"/>
      <c r="T38" s="124"/>
      <c r="U38" s="124"/>
      <c r="V38" s="124"/>
      <c r="W38" s="124"/>
      <c r="Y38" s="124"/>
    </row>
    <row r="39" spans="1:25">
      <c r="D39" s="217" t="str">
        <f>Tot_cost!D39</f>
        <v>Other distribution materials</v>
      </c>
      <c r="F39" s="12"/>
      <c r="H39" s="235">
        <f>SUMIF(Tot_cost!$AI$11:$AX$11,H$11, Tot_cost!$AI39:$AX39)</f>
        <v>0</v>
      </c>
      <c r="I39" s="235">
        <f>SUMIF(Tot_cost!$AI$11:$AX$11,I$11, Tot_cost!$AI39:$AX39)</f>
        <v>0</v>
      </c>
      <c r="J39" s="235">
        <f ca="1">SUMIF(Tot_cost!$AI$11:$AX$11,J$11, Tot_cost!$AI39:$AX39)</f>
        <v>5508000</v>
      </c>
      <c r="K39" s="235">
        <f ca="1">SUMIF(Tot_cost!$AI$11:$AX$11,K$11, Tot_cost!$AI39:$AX39)</f>
        <v>6732000</v>
      </c>
      <c r="L39" s="235">
        <f ca="1">SUMIF(Tot_cost!$AI$11:$AX$11,L$11, Tot_cost!$AI39:$AX39)</f>
        <v>761999.22168882727</v>
      </c>
      <c r="M39" s="235">
        <f ca="1">SUMIF(Tot_cost!$AI$11:$AX$11,M$11, Tot_cost!$AI39:$AX39)</f>
        <v>761999.22168882727</v>
      </c>
      <c r="N39" s="235">
        <f>SUMIF(Tot_cost!$AI$11:$AX$11,N$11, Tot_cost!$AI39:$AX39)</f>
        <v>0</v>
      </c>
      <c r="P39" s="235">
        <f t="shared" ca="1" si="3"/>
        <v>13763998.443377655</v>
      </c>
      <c r="R39" s="124"/>
      <c r="T39" s="124"/>
      <c r="U39" s="124"/>
      <c r="V39" s="124"/>
      <c r="W39" s="124"/>
      <c r="Y39" s="124"/>
    </row>
    <row r="40" spans="1:25">
      <c r="F40" s="12"/>
      <c r="H40" s="105"/>
      <c r="I40" s="105"/>
      <c r="J40" s="105"/>
      <c r="K40" s="105"/>
      <c r="L40" s="105"/>
      <c r="M40" s="105"/>
      <c r="N40" s="105"/>
      <c r="P40" s="105"/>
      <c r="R40" s="124"/>
      <c r="T40" s="124"/>
      <c r="U40" s="124"/>
      <c r="V40" s="124"/>
      <c r="W40" s="124"/>
      <c r="Y40" s="124"/>
    </row>
    <row r="41" spans="1:25" ht="15">
      <c r="A41" s="18"/>
      <c r="B41" s="9" t="s">
        <v>7</v>
      </c>
      <c r="C41" s="18"/>
      <c r="D41" s="18"/>
      <c r="F41" s="12"/>
      <c r="H41" s="105"/>
      <c r="I41" s="105"/>
      <c r="J41" s="105"/>
      <c r="K41" s="105"/>
      <c r="L41" s="105"/>
      <c r="M41" s="105"/>
      <c r="N41" s="105"/>
      <c r="P41" s="105"/>
      <c r="R41" s="124"/>
      <c r="T41" s="124"/>
      <c r="U41" s="124"/>
      <c r="V41" s="124"/>
      <c r="W41" s="124"/>
      <c r="Y41" s="124"/>
    </row>
    <row r="42" spans="1:25">
      <c r="B42" s="185" t="str">
        <f t="shared" ref="B42:B64" si="4">B41</f>
        <v>Substation</v>
      </c>
      <c r="C42" s="10" t="s">
        <v>8</v>
      </c>
      <c r="F42" s="12"/>
      <c r="H42" s="105"/>
      <c r="I42" s="105"/>
      <c r="J42" s="105"/>
      <c r="K42" s="105"/>
      <c r="L42" s="105"/>
      <c r="M42" s="105"/>
      <c r="N42" s="105"/>
      <c r="P42" s="105"/>
      <c r="R42" s="124"/>
      <c r="T42" s="124"/>
      <c r="U42" s="124"/>
      <c r="V42" s="124"/>
      <c r="W42" s="124"/>
      <c r="Y42" s="124"/>
    </row>
    <row r="43" spans="1:25">
      <c r="B43" s="185" t="str">
        <f t="shared" si="4"/>
        <v>Substation</v>
      </c>
      <c r="D43" s="217" t="str">
        <f>GHP_cost!D43</f>
        <v>GFN</v>
      </c>
      <c r="F43" s="12"/>
      <c r="G43" s="124"/>
      <c r="H43" s="235">
        <f>SUMIF(Tot_cost!$AI$11:$AX$11,H$11, Tot_cost!$AI43:$AX43)</f>
        <v>0</v>
      </c>
      <c r="I43" s="235">
        <f>SUMIF(Tot_cost!$AI$11:$AX$11,I$11, Tot_cost!$AI43:$AX43)</f>
        <v>0</v>
      </c>
      <c r="J43" s="235">
        <f ca="1">SUMIF(Tot_cost!$AI$11:$AX$11,J$11, Tot_cost!$AI43:$AX43)</f>
        <v>5363249.6176420581</v>
      </c>
      <c r="K43" s="235">
        <f ca="1">SUMIF(Tot_cost!$AI$11:$AX$11,K$11, Tot_cost!$AI43:$AX43)</f>
        <v>11656613.347294345</v>
      </c>
      <c r="L43" s="235">
        <f ca="1">SUMIF(Tot_cost!$AI$11:$AX$11,L$11, Tot_cost!$AI43:$AX43)</f>
        <v>3585581.4250947055</v>
      </c>
      <c r="M43" s="235">
        <f ca="1">SUMIF(Tot_cost!$AI$11:$AX$11,M$11, Tot_cost!$AI43:$AX43)</f>
        <v>897235.49627367628</v>
      </c>
      <c r="N43" s="235">
        <f>SUMIF(Tot_cost!$AI$11:$AX$11,N$11, Tot_cost!$AI43:$AX43)</f>
        <v>0</v>
      </c>
      <c r="O43" s="124"/>
      <c r="P43" s="235">
        <f t="shared" ref="P43" ca="1" si="5">SUM(H43:N43)</f>
        <v>21502679.886304788</v>
      </c>
      <c r="R43" s="124"/>
      <c r="T43" s="124"/>
      <c r="U43" s="124"/>
      <c r="V43" s="124"/>
      <c r="W43" s="124"/>
      <c r="Y43" s="124"/>
    </row>
    <row r="44" spans="1:25">
      <c r="B44" s="185" t="str">
        <f t="shared" si="4"/>
        <v>Substation</v>
      </c>
      <c r="D44" s="217" t="str">
        <f>GHP_cost!D44</f>
        <v>GFN enclosure</v>
      </c>
      <c r="F44" s="12"/>
      <c r="G44" s="124"/>
      <c r="H44" s="235">
        <f>SUMIF(Tot_cost!$AI$11:$AX$11,H$11, Tot_cost!$AI44:$AX44)</f>
        <v>0</v>
      </c>
      <c r="I44" s="235">
        <f>SUMIF(Tot_cost!$AI$11:$AX$11,I$11, Tot_cost!$AI44:$AX44)</f>
        <v>0</v>
      </c>
      <c r="J44" s="235">
        <f ca="1">SUMIF(Tot_cost!$AI$11:$AX$11,J$11, Tot_cost!$AI44:$AX44)</f>
        <v>403324.76267375192</v>
      </c>
      <c r="K44" s="235">
        <f ca="1">SUMIF(Tot_cost!$AI$11:$AX$11,K$11, Tot_cost!$AI44:$AX44)</f>
        <v>403324.76267375192</v>
      </c>
      <c r="L44" s="235">
        <f ca="1">SUMIF(Tot_cost!$AI$11:$AX$11,L$11, Tot_cost!$AI44:$AX44)</f>
        <v>80664.95253475038</v>
      </c>
      <c r="M44" s="235">
        <f ca="1">SUMIF(Tot_cost!$AI$11:$AX$11,M$11, Tot_cost!$AI44:$AX44)</f>
        <v>80664.95253475038</v>
      </c>
      <c r="N44" s="235">
        <f>SUMIF(Tot_cost!$AI$11:$AX$11,N$11, Tot_cost!$AI44:$AX44)</f>
        <v>0</v>
      </c>
      <c r="O44" s="124"/>
      <c r="P44" s="235">
        <f t="shared" ref="P44:P58" ca="1" si="6">SUM(H44:N44)</f>
        <v>967979.43041700451</v>
      </c>
      <c r="R44" s="124"/>
      <c r="T44" s="124"/>
      <c r="U44" s="124"/>
      <c r="V44" s="124"/>
      <c r="W44" s="124"/>
      <c r="Y44" s="124"/>
    </row>
    <row r="45" spans="1:25">
      <c r="B45" s="185" t="str">
        <f t="shared" si="4"/>
        <v>Substation</v>
      </c>
      <c r="D45" s="217" t="str">
        <f>GHP_cost!D45</f>
        <v>Indoor switch room (incl GFN enclosure and switchboard)</v>
      </c>
      <c r="F45" s="12"/>
      <c r="G45" s="124"/>
      <c r="H45" s="235">
        <f>SUMIF(Tot_cost!$AI$11:$AX$11,H$11, Tot_cost!$AI45:$AX45)</f>
        <v>0</v>
      </c>
      <c r="I45" s="235">
        <f>SUMIF(Tot_cost!$AI$11:$AX$11,I$11, Tot_cost!$AI45:$AX45)</f>
        <v>0</v>
      </c>
      <c r="J45" s="235">
        <f ca="1">SUMIF(Tot_cost!$AI$11:$AX$11,J$11, Tot_cost!$AI45:$AX45)</f>
        <v>0</v>
      </c>
      <c r="K45" s="235">
        <f ca="1">SUMIF(Tot_cost!$AI$11:$AX$11,K$11, Tot_cost!$AI45:$AX45)</f>
        <v>2577346.5415723049</v>
      </c>
      <c r="L45" s="235">
        <f ca="1">SUMIF(Tot_cost!$AI$11:$AX$11,L$11, Tot_cost!$AI45:$AX45)</f>
        <v>854875.3707249891</v>
      </c>
      <c r="M45" s="235">
        <f ca="1">SUMIF(Tot_cost!$AI$11:$AX$11,M$11, Tot_cost!$AI45:$AX45)</f>
        <v>0</v>
      </c>
      <c r="N45" s="235">
        <f>SUMIF(Tot_cost!$AI$11:$AX$11,N$11, Tot_cost!$AI45:$AX45)</f>
        <v>0</v>
      </c>
      <c r="O45" s="124"/>
      <c r="P45" s="235">
        <f t="shared" ca="1" si="6"/>
        <v>3432221.912297294</v>
      </c>
      <c r="R45" s="124"/>
      <c r="T45" s="124"/>
      <c r="U45" s="124"/>
      <c r="V45" s="124"/>
      <c r="W45" s="124"/>
      <c r="Y45" s="124"/>
    </row>
    <row r="46" spans="1:25">
      <c r="B46" s="185" t="str">
        <f t="shared" si="4"/>
        <v>Substation</v>
      </c>
      <c r="D46" s="217" t="str">
        <f>GHP_cost!D46</f>
        <v>RMU</v>
      </c>
      <c r="F46" s="12"/>
      <c r="G46" s="124"/>
      <c r="H46" s="235">
        <f>SUMIF(Tot_cost!$AI$11:$AX$11,H$11, Tot_cost!$AI46:$AX46)</f>
        <v>0</v>
      </c>
      <c r="I46" s="235">
        <f>SUMIF(Tot_cost!$AI$11:$AX$11,I$11, Tot_cost!$AI46:$AX46)</f>
        <v>0</v>
      </c>
      <c r="J46" s="235">
        <f ca="1">SUMIF(Tot_cost!$AI$11:$AX$11,J$11, Tot_cost!$AI46:$AX46)</f>
        <v>223121.77512211719</v>
      </c>
      <c r="K46" s="235">
        <f ca="1">SUMIF(Tot_cost!$AI$11:$AX$11,K$11, Tot_cost!$AI46:$AX46)</f>
        <v>334682.66268317576</v>
      </c>
      <c r="L46" s="235">
        <f ca="1">SUMIF(Tot_cost!$AI$11:$AX$11,L$11, Tot_cost!$AI46:$AX46)</f>
        <v>148747.85008141145</v>
      </c>
      <c r="M46" s="235">
        <f ca="1">SUMIF(Tot_cost!$AI$11:$AX$11,M$11, Tot_cost!$AI46:$AX46)</f>
        <v>37186.962520352863</v>
      </c>
      <c r="N46" s="235">
        <f>SUMIF(Tot_cost!$AI$11:$AX$11,N$11, Tot_cost!$AI46:$AX46)</f>
        <v>0</v>
      </c>
      <c r="O46" s="124"/>
      <c r="P46" s="235">
        <f t="shared" ca="1" si="6"/>
        <v>743739.25040705723</v>
      </c>
      <c r="R46" s="124"/>
      <c r="T46" s="124"/>
      <c r="U46" s="124"/>
      <c r="V46" s="124"/>
      <c r="W46" s="124"/>
      <c r="Y46" s="124"/>
    </row>
    <row r="47" spans="1:25">
      <c r="B47" s="185" t="str">
        <f t="shared" si="4"/>
        <v>Substation</v>
      </c>
      <c r="D47" s="217" t="str">
        <f>GHP_cost!D47</f>
        <v>66/22kV transformer</v>
      </c>
      <c r="F47" s="12"/>
      <c r="G47" s="124"/>
      <c r="H47" s="235">
        <f>SUMIF(Tot_cost!$AI$11:$AX$11,H$11, Tot_cost!$AI47:$AX47)</f>
        <v>0</v>
      </c>
      <c r="I47" s="235">
        <f>SUMIF(Tot_cost!$AI$11:$AX$11,I$11, Tot_cost!$AI47:$AX47)</f>
        <v>0</v>
      </c>
      <c r="J47" s="235">
        <f ca="1">SUMIF(Tot_cost!$AI$11:$AX$11,J$11, Tot_cost!$AI47:$AX47)</f>
        <v>0</v>
      </c>
      <c r="K47" s="235">
        <f ca="1">SUMIF(Tot_cost!$AI$11:$AX$11,K$11, Tot_cost!$AI47:$AX47)</f>
        <v>5445889.6037285244</v>
      </c>
      <c r="L47" s="235">
        <f ca="1">SUMIF(Tot_cost!$AI$11:$AX$11,L$11, Tot_cost!$AI47:$AX47)</f>
        <v>2088943.3771262057</v>
      </c>
      <c r="M47" s="235">
        <f ca="1">SUMIF(Tot_cost!$AI$11:$AX$11,M$11, Tot_cost!$AI47:$AX47)</f>
        <v>1134372.046891165</v>
      </c>
      <c r="N47" s="235">
        <f>SUMIF(Tot_cost!$AI$11:$AX$11,N$11, Tot_cost!$AI47:$AX47)</f>
        <v>0</v>
      </c>
      <c r="O47" s="124"/>
      <c r="P47" s="235">
        <f t="shared" ca="1" si="6"/>
        <v>8669205.0277458951</v>
      </c>
      <c r="R47" s="124"/>
      <c r="S47" s="124"/>
      <c r="T47" s="124"/>
      <c r="U47" s="124"/>
      <c r="V47" s="124"/>
      <c r="W47" s="124"/>
      <c r="Y47" s="124"/>
    </row>
    <row r="48" spans="1:25">
      <c r="B48" s="185" t="str">
        <f t="shared" si="4"/>
        <v>Substation</v>
      </c>
      <c r="D48" s="217" t="str">
        <f>GHP_cost!D48</f>
        <v>66kV circuit breaker</v>
      </c>
      <c r="F48" s="12"/>
      <c r="G48" s="124"/>
      <c r="H48" s="235">
        <f>SUMIF(Tot_cost!$AI$11:$AX$11,H$11, Tot_cost!$AI48:$AX48)</f>
        <v>0</v>
      </c>
      <c r="I48" s="235">
        <f>SUMIF(Tot_cost!$AI$11:$AX$11,I$11, Tot_cost!$AI48:$AX48)</f>
        <v>0</v>
      </c>
      <c r="J48" s="235">
        <f ca="1">SUMIF(Tot_cost!$AI$11:$AX$11,J$11, Tot_cost!$AI48:$AX48)</f>
        <v>0</v>
      </c>
      <c r="K48" s="235">
        <f ca="1">SUMIF(Tot_cost!$AI$11:$AX$11,K$11, Tot_cost!$AI48:$AX48)</f>
        <v>1083702.1248870539</v>
      </c>
      <c r="L48" s="235">
        <f ca="1">SUMIF(Tot_cost!$AI$11:$AX$11,L$11, Tot_cost!$AI48:$AX48)</f>
        <v>239427.70632012436</v>
      </c>
      <c r="M48" s="235">
        <f ca="1">SUMIF(Tot_cost!$AI$11:$AX$11,M$11, Tot_cost!$AI48:$AX48)</f>
        <v>120420.79254505443</v>
      </c>
      <c r="N48" s="235">
        <f>SUMIF(Tot_cost!$AI$11:$AX$11,N$11, Tot_cost!$AI48:$AX48)</f>
        <v>0</v>
      </c>
      <c r="O48" s="124"/>
      <c r="P48" s="235">
        <f t="shared" ca="1" si="6"/>
        <v>1443550.6237522326</v>
      </c>
      <c r="R48" s="124"/>
      <c r="S48" s="124"/>
      <c r="T48" s="124"/>
      <c r="U48" s="124"/>
      <c r="V48" s="124"/>
      <c r="W48" s="124"/>
      <c r="Y48" s="124"/>
    </row>
    <row r="49" spans="2:25">
      <c r="B49" s="185" t="str">
        <f t="shared" si="4"/>
        <v>Substation</v>
      </c>
      <c r="D49" s="217" t="str">
        <f>GHP_cost!D49</f>
        <v>66kV bus extension</v>
      </c>
      <c r="F49" s="12"/>
      <c r="G49" s="124"/>
      <c r="H49" s="235">
        <f>SUMIF(Tot_cost!$AI$11:$AX$11,H$11, Tot_cost!$AI49:$AX49)</f>
        <v>0</v>
      </c>
      <c r="I49" s="235">
        <f>SUMIF(Tot_cost!$AI$11:$AX$11,I$11, Tot_cost!$AI49:$AX49)</f>
        <v>0</v>
      </c>
      <c r="J49" s="235">
        <f ca="1">SUMIF(Tot_cost!$AI$11:$AX$11,J$11, Tot_cost!$AI49:$AX49)</f>
        <v>0</v>
      </c>
      <c r="K49" s="235">
        <f ca="1">SUMIF(Tot_cost!$AI$11:$AX$11,K$11, Tot_cost!$AI49:$AX49)</f>
        <v>0</v>
      </c>
      <c r="L49" s="235">
        <f ca="1">SUMIF(Tot_cost!$AI$11:$AX$11,L$11, Tot_cost!$AI49:$AX49)</f>
        <v>104040</v>
      </c>
      <c r="M49" s="235">
        <f ca="1">SUMIF(Tot_cost!$AI$11:$AX$11,M$11, Tot_cost!$AI49:$AX49)</f>
        <v>104040</v>
      </c>
      <c r="N49" s="235">
        <f>SUMIF(Tot_cost!$AI$11:$AX$11,N$11, Tot_cost!$AI49:$AX49)</f>
        <v>0</v>
      </c>
      <c r="O49" s="124"/>
      <c r="P49" s="235">
        <f t="shared" ca="1" si="6"/>
        <v>208080</v>
      </c>
      <c r="R49" s="124"/>
    </row>
    <row r="50" spans="2:25">
      <c r="B50" s="185" t="str">
        <f t="shared" si="4"/>
        <v>Substation</v>
      </c>
      <c r="D50" s="217" t="str">
        <f>GHP_cost!D50</f>
        <v>Station service transformer (500kVA)</v>
      </c>
      <c r="F50" s="12"/>
      <c r="G50" s="124"/>
      <c r="H50" s="235">
        <f>SUMIF(Tot_cost!$AI$11:$AX$11,H$11, Tot_cost!$AI50:$AX50)</f>
        <v>0</v>
      </c>
      <c r="I50" s="235">
        <f>SUMIF(Tot_cost!$AI$11:$AX$11,I$11, Tot_cost!$AI50:$AX50)</f>
        <v>0</v>
      </c>
      <c r="J50" s="235">
        <f ca="1">SUMIF(Tot_cost!$AI$11:$AX$11,J$11, Tot_cost!$AI50:$AX50)</f>
        <v>0</v>
      </c>
      <c r="K50" s="235">
        <f ca="1">SUMIF(Tot_cost!$AI$11:$AX$11,K$11, Tot_cost!$AI50:$AX50)</f>
        <v>146344.96138443798</v>
      </c>
      <c r="L50" s="235">
        <f ca="1">SUMIF(Tot_cost!$AI$11:$AX$11,L$11, Tot_cost!$AI50:$AX50)</f>
        <v>0</v>
      </c>
      <c r="M50" s="235">
        <f ca="1">SUMIF(Tot_cost!$AI$11:$AX$11,M$11, Tot_cost!$AI50:$AX50)</f>
        <v>0</v>
      </c>
      <c r="N50" s="235">
        <f>SUMIF(Tot_cost!$AI$11:$AX$11,N$11, Tot_cost!$AI50:$AX50)</f>
        <v>0</v>
      </c>
      <c r="O50" s="124"/>
      <c r="P50" s="235">
        <f t="shared" ca="1" si="6"/>
        <v>146344.96138443798</v>
      </c>
      <c r="R50" s="124"/>
    </row>
    <row r="51" spans="2:25">
      <c r="B51" s="185" t="str">
        <f t="shared" si="4"/>
        <v>Substation</v>
      </c>
      <c r="D51" s="217" t="str">
        <f>GHP_cost!D51</f>
        <v>Station service transformer (750kVA)</v>
      </c>
      <c r="F51" s="12"/>
      <c r="G51" s="124"/>
      <c r="H51" s="235">
        <f>SUMIF(Tot_cost!$AI$11:$AX$11,H$11, Tot_cost!$AI51:$AX51)</f>
        <v>0</v>
      </c>
      <c r="I51" s="235">
        <f>SUMIF(Tot_cost!$AI$11:$AX$11,I$11, Tot_cost!$AI51:$AX51)</f>
        <v>0</v>
      </c>
      <c r="J51" s="235">
        <f ca="1">SUMIF(Tot_cost!$AI$11:$AX$11,J$11, Tot_cost!$AI51:$AX51)</f>
        <v>175852.35049267887</v>
      </c>
      <c r="K51" s="235">
        <f ca="1">SUMIF(Tot_cost!$AI$11:$AX$11,K$11, Tot_cost!$AI51:$AX51)</f>
        <v>175852.35049267887</v>
      </c>
      <c r="L51" s="235">
        <f ca="1">SUMIF(Tot_cost!$AI$11:$AX$11,L$11, Tot_cost!$AI51:$AX51)</f>
        <v>0</v>
      </c>
      <c r="M51" s="235">
        <f ca="1">SUMIF(Tot_cost!$AI$11:$AX$11,M$11, Tot_cost!$AI51:$AX51)</f>
        <v>0</v>
      </c>
      <c r="N51" s="235">
        <f>SUMIF(Tot_cost!$AI$11:$AX$11,N$11, Tot_cost!$AI51:$AX51)</f>
        <v>0</v>
      </c>
      <c r="O51" s="124"/>
      <c r="P51" s="235">
        <f t="shared" ca="1" si="6"/>
        <v>351704.70098535775</v>
      </c>
      <c r="R51" s="124"/>
    </row>
    <row r="52" spans="2:25">
      <c r="B52" s="185" t="str">
        <f t="shared" si="4"/>
        <v>Substation</v>
      </c>
      <c r="D52" s="217" t="str">
        <f>GHP_cost!D52</f>
        <v>Cap bank</v>
      </c>
      <c r="F52" s="12"/>
      <c r="G52" s="124"/>
      <c r="H52" s="235">
        <f>SUMIF(Tot_cost!$AI$11:$AX$11,H$11, Tot_cost!$AI52:$AX52)</f>
        <v>0</v>
      </c>
      <c r="I52" s="235">
        <f>SUMIF(Tot_cost!$AI$11:$AX$11,I$11, Tot_cost!$AI52:$AX52)</f>
        <v>0</v>
      </c>
      <c r="J52" s="235">
        <f ca="1">SUMIF(Tot_cost!$AI$11:$AX$11,J$11, Tot_cost!$AI52:$AX52)</f>
        <v>0</v>
      </c>
      <c r="K52" s="235">
        <f ca="1">SUMIF(Tot_cost!$AI$11:$AX$11,K$11, Tot_cost!$AI52:$AX52)</f>
        <v>344183.84856766526</v>
      </c>
      <c r="L52" s="235">
        <f ca="1">SUMIF(Tot_cost!$AI$11:$AX$11,L$11, Tot_cost!$AI52:$AX52)</f>
        <v>0</v>
      </c>
      <c r="M52" s="235">
        <f ca="1">SUMIF(Tot_cost!$AI$11:$AX$11,M$11, Tot_cost!$AI52:$AX52)</f>
        <v>0</v>
      </c>
      <c r="N52" s="235">
        <f>SUMIF(Tot_cost!$AI$11:$AX$11,N$11, Tot_cost!$AI52:$AX52)</f>
        <v>0</v>
      </c>
      <c r="O52" s="124"/>
      <c r="P52" s="235">
        <f t="shared" ca="1" si="6"/>
        <v>344183.84856766526</v>
      </c>
      <c r="R52" s="124"/>
    </row>
    <row r="53" spans="2:25">
      <c r="B53" s="185" t="str">
        <f t="shared" si="4"/>
        <v>Substation</v>
      </c>
      <c r="D53" s="217" t="str">
        <f>GHP_cost!D53</f>
        <v>AC board (Including change over)</v>
      </c>
      <c r="F53" s="12"/>
      <c r="G53" s="124"/>
      <c r="H53" s="235">
        <f>SUMIF(Tot_cost!$AI$11:$AX$11,H$11, Tot_cost!$AI53:$AX53)</f>
        <v>0</v>
      </c>
      <c r="I53" s="235">
        <f>SUMIF(Tot_cost!$AI$11:$AX$11,I$11, Tot_cost!$AI53:$AX53)</f>
        <v>0</v>
      </c>
      <c r="J53" s="235">
        <f ca="1">SUMIF(Tot_cost!$AI$11:$AX$11,J$11, Tot_cost!$AI53:$AX53)</f>
        <v>53776.985400638048</v>
      </c>
      <c r="K53" s="235">
        <f ca="1">SUMIF(Tot_cost!$AI$11:$AX$11,K$11, Tot_cost!$AI53:$AX53)</f>
        <v>53776.985400638048</v>
      </c>
      <c r="L53" s="235">
        <f ca="1">SUMIF(Tot_cost!$AI$11:$AX$11,L$11, Tot_cost!$AI53:$AX53)</f>
        <v>0</v>
      </c>
      <c r="M53" s="235">
        <f ca="1">SUMIF(Tot_cost!$AI$11:$AX$11,M$11, Tot_cost!$AI53:$AX53)</f>
        <v>0</v>
      </c>
      <c r="N53" s="235">
        <f>SUMIF(Tot_cost!$AI$11:$AX$11,N$11, Tot_cost!$AI53:$AX53)</f>
        <v>0</v>
      </c>
      <c r="O53" s="124"/>
      <c r="P53" s="235">
        <f t="shared" ca="1" si="6"/>
        <v>107553.9708012761</v>
      </c>
      <c r="R53" s="124"/>
    </row>
    <row r="54" spans="2:25">
      <c r="B54" s="185" t="str">
        <f t="shared" si="4"/>
        <v>Substation</v>
      </c>
      <c r="D54" s="217" t="str">
        <f>GHP_cost!D54</f>
        <v>Control room</v>
      </c>
      <c r="F54" s="12"/>
      <c r="G54" s="124"/>
      <c r="H54" s="235">
        <f>SUMIF(Tot_cost!$AI$11:$AX$11,H$11, Tot_cost!$AI54:$AX54)</f>
        <v>0</v>
      </c>
      <c r="I54" s="235">
        <f>SUMIF(Tot_cost!$AI$11:$AX$11,I$11, Tot_cost!$AI54:$AX54)</f>
        <v>0</v>
      </c>
      <c r="J54" s="235">
        <f ca="1">SUMIF(Tot_cost!$AI$11:$AX$11,J$11, Tot_cost!$AI54:$AX54)</f>
        <v>0</v>
      </c>
      <c r="K54" s="235">
        <f ca="1">SUMIF(Tot_cost!$AI$11:$AX$11,K$11, Tot_cost!$AI54:$AX54)</f>
        <v>935507.8479030485</v>
      </c>
      <c r="L54" s="235">
        <f ca="1">SUMIF(Tot_cost!$AI$11:$AX$11,L$11, Tot_cost!$AI54:$AX54)</f>
        <v>0</v>
      </c>
      <c r="M54" s="235">
        <f ca="1">SUMIF(Tot_cost!$AI$11:$AX$11,M$11, Tot_cost!$AI54:$AX54)</f>
        <v>0</v>
      </c>
      <c r="N54" s="235">
        <f>SUMIF(Tot_cost!$AI$11:$AX$11,N$11, Tot_cost!$AI54:$AX54)</f>
        <v>0</v>
      </c>
      <c r="O54" s="124"/>
      <c r="P54" s="235">
        <f t="shared" ca="1" si="6"/>
        <v>935507.8479030485</v>
      </c>
      <c r="R54" s="124"/>
    </row>
    <row r="55" spans="2:25">
      <c r="B55" s="185" t="str">
        <f t="shared" si="4"/>
        <v>Substation</v>
      </c>
      <c r="D55" s="217" t="str">
        <f>GHP_cost!D55</f>
        <v>22kV circuit breaker (outdoor)</v>
      </c>
      <c r="F55" s="12"/>
      <c r="G55" s="124"/>
      <c r="H55" s="235">
        <f>SUMIF(Tot_cost!$AI$11:$AX$11,H$11, Tot_cost!$AI55:$AX55)</f>
        <v>0</v>
      </c>
      <c r="I55" s="235">
        <f>SUMIF(Tot_cost!$AI$11:$AX$11,I$11, Tot_cost!$AI55:$AX55)</f>
        <v>0</v>
      </c>
      <c r="J55" s="235">
        <f ca="1">SUMIF(Tot_cost!$AI$11:$AX$11,J$11, Tot_cost!$AI55:$AX55)</f>
        <v>0</v>
      </c>
      <c r="K55" s="235">
        <f ca="1">SUMIF(Tot_cost!$AI$11:$AX$11,K$11, Tot_cost!$AI55:$AX55)</f>
        <v>299663.72065514716</v>
      </c>
      <c r="L55" s="235">
        <f ca="1">SUMIF(Tot_cost!$AI$11:$AX$11,L$11, Tot_cost!$AI55:$AX55)</f>
        <v>600684.66989596863</v>
      </c>
      <c r="M55" s="235">
        <f ca="1">SUMIF(Tot_cost!$AI$11:$AX$11,M$11, Tot_cost!$AI55:$AX55)</f>
        <v>301020.94924082153</v>
      </c>
      <c r="N55" s="235">
        <f>SUMIF(Tot_cost!$AI$11:$AX$11,N$11, Tot_cost!$AI55:$AX55)</f>
        <v>0</v>
      </c>
      <c r="O55" s="124"/>
      <c r="P55" s="235">
        <f t="shared" ca="1" si="6"/>
        <v>1201369.3397919373</v>
      </c>
      <c r="R55" s="124"/>
    </row>
    <row r="56" spans="2:25">
      <c r="B56" s="185" t="str">
        <f t="shared" si="4"/>
        <v>Substation</v>
      </c>
      <c r="D56" s="217" t="str">
        <f>GHP_cost!D56</f>
        <v>Voltage transformer</v>
      </c>
      <c r="F56" s="12"/>
      <c r="H56" s="235">
        <f>SUMIF(Tot_cost!$AI$11:$AX$11,H$11, Tot_cost!$AI56:$AX56)</f>
        <v>0</v>
      </c>
      <c r="I56" s="235">
        <f>SUMIF(Tot_cost!$AI$11:$AX$11,I$11, Tot_cost!$AI56:$AX56)</f>
        <v>0</v>
      </c>
      <c r="J56" s="235">
        <f ca="1">SUMIF(Tot_cost!$AI$11:$AX$11,J$11, Tot_cost!$AI56:$AX56)</f>
        <v>0</v>
      </c>
      <c r="K56" s="235">
        <f ca="1">SUMIF(Tot_cost!$AI$11:$AX$11,K$11, Tot_cost!$AI56:$AX56)</f>
        <v>0</v>
      </c>
      <c r="L56" s="235">
        <f ca="1">SUMIF(Tot_cost!$AI$11:$AX$11,L$11, Tot_cost!$AI56:$AX56)</f>
        <v>9195.8319184042921</v>
      </c>
      <c r="M56" s="235">
        <f ca="1">SUMIF(Tot_cost!$AI$11:$AX$11,M$11, Tot_cost!$AI56:$AX56)</f>
        <v>9195.8319184042921</v>
      </c>
      <c r="N56" s="235">
        <f>SUMIF(Tot_cost!$AI$11:$AX$11,N$11, Tot_cost!$AI56:$AX56)</f>
        <v>0</v>
      </c>
      <c r="O56" s="124"/>
      <c r="P56" s="235">
        <f t="shared" ca="1" si="6"/>
        <v>18391.663836808584</v>
      </c>
      <c r="R56" s="124"/>
      <c r="S56" s="124"/>
      <c r="T56" s="124"/>
      <c r="U56" s="124"/>
      <c r="V56" s="124"/>
      <c r="W56" s="124"/>
      <c r="Y56" s="124"/>
    </row>
    <row r="57" spans="2:25">
      <c r="B57" s="185" t="str">
        <f t="shared" si="4"/>
        <v>Substation</v>
      </c>
      <c r="D57" s="217" t="str">
        <f>GHP_cost!D57</f>
        <v>Current transformer (post type)</v>
      </c>
      <c r="F57" s="12"/>
      <c r="H57" s="235">
        <f>SUMIF(Tot_cost!$AI$11:$AX$11,H$11, Tot_cost!$AI57:$AX57)</f>
        <v>0</v>
      </c>
      <c r="I57" s="235">
        <f>SUMIF(Tot_cost!$AI$11:$AX$11,I$11, Tot_cost!$AI57:$AX57)</f>
        <v>0</v>
      </c>
      <c r="J57" s="235">
        <f ca="1">SUMIF(Tot_cost!$AI$11:$AX$11,J$11, Tot_cost!$AI57:$AX57)</f>
        <v>152939.76614594783</v>
      </c>
      <c r="K57" s="235">
        <f ca="1">SUMIF(Tot_cost!$AI$11:$AX$11,K$11, Tot_cost!$AI57:$AX57)</f>
        <v>191174.70768243479</v>
      </c>
      <c r="L57" s="235">
        <f ca="1">SUMIF(Tot_cost!$AI$11:$AX$11,L$11, Tot_cost!$AI57:$AX57)</f>
        <v>38234.941536486956</v>
      </c>
      <c r="M57" s="235">
        <f ca="1">SUMIF(Tot_cost!$AI$11:$AX$11,M$11, Tot_cost!$AI57:$AX57)</f>
        <v>0</v>
      </c>
      <c r="N57" s="235">
        <f>SUMIF(Tot_cost!$AI$11:$AX$11,N$11, Tot_cost!$AI57:$AX57)</f>
        <v>0</v>
      </c>
      <c r="O57" s="124"/>
      <c r="P57" s="235">
        <f t="shared" ca="1" si="6"/>
        <v>382349.41536486958</v>
      </c>
      <c r="R57" s="124"/>
      <c r="S57" s="124"/>
      <c r="T57" s="124"/>
      <c r="U57" s="124"/>
      <c r="V57" s="124"/>
      <c r="W57" s="124"/>
      <c r="Y57" s="124"/>
    </row>
    <row r="58" spans="2:25">
      <c r="B58" s="185" t="str">
        <f t="shared" si="4"/>
        <v>Substation</v>
      </c>
      <c r="D58" s="217" t="str">
        <f>GHP_cost!D58</f>
        <v>Current transformer (core balance type)</v>
      </c>
      <c r="F58" s="12"/>
      <c r="H58" s="235">
        <f>SUMIF(Tot_cost!$AI$11:$AX$11,H$11, Tot_cost!$AI58:$AX58)</f>
        <v>0</v>
      </c>
      <c r="I58" s="235">
        <f>SUMIF(Tot_cost!$AI$11:$AX$11,I$11, Tot_cost!$AI58:$AX58)</f>
        <v>0</v>
      </c>
      <c r="J58" s="235">
        <f ca="1">SUMIF(Tot_cost!$AI$11:$AX$11,J$11, Tot_cost!$AI58:$AX58)</f>
        <v>5203.1054462023485</v>
      </c>
      <c r="K58" s="235">
        <f ca="1">SUMIF(Tot_cost!$AI$11:$AX$11,K$11, Tot_cost!$AI58:$AX58)</f>
        <v>7804.6581693035223</v>
      </c>
      <c r="L58" s="235">
        <f ca="1">SUMIF(Tot_cost!$AI$11:$AX$11,L$11, Tot_cost!$AI58:$AX58)</f>
        <v>7804.6581693035223</v>
      </c>
      <c r="M58" s="235">
        <f ca="1">SUMIF(Tot_cost!$AI$11:$AX$11,M$11, Tot_cost!$AI58:$AX58)</f>
        <v>5203.1054462023485</v>
      </c>
      <c r="N58" s="235">
        <f>SUMIF(Tot_cost!$AI$11:$AX$11,N$11, Tot_cost!$AI58:$AX58)</f>
        <v>0</v>
      </c>
      <c r="O58" s="124"/>
      <c r="P58" s="235">
        <f t="shared" ca="1" si="6"/>
        <v>26015.527231011743</v>
      </c>
      <c r="R58" s="124"/>
      <c r="S58" s="124"/>
      <c r="T58" s="124"/>
      <c r="U58" s="124"/>
      <c r="V58" s="124"/>
      <c r="W58" s="124"/>
      <c r="Y58" s="124"/>
    </row>
    <row r="59" spans="2:25">
      <c r="B59" s="185"/>
      <c r="F59" s="12"/>
      <c r="H59" s="105"/>
      <c r="I59" s="105"/>
      <c r="J59" s="105"/>
      <c r="K59" s="105"/>
      <c r="L59" s="105"/>
      <c r="M59" s="105"/>
      <c r="N59" s="105"/>
      <c r="P59" s="105"/>
      <c r="R59" s="124"/>
      <c r="S59" s="124"/>
      <c r="T59" s="124"/>
      <c r="U59" s="124"/>
      <c r="V59" s="124"/>
      <c r="W59" s="124"/>
      <c r="Y59" s="124"/>
    </row>
    <row r="60" spans="2:25">
      <c r="B60" s="185" t="str">
        <f>B56</f>
        <v>Substation</v>
      </c>
      <c r="D60" s="224" t="s">
        <v>131</v>
      </c>
      <c r="F60" s="12"/>
      <c r="G60" s="124"/>
      <c r="H60" s="235">
        <f>SUMIF(Tot_cost!$AI$11:$AX$11,H$11, Tot_cost!$AI60:$AX60)</f>
        <v>0</v>
      </c>
      <c r="I60" s="235">
        <f>SUMIF(Tot_cost!$AI$11:$AX$11,I$11, Tot_cost!$AI60:$AX60)</f>
        <v>0</v>
      </c>
      <c r="J60" s="235">
        <f ca="1">SUMIF(Tot_cost!$AI$11:$AX$11,J$11, Tot_cost!$AI60:$AX60)</f>
        <v>0</v>
      </c>
      <c r="K60" s="235">
        <f ca="1">SUMIF(Tot_cost!$AI$11:$AX$11,K$11, Tot_cost!$AI60:$AX60)</f>
        <v>407905</v>
      </c>
      <c r="L60" s="235">
        <f ca="1">SUMIF(Tot_cost!$AI$11:$AX$11,L$11, Tot_cost!$AI60:$AX60)</f>
        <v>0</v>
      </c>
      <c r="M60" s="235">
        <f ca="1">SUMIF(Tot_cost!$AI$11:$AX$11,M$11, Tot_cost!$AI60:$AX60)</f>
        <v>0</v>
      </c>
      <c r="N60" s="235">
        <f>SUMIF(Tot_cost!$AI$11:$AX$11,N$11, Tot_cost!$AI60:$AX60)</f>
        <v>0</v>
      </c>
      <c r="O60" s="124"/>
      <c r="P60" s="235">
        <f ca="1">SUM(H60:N60)</f>
        <v>407905</v>
      </c>
      <c r="R60" s="124"/>
    </row>
    <row r="61" spans="2:25">
      <c r="B61" s="185" t="str">
        <f t="shared" si="4"/>
        <v>Substation</v>
      </c>
      <c r="D61" s="224" t="s">
        <v>85</v>
      </c>
      <c r="F61" s="12"/>
      <c r="G61" s="124"/>
      <c r="H61" s="235">
        <f>SUMIF(Tot_cost!$AI$11:$AX$11,H$11, Tot_cost!$AI61:$AX61)</f>
        <v>0</v>
      </c>
      <c r="I61" s="235">
        <f>SUMIF(Tot_cost!$AI$11:$AX$11,I$11, Tot_cost!$AI61:$AX61)</f>
        <v>0</v>
      </c>
      <c r="J61" s="235">
        <f ca="1">SUMIF(Tot_cost!$AI$11:$AX$11,J$11, Tot_cost!$AI61:$AX61)</f>
        <v>1353132</v>
      </c>
      <c r="K61" s="235">
        <f ca="1">SUMIF(Tot_cost!$AI$11:$AX$11,K$11, Tot_cost!$AI61:$AX61)</f>
        <v>4244586.7575150877</v>
      </c>
      <c r="L61" s="235">
        <f ca="1">SUMIF(Tot_cost!$AI$11:$AX$11,L$11, Tot_cost!$AI61:$AX61)</f>
        <v>861084</v>
      </c>
      <c r="M61" s="235">
        <f ca="1">SUMIF(Tot_cost!$AI$11:$AX$11,M$11, Tot_cost!$AI61:$AX61)</f>
        <v>307530</v>
      </c>
      <c r="N61" s="235">
        <f>SUMIF(Tot_cost!$AI$11:$AX$11,N$11, Tot_cost!$AI61:$AX61)</f>
        <v>0</v>
      </c>
      <c r="O61" s="124"/>
      <c r="P61" s="235">
        <f ca="1">SUM(H61:N61)</f>
        <v>6766332.7575150877</v>
      </c>
      <c r="R61" s="124"/>
    </row>
    <row r="62" spans="2:25">
      <c r="B62" s="185" t="str">
        <f t="shared" si="4"/>
        <v>Substation</v>
      </c>
      <c r="D62" s="224" t="s">
        <v>18</v>
      </c>
      <c r="F62" s="12"/>
      <c r="G62" s="124"/>
      <c r="H62" s="235">
        <f>SUMIF(Tot_cost!$AI$11:$AX$11,H$11, Tot_cost!$AI62:$AX62)</f>
        <v>0</v>
      </c>
      <c r="I62" s="235">
        <f>SUMIF(Tot_cost!$AI$11:$AX$11,I$11, Tot_cost!$AI62:$AX62)</f>
        <v>0</v>
      </c>
      <c r="J62" s="235">
        <f ca="1">SUMIF(Tot_cost!$AI$11:$AX$11,J$11, Tot_cost!$AI62:$AX62)</f>
        <v>0</v>
      </c>
      <c r="K62" s="235">
        <f ca="1">SUMIF(Tot_cost!$AI$11:$AX$11,K$11, Tot_cost!$AI62:$AX62)</f>
        <v>219101</v>
      </c>
      <c r="L62" s="235">
        <f ca="1">SUMIF(Tot_cost!$AI$11:$AX$11,L$11, Tot_cost!$AI62:$AX62)</f>
        <v>0</v>
      </c>
      <c r="M62" s="235">
        <f ca="1">SUMIF(Tot_cost!$AI$11:$AX$11,M$11, Tot_cost!$AI62:$AX62)</f>
        <v>0</v>
      </c>
      <c r="N62" s="235">
        <f>SUMIF(Tot_cost!$AI$11:$AX$11,N$11, Tot_cost!$AI62:$AX62)</f>
        <v>0</v>
      </c>
      <c r="O62" s="124"/>
      <c r="P62" s="235">
        <f ca="1">SUM(H62:N62)</f>
        <v>219101</v>
      </c>
      <c r="R62" s="124"/>
    </row>
    <row r="63" spans="2:25">
      <c r="B63" s="185" t="str">
        <f t="shared" si="4"/>
        <v>Substation</v>
      </c>
      <c r="D63" s="224" t="s">
        <v>138</v>
      </c>
      <c r="F63" s="12"/>
      <c r="G63" s="124"/>
      <c r="H63" s="235">
        <f>SUMIF(Tot_cost!$AI$11:$AX$11,H$11, Tot_cost!$AI63:$AX63)</f>
        <v>0</v>
      </c>
      <c r="I63" s="235">
        <f>SUMIF(Tot_cost!$AI$11:$AX$11,I$11, Tot_cost!$AI63:$AX63)</f>
        <v>0</v>
      </c>
      <c r="J63" s="235">
        <f ca="1">SUMIF(Tot_cost!$AI$11:$AX$11,J$11, Tot_cost!$AI63:$AX63)</f>
        <v>19218.141429163828</v>
      </c>
      <c r="K63" s="235">
        <f ca="1">SUMIF(Tot_cost!$AI$11:$AX$11,K$11, Tot_cost!$AI63:$AX63)</f>
        <v>72068.030359364362</v>
      </c>
      <c r="L63" s="235">
        <f ca="1">SUMIF(Tot_cost!$AI$11:$AX$11,L$11, Tot_cost!$AI63:$AX63)</f>
        <v>4804.5353572909571</v>
      </c>
      <c r="M63" s="235">
        <f ca="1">SUMIF(Tot_cost!$AI$11:$AX$11,M$11, Tot_cost!$AI63:$AX63)</f>
        <v>0</v>
      </c>
      <c r="N63" s="235">
        <f>SUMIF(Tot_cost!$AI$11:$AX$11,N$11, Tot_cost!$AI63:$AX63)</f>
        <v>0</v>
      </c>
      <c r="O63" s="124"/>
      <c r="P63" s="235">
        <f ca="1">SUM(H63:N63)</f>
        <v>96090.707145819135</v>
      </c>
      <c r="R63" s="124"/>
    </row>
    <row r="64" spans="2:25">
      <c r="B64" s="185" t="str">
        <f t="shared" si="4"/>
        <v>Substation</v>
      </c>
      <c r="D64" s="224" t="s">
        <v>65</v>
      </c>
      <c r="F64" s="12"/>
      <c r="G64" s="124"/>
      <c r="H64" s="235">
        <f>SUMIF(Tot_cost!$AI$11:$AX$11,H$11, Tot_cost!$AI64:$AX64)</f>
        <v>0</v>
      </c>
      <c r="I64" s="235">
        <f>SUMIF(Tot_cost!$AI$11:$AX$11,I$11, Tot_cost!$AI64:$AX64)</f>
        <v>0</v>
      </c>
      <c r="J64" s="235">
        <f ca="1">SUMIF(Tot_cost!$AI$11:$AX$11,J$11, Tot_cost!$AI64:$AX64)</f>
        <v>0</v>
      </c>
      <c r="K64" s="235">
        <f ca="1">SUMIF(Tot_cost!$AI$11:$AX$11,K$11, Tot_cost!$AI64:$AX64)</f>
        <v>152914.14485113014</v>
      </c>
      <c r="L64" s="235">
        <f ca="1">SUMIF(Tot_cost!$AI$11:$AX$11,L$11, Tot_cost!$AI64:$AX64)</f>
        <v>0</v>
      </c>
      <c r="M64" s="235">
        <f ca="1">SUMIF(Tot_cost!$AI$11:$AX$11,M$11, Tot_cost!$AI64:$AX64)</f>
        <v>0</v>
      </c>
      <c r="N64" s="235">
        <f>SUMIF(Tot_cost!$AI$11:$AX$11,N$11, Tot_cost!$AI64:$AX64)</f>
        <v>0</v>
      </c>
      <c r="O64" s="124"/>
      <c r="P64" s="235">
        <f ca="1">SUM(H64:N64)</f>
        <v>152914.14485113014</v>
      </c>
      <c r="R64" s="124"/>
    </row>
    <row r="65" spans="1:16343">
      <c r="F65" s="12"/>
      <c r="H65" s="104"/>
      <c r="I65" s="104"/>
      <c r="J65" s="104"/>
      <c r="K65" s="104"/>
      <c r="L65" s="104"/>
      <c r="M65" s="104"/>
      <c r="N65" s="104"/>
      <c r="P65" s="104"/>
      <c r="R65" s="124"/>
    </row>
    <row r="66" spans="1:16343" s="8" customFormat="1" ht="15.75">
      <c r="A66" s="6"/>
      <c r="B66" s="9" t="s">
        <v>15</v>
      </c>
      <c r="C66" s="10"/>
      <c r="D66" s="217"/>
      <c r="E66" s="217"/>
      <c r="F66" s="12"/>
      <c r="G66" s="217"/>
      <c r="H66" s="107"/>
      <c r="I66" s="107"/>
      <c r="J66" s="107"/>
      <c r="K66" s="107"/>
      <c r="L66" s="107"/>
      <c r="M66" s="107"/>
      <c r="N66" s="107"/>
      <c r="O66" s="217"/>
      <c r="P66" s="107"/>
      <c r="Q66" s="217"/>
      <c r="R66" s="124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P66" s="217"/>
      <c r="AHQ66" s="217"/>
      <c r="AHR66" s="217"/>
      <c r="AHS66" s="217"/>
      <c r="AHT66" s="217"/>
      <c r="AHU66" s="217"/>
      <c r="AHV66" s="217"/>
      <c r="AHW66" s="217"/>
      <c r="AHX66" s="217"/>
      <c r="AHY66" s="217"/>
      <c r="AHZ66" s="217"/>
      <c r="AIA66" s="217"/>
      <c r="AIB66" s="217"/>
      <c r="AIC66" s="217"/>
      <c r="AID66" s="217"/>
      <c r="AIE66" s="217"/>
      <c r="AIF66" s="217"/>
      <c r="AIG66" s="217"/>
      <c r="AIH66" s="217"/>
      <c r="AII66" s="217"/>
      <c r="AIJ66" s="217"/>
      <c r="AIK66" s="217"/>
      <c r="AIL66" s="217"/>
      <c r="AIM66" s="217"/>
      <c r="AIN66" s="217"/>
      <c r="AIO66" s="217"/>
      <c r="AIP66" s="217"/>
      <c r="AIQ66" s="217"/>
      <c r="AIR66" s="217"/>
      <c r="AIS66" s="217"/>
      <c r="AIT66" s="217"/>
      <c r="AIU66" s="217"/>
      <c r="AIV66" s="217"/>
      <c r="AIW66" s="217"/>
      <c r="AIX66" s="217"/>
      <c r="AIY66" s="217"/>
      <c r="AIZ66" s="217"/>
      <c r="AJA66" s="217"/>
      <c r="AJB66" s="217"/>
      <c r="AJC66" s="217"/>
      <c r="AJD66" s="217"/>
      <c r="AJE66" s="217"/>
      <c r="AJF66" s="217"/>
      <c r="AJG66" s="217"/>
      <c r="AJH66" s="217"/>
      <c r="AJI66" s="217"/>
      <c r="AJJ66" s="217"/>
      <c r="AJK66" s="217"/>
      <c r="AJL66" s="217"/>
      <c r="AJM66" s="217"/>
      <c r="AJN66" s="217"/>
      <c r="AJO66" s="217"/>
      <c r="AJP66" s="217"/>
      <c r="AJQ66" s="217"/>
      <c r="AJR66" s="217"/>
      <c r="AJS66" s="217"/>
      <c r="AJT66" s="217"/>
      <c r="AJU66" s="217"/>
      <c r="AJV66" s="217"/>
      <c r="AJW66" s="217"/>
      <c r="AJX66" s="217"/>
      <c r="AJY66" s="217"/>
      <c r="AJZ66" s="217"/>
      <c r="AKA66" s="217"/>
      <c r="AKB66" s="217"/>
      <c r="AKC66" s="217"/>
      <c r="AKD66" s="217"/>
      <c r="AKE66" s="217"/>
      <c r="AKF66" s="217"/>
      <c r="AKG66" s="217"/>
      <c r="AKH66" s="217"/>
      <c r="AKI66" s="217"/>
      <c r="AKJ66" s="217"/>
      <c r="AKK66" s="217"/>
      <c r="AKL66" s="217"/>
      <c r="AKM66" s="217"/>
      <c r="AKN66" s="217"/>
      <c r="AKO66" s="217"/>
      <c r="AKP66" s="217"/>
      <c r="AKQ66" s="217"/>
      <c r="AKR66" s="217"/>
      <c r="AKS66" s="217"/>
      <c r="AKT66" s="217"/>
      <c r="AKU66" s="217"/>
      <c r="AKV66" s="217"/>
      <c r="AKW66" s="217"/>
      <c r="AKX66" s="217"/>
      <c r="AKY66" s="217"/>
      <c r="AKZ66" s="217"/>
      <c r="ALA66" s="217"/>
      <c r="ALB66" s="217"/>
      <c r="ALC66" s="217"/>
      <c r="ALD66" s="217"/>
      <c r="ALE66" s="217"/>
      <c r="ALF66" s="217"/>
      <c r="ALG66" s="217"/>
      <c r="ALH66" s="217"/>
      <c r="ALI66" s="217"/>
      <c r="ALJ66" s="217"/>
      <c r="ALK66" s="217"/>
      <c r="ALL66" s="217"/>
      <c r="ALM66" s="217"/>
      <c r="ALN66" s="217"/>
      <c r="ALO66" s="217"/>
      <c r="ALP66" s="217"/>
      <c r="ALQ66" s="217"/>
      <c r="ALR66" s="217"/>
      <c r="ALS66" s="217"/>
      <c r="ALT66" s="217"/>
      <c r="ALU66" s="217"/>
      <c r="ALV66" s="217"/>
      <c r="ALW66" s="217"/>
      <c r="ALX66" s="217"/>
      <c r="ALY66" s="217"/>
      <c r="ALZ66" s="217"/>
      <c r="AMA66" s="217"/>
      <c r="AMB66" s="217"/>
      <c r="AMC66" s="217"/>
      <c r="AMD66" s="217"/>
      <c r="AME66" s="217"/>
      <c r="AMF66" s="217"/>
      <c r="AMG66" s="217"/>
      <c r="AMH66" s="217"/>
      <c r="AMI66" s="217"/>
      <c r="AMJ66" s="217"/>
      <c r="AMK66" s="217"/>
      <c r="AML66" s="217"/>
      <c r="AMM66" s="217"/>
      <c r="AMN66" s="217"/>
      <c r="AMO66" s="217"/>
      <c r="AMP66" s="217"/>
      <c r="AMQ66" s="217"/>
      <c r="AMR66" s="217"/>
      <c r="AMS66" s="217"/>
      <c r="AMT66" s="217"/>
      <c r="AMU66" s="217"/>
      <c r="AMV66" s="217"/>
      <c r="AMW66" s="217"/>
      <c r="AMX66" s="217"/>
      <c r="AMY66" s="217"/>
      <c r="AMZ66" s="217"/>
      <c r="ANA66" s="217"/>
      <c r="ANB66" s="217"/>
      <c r="ANC66" s="217"/>
      <c r="AND66" s="217"/>
      <c r="ANE66" s="217"/>
      <c r="ANF66" s="217"/>
      <c r="ANG66" s="217"/>
      <c r="ANH66" s="217"/>
      <c r="ANI66" s="217"/>
      <c r="ANJ66" s="217"/>
      <c r="ANK66" s="217"/>
      <c r="ANL66" s="217"/>
      <c r="ANM66" s="217"/>
      <c r="ANN66" s="217"/>
      <c r="ANO66" s="217"/>
      <c r="ANP66" s="217"/>
      <c r="ANQ66" s="217"/>
      <c r="ANR66" s="217"/>
      <c r="ANS66" s="217"/>
      <c r="ANT66" s="217"/>
      <c r="ANU66" s="217"/>
      <c r="ANV66" s="217"/>
      <c r="ANW66" s="217"/>
      <c r="ANX66" s="217"/>
      <c r="ANY66" s="217"/>
      <c r="ANZ66" s="217"/>
      <c r="AOA66" s="217"/>
      <c r="AOB66" s="217"/>
      <c r="AOC66" s="217"/>
      <c r="AOD66" s="217"/>
      <c r="AOE66" s="217"/>
      <c r="AOF66" s="217"/>
      <c r="AOG66" s="217"/>
      <c r="AOH66" s="217"/>
      <c r="AOI66" s="217"/>
      <c r="AOJ66" s="217"/>
      <c r="AOK66" s="217"/>
      <c r="AOL66" s="217"/>
      <c r="AOM66" s="217"/>
      <c r="AON66" s="217"/>
      <c r="AOO66" s="217"/>
      <c r="AOP66" s="217"/>
      <c r="AOQ66" s="217"/>
      <c r="AOR66" s="217"/>
      <c r="AOS66" s="217"/>
      <c r="AOT66" s="217"/>
      <c r="AOU66" s="217"/>
      <c r="AOV66" s="217"/>
      <c r="AOW66" s="217"/>
      <c r="AOX66" s="217"/>
      <c r="AOY66" s="217"/>
      <c r="AOZ66" s="217"/>
      <c r="APA66" s="217"/>
      <c r="APB66" s="217"/>
      <c r="APC66" s="217"/>
      <c r="APD66" s="217"/>
      <c r="APE66" s="217"/>
      <c r="APF66" s="217"/>
      <c r="APG66" s="217"/>
      <c r="APH66" s="217"/>
      <c r="API66" s="217"/>
      <c r="APJ66" s="217"/>
      <c r="APK66" s="217"/>
      <c r="APL66" s="217"/>
      <c r="APM66" s="217"/>
      <c r="APN66" s="217"/>
      <c r="APO66" s="217"/>
      <c r="APP66" s="217"/>
      <c r="APQ66" s="217"/>
      <c r="APR66" s="217"/>
      <c r="APS66" s="217"/>
      <c r="APT66" s="217"/>
      <c r="APU66" s="217"/>
      <c r="APV66" s="217"/>
      <c r="APW66" s="217"/>
      <c r="APX66" s="217"/>
      <c r="APY66" s="217"/>
      <c r="APZ66" s="217"/>
      <c r="AQA66" s="217"/>
      <c r="AQB66" s="217"/>
      <c r="AQC66" s="217"/>
      <c r="AQD66" s="217"/>
      <c r="AQE66" s="217"/>
      <c r="AQF66" s="217"/>
      <c r="AQG66" s="217"/>
      <c r="AQH66" s="217"/>
      <c r="AQI66" s="217"/>
      <c r="AQJ66" s="217"/>
      <c r="AQK66" s="217"/>
      <c r="AQL66" s="217"/>
      <c r="AQM66" s="217"/>
      <c r="AQN66" s="217"/>
      <c r="AQO66" s="217"/>
      <c r="AQP66" s="217"/>
      <c r="AQQ66" s="217"/>
      <c r="AQR66" s="217"/>
      <c r="AQS66" s="217"/>
      <c r="AQT66" s="217"/>
      <c r="AQU66" s="217"/>
      <c r="AQV66" s="217"/>
      <c r="AQW66" s="217"/>
      <c r="AQX66" s="217"/>
      <c r="AQY66" s="217"/>
      <c r="AQZ66" s="217"/>
      <c r="ARA66" s="217"/>
      <c r="ARB66" s="217"/>
      <c r="ARC66" s="217"/>
      <c r="ARD66" s="217"/>
      <c r="ARE66" s="217"/>
      <c r="ARF66" s="217"/>
      <c r="ARG66" s="217"/>
      <c r="ARH66" s="217"/>
      <c r="ARI66" s="217"/>
      <c r="ARJ66" s="217"/>
      <c r="ARK66" s="217"/>
      <c r="ARL66" s="217"/>
      <c r="ARM66" s="217"/>
      <c r="ARN66" s="217"/>
      <c r="ARO66" s="217"/>
      <c r="ARP66" s="217"/>
      <c r="ARQ66" s="217"/>
      <c r="ARR66" s="217"/>
      <c r="ARS66" s="217"/>
      <c r="ART66" s="217"/>
      <c r="ARU66" s="217"/>
      <c r="ARV66" s="217"/>
      <c r="ARW66" s="217"/>
      <c r="ARX66" s="217"/>
      <c r="ARY66" s="217"/>
      <c r="ARZ66" s="217"/>
      <c r="ASA66" s="217"/>
      <c r="ASB66" s="217"/>
      <c r="ASC66" s="217"/>
      <c r="ASD66" s="217"/>
      <c r="ASE66" s="217"/>
      <c r="ASF66" s="217"/>
      <c r="ASG66" s="217"/>
      <c r="ASH66" s="217"/>
      <c r="ASI66" s="217"/>
      <c r="ASJ66" s="217"/>
      <c r="ASK66" s="217"/>
      <c r="ASL66" s="217"/>
      <c r="ASM66" s="217"/>
      <c r="ASN66" s="217"/>
      <c r="ASO66" s="217"/>
      <c r="ASP66" s="217"/>
      <c r="ASQ66" s="217"/>
      <c r="ASR66" s="217"/>
      <c r="ASS66" s="217"/>
      <c r="AST66" s="217"/>
      <c r="ASU66" s="217"/>
      <c r="ASV66" s="217"/>
      <c r="ASW66" s="217"/>
      <c r="ASX66" s="217"/>
      <c r="ASY66" s="217"/>
      <c r="ASZ66" s="217"/>
      <c r="ATA66" s="217"/>
      <c r="ATB66" s="217"/>
      <c r="ATC66" s="217"/>
      <c r="ATD66" s="217"/>
      <c r="ATE66" s="217"/>
      <c r="ATF66" s="217"/>
      <c r="ATG66" s="217"/>
      <c r="ATH66" s="217"/>
      <c r="ATI66" s="217"/>
      <c r="ATJ66" s="217"/>
      <c r="ATK66" s="217"/>
      <c r="ATL66" s="217"/>
      <c r="ATM66" s="217"/>
      <c r="ATN66" s="217"/>
      <c r="ATO66" s="217"/>
      <c r="ATP66" s="217"/>
      <c r="ATQ66" s="217"/>
      <c r="ATR66" s="217"/>
      <c r="ATS66" s="217"/>
      <c r="ATT66" s="217"/>
      <c r="ATU66" s="217"/>
      <c r="ATV66" s="217"/>
      <c r="ATW66" s="217"/>
      <c r="ATX66" s="217"/>
      <c r="ATY66" s="217"/>
      <c r="ATZ66" s="217"/>
      <c r="AUA66" s="217"/>
      <c r="AUB66" s="217"/>
      <c r="AUC66" s="217"/>
      <c r="AUD66" s="217"/>
      <c r="AUE66" s="217"/>
      <c r="AUF66" s="217"/>
      <c r="AUG66" s="217"/>
      <c r="AUH66" s="217"/>
      <c r="AUI66" s="217"/>
      <c r="AUJ66" s="217"/>
      <c r="AUK66" s="217"/>
      <c r="AUL66" s="217"/>
      <c r="AUM66" s="217"/>
      <c r="AUN66" s="217"/>
      <c r="AUO66" s="217"/>
      <c r="AUP66" s="217"/>
      <c r="AUQ66" s="217"/>
      <c r="AUR66" s="217"/>
      <c r="AUS66" s="217"/>
      <c r="AUT66" s="217"/>
      <c r="AUU66" s="217"/>
      <c r="AUV66" s="217"/>
      <c r="AUW66" s="217"/>
      <c r="AUX66" s="217"/>
      <c r="AUY66" s="217"/>
      <c r="AUZ66" s="217"/>
      <c r="AVA66" s="217"/>
      <c r="AVB66" s="217"/>
      <c r="AVC66" s="217"/>
      <c r="AVD66" s="217"/>
      <c r="AVE66" s="217"/>
      <c r="AVF66" s="217"/>
      <c r="AVG66" s="217"/>
      <c r="AVH66" s="217"/>
      <c r="AVI66" s="217"/>
      <c r="AVJ66" s="217"/>
      <c r="AVK66" s="217"/>
      <c r="AVL66" s="217"/>
      <c r="AVM66" s="217"/>
      <c r="AVN66" s="217"/>
      <c r="AVO66" s="217"/>
      <c r="AVP66" s="217"/>
      <c r="AVQ66" s="217"/>
      <c r="AVR66" s="217"/>
      <c r="AVS66" s="217"/>
      <c r="AVT66" s="217"/>
      <c r="AVU66" s="217"/>
      <c r="AVV66" s="217"/>
      <c r="AVW66" s="217"/>
      <c r="AVX66" s="217"/>
      <c r="AVY66" s="217"/>
      <c r="AVZ66" s="217"/>
      <c r="AWA66" s="217"/>
      <c r="AWB66" s="217"/>
      <c r="AWC66" s="217"/>
      <c r="AWD66" s="217"/>
      <c r="AWE66" s="217"/>
      <c r="AWF66" s="217"/>
      <c r="AWG66" s="217"/>
      <c r="AWH66" s="217"/>
      <c r="AWI66" s="217"/>
      <c r="AWJ66" s="217"/>
      <c r="AWK66" s="217"/>
      <c r="AWL66" s="217"/>
      <c r="AWM66" s="217"/>
      <c r="AWN66" s="217"/>
      <c r="AWO66" s="217"/>
      <c r="AWP66" s="217"/>
      <c r="AWQ66" s="217"/>
      <c r="AWR66" s="217"/>
      <c r="AWS66" s="217"/>
      <c r="AWT66" s="217"/>
      <c r="AWU66" s="217"/>
      <c r="AWV66" s="217"/>
      <c r="AWW66" s="217"/>
      <c r="AWX66" s="217"/>
      <c r="AWY66" s="217"/>
      <c r="AWZ66" s="217"/>
      <c r="AXA66" s="217"/>
      <c r="AXB66" s="217"/>
      <c r="AXC66" s="217"/>
      <c r="AXD66" s="217"/>
      <c r="AXE66" s="217"/>
      <c r="AXF66" s="217"/>
      <c r="AXG66" s="217"/>
      <c r="AXH66" s="217"/>
      <c r="AXI66" s="217"/>
      <c r="AXJ66" s="217"/>
      <c r="AXK66" s="217"/>
      <c r="AXL66" s="217"/>
      <c r="AXM66" s="217"/>
      <c r="AXN66" s="217"/>
      <c r="AXO66" s="217"/>
      <c r="AXP66" s="217"/>
      <c r="AXQ66" s="217"/>
      <c r="AXR66" s="217"/>
      <c r="AXS66" s="217"/>
      <c r="AXT66" s="217"/>
      <c r="AXU66" s="217"/>
      <c r="AXV66" s="217"/>
      <c r="AXW66" s="217"/>
      <c r="AXX66" s="217"/>
      <c r="AXY66" s="217"/>
      <c r="AXZ66" s="217"/>
      <c r="AYA66" s="217"/>
      <c r="AYB66" s="217"/>
      <c r="AYC66" s="217"/>
      <c r="AYD66" s="217"/>
      <c r="AYE66" s="217"/>
      <c r="AYF66" s="217"/>
      <c r="AYG66" s="217"/>
      <c r="AYH66" s="217"/>
      <c r="AYI66" s="217"/>
      <c r="AYJ66" s="217"/>
      <c r="AYK66" s="217"/>
      <c r="AYL66" s="217"/>
      <c r="AYM66" s="217"/>
      <c r="AYN66" s="217"/>
      <c r="AYO66" s="217"/>
      <c r="AYP66" s="217"/>
      <c r="AYQ66" s="217"/>
      <c r="AYR66" s="217"/>
      <c r="AYS66" s="217"/>
      <c r="AYT66" s="217"/>
      <c r="AYU66" s="217"/>
      <c r="AYV66" s="217"/>
      <c r="AYW66" s="217"/>
      <c r="AYX66" s="217"/>
      <c r="AYY66" s="217"/>
      <c r="AYZ66" s="217"/>
      <c r="AZA66" s="217"/>
      <c r="AZB66" s="217"/>
      <c r="AZC66" s="217"/>
      <c r="AZD66" s="217"/>
      <c r="AZE66" s="217"/>
      <c r="AZF66" s="217"/>
      <c r="AZG66" s="217"/>
      <c r="AZH66" s="217"/>
      <c r="AZI66" s="217"/>
      <c r="AZJ66" s="217"/>
      <c r="AZK66" s="217"/>
      <c r="AZL66" s="217"/>
      <c r="AZM66" s="217"/>
      <c r="AZN66" s="217"/>
      <c r="AZO66" s="217"/>
      <c r="AZP66" s="217"/>
      <c r="AZQ66" s="217"/>
      <c r="AZR66" s="217"/>
      <c r="AZS66" s="217"/>
      <c r="AZT66" s="217"/>
      <c r="AZU66" s="217"/>
      <c r="AZV66" s="217"/>
      <c r="AZW66" s="217"/>
      <c r="AZX66" s="217"/>
      <c r="AZY66" s="217"/>
      <c r="AZZ66" s="217"/>
      <c r="BAA66" s="217"/>
      <c r="BAB66" s="217"/>
      <c r="BAC66" s="217"/>
      <c r="BAD66" s="217"/>
      <c r="BAE66" s="217"/>
      <c r="BAF66" s="217"/>
      <c r="BAG66" s="217"/>
      <c r="BAH66" s="217"/>
      <c r="BAI66" s="217"/>
      <c r="BAJ66" s="217"/>
      <c r="BAK66" s="217"/>
      <c r="BAL66" s="217"/>
      <c r="BAM66" s="217"/>
      <c r="BAN66" s="217"/>
      <c r="BAO66" s="217"/>
      <c r="BAP66" s="217"/>
      <c r="BAQ66" s="217"/>
      <c r="BAR66" s="217"/>
      <c r="BAS66" s="217"/>
      <c r="BAT66" s="217"/>
      <c r="BAU66" s="217"/>
      <c r="BAV66" s="217"/>
      <c r="BAW66" s="217"/>
      <c r="BAX66" s="217"/>
      <c r="BAY66" s="217"/>
      <c r="BAZ66" s="217"/>
      <c r="BBA66" s="217"/>
      <c r="BBB66" s="217"/>
      <c r="BBC66" s="217"/>
      <c r="BBD66" s="217"/>
      <c r="BBE66" s="217"/>
      <c r="BBF66" s="217"/>
      <c r="BBG66" s="217"/>
      <c r="BBH66" s="217"/>
      <c r="BBI66" s="217"/>
      <c r="BBJ66" s="217"/>
      <c r="BBK66" s="217"/>
      <c r="BBL66" s="217"/>
      <c r="BBM66" s="217"/>
      <c r="BBN66" s="217"/>
      <c r="BBO66" s="217"/>
      <c r="BBP66" s="217"/>
      <c r="BBQ66" s="217"/>
      <c r="BBR66" s="217"/>
      <c r="BBS66" s="217"/>
      <c r="BBT66" s="217"/>
      <c r="BBU66" s="217"/>
      <c r="BBV66" s="217"/>
      <c r="BBW66" s="217"/>
      <c r="BBX66" s="217"/>
      <c r="BBY66" s="217"/>
      <c r="BBZ66" s="217"/>
      <c r="BCA66" s="217"/>
      <c r="BCB66" s="217"/>
      <c r="BCC66" s="217"/>
      <c r="BCD66" s="217"/>
      <c r="BCE66" s="217"/>
      <c r="BCF66" s="217"/>
      <c r="BCG66" s="217"/>
      <c r="BCH66" s="217"/>
      <c r="BCI66" s="217"/>
      <c r="BCJ66" s="217"/>
      <c r="BCK66" s="217"/>
      <c r="BCL66" s="217"/>
      <c r="BCM66" s="217"/>
      <c r="BCN66" s="217"/>
      <c r="BCO66" s="217"/>
      <c r="BCP66" s="217"/>
      <c r="BCQ66" s="217"/>
      <c r="BCR66" s="217"/>
      <c r="BCS66" s="217"/>
      <c r="BCT66" s="217"/>
      <c r="BCU66" s="217"/>
      <c r="BCV66" s="217"/>
      <c r="BCW66" s="217"/>
      <c r="BCX66" s="217"/>
      <c r="BCY66" s="217"/>
      <c r="BCZ66" s="217"/>
      <c r="BDA66" s="217"/>
      <c r="BDB66" s="217"/>
      <c r="BDC66" s="217"/>
      <c r="BDD66" s="217"/>
      <c r="BDE66" s="217"/>
      <c r="BDF66" s="217"/>
      <c r="BDG66" s="217"/>
      <c r="BDH66" s="217"/>
      <c r="BDI66" s="217"/>
      <c r="BDJ66" s="217"/>
      <c r="BDK66" s="217"/>
      <c r="BDL66" s="217"/>
      <c r="BDM66" s="217"/>
      <c r="BDN66" s="217"/>
      <c r="BDO66" s="217"/>
      <c r="BDP66" s="217"/>
      <c r="BDQ66" s="217"/>
      <c r="BDR66" s="217"/>
      <c r="BDS66" s="217"/>
      <c r="BDT66" s="217"/>
      <c r="BDU66" s="217"/>
      <c r="BDV66" s="217"/>
      <c r="BDW66" s="217"/>
      <c r="BDX66" s="217"/>
      <c r="BDY66" s="217"/>
      <c r="BDZ66" s="217"/>
      <c r="BEA66" s="217"/>
      <c r="BEB66" s="217"/>
      <c r="BEC66" s="217"/>
      <c r="BED66" s="217"/>
      <c r="BEE66" s="217"/>
      <c r="BEF66" s="217"/>
      <c r="BEG66" s="217"/>
      <c r="BEH66" s="217"/>
      <c r="BEI66" s="217"/>
      <c r="BEJ66" s="217"/>
      <c r="BEK66" s="217"/>
      <c r="BEL66" s="217"/>
      <c r="BEM66" s="217"/>
      <c r="BEN66" s="217"/>
      <c r="BEO66" s="217"/>
      <c r="BEP66" s="217"/>
      <c r="BEQ66" s="217"/>
      <c r="BER66" s="217"/>
      <c r="BES66" s="217"/>
      <c r="BET66" s="217"/>
      <c r="BEU66" s="217"/>
      <c r="BEV66" s="217"/>
      <c r="BEW66" s="217"/>
      <c r="BEX66" s="217"/>
      <c r="BEY66" s="217"/>
      <c r="BEZ66" s="217"/>
      <c r="BFA66" s="217"/>
      <c r="BFB66" s="217"/>
      <c r="BFC66" s="217"/>
      <c r="BFD66" s="217"/>
      <c r="BFE66" s="217"/>
      <c r="BFF66" s="217"/>
      <c r="BFG66" s="217"/>
      <c r="BFH66" s="217"/>
      <c r="BFI66" s="217"/>
      <c r="BFJ66" s="217"/>
      <c r="BFK66" s="217"/>
      <c r="BFL66" s="217"/>
      <c r="BFM66" s="217"/>
      <c r="BFN66" s="217"/>
      <c r="BFO66" s="217"/>
      <c r="BFP66" s="217"/>
      <c r="BFQ66" s="217"/>
      <c r="BFR66" s="217"/>
      <c r="BFS66" s="217"/>
      <c r="BFT66" s="217"/>
      <c r="BFU66" s="217"/>
      <c r="BFV66" s="217"/>
      <c r="BFW66" s="217"/>
      <c r="BFX66" s="217"/>
      <c r="BFY66" s="217"/>
      <c r="BFZ66" s="217"/>
      <c r="BGA66" s="217"/>
      <c r="BGB66" s="217"/>
      <c r="BGC66" s="217"/>
      <c r="BGD66" s="217"/>
      <c r="BGE66" s="217"/>
      <c r="BGF66" s="217"/>
      <c r="BGG66" s="217"/>
      <c r="BGH66" s="217"/>
      <c r="BGI66" s="217"/>
      <c r="BGJ66" s="217"/>
      <c r="BGK66" s="217"/>
      <c r="BGL66" s="217"/>
      <c r="BGM66" s="217"/>
      <c r="BGN66" s="217"/>
      <c r="BGO66" s="217"/>
      <c r="BGP66" s="217"/>
      <c r="BGQ66" s="217"/>
      <c r="BGR66" s="217"/>
      <c r="BGS66" s="217"/>
      <c r="BGT66" s="217"/>
      <c r="BGU66" s="217"/>
      <c r="BGV66" s="217"/>
      <c r="BGW66" s="217"/>
      <c r="BGX66" s="217"/>
      <c r="BGY66" s="217"/>
      <c r="BGZ66" s="217"/>
      <c r="BHA66" s="217"/>
      <c r="BHB66" s="217"/>
      <c r="BHC66" s="217"/>
      <c r="BHD66" s="217"/>
      <c r="BHE66" s="217"/>
      <c r="BHF66" s="217"/>
      <c r="BHG66" s="217"/>
      <c r="BHH66" s="217"/>
      <c r="BHI66" s="217"/>
      <c r="BHJ66" s="217"/>
      <c r="BHK66" s="217"/>
      <c r="BHL66" s="217"/>
      <c r="BHM66" s="217"/>
      <c r="BHN66" s="217"/>
      <c r="BHO66" s="217"/>
      <c r="BHP66" s="217"/>
      <c r="BHQ66" s="217"/>
      <c r="BHR66" s="217"/>
      <c r="BHS66" s="217"/>
      <c r="BHT66" s="217"/>
      <c r="BHU66" s="217"/>
      <c r="BHV66" s="217"/>
      <c r="BHW66" s="217"/>
      <c r="BHX66" s="217"/>
      <c r="BHY66" s="217"/>
      <c r="BHZ66" s="217"/>
      <c r="BIA66" s="217"/>
      <c r="BIB66" s="217"/>
      <c r="BIC66" s="217"/>
      <c r="BID66" s="217"/>
      <c r="BIE66" s="217"/>
      <c r="BIF66" s="217"/>
      <c r="BIG66" s="217"/>
      <c r="BIH66" s="217"/>
      <c r="BII66" s="217"/>
      <c r="BIJ66" s="217"/>
      <c r="BIK66" s="217"/>
      <c r="BIL66" s="217"/>
      <c r="BIM66" s="217"/>
      <c r="BIN66" s="217"/>
      <c r="BIO66" s="217"/>
      <c r="BIP66" s="217"/>
      <c r="BIQ66" s="217"/>
      <c r="BIR66" s="217"/>
      <c r="BIS66" s="217"/>
      <c r="BIT66" s="217"/>
      <c r="BIU66" s="217"/>
      <c r="BIV66" s="217"/>
      <c r="BIW66" s="217"/>
      <c r="BIX66" s="217"/>
      <c r="BIY66" s="217"/>
      <c r="BIZ66" s="217"/>
      <c r="BJA66" s="217"/>
      <c r="BJB66" s="217"/>
      <c r="BJC66" s="217"/>
      <c r="BJD66" s="217"/>
      <c r="BJE66" s="217"/>
      <c r="BJF66" s="217"/>
      <c r="BJG66" s="217"/>
      <c r="BJH66" s="217"/>
      <c r="BJI66" s="217"/>
      <c r="BJJ66" s="217"/>
      <c r="BJK66" s="217"/>
      <c r="BJL66" s="217"/>
      <c r="BJM66" s="217"/>
      <c r="BJN66" s="217"/>
      <c r="BJO66" s="217"/>
      <c r="BJP66" s="217"/>
      <c r="BJQ66" s="217"/>
      <c r="BJR66" s="217"/>
      <c r="BJS66" s="217"/>
      <c r="BJT66" s="217"/>
      <c r="BJU66" s="217"/>
      <c r="BJV66" s="217"/>
      <c r="BJW66" s="217"/>
      <c r="BJX66" s="217"/>
      <c r="BJY66" s="217"/>
      <c r="BJZ66" s="217"/>
      <c r="BKA66" s="217"/>
      <c r="BKB66" s="217"/>
      <c r="BKC66" s="217"/>
      <c r="BKD66" s="217"/>
      <c r="BKE66" s="217"/>
      <c r="BKF66" s="217"/>
      <c r="BKG66" s="217"/>
      <c r="BKH66" s="217"/>
      <c r="BKI66" s="217"/>
      <c r="BKJ66" s="217"/>
      <c r="BKK66" s="217"/>
      <c r="BKL66" s="217"/>
      <c r="BKM66" s="217"/>
      <c r="BKN66" s="217"/>
      <c r="BKO66" s="217"/>
      <c r="BKP66" s="217"/>
      <c r="BKQ66" s="217"/>
      <c r="BKR66" s="217"/>
      <c r="BKS66" s="217"/>
      <c r="BKT66" s="217"/>
      <c r="BKU66" s="217"/>
      <c r="BKV66" s="217"/>
      <c r="BKW66" s="217"/>
      <c r="BKX66" s="217"/>
      <c r="BKY66" s="217"/>
      <c r="BKZ66" s="217"/>
      <c r="BLA66" s="217"/>
      <c r="BLB66" s="217"/>
      <c r="BLC66" s="217"/>
      <c r="BLD66" s="217"/>
      <c r="BLE66" s="217"/>
      <c r="BLF66" s="217"/>
      <c r="BLG66" s="217"/>
      <c r="BLH66" s="217"/>
      <c r="BLI66" s="217"/>
      <c r="BLJ66" s="217"/>
      <c r="BLK66" s="217"/>
      <c r="BLL66" s="217"/>
      <c r="BLM66" s="217"/>
      <c r="BLN66" s="217"/>
      <c r="BLO66" s="217"/>
      <c r="BLP66" s="217"/>
      <c r="BLQ66" s="217"/>
      <c r="BLR66" s="217"/>
      <c r="BLS66" s="217"/>
      <c r="BLT66" s="217"/>
      <c r="BLU66" s="217"/>
      <c r="BLV66" s="217"/>
      <c r="BLW66" s="217"/>
      <c r="BLX66" s="217"/>
      <c r="BLY66" s="217"/>
      <c r="BLZ66" s="217"/>
      <c r="BMA66" s="217"/>
      <c r="BMB66" s="217"/>
      <c r="BMC66" s="217"/>
      <c r="BMD66" s="217"/>
      <c r="BME66" s="217"/>
      <c r="BMF66" s="217"/>
      <c r="BMG66" s="217"/>
      <c r="BMH66" s="217"/>
      <c r="BMI66" s="217"/>
      <c r="BMJ66" s="217"/>
      <c r="BMK66" s="217"/>
      <c r="BML66" s="217"/>
      <c r="BMM66" s="217"/>
      <c r="BMN66" s="217"/>
      <c r="BMO66" s="217"/>
      <c r="BMP66" s="217"/>
      <c r="BMQ66" s="217"/>
      <c r="BMR66" s="217"/>
      <c r="BMS66" s="217"/>
      <c r="BMT66" s="217"/>
      <c r="BMU66" s="217"/>
      <c r="BMV66" s="217"/>
      <c r="BMW66" s="217"/>
      <c r="BMX66" s="217"/>
      <c r="BMY66" s="217"/>
      <c r="BMZ66" s="217"/>
      <c r="BNA66" s="217"/>
      <c r="BNB66" s="217"/>
      <c r="BNC66" s="217"/>
      <c r="BND66" s="217"/>
      <c r="BNE66" s="217"/>
      <c r="BNF66" s="217"/>
      <c r="BNG66" s="217"/>
      <c r="BNH66" s="217"/>
      <c r="BNI66" s="217"/>
      <c r="BNJ66" s="217"/>
      <c r="BNK66" s="217"/>
      <c r="BNL66" s="217"/>
      <c r="BNM66" s="217"/>
      <c r="BNN66" s="217"/>
      <c r="BNO66" s="217"/>
      <c r="BNP66" s="217"/>
      <c r="BNQ66" s="217"/>
      <c r="BNR66" s="217"/>
      <c r="BNS66" s="217"/>
      <c r="BNT66" s="217"/>
      <c r="BNU66" s="217"/>
      <c r="BNV66" s="217"/>
      <c r="BNW66" s="217"/>
      <c r="BNX66" s="217"/>
      <c r="BNY66" s="217"/>
      <c r="BNZ66" s="217"/>
      <c r="BOA66" s="217"/>
      <c r="BOB66" s="217"/>
      <c r="BOC66" s="217"/>
      <c r="BOD66" s="217"/>
      <c r="BOE66" s="217"/>
      <c r="BOF66" s="217"/>
      <c r="BOG66" s="217"/>
      <c r="BOH66" s="217"/>
      <c r="BOI66" s="217"/>
      <c r="BOJ66" s="217"/>
      <c r="BOK66" s="217"/>
      <c r="BOL66" s="217"/>
      <c r="BOM66" s="217"/>
      <c r="BON66" s="217"/>
      <c r="BOO66" s="217"/>
      <c r="BOP66" s="217"/>
      <c r="BOQ66" s="217"/>
      <c r="BOR66" s="217"/>
      <c r="BOS66" s="217"/>
      <c r="BOT66" s="217"/>
      <c r="BOU66" s="217"/>
      <c r="BOV66" s="217"/>
      <c r="BOW66" s="217"/>
      <c r="BOX66" s="217"/>
      <c r="BOY66" s="217"/>
      <c r="BOZ66" s="217"/>
      <c r="BPA66" s="217"/>
      <c r="BPB66" s="217"/>
      <c r="BPC66" s="217"/>
      <c r="BPD66" s="217"/>
      <c r="BPE66" s="217"/>
      <c r="BPF66" s="217"/>
      <c r="BPG66" s="217"/>
      <c r="BPH66" s="217"/>
      <c r="BPI66" s="217"/>
      <c r="BPJ66" s="217"/>
      <c r="BPK66" s="217"/>
      <c r="BPL66" s="217"/>
      <c r="BPM66" s="217"/>
      <c r="BPN66" s="217"/>
      <c r="BPO66" s="217"/>
      <c r="BPP66" s="217"/>
      <c r="BPQ66" s="217"/>
      <c r="BPR66" s="217"/>
      <c r="BPS66" s="217"/>
      <c r="BPT66" s="217"/>
      <c r="BPU66" s="217"/>
      <c r="BPV66" s="217"/>
      <c r="BPW66" s="217"/>
      <c r="BPX66" s="217"/>
      <c r="BPY66" s="217"/>
      <c r="BPZ66" s="217"/>
      <c r="BQA66" s="217"/>
      <c r="BQB66" s="217"/>
      <c r="BQC66" s="217"/>
      <c r="BQD66" s="217"/>
      <c r="BQE66" s="217"/>
      <c r="BQF66" s="217"/>
      <c r="BQG66" s="217"/>
      <c r="BQH66" s="217"/>
      <c r="BQI66" s="217"/>
      <c r="BQJ66" s="217"/>
      <c r="BQK66" s="217"/>
      <c r="BQL66" s="217"/>
      <c r="BQM66" s="217"/>
      <c r="BQN66" s="217"/>
      <c r="BQO66" s="217"/>
      <c r="BQP66" s="217"/>
      <c r="BQQ66" s="217"/>
      <c r="BQR66" s="217"/>
      <c r="BQS66" s="217"/>
      <c r="BQT66" s="217"/>
      <c r="BQU66" s="217"/>
      <c r="BQV66" s="217"/>
      <c r="BQW66" s="217"/>
      <c r="BQX66" s="217"/>
      <c r="BQY66" s="217"/>
      <c r="BQZ66" s="217"/>
      <c r="BRA66" s="217"/>
      <c r="BRB66" s="217"/>
      <c r="BRC66" s="217"/>
      <c r="BRD66" s="217"/>
      <c r="BRE66" s="217"/>
      <c r="BRF66" s="217"/>
      <c r="BRG66" s="217"/>
      <c r="BRH66" s="217"/>
      <c r="BRI66" s="217"/>
      <c r="BRJ66" s="217"/>
      <c r="BRK66" s="217"/>
      <c r="BRL66" s="217"/>
      <c r="BRM66" s="217"/>
      <c r="BRN66" s="217"/>
      <c r="BRO66" s="217"/>
      <c r="BRP66" s="217"/>
      <c r="BRQ66" s="217"/>
      <c r="BRR66" s="217"/>
      <c r="BRS66" s="217"/>
      <c r="BRT66" s="217"/>
      <c r="BRU66" s="217"/>
      <c r="BRV66" s="217"/>
      <c r="BRW66" s="217"/>
      <c r="BRX66" s="217"/>
      <c r="BRY66" s="217"/>
      <c r="BRZ66" s="217"/>
      <c r="BSA66" s="217"/>
      <c r="BSB66" s="217"/>
      <c r="BSC66" s="217"/>
      <c r="BSD66" s="217"/>
      <c r="BSE66" s="217"/>
      <c r="BSF66" s="217"/>
      <c r="BSG66" s="217"/>
      <c r="BSH66" s="217"/>
      <c r="BSI66" s="217"/>
      <c r="BSJ66" s="217"/>
      <c r="BSK66" s="217"/>
      <c r="BSL66" s="217"/>
      <c r="BSM66" s="217"/>
      <c r="BSN66" s="217"/>
      <c r="BSO66" s="217"/>
      <c r="BSP66" s="217"/>
      <c r="BSQ66" s="217"/>
      <c r="BSR66" s="217"/>
      <c r="BSS66" s="217"/>
      <c r="BST66" s="217"/>
      <c r="BSU66" s="217"/>
      <c r="BSV66" s="217"/>
      <c r="BSW66" s="217"/>
      <c r="BSX66" s="217"/>
      <c r="BSY66" s="217"/>
      <c r="BSZ66" s="217"/>
      <c r="BTA66" s="217"/>
      <c r="BTB66" s="217"/>
      <c r="BTC66" s="217"/>
      <c r="BTD66" s="217"/>
      <c r="BTE66" s="217"/>
      <c r="BTF66" s="217"/>
      <c r="BTG66" s="217"/>
      <c r="BTH66" s="217"/>
      <c r="BTI66" s="217"/>
      <c r="BTJ66" s="217"/>
      <c r="BTK66" s="217"/>
      <c r="BTL66" s="217"/>
      <c r="BTM66" s="217"/>
      <c r="BTN66" s="217"/>
      <c r="BTO66" s="217"/>
      <c r="BTP66" s="217"/>
      <c r="BTQ66" s="217"/>
      <c r="BTR66" s="217"/>
      <c r="BTS66" s="217"/>
      <c r="BTT66" s="217"/>
      <c r="BTU66" s="217"/>
      <c r="BTV66" s="217"/>
      <c r="BTW66" s="217"/>
      <c r="BTX66" s="217"/>
      <c r="BTY66" s="217"/>
      <c r="BTZ66" s="217"/>
      <c r="BUA66" s="217"/>
      <c r="BUB66" s="217"/>
      <c r="BUC66" s="217"/>
      <c r="BUD66" s="217"/>
      <c r="BUE66" s="217"/>
      <c r="BUF66" s="217"/>
      <c r="BUG66" s="217"/>
      <c r="BUH66" s="217"/>
      <c r="BUI66" s="217"/>
      <c r="BUJ66" s="217"/>
      <c r="BUK66" s="217"/>
      <c r="BUL66" s="217"/>
      <c r="BUM66" s="217"/>
      <c r="BUN66" s="217"/>
      <c r="BUO66" s="217"/>
      <c r="BUP66" s="217"/>
      <c r="BUQ66" s="217"/>
      <c r="BUR66" s="217"/>
      <c r="BUS66" s="217"/>
      <c r="BUT66" s="217"/>
      <c r="BUU66" s="217"/>
      <c r="BUV66" s="217"/>
      <c r="BUW66" s="217"/>
      <c r="BUX66" s="217"/>
      <c r="BUY66" s="217"/>
      <c r="BUZ66" s="217"/>
      <c r="BVA66" s="217"/>
      <c r="BVB66" s="217"/>
      <c r="BVC66" s="217"/>
      <c r="BVD66" s="217"/>
      <c r="BVE66" s="217"/>
      <c r="BVF66" s="217"/>
      <c r="BVG66" s="217"/>
      <c r="BVH66" s="217"/>
      <c r="BVI66" s="217"/>
      <c r="BVJ66" s="217"/>
      <c r="BVK66" s="217"/>
      <c r="BVL66" s="217"/>
      <c r="BVM66" s="217"/>
      <c r="BVN66" s="217"/>
      <c r="BVO66" s="217"/>
      <c r="BVP66" s="217"/>
      <c r="BVQ66" s="217"/>
      <c r="BVR66" s="217"/>
      <c r="BVS66" s="217"/>
      <c r="BVT66" s="217"/>
      <c r="BVU66" s="217"/>
      <c r="BVV66" s="217"/>
      <c r="BVW66" s="217"/>
      <c r="BVX66" s="217"/>
      <c r="BVY66" s="217"/>
      <c r="BVZ66" s="217"/>
      <c r="BWA66" s="217"/>
      <c r="BWB66" s="217"/>
      <c r="BWC66" s="217"/>
      <c r="BWD66" s="217"/>
      <c r="BWE66" s="217"/>
      <c r="BWF66" s="217"/>
      <c r="BWG66" s="217"/>
      <c r="BWH66" s="217"/>
      <c r="BWI66" s="217"/>
      <c r="BWJ66" s="217"/>
      <c r="BWK66" s="217"/>
      <c r="BWL66" s="217"/>
      <c r="BWM66" s="217"/>
      <c r="BWN66" s="217"/>
      <c r="BWO66" s="217"/>
      <c r="BWP66" s="217"/>
      <c r="BWQ66" s="217"/>
      <c r="BWR66" s="217"/>
      <c r="BWS66" s="217"/>
      <c r="BWT66" s="217"/>
      <c r="BWU66" s="217"/>
      <c r="BWV66" s="217"/>
      <c r="BWW66" s="217"/>
      <c r="BWX66" s="217"/>
      <c r="BWY66" s="217"/>
      <c r="BWZ66" s="217"/>
      <c r="BXA66" s="217"/>
      <c r="BXB66" s="217"/>
      <c r="BXC66" s="217"/>
      <c r="BXD66" s="217"/>
      <c r="BXE66" s="217"/>
      <c r="BXF66" s="217"/>
      <c r="BXG66" s="217"/>
      <c r="BXH66" s="217"/>
      <c r="BXI66" s="217"/>
      <c r="BXJ66" s="217"/>
      <c r="BXK66" s="217"/>
      <c r="BXL66" s="217"/>
      <c r="BXM66" s="217"/>
      <c r="BXN66" s="217"/>
      <c r="BXO66" s="217"/>
      <c r="BXP66" s="217"/>
      <c r="BXQ66" s="217"/>
      <c r="BXR66" s="217"/>
      <c r="BXS66" s="217"/>
      <c r="BXT66" s="217"/>
      <c r="BXU66" s="217"/>
      <c r="BXV66" s="217"/>
      <c r="BXW66" s="217"/>
      <c r="BXX66" s="217"/>
      <c r="BXY66" s="217"/>
      <c r="BXZ66" s="217"/>
      <c r="BYA66" s="217"/>
      <c r="BYB66" s="217"/>
      <c r="BYC66" s="217"/>
      <c r="BYD66" s="217"/>
      <c r="BYE66" s="217"/>
      <c r="BYF66" s="217"/>
      <c r="BYG66" s="217"/>
      <c r="BYH66" s="217"/>
      <c r="BYI66" s="217"/>
      <c r="BYJ66" s="217"/>
      <c r="BYK66" s="217"/>
      <c r="BYL66" s="217"/>
      <c r="BYM66" s="217"/>
      <c r="BYN66" s="217"/>
      <c r="BYO66" s="217"/>
      <c r="BYP66" s="217"/>
      <c r="BYQ66" s="217"/>
      <c r="BYR66" s="217"/>
      <c r="BYS66" s="217"/>
      <c r="BYT66" s="217"/>
      <c r="BYU66" s="217"/>
      <c r="BYV66" s="217"/>
      <c r="BYW66" s="217"/>
      <c r="BYX66" s="217"/>
      <c r="BYY66" s="217"/>
      <c r="BYZ66" s="217"/>
      <c r="BZA66" s="217"/>
      <c r="BZB66" s="217"/>
      <c r="BZC66" s="217"/>
      <c r="BZD66" s="217"/>
      <c r="BZE66" s="217"/>
      <c r="BZF66" s="217"/>
      <c r="BZG66" s="217"/>
      <c r="BZH66" s="217"/>
      <c r="BZI66" s="217"/>
      <c r="BZJ66" s="217"/>
      <c r="BZK66" s="217"/>
      <c r="BZL66" s="217"/>
      <c r="BZM66" s="217"/>
      <c r="BZN66" s="217"/>
      <c r="BZO66" s="217"/>
      <c r="BZP66" s="217"/>
      <c r="BZQ66" s="217"/>
      <c r="BZR66" s="217"/>
      <c r="BZS66" s="217"/>
      <c r="BZT66" s="217"/>
      <c r="BZU66" s="217"/>
      <c r="BZV66" s="217"/>
      <c r="BZW66" s="217"/>
      <c r="BZX66" s="217"/>
      <c r="BZY66" s="217"/>
      <c r="BZZ66" s="217"/>
      <c r="CAA66" s="217"/>
      <c r="CAB66" s="217"/>
      <c r="CAC66" s="217"/>
      <c r="CAD66" s="217"/>
      <c r="CAE66" s="217"/>
      <c r="CAF66" s="217"/>
      <c r="CAG66" s="217"/>
      <c r="CAH66" s="217"/>
      <c r="CAI66" s="217"/>
      <c r="CAJ66" s="217"/>
      <c r="CAK66" s="217"/>
      <c r="CAL66" s="217"/>
      <c r="CAM66" s="217"/>
      <c r="CAN66" s="217"/>
      <c r="CAO66" s="217"/>
      <c r="CAP66" s="217"/>
      <c r="CAQ66" s="217"/>
      <c r="CAR66" s="217"/>
      <c r="CAS66" s="217"/>
      <c r="CAT66" s="217"/>
      <c r="CAU66" s="217"/>
      <c r="CAV66" s="217"/>
      <c r="CAW66" s="217"/>
      <c r="CAX66" s="217"/>
      <c r="CAY66" s="217"/>
      <c r="CAZ66" s="217"/>
      <c r="CBA66" s="217"/>
      <c r="CBB66" s="217"/>
      <c r="CBC66" s="217"/>
      <c r="CBD66" s="217"/>
      <c r="CBE66" s="217"/>
      <c r="CBF66" s="217"/>
      <c r="CBG66" s="217"/>
      <c r="CBH66" s="217"/>
      <c r="CBI66" s="217"/>
      <c r="CBJ66" s="217"/>
      <c r="CBK66" s="217"/>
      <c r="CBL66" s="217"/>
      <c r="CBM66" s="217"/>
      <c r="CBN66" s="217"/>
      <c r="CBO66" s="217"/>
      <c r="CBP66" s="217"/>
      <c r="CBQ66" s="217"/>
      <c r="CBR66" s="217"/>
      <c r="CBS66" s="217"/>
      <c r="CBT66" s="217"/>
      <c r="CBU66" s="217"/>
      <c r="CBV66" s="217"/>
      <c r="CBW66" s="217"/>
      <c r="CBX66" s="217"/>
      <c r="CBY66" s="217"/>
      <c r="CBZ66" s="217"/>
      <c r="CCA66" s="217"/>
      <c r="CCB66" s="217"/>
      <c r="CCC66" s="217"/>
      <c r="CCD66" s="217"/>
      <c r="CCE66" s="217"/>
      <c r="CCF66" s="217"/>
      <c r="CCG66" s="217"/>
      <c r="CCH66" s="217"/>
      <c r="CCI66" s="217"/>
      <c r="CCJ66" s="217"/>
      <c r="CCK66" s="217"/>
      <c r="CCL66" s="217"/>
      <c r="CCM66" s="217"/>
      <c r="CCN66" s="217"/>
      <c r="CCO66" s="217"/>
      <c r="CCP66" s="217"/>
      <c r="CCQ66" s="217"/>
      <c r="CCR66" s="217"/>
      <c r="CCS66" s="217"/>
      <c r="CCT66" s="217"/>
      <c r="CCU66" s="217"/>
      <c r="CCV66" s="217"/>
      <c r="CCW66" s="217"/>
      <c r="CCX66" s="217"/>
      <c r="CCY66" s="217"/>
      <c r="CCZ66" s="217"/>
      <c r="CDA66" s="217"/>
      <c r="CDB66" s="217"/>
      <c r="CDC66" s="217"/>
      <c r="CDD66" s="217"/>
      <c r="CDE66" s="217"/>
      <c r="CDF66" s="217"/>
      <c r="CDG66" s="217"/>
      <c r="CDH66" s="217"/>
      <c r="CDI66" s="217"/>
      <c r="CDJ66" s="217"/>
      <c r="CDK66" s="217"/>
      <c r="CDL66" s="217"/>
      <c r="CDM66" s="217"/>
      <c r="CDN66" s="217"/>
      <c r="CDO66" s="217"/>
      <c r="CDP66" s="217"/>
      <c r="CDQ66" s="217"/>
      <c r="CDR66" s="217"/>
      <c r="CDS66" s="217"/>
      <c r="CDT66" s="217"/>
      <c r="CDU66" s="217"/>
      <c r="CDV66" s="217"/>
      <c r="CDW66" s="217"/>
      <c r="CDX66" s="217"/>
      <c r="CDY66" s="217"/>
      <c r="CDZ66" s="217"/>
      <c r="CEA66" s="217"/>
      <c r="CEB66" s="217"/>
      <c r="CEC66" s="217"/>
      <c r="CED66" s="217"/>
      <c r="CEE66" s="217"/>
      <c r="CEF66" s="217"/>
      <c r="CEG66" s="217"/>
      <c r="CEH66" s="217"/>
      <c r="CEI66" s="217"/>
      <c r="CEJ66" s="217"/>
      <c r="CEK66" s="217"/>
      <c r="CEL66" s="217"/>
      <c r="CEM66" s="217"/>
      <c r="CEN66" s="217"/>
      <c r="CEO66" s="217"/>
      <c r="CEP66" s="217"/>
      <c r="CEQ66" s="217"/>
      <c r="CER66" s="217"/>
      <c r="CES66" s="217"/>
      <c r="CET66" s="217"/>
      <c r="CEU66" s="217"/>
      <c r="CEV66" s="217"/>
      <c r="CEW66" s="217"/>
      <c r="CEX66" s="217"/>
      <c r="CEY66" s="217"/>
      <c r="CEZ66" s="217"/>
      <c r="CFA66" s="217"/>
      <c r="CFB66" s="217"/>
      <c r="CFC66" s="217"/>
      <c r="CFD66" s="217"/>
      <c r="CFE66" s="217"/>
      <c r="CFF66" s="217"/>
      <c r="CFG66" s="217"/>
      <c r="CFH66" s="217"/>
      <c r="CFI66" s="217"/>
      <c r="CFJ66" s="217"/>
      <c r="CFK66" s="217"/>
      <c r="CFL66" s="217"/>
      <c r="CFM66" s="217"/>
      <c r="CFN66" s="217"/>
      <c r="CFO66" s="217"/>
      <c r="CFP66" s="217"/>
      <c r="CFQ66" s="217"/>
      <c r="CFR66" s="217"/>
      <c r="CFS66" s="217"/>
      <c r="CFT66" s="217"/>
      <c r="CFU66" s="217"/>
      <c r="CFV66" s="217"/>
      <c r="CFW66" s="217"/>
      <c r="CFX66" s="217"/>
      <c r="CFY66" s="217"/>
      <c r="CFZ66" s="217"/>
      <c r="CGA66" s="217"/>
      <c r="CGB66" s="217"/>
      <c r="CGC66" s="217"/>
      <c r="CGD66" s="217"/>
      <c r="CGE66" s="217"/>
      <c r="CGF66" s="217"/>
      <c r="CGG66" s="217"/>
      <c r="CGH66" s="217"/>
      <c r="CGI66" s="217"/>
      <c r="CGJ66" s="217"/>
      <c r="CGK66" s="217"/>
      <c r="CGL66" s="217"/>
      <c r="CGM66" s="217"/>
      <c r="CGN66" s="217"/>
      <c r="CGO66" s="217"/>
      <c r="CGP66" s="217"/>
      <c r="CGQ66" s="217"/>
      <c r="CGR66" s="217"/>
      <c r="CGS66" s="217"/>
      <c r="CGT66" s="217"/>
      <c r="CGU66" s="217"/>
      <c r="CGV66" s="217"/>
      <c r="CGW66" s="217"/>
      <c r="CGX66" s="217"/>
      <c r="CGY66" s="217"/>
      <c r="CGZ66" s="217"/>
      <c r="CHA66" s="217"/>
      <c r="CHB66" s="217"/>
      <c r="CHC66" s="217"/>
      <c r="CHD66" s="217"/>
      <c r="CHE66" s="217"/>
      <c r="CHF66" s="217"/>
      <c r="CHG66" s="217"/>
      <c r="CHH66" s="217"/>
      <c r="CHI66" s="217"/>
      <c r="CHJ66" s="217"/>
      <c r="CHK66" s="217"/>
      <c r="CHL66" s="217"/>
      <c r="CHM66" s="217"/>
      <c r="CHN66" s="217"/>
      <c r="CHO66" s="217"/>
      <c r="CHP66" s="217"/>
      <c r="CHQ66" s="217"/>
      <c r="CHR66" s="217"/>
      <c r="CHS66" s="217"/>
      <c r="CHT66" s="217"/>
      <c r="CHU66" s="217"/>
      <c r="CHV66" s="217"/>
      <c r="CHW66" s="217"/>
      <c r="CHX66" s="217"/>
      <c r="CHY66" s="217"/>
      <c r="CHZ66" s="217"/>
      <c r="CIA66" s="217"/>
      <c r="CIB66" s="217"/>
      <c r="CIC66" s="217"/>
      <c r="CID66" s="217"/>
      <c r="CIE66" s="217"/>
      <c r="CIF66" s="217"/>
      <c r="CIG66" s="217"/>
      <c r="CIH66" s="217"/>
      <c r="CII66" s="217"/>
      <c r="CIJ66" s="217"/>
      <c r="CIK66" s="217"/>
      <c r="CIL66" s="217"/>
      <c r="CIM66" s="217"/>
      <c r="CIN66" s="217"/>
      <c r="CIO66" s="217"/>
      <c r="CIP66" s="217"/>
      <c r="CIQ66" s="217"/>
      <c r="CIR66" s="217"/>
      <c r="CIS66" s="217"/>
      <c r="CIT66" s="217"/>
      <c r="CIU66" s="217"/>
      <c r="CIV66" s="217"/>
      <c r="CIW66" s="217"/>
      <c r="CIX66" s="217"/>
      <c r="CIY66" s="217"/>
      <c r="CIZ66" s="217"/>
      <c r="CJA66" s="217"/>
      <c r="CJB66" s="217"/>
      <c r="CJC66" s="217"/>
      <c r="CJD66" s="217"/>
      <c r="CJE66" s="217"/>
      <c r="CJF66" s="217"/>
      <c r="CJG66" s="217"/>
      <c r="CJH66" s="217"/>
      <c r="CJI66" s="217"/>
      <c r="CJJ66" s="217"/>
      <c r="CJK66" s="217"/>
      <c r="CJL66" s="217"/>
      <c r="CJM66" s="217"/>
      <c r="CJN66" s="217"/>
      <c r="CJO66" s="217"/>
      <c r="CJP66" s="217"/>
      <c r="CJQ66" s="217"/>
      <c r="CJR66" s="217"/>
      <c r="CJS66" s="217"/>
      <c r="CJT66" s="217"/>
      <c r="CJU66" s="217"/>
      <c r="CJV66" s="217"/>
      <c r="CJW66" s="217"/>
      <c r="CJX66" s="217"/>
      <c r="CJY66" s="217"/>
      <c r="CJZ66" s="217"/>
      <c r="CKA66" s="217"/>
      <c r="CKB66" s="217"/>
      <c r="CKC66" s="217"/>
      <c r="CKD66" s="217"/>
      <c r="CKE66" s="217"/>
      <c r="CKF66" s="217"/>
      <c r="CKG66" s="217"/>
      <c r="CKH66" s="217"/>
      <c r="CKI66" s="217"/>
      <c r="CKJ66" s="217"/>
      <c r="CKK66" s="217"/>
      <c r="CKL66" s="217"/>
      <c r="CKM66" s="217"/>
      <c r="CKN66" s="217"/>
      <c r="CKO66" s="217"/>
      <c r="CKP66" s="217"/>
      <c r="CKQ66" s="217"/>
      <c r="CKR66" s="217"/>
      <c r="CKS66" s="217"/>
      <c r="CKT66" s="217"/>
      <c r="CKU66" s="217"/>
      <c r="CKV66" s="217"/>
      <c r="CKW66" s="217"/>
      <c r="CKX66" s="217"/>
      <c r="CKY66" s="217"/>
      <c r="CKZ66" s="217"/>
      <c r="CLA66" s="217"/>
      <c r="CLB66" s="217"/>
      <c r="CLC66" s="217"/>
      <c r="CLD66" s="217"/>
      <c r="CLE66" s="217"/>
      <c r="CLF66" s="217"/>
      <c r="CLG66" s="217"/>
      <c r="CLH66" s="217"/>
      <c r="CLI66" s="217"/>
      <c r="CLJ66" s="217"/>
      <c r="CLK66" s="217"/>
      <c r="CLL66" s="217"/>
      <c r="CLM66" s="217"/>
      <c r="CLN66" s="217"/>
      <c r="CLO66" s="217"/>
      <c r="CLP66" s="217"/>
      <c r="CLQ66" s="217"/>
      <c r="CLR66" s="217"/>
      <c r="CLS66" s="217"/>
      <c r="CLT66" s="217"/>
      <c r="CLU66" s="217"/>
      <c r="CLV66" s="217"/>
      <c r="CLW66" s="217"/>
      <c r="CLX66" s="217"/>
      <c r="CLY66" s="217"/>
      <c r="CLZ66" s="217"/>
      <c r="CMA66" s="217"/>
      <c r="CMB66" s="217"/>
      <c r="CMC66" s="217"/>
      <c r="CMD66" s="217"/>
      <c r="CME66" s="217"/>
      <c r="CMF66" s="217"/>
      <c r="CMG66" s="217"/>
      <c r="CMH66" s="217"/>
      <c r="CMI66" s="217"/>
      <c r="CMJ66" s="217"/>
      <c r="CMK66" s="217"/>
      <c r="CML66" s="217"/>
      <c r="CMM66" s="217"/>
      <c r="CMN66" s="217"/>
      <c r="CMO66" s="217"/>
      <c r="CMP66" s="217"/>
      <c r="CMQ66" s="217"/>
      <c r="CMR66" s="217"/>
      <c r="CMS66" s="217"/>
      <c r="CMT66" s="217"/>
      <c r="CMU66" s="217"/>
      <c r="CMV66" s="217"/>
      <c r="CMW66" s="217"/>
      <c r="CMX66" s="217"/>
      <c r="CMY66" s="217"/>
      <c r="CMZ66" s="217"/>
      <c r="CNA66" s="217"/>
      <c r="CNB66" s="217"/>
      <c r="CNC66" s="217"/>
      <c r="CND66" s="217"/>
      <c r="CNE66" s="217"/>
      <c r="CNF66" s="217"/>
      <c r="CNG66" s="217"/>
      <c r="CNH66" s="217"/>
      <c r="CNI66" s="217"/>
      <c r="CNJ66" s="217"/>
      <c r="CNK66" s="217"/>
      <c r="CNL66" s="217"/>
      <c r="CNM66" s="217"/>
      <c r="CNN66" s="217"/>
      <c r="CNO66" s="217"/>
      <c r="CNP66" s="217"/>
      <c r="CNQ66" s="217"/>
      <c r="CNR66" s="217"/>
      <c r="CNS66" s="217"/>
      <c r="CNT66" s="217"/>
      <c r="CNU66" s="217"/>
      <c r="CNV66" s="217"/>
      <c r="CNW66" s="217"/>
      <c r="CNX66" s="217"/>
      <c r="CNY66" s="217"/>
      <c r="CNZ66" s="217"/>
      <c r="COA66" s="217"/>
      <c r="COB66" s="217"/>
      <c r="COC66" s="217"/>
      <c r="COD66" s="217"/>
      <c r="COE66" s="217"/>
      <c r="COF66" s="217"/>
      <c r="COG66" s="217"/>
      <c r="COH66" s="217"/>
      <c r="COI66" s="217"/>
      <c r="COJ66" s="217"/>
      <c r="COK66" s="217"/>
      <c r="COL66" s="217"/>
      <c r="COM66" s="217"/>
      <c r="CON66" s="217"/>
      <c r="COO66" s="217"/>
      <c r="COP66" s="217"/>
      <c r="COQ66" s="217"/>
      <c r="COR66" s="217"/>
      <c r="COS66" s="217"/>
      <c r="COT66" s="217"/>
      <c r="COU66" s="217"/>
      <c r="COV66" s="217"/>
      <c r="COW66" s="217"/>
      <c r="COX66" s="217"/>
      <c r="COY66" s="217"/>
      <c r="COZ66" s="217"/>
      <c r="CPA66" s="217"/>
      <c r="CPB66" s="217"/>
      <c r="CPC66" s="217"/>
      <c r="CPD66" s="217"/>
      <c r="CPE66" s="217"/>
      <c r="CPF66" s="217"/>
      <c r="CPG66" s="217"/>
      <c r="CPH66" s="217"/>
      <c r="CPI66" s="217"/>
      <c r="CPJ66" s="217"/>
      <c r="CPK66" s="217"/>
      <c r="CPL66" s="217"/>
      <c r="CPM66" s="217"/>
      <c r="CPN66" s="217"/>
      <c r="CPO66" s="217"/>
      <c r="CPP66" s="217"/>
      <c r="CPQ66" s="217"/>
      <c r="CPR66" s="217"/>
      <c r="CPS66" s="217"/>
      <c r="CPT66" s="217"/>
      <c r="CPU66" s="217"/>
      <c r="CPV66" s="217"/>
      <c r="CPW66" s="217"/>
      <c r="CPX66" s="217"/>
      <c r="CPY66" s="217"/>
      <c r="CPZ66" s="217"/>
      <c r="CQA66" s="217"/>
      <c r="CQB66" s="217"/>
      <c r="CQC66" s="217"/>
      <c r="CQD66" s="217"/>
      <c r="CQE66" s="217"/>
      <c r="CQF66" s="217"/>
      <c r="CQG66" s="217"/>
      <c r="CQH66" s="217"/>
      <c r="CQI66" s="217"/>
      <c r="CQJ66" s="217"/>
      <c r="CQK66" s="217"/>
      <c r="CQL66" s="217"/>
      <c r="CQM66" s="217"/>
      <c r="CQN66" s="217"/>
      <c r="CQO66" s="217"/>
      <c r="CQP66" s="217"/>
      <c r="CQQ66" s="217"/>
      <c r="CQR66" s="217"/>
      <c r="CQS66" s="217"/>
      <c r="CQT66" s="217"/>
      <c r="CQU66" s="217"/>
      <c r="CQV66" s="217"/>
      <c r="CQW66" s="217"/>
      <c r="CQX66" s="217"/>
      <c r="CQY66" s="217"/>
      <c r="CQZ66" s="217"/>
      <c r="CRA66" s="217"/>
      <c r="CRB66" s="217"/>
      <c r="CRC66" s="217"/>
      <c r="CRD66" s="217"/>
      <c r="CRE66" s="217"/>
      <c r="CRF66" s="217"/>
      <c r="CRG66" s="217"/>
      <c r="CRH66" s="217"/>
      <c r="CRI66" s="217"/>
      <c r="CRJ66" s="217"/>
      <c r="CRK66" s="217"/>
      <c r="CRL66" s="217"/>
      <c r="CRM66" s="217"/>
      <c r="CRN66" s="217"/>
      <c r="CRO66" s="217"/>
      <c r="CRP66" s="217"/>
      <c r="CRQ66" s="217"/>
      <c r="CRR66" s="217"/>
      <c r="CRS66" s="217"/>
      <c r="CRT66" s="217"/>
      <c r="CRU66" s="217"/>
      <c r="CRV66" s="217"/>
      <c r="CRW66" s="217"/>
      <c r="CRX66" s="217"/>
      <c r="CRY66" s="217"/>
      <c r="CRZ66" s="217"/>
      <c r="CSA66" s="217"/>
      <c r="CSB66" s="217"/>
      <c r="CSC66" s="217"/>
      <c r="CSD66" s="217"/>
      <c r="CSE66" s="217"/>
      <c r="CSF66" s="217"/>
      <c r="CSG66" s="217"/>
      <c r="CSH66" s="217"/>
      <c r="CSI66" s="217"/>
      <c r="CSJ66" s="217"/>
      <c r="CSK66" s="217"/>
      <c r="CSL66" s="217"/>
      <c r="CSM66" s="217"/>
      <c r="CSN66" s="217"/>
      <c r="CSO66" s="217"/>
      <c r="CSP66" s="217"/>
      <c r="CSQ66" s="217"/>
      <c r="CSR66" s="217"/>
      <c r="CSS66" s="217"/>
      <c r="CST66" s="217"/>
      <c r="CSU66" s="217"/>
      <c r="CSV66" s="217"/>
      <c r="CSW66" s="217"/>
      <c r="CSX66" s="217"/>
      <c r="CSY66" s="217"/>
      <c r="CSZ66" s="217"/>
      <c r="CTA66" s="217"/>
      <c r="CTB66" s="217"/>
      <c r="CTC66" s="217"/>
      <c r="CTD66" s="217"/>
      <c r="CTE66" s="217"/>
      <c r="CTF66" s="217"/>
      <c r="CTG66" s="217"/>
      <c r="CTH66" s="217"/>
      <c r="CTI66" s="217"/>
      <c r="CTJ66" s="217"/>
      <c r="CTK66" s="217"/>
      <c r="CTL66" s="217"/>
      <c r="CTM66" s="217"/>
      <c r="CTN66" s="217"/>
      <c r="CTO66" s="217"/>
      <c r="CTP66" s="217"/>
      <c r="CTQ66" s="217"/>
      <c r="CTR66" s="217"/>
      <c r="CTS66" s="217"/>
      <c r="CTT66" s="217"/>
      <c r="CTU66" s="217"/>
      <c r="CTV66" s="217"/>
      <c r="CTW66" s="217"/>
      <c r="CTX66" s="217"/>
      <c r="CTY66" s="217"/>
      <c r="CTZ66" s="217"/>
      <c r="CUA66" s="217"/>
      <c r="CUB66" s="217"/>
      <c r="CUC66" s="217"/>
      <c r="CUD66" s="217"/>
      <c r="CUE66" s="217"/>
      <c r="CUF66" s="217"/>
      <c r="CUG66" s="217"/>
      <c r="CUH66" s="217"/>
      <c r="CUI66" s="217"/>
      <c r="CUJ66" s="217"/>
      <c r="CUK66" s="217"/>
      <c r="CUL66" s="217"/>
      <c r="CUM66" s="217"/>
      <c r="CUN66" s="217"/>
      <c r="CUO66" s="217"/>
      <c r="CUP66" s="217"/>
      <c r="CUQ66" s="217"/>
      <c r="CUR66" s="217"/>
      <c r="CUS66" s="217"/>
      <c r="CUT66" s="217"/>
      <c r="CUU66" s="217"/>
      <c r="CUV66" s="217"/>
      <c r="CUW66" s="217"/>
      <c r="CUX66" s="217"/>
      <c r="CUY66" s="217"/>
      <c r="CUZ66" s="217"/>
      <c r="CVA66" s="217"/>
      <c r="CVB66" s="217"/>
      <c r="CVC66" s="217"/>
      <c r="CVD66" s="217"/>
      <c r="CVE66" s="217"/>
      <c r="CVF66" s="217"/>
      <c r="CVG66" s="217"/>
      <c r="CVH66" s="217"/>
      <c r="CVI66" s="217"/>
      <c r="CVJ66" s="217"/>
      <c r="CVK66" s="217"/>
      <c r="CVL66" s="217"/>
      <c r="CVM66" s="217"/>
      <c r="CVN66" s="217"/>
      <c r="CVO66" s="217"/>
      <c r="CVP66" s="217"/>
      <c r="CVQ66" s="217"/>
      <c r="CVR66" s="217"/>
      <c r="CVS66" s="217"/>
      <c r="CVT66" s="217"/>
      <c r="CVU66" s="217"/>
      <c r="CVV66" s="217"/>
      <c r="CVW66" s="217"/>
      <c r="CVX66" s="217"/>
      <c r="CVY66" s="217"/>
      <c r="CVZ66" s="217"/>
      <c r="CWA66" s="217"/>
      <c r="CWB66" s="217"/>
      <c r="CWC66" s="217"/>
      <c r="CWD66" s="217"/>
      <c r="CWE66" s="217"/>
      <c r="CWF66" s="217"/>
      <c r="CWG66" s="217"/>
      <c r="CWH66" s="217"/>
      <c r="CWI66" s="217"/>
      <c r="CWJ66" s="217"/>
      <c r="CWK66" s="217"/>
      <c r="CWL66" s="217"/>
      <c r="CWM66" s="217"/>
      <c r="CWN66" s="217"/>
      <c r="CWO66" s="217"/>
      <c r="CWP66" s="217"/>
      <c r="CWQ66" s="217"/>
      <c r="CWR66" s="217"/>
      <c r="CWS66" s="217"/>
      <c r="CWT66" s="217"/>
      <c r="CWU66" s="217"/>
      <c r="CWV66" s="217"/>
      <c r="CWW66" s="217"/>
      <c r="CWX66" s="217"/>
      <c r="CWY66" s="217"/>
      <c r="CWZ66" s="217"/>
      <c r="CXA66" s="217"/>
      <c r="CXB66" s="217"/>
      <c r="CXC66" s="217"/>
      <c r="CXD66" s="217"/>
      <c r="CXE66" s="217"/>
      <c r="CXF66" s="217"/>
      <c r="CXG66" s="217"/>
      <c r="CXH66" s="217"/>
      <c r="CXI66" s="217"/>
      <c r="CXJ66" s="217"/>
      <c r="CXK66" s="217"/>
      <c r="CXL66" s="217"/>
      <c r="CXM66" s="217"/>
      <c r="CXN66" s="217"/>
      <c r="CXO66" s="217"/>
      <c r="CXP66" s="217"/>
      <c r="CXQ66" s="217"/>
      <c r="CXR66" s="217"/>
      <c r="CXS66" s="217"/>
      <c r="CXT66" s="217"/>
      <c r="CXU66" s="217"/>
      <c r="CXV66" s="217"/>
      <c r="CXW66" s="217"/>
      <c r="CXX66" s="217"/>
      <c r="CXY66" s="217"/>
      <c r="CXZ66" s="217"/>
      <c r="CYA66" s="217"/>
      <c r="CYB66" s="217"/>
      <c r="CYC66" s="217"/>
      <c r="CYD66" s="217"/>
      <c r="CYE66" s="217"/>
      <c r="CYF66" s="217"/>
      <c r="CYG66" s="217"/>
      <c r="CYH66" s="217"/>
      <c r="CYI66" s="217"/>
      <c r="CYJ66" s="217"/>
      <c r="CYK66" s="217"/>
      <c r="CYL66" s="217"/>
      <c r="CYM66" s="217"/>
      <c r="CYN66" s="217"/>
      <c r="CYO66" s="217"/>
      <c r="CYP66" s="217"/>
      <c r="CYQ66" s="217"/>
      <c r="CYR66" s="217"/>
      <c r="CYS66" s="217"/>
      <c r="CYT66" s="217"/>
      <c r="CYU66" s="217"/>
      <c r="CYV66" s="217"/>
      <c r="CYW66" s="217"/>
      <c r="CYX66" s="217"/>
      <c r="CYY66" s="217"/>
      <c r="CYZ66" s="217"/>
      <c r="CZA66" s="217"/>
      <c r="CZB66" s="217"/>
      <c r="CZC66" s="217"/>
      <c r="CZD66" s="217"/>
      <c r="CZE66" s="217"/>
      <c r="CZF66" s="217"/>
      <c r="CZG66" s="217"/>
      <c r="CZH66" s="217"/>
      <c r="CZI66" s="217"/>
      <c r="CZJ66" s="217"/>
      <c r="CZK66" s="217"/>
      <c r="CZL66" s="217"/>
      <c r="CZM66" s="217"/>
      <c r="CZN66" s="217"/>
      <c r="CZO66" s="217"/>
      <c r="CZP66" s="217"/>
      <c r="CZQ66" s="217"/>
      <c r="CZR66" s="217"/>
      <c r="CZS66" s="217"/>
      <c r="CZT66" s="217"/>
      <c r="CZU66" s="217"/>
      <c r="CZV66" s="217"/>
      <c r="CZW66" s="217"/>
      <c r="CZX66" s="217"/>
      <c r="CZY66" s="217"/>
      <c r="CZZ66" s="217"/>
      <c r="DAA66" s="217"/>
      <c r="DAB66" s="217"/>
      <c r="DAC66" s="217"/>
      <c r="DAD66" s="217"/>
      <c r="DAE66" s="217"/>
      <c r="DAF66" s="217"/>
      <c r="DAG66" s="217"/>
      <c r="DAH66" s="217"/>
      <c r="DAI66" s="217"/>
      <c r="DAJ66" s="217"/>
      <c r="DAK66" s="217"/>
      <c r="DAL66" s="217"/>
      <c r="DAM66" s="217"/>
      <c r="DAN66" s="217"/>
      <c r="DAO66" s="217"/>
      <c r="DAP66" s="217"/>
      <c r="DAQ66" s="217"/>
      <c r="DAR66" s="217"/>
      <c r="DAS66" s="217"/>
      <c r="DAT66" s="217"/>
      <c r="DAU66" s="217"/>
      <c r="DAV66" s="217"/>
      <c r="DAW66" s="217"/>
      <c r="DAX66" s="217"/>
      <c r="DAY66" s="217"/>
      <c r="DAZ66" s="217"/>
      <c r="DBA66" s="217"/>
      <c r="DBB66" s="217"/>
      <c r="DBC66" s="217"/>
      <c r="DBD66" s="217"/>
      <c r="DBE66" s="217"/>
      <c r="DBF66" s="217"/>
      <c r="DBG66" s="217"/>
      <c r="DBH66" s="217"/>
      <c r="DBI66" s="217"/>
      <c r="DBJ66" s="217"/>
      <c r="DBK66" s="217"/>
      <c r="DBL66" s="217"/>
      <c r="DBM66" s="217"/>
      <c r="DBN66" s="217"/>
      <c r="DBO66" s="217"/>
      <c r="DBP66" s="217"/>
      <c r="DBQ66" s="217"/>
      <c r="DBR66" s="217"/>
      <c r="DBS66" s="217"/>
      <c r="DBT66" s="217"/>
      <c r="DBU66" s="217"/>
      <c r="DBV66" s="217"/>
      <c r="DBW66" s="217"/>
      <c r="DBX66" s="217"/>
      <c r="DBY66" s="217"/>
      <c r="DBZ66" s="217"/>
      <c r="DCA66" s="217"/>
      <c r="DCB66" s="217"/>
      <c r="DCC66" s="217"/>
      <c r="DCD66" s="217"/>
      <c r="DCE66" s="217"/>
      <c r="DCF66" s="217"/>
      <c r="DCG66" s="217"/>
      <c r="DCH66" s="217"/>
      <c r="DCI66" s="217"/>
      <c r="DCJ66" s="217"/>
      <c r="DCK66" s="217"/>
      <c r="DCL66" s="217"/>
      <c r="DCM66" s="217"/>
      <c r="DCN66" s="217"/>
      <c r="DCO66" s="217"/>
      <c r="DCP66" s="217"/>
      <c r="DCQ66" s="217"/>
      <c r="DCR66" s="217"/>
      <c r="DCS66" s="217"/>
      <c r="DCT66" s="217"/>
      <c r="DCU66" s="217"/>
      <c r="DCV66" s="217"/>
      <c r="DCW66" s="217"/>
      <c r="DCX66" s="217"/>
      <c r="DCY66" s="217"/>
      <c r="DCZ66" s="217"/>
      <c r="DDA66" s="217"/>
      <c r="DDB66" s="217"/>
      <c r="DDC66" s="217"/>
      <c r="DDD66" s="217"/>
      <c r="DDE66" s="217"/>
      <c r="DDF66" s="217"/>
      <c r="DDG66" s="217"/>
      <c r="DDH66" s="217"/>
      <c r="DDI66" s="217"/>
      <c r="DDJ66" s="217"/>
      <c r="DDK66" s="217"/>
      <c r="DDL66" s="217"/>
      <c r="DDM66" s="217"/>
      <c r="DDN66" s="217"/>
      <c r="DDO66" s="217"/>
      <c r="DDP66" s="217"/>
      <c r="DDQ66" s="217"/>
      <c r="DDR66" s="217"/>
      <c r="DDS66" s="217"/>
      <c r="DDT66" s="217"/>
      <c r="DDU66" s="217"/>
      <c r="DDV66" s="217"/>
      <c r="DDW66" s="217"/>
      <c r="DDX66" s="217"/>
      <c r="DDY66" s="217"/>
      <c r="DDZ66" s="217"/>
      <c r="DEA66" s="217"/>
      <c r="DEB66" s="217"/>
      <c r="DEC66" s="217"/>
      <c r="DED66" s="217"/>
      <c r="DEE66" s="217"/>
      <c r="DEF66" s="217"/>
      <c r="DEG66" s="217"/>
      <c r="DEH66" s="217"/>
      <c r="DEI66" s="217"/>
      <c r="DEJ66" s="217"/>
      <c r="DEK66" s="217"/>
      <c r="DEL66" s="217"/>
      <c r="DEM66" s="217"/>
      <c r="DEN66" s="217"/>
      <c r="DEO66" s="217"/>
      <c r="DEP66" s="217"/>
      <c r="DEQ66" s="217"/>
      <c r="DER66" s="217"/>
      <c r="DES66" s="217"/>
      <c r="DET66" s="217"/>
      <c r="DEU66" s="217"/>
      <c r="DEV66" s="217"/>
      <c r="DEW66" s="217"/>
      <c r="DEX66" s="217"/>
      <c r="DEY66" s="217"/>
      <c r="DEZ66" s="217"/>
      <c r="DFA66" s="217"/>
      <c r="DFB66" s="217"/>
      <c r="DFC66" s="217"/>
      <c r="DFD66" s="217"/>
      <c r="DFE66" s="217"/>
      <c r="DFF66" s="217"/>
      <c r="DFG66" s="217"/>
      <c r="DFH66" s="217"/>
      <c r="DFI66" s="217"/>
      <c r="DFJ66" s="217"/>
      <c r="DFK66" s="217"/>
      <c r="DFL66" s="217"/>
      <c r="DFM66" s="217"/>
      <c r="DFN66" s="217"/>
      <c r="DFO66" s="217"/>
      <c r="DFP66" s="217"/>
      <c r="DFQ66" s="217"/>
      <c r="DFR66" s="217"/>
      <c r="DFS66" s="217"/>
      <c r="DFT66" s="217"/>
      <c r="DFU66" s="217"/>
      <c r="DFV66" s="217"/>
      <c r="DFW66" s="217"/>
      <c r="DFX66" s="217"/>
      <c r="DFY66" s="217"/>
      <c r="DFZ66" s="217"/>
      <c r="DGA66" s="217"/>
      <c r="DGB66" s="217"/>
      <c r="DGC66" s="217"/>
      <c r="DGD66" s="217"/>
      <c r="DGE66" s="217"/>
      <c r="DGF66" s="217"/>
      <c r="DGG66" s="217"/>
      <c r="DGH66" s="217"/>
      <c r="DGI66" s="217"/>
      <c r="DGJ66" s="217"/>
      <c r="DGK66" s="217"/>
      <c r="DGL66" s="217"/>
      <c r="DGM66" s="217"/>
      <c r="DGN66" s="217"/>
      <c r="DGO66" s="217"/>
      <c r="DGP66" s="217"/>
      <c r="DGQ66" s="217"/>
      <c r="DGR66" s="217"/>
      <c r="DGS66" s="217"/>
      <c r="DGT66" s="217"/>
      <c r="DGU66" s="217"/>
      <c r="DGV66" s="217"/>
      <c r="DGW66" s="217"/>
      <c r="DGX66" s="217"/>
      <c r="DGY66" s="217"/>
      <c r="DGZ66" s="217"/>
      <c r="DHA66" s="217"/>
      <c r="DHB66" s="217"/>
      <c r="DHC66" s="217"/>
      <c r="DHD66" s="217"/>
      <c r="DHE66" s="217"/>
      <c r="DHF66" s="217"/>
      <c r="DHG66" s="217"/>
      <c r="DHH66" s="217"/>
      <c r="DHI66" s="217"/>
      <c r="DHJ66" s="217"/>
      <c r="DHK66" s="217"/>
      <c r="DHL66" s="217"/>
      <c r="DHM66" s="217"/>
      <c r="DHN66" s="217"/>
      <c r="DHO66" s="217"/>
      <c r="DHP66" s="217"/>
      <c r="DHQ66" s="217"/>
      <c r="DHR66" s="217"/>
      <c r="DHS66" s="217"/>
      <c r="DHT66" s="217"/>
      <c r="DHU66" s="217"/>
      <c r="DHV66" s="217"/>
      <c r="DHW66" s="217"/>
      <c r="DHX66" s="217"/>
      <c r="DHY66" s="217"/>
      <c r="DHZ66" s="217"/>
      <c r="DIA66" s="217"/>
      <c r="DIB66" s="217"/>
      <c r="DIC66" s="217"/>
      <c r="DID66" s="217"/>
      <c r="DIE66" s="217"/>
      <c r="DIF66" s="217"/>
      <c r="DIG66" s="217"/>
      <c r="DIH66" s="217"/>
      <c r="DII66" s="217"/>
      <c r="DIJ66" s="217"/>
      <c r="DIK66" s="217"/>
      <c r="DIL66" s="217"/>
      <c r="DIM66" s="217"/>
      <c r="DIN66" s="217"/>
      <c r="DIO66" s="217"/>
      <c r="DIP66" s="217"/>
      <c r="DIQ66" s="217"/>
      <c r="DIR66" s="217"/>
      <c r="DIS66" s="217"/>
      <c r="DIT66" s="217"/>
      <c r="DIU66" s="217"/>
      <c r="DIV66" s="217"/>
      <c r="DIW66" s="217"/>
      <c r="DIX66" s="217"/>
      <c r="DIY66" s="217"/>
      <c r="DIZ66" s="217"/>
      <c r="DJA66" s="217"/>
      <c r="DJB66" s="217"/>
      <c r="DJC66" s="217"/>
      <c r="DJD66" s="217"/>
      <c r="DJE66" s="217"/>
      <c r="DJF66" s="217"/>
      <c r="DJG66" s="217"/>
      <c r="DJH66" s="217"/>
      <c r="DJI66" s="217"/>
      <c r="DJJ66" s="217"/>
      <c r="DJK66" s="217"/>
      <c r="DJL66" s="217"/>
      <c r="DJM66" s="217"/>
      <c r="DJN66" s="217"/>
      <c r="DJO66" s="217"/>
      <c r="DJP66" s="217"/>
      <c r="DJQ66" s="217"/>
      <c r="DJR66" s="217"/>
      <c r="DJS66" s="217"/>
      <c r="DJT66" s="217"/>
      <c r="DJU66" s="217"/>
      <c r="DJV66" s="217"/>
      <c r="DJW66" s="217"/>
      <c r="DJX66" s="217"/>
      <c r="DJY66" s="217"/>
      <c r="DJZ66" s="217"/>
      <c r="DKA66" s="217"/>
      <c r="DKB66" s="217"/>
      <c r="DKC66" s="217"/>
      <c r="DKD66" s="217"/>
      <c r="DKE66" s="217"/>
      <c r="DKF66" s="217"/>
      <c r="DKG66" s="217"/>
      <c r="DKH66" s="217"/>
      <c r="DKI66" s="217"/>
      <c r="DKJ66" s="217"/>
      <c r="DKK66" s="217"/>
      <c r="DKL66" s="217"/>
      <c r="DKM66" s="217"/>
      <c r="DKN66" s="217"/>
      <c r="DKO66" s="217"/>
      <c r="DKP66" s="217"/>
      <c r="DKQ66" s="217"/>
      <c r="DKR66" s="217"/>
      <c r="DKS66" s="217"/>
      <c r="DKT66" s="217"/>
      <c r="DKU66" s="217"/>
      <c r="DKV66" s="217"/>
      <c r="DKW66" s="217"/>
      <c r="DKX66" s="217"/>
      <c r="DKY66" s="217"/>
      <c r="DKZ66" s="217"/>
      <c r="DLA66" s="217"/>
      <c r="DLB66" s="217"/>
      <c r="DLC66" s="217"/>
      <c r="DLD66" s="217"/>
      <c r="DLE66" s="217"/>
      <c r="DLF66" s="217"/>
      <c r="DLG66" s="217"/>
      <c r="DLH66" s="217"/>
      <c r="DLI66" s="217"/>
      <c r="DLJ66" s="217"/>
      <c r="DLK66" s="217"/>
      <c r="DLL66" s="217"/>
      <c r="DLM66" s="217"/>
      <c r="DLN66" s="217"/>
      <c r="DLO66" s="217"/>
      <c r="DLP66" s="217"/>
      <c r="DLQ66" s="217"/>
      <c r="DLR66" s="217"/>
      <c r="DLS66" s="217"/>
      <c r="DLT66" s="217"/>
      <c r="DLU66" s="217"/>
      <c r="DLV66" s="217"/>
      <c r="DLW66" s="217"/>
      <c r="DLX66" s="217"/>
      <c r="DLY66" s="217"/>
      <c r="DLZ66" s="217"/>
      <c r="DMA66" s="217"/>
      <c r="DMB66" s="217"/>
      <c r="DMC66" s="217"/>
      <c r="DMD66" s="217"/>
      <c r="DME66" s="217"/>
      <c r="DMF66" s="217"/>
      <c r="DMG66" s="217"/>
      <c r="DMH66" s="217"/>
      <c r="DMI66" s="217"/>
      <c r="DMJ66" s="217"/>
      <c r="DMK66" s="217"/>
      <c r="DML66" s="217"/>
      <c r="DMM66" s="217"/>
      <c r="DMN66" s="217"/>
      <c r="DMO66" s="217"/>
      <c r="DMP66" s="217"/>
      <c r="DMQ66" s="217"/>
      <c r="DMR66" s="217"/>
      <c r="DMS66" s="217"/>
      <c r="DMT66" s="217"/>
      <c r="DMU66" s="217"/>
      <c r="DMV66" s="217"/>
      <c r="DMW66" s="217"/>
      <c r="DMX66" s="217"/>
      <c r="DMY66" s="217"/>
      <c r="DMZ66" s="217"/>
      <c r="DNA66" s="217"/>
      <c r="DNB66" s="217"/>
      <c r="DNC66" s="217"/>
      <c r="DND66" s="217"/>
      <c r="DNE66" s="217"/>
      <c r="DNF66" s="217"/>
      <c r="DNG66" s="217"/>
      <c r="DNH66" s="217"/>
      <c r="DNI66" s="217"/>
      <c r="DNJ66" s="217"/>
      <c r="DNK66" s="217"/>
      <c r="DNL66" s="217"/>
      <c r="DNM66" s="217"/>
      <c r="DNN66" s="217"/>
      <c r="DNO66" s="217"/>
      <c r="DNP66" s="217"/>
      <c r="DNQ66" s="217"/>
      <c r="DNR66" s="217"/>
      <c r="DNS66" s="217"/>
      <c r="DNT66" s="217"/>
      <c r="DNU66" s="217"/>
      <c r="DNV66" s="217"/>
      <c r="DNW66" s="217"/>
      <c r="DNX66" s="217"/>
      <c r="DNY66" s="217"/>
      <c r="DNZ66" s="217"/>
      <c r="DOA66" s="217"/>
      <c r="DOB66" s="217"/>
      <c r="DOC66" s="217"/>
      <c r="DOD66" s="217"/>
      <c r="DOE66" s="217"/>
      <c r="DOF66" s="217"/>
      <c r="DOG66" s="217"/>
      <c r="DOH66" s="217"/>
      <c r="DOI66" s="217"/>
      <c r="DOJ66" s="217"/>
      <c r="DOK66" s="217"/>
      <c r="DOL66" s="217"/>
      <c r="DOM66" s="217"/>
      <c r="DON66" s="217"/>
      <c r="DOO66" s="217"/>
      <c r="DOP66" s="217"/>
      <c r="DOQ66" s="217"/>
      <c r="DOR66" s="217"/>
      <c r="DOS66" s="217"/>
      <c r="DOT66" s="217"/>
      <c r="DOU66" s="217"/>
      <c r="DOV66" s="217"/>
      <c r="DOW66" s="217"/>
      <c r="DOX66" s="217"/>
      <c r="DOY66" s="217"/>
      <c r="DOZ66" s="217"/>
      <c r="DPA66" s="217"/>
      <c r="DPB66" s="217"/>
      <c r="DPC66" s="217"/>
      <c r="DPD66" s="217"/>
      <c r="DPE66" s="217"/>
      <c r="DPF66" s="217"/>
      <c r="DPG66" s="217"/>
      <c r="DPH66" s="217"/>
      <c r="DPI66" s="217"/>
      <c r="DPJ66" s="217"/>
      <c r="DPK66" s="217"/>
      <c r="DPL66" s="217"/>
      <c r="DPM66" s="217"/>
      <c r="DPN66" s="217"/>
      <c r="DPO66" s="217"/>
      <c r="DPP66" s="217"/>
      <c r="DPQ66" s="217"/>
      <c r="DPR66" s="217"/>
      <c r="DPS66" s="217"/>
      <c r="DPT66" s="217"/>
      <c r="DPU66" s="217"/>
      <c r="DPV66" s="217"/>
      <c r="DPW66" s="217"/>
      <c r="DPX66" s="217"/>
      <c r="DPY66" s="217"/>
      <c r="DPZ66" s="217"/>
      <c r="DQA66" s="217"/>
      <c r="DQB66" s="217"/>
      <c r="DQC66" s="217"/>
      <c r="DQD66" s="217"/>
      <c r="DQE66" s="217"/>
      <c r="DQF66" s="217"/>
      <c r="DQG66" s="217"/>
      <c r="DQH66" s="217"/>
      <c r="DQI66" s="217"/>
      <c r="DQJ66" s="217"/>
      <c r="DQK66" s="217"/>
      <c r="DQL66" s="217"/>
      <c r="DQM66" s="217"/>
      <c r="DQN66" s="217"/>
      <c r="DQO66" s="217"/>
      <c r="DQP66" s="217"/>
      <c r="DQQ66" s="217"/>
      <c r="DQR66" s="217"/>
      <c r="DQS66" s="217"/>
      <c r="DQT66" s="217"/>
      <c r="DQU66" s="217"/>
      <c r="DQV66" s="217"/>
      <c r="DQW66" s="217"/>
      <c r="DQX66" s="217"/>
      <c r="DQY66" s="217"/>
      <c r="DQZ66" s="217"/>
      <c r="DRA66" s="217"/>
      <c r="DRB66" s="217"/>
      <c r="DRC66" s="217"/>
      <c r="DRD66" s="217"/>
      <c r="DRE66" s="217"/>
      <c r="DRF66" s="217"/>
      <c r="DRG66" s="217"/>
      <c r="DRH66" s="217"/>
      <c r="DRI66" s="217"/>
      <c r="DRJ66" s="217"/>
      <c r="DRK66" s="217"/>
      <c r="DRL66" s="217"/>
      <c r="DRM66" s="217"/>
      <c r="DRN66" s="217"/>
      <c r="DRO66" s="217"/>
      <c r="DRP66" s="217"/>
      <c r="DRQ66" s="217"/>
      <c r="DRR66" s="217"/>
      <c r="DRS66" s="217"/>
      <c r="DRT66" s="217"/>
      <c r="DRU66" s="217"/>
      <c r="DRV66" s="217"/>
      <c r="DRW66" s="217"/>
      <c r="DRX66" s="217"/>
      <c r="DRY66" s="217"/>
      <c r="DRZ66" s="217"/>
      <c r="DSA66" s="217"/>
      <c r="DSB66" s="217"/>
      <c r="DSC66" s="217"/>
      <c r="DSD66" s="217"/>
      <c r="DSE66" s="217"/>
      <c r="DSF66" s="217"/>
      <c r="DSG66" s="217"/>
      <c r="DSH66" s="217"/>
      <c r="DSI66" s="217"/>
      <c r="DSJ66" s="217"/>
      <c r="DSK66" s="217"/>
      <c r="DSL66" s="217"/>
      <c r="DSM66" s="217"/>
      <c r="DSN66" s="217"/>
      <c r="DSO66" s="217"/>
      <c r="DSP66" s="217"/>
      <c r="DSQ66" s="217"/>
      <c r="DSR66" s="217"/>
      <c r="DSS66" s="217"/>
      <c r="DST66" s="217"/>
      <c r="DSU66" s="217"/>
      <c r="DSV66" s="217"/>
      <c r="DSW66" s="217"/>
      <c r="DSX66" s="217"/>
      <c r="DSY66" s="217"/>
      <c r="DSZ66" s="217"/>
      <c r="DTA66" s="217"/>
      <c r="DTB66" s="217"/>
      <c r="DTC66" s="217"/>
      <c r="DTD66" s="217"/>
      <c r="DTE66" s="217"/>
      <c r="DTF66" s="217"/>
      <c r="DTG66" s="217"/>
      <c r="DTH66" s="217"/>
      <c r="DTI66" s="217"/>
      <c r="DTJ66" s="217"/>
      <c r="DTK66" s="217"/>
      <c r="DTL66" s="217"/>
      <c r="DTM66" s="217"/>
      <c r="DTN66" s="217"/>
      <c r="DTO66" s="217"/>
      <c r="DTP66" s="217"/>
      <c r="DTQ66" s="217"/>
      <c r="DTR66" s="217"/>
      <c r="DTS66" s="217"/>
      <c r="DTT66" s="217"/>
      <c r="DTU66" s="217"/>
      <c r="DTV66" s="217"/>
      <c r="DTW66" s="217"/>
      <c r="DTX66" s="217"/>
      <c r="DTY66" s="217"/>
      <c r="DTZ66" s="217"/>
      <c r="DUA66" s="217"/>
      <c r="DUB66" s="217"/>
      <c r="DUC66" s="217"/>
      <c r="DUD66" s="217"/>
      <c r="DUE66" s="217"/>
      <c r="DUF66" s="217"/>
      <c r="DUG66" s="217"/>
      <c r="DUH66" s="217"/>
      <c r="DUI66" s="217"/>
      <c r="DUJ66" s="217"/>
      <c r="DUK66" s="217"/>
      <c r="DUL66" s="217"/>
      <c r="DUM66" s="217"/>
      <c r="DUN66" s="217"/>
      <c r="DUO66" s="217"/>
      <c r="DUP66" s="217"/>
      <c r="DUQ66" s="217"/>
      <c r="DUR66" s="217"/>
      <c r="DUS66" s="217"/>
      <c r="DUT66" s="217"/>
      <c r="DUU66" s="217"/>
      <c r="DUV66" s="217"/>
      <c r="DUW66" s="217"/>
      <c r="DUX66" s="217"/>
      <c r="DUY66" s="217"/>
      <c r="DUZ66" s="217"/>
      <c r="DVA66" s="217"/>
      <c r="DVB66" s="217"/>
      <c r="DVC66" s="217"/>
      <c r="DVD66" s="217"/>
      <c r="DVE66" s="217"/>
      <c r="DVF66" s="217"/>
      <c r="DVG66" s="217"/>
      <c r="DVH66" s="217"/>
      <c r="DVI66" s="217"/>
      <c r="DVJ66" s="217"/>
      <c r="DVK66" s="217"/>
      <c r="DVL66" s="217"/>
      <c r="DVM66" s="217"/>
      <c r="DVN66" s="217"/>
      <c r="DVO66" s="217"/>
      <c r="DVP66" s="217"/>
      <c r="DVQ66" s="217"/>
      <c r="DVR66" s="217"/>
      <c r="DVS66" s="217"/>
      <c r="DVT66" s="217"/>
      <c r="DVU66" s="217"/>
      <c r="DVV66" s="217"/>
      <c r="DVW66" s="217"/>
      <c r="DVX66" s="217"/>
      <c r="DVY66" s="217"/>
      <c r="DVZ66" s="217"/>
      <c r="DWA66" s="217"/>
      <c r="DWB66" s="217"/>
      <c r="DWC66" s="217"/>
      <c r="DWD66" s="217"/>
      <c r="DWE66" s="217"/>
      <c r="DWF66" s="217"/>
      <c r="DWG66" s="217"/>
      <c r="DWH66" s="217"/>
      <c r="DWI66" s="217"/>
      <c r="DWJ66" s="217"/>
      <c r="DWK66" s="217"/>
      <c r="DWL66" s="217"/>
      <c r="DWM66" s="217"/>
      <c r="DWN66" s="217"/>
      <c r="DWO66" s="217"/>
      <c r="DWP66" s="217"/>
      <c r="DWQ66" s="217"/>
      <c r="DWR66" s="217"/>
      <c r="DWS66" s="217"/>
      <c r="DWT66" s="217"/>
      <c r="DWU66" s="217"/>
      <c r="DWV66" s="217"/>
      <c r="DWW66" s="217"/>
      <c r="DWX66" s="217"/>
      <c r="DWY66" s="217"/>
      <c r="DWZ66" s="217"/>
      <c r="DXA66" s="217"/>
      <c r="DXB66" s="217"/>
      <c r="DXC66" s="217"/>
      <c r="DXD66" s="217"/>
      <c r="DXE66" s="217"/>
      <c r="DXF66" s="217"/>
      <c r="DXG66" s="217"/>
      <c r="DXH66" s="217"/>
      <c r="DXI66" s="217"/>
      <c r="DXJ66" s="217"/>
      <c r="DXK66" s="217"/>
      <c r="DXL66" s="217"/>
      <c r="DXM66" s="217"/>
      <c r="DXN66" s="217"/>
      <c r="DXO66" s="217"/>
      <c r="DXP66" s="217"/>
      <c r="DXQ66" s="217"/>
      <c r="DXR66" s="217"/>
      <c r="DXS66" s="217"/>
      <c r="DXT66" s="217"/>
      <c r="DXU66" s="217"/>
      <c r="DXV66" s="217"/>
      <c r="DXW66" s="217"/>
      <c r="DXX66" s="217"/>
      <c r="DXY66" s="217"/>
      <c r="DXZ66" s="217"/>
      <c r="DYA66" s="217"/>
      <c r="DYB66" s="217"/>
      <c r="DYC66" s="217"/>
      <c r="DYD66" s="217"/>
      <c r="DYE66" s="217"/>
      <c r="DYF66" s="217"/>
      <c r="DYG66" s="217"/>
      <c r="DYH66" s="217"/>
      <c r="DYI66" s="217"/>
      <c r="DYJ66" s="217"/>
      <c r="DYK66" s="217"/>
      <c r="DYL66" s="217"/>
      <c r="DYM66" s="217"/>
      <c r="DYN66" s="217"/>
      <c r="DYO66" s="217"/>
      <c r="DYP66" s="217"/>
      <c r="DYQ66" s="217"/>
      <c r="DYR66" s="217"/>
      <c r="DYS66" s="217"/>
      <c r="DYT66" s="217"/>
      <c r="DYU66" s="217"/>
      <c r="DYV66" s="217"/>
      <c r="DYW66" s="217"/>
      <c r="DYX66" s="217"/>
      <c r="DYY66" s="217"/>
      <c r="DYZ66" s="217"/>
      <c r="DZA66" s="217"/>
      <c r="DZB66" s="217"/>
      <c r="DZC66" s="217"/>
      <c r="DZD66" s="217"/>
      <c r="DZE66" s="217"/>
      <c r="DZF66" s="217"/>
      <c r="DZG66" s="217"/>
      <c r="DZH66" s="217"/>
      <c r="DZI66" s="217"/>
      <c r="DZJ66" s="217"/>
      <c r="DZK66" s="217"/>
      <c r="DZL66" s="217"/>
      <c r="DZM66" s="217"/>
      <c r="DZN66" s="217"/>
      <c r="DZO66" s="217"/>
      <c r="DZP66" s="217"/>
      <c r="DZQ66" s="217"/>
      <c r="DZR66" s="217"/>
      <c r="DZS66" s="217"/>
      <c r="DZT66" s="217"/>
      <c r="DZU66" s="217"/>
      <c r="DZV66" s="217"/>
      <c r="DZW66" s="217"/>
      <c r="DZX66" s="217"/>
      <c r="DZY66" s="217"/>
      <c r="DZZ66" s="217"/>
      <c r="EAA66" s="217"/>
      <c r="EAB66" s="217"/>
      <c r="EAC66" s="217"/>
      <c r="EAD66" s="217"/>
      <c r="EAE66" s="217"/>
      <c r="EAF66" s="217"/>
      <c r="EAG66" s="217"/>
      <c r="EAH66" s="217"/>
      <c r="EAI66" s="217"/>
      <c r="EAJ66" s="217"/>
      <c r="EAK66" s="217"/>
      <c r="EAL66" s="217"/>
      <c r="EAM66" s="217"/>
      <c r="EAN66" s="217"/>
      <c r="EAO66" s="217"/>
      <c r="EAP66" s="217"/>
      <c r="EAQ66" s="217"/>
      <c r="EAR66" s="217"/>
      <c r="EAS66" s="217"/>
      <c r="EAT66" s="217"/>
      <c r="EAU66" s="217"/>
      <c r="EAV66" s="217"/>
      <c r="EAW66" s="217"/>
      <c r="EAX66" s="217"/>
      <c r="EAY66" s="217"/>
      <c r="EAZ66" s="217"/>
      <c r="EBA66" s="217"/>
      <c r="EBB66" s="217"/>
      <c r="EBC66" s="217"/>
      <c r="EBD66" s="217"/>
      <c r="EBE66" s="217"/>
      <c r="EBF66" s="217"/>
      <c r="EBG66" s="217"/>
      <c r="EBH66" s="217"/>
      <c r="EBI66" s="217"/>
      <c r="EBJ66" s="217"/>
      <c r="EBK66" s="217"/>
      <c r="EBL66" s="217"/>
      <c r="EBM66" s="217"/>
      <c r="EBN66" s="217"/>
      <c r="EBO66" s="217"/>
      <c r="EBP66" s="217"/>
      <c r="EBQ66" s="217"/>
      <c r="EBR66" s="217"/>
      <c r="EBS66" s="217"/>
      <c r="EBT66" s="217"/>
      <c r="EBU66" s="217"/>
      <c r="EBV66" s="217"/>
      <c r="EBW66" s="217"/>
      <c r="EBX66" s="217"/>
      <c r="EBY66" s="217"/>
      <c r="EBZ66" s="217"/>
      <c r="ECA66" s="217"/>
      <c r="ECB66" s="217"/>
      <c r="ECC66" s="217"/>
      <c r="ECD66" s="217"/>
      <c r="ECE66" s="217"/>
      <c r="ECF66" s="217"/>
      <c r="ECG66" s="217"/>
      <c r="ECH66" s="217"/>
      <c r="ECI66" s="217"/>
      <c r="ECJ66" s="217"/>
      <c r="ECK66" s="217"/>
      <c r="ECL66" s="217"/>
      <c r="ECM66" s="217"/>
      <c r="ECN66" s="217"/>
      <c r="ECO66" s="217"/>
      <c r="ECP66" s="217"/>
      <c r="ECQ66" s="217"/>
      <c r="ECR66" s="217"/>
      <c r="ECS66" s="217"/>
      <c r="ECT66" s="217"/>
      <c r="ECU66" s="217"/>
      <c r="ECV66" s="217"/>
      <c r="ECW66" s="217"/>
      <c r="ECX66" s="217"/>
      <c r="ECY66" s="217"/>
      <c r="ECZ66" s="217"/>
      <c r="EDA66" s="217"/>
      <c r="EDB66" s="217"/>
      <c r="EDC66" s="217"/>
      <c r="EDD66" s="217"/>
      <c r="EDE66" s="217"/>
      <c r="EDF66" s="217"/>
      <c r="EDG66" s="217"/>
      <c r="EDH66" s="217"/>
      <c r="EDI66" s="217"/>
      <c r="EDJ66" s="217"/>
      <c r="EDK66" s="217"/>
      <c r="EDL66" s="217"/>
      <c r="EDM66" s="217"/>
      <c r="EDN66" s="217"/>
      <c r="EDO66" s="217"/>
      <c r="EDP66" s="217"/>
      <c r="EDQ66" s="217"/>
      <c r="EDR66" s="217"/>
      <c r="EDS66" s="217"/>
      <c r="EDT66" s="217"/>
      <c r="EDU66" s="217"/>
      <c r="EDV66" s="217"/>
      <c r="EDW66" s="217"/>
      <c r="EDX66" s="217"/>
      <c r="EDY66" s="217"/>
      <c r="EDZ66" s="217"/>
      <c r="EEA66" s="217"/>
      <c r="EEB66" s="217"/>
      <c r="EEC66" s="217"/>
      <c r="EED66" s="217"/>
      <c r="EEE66" s="217"/>
      <c r="EEF66" s="217"/>
      <c r="EEG66" s="217"/>
      <c r="EEH66" s="217"/>
      <c r="EEI66" s="217"/>
      <c r="EEJ66" s="217"/>
      <c r="EEK66" s="217"/>
      <c r="EEL66" s="217"/>
      <c r="EEM66" s="217"/>
      <c r="EEN66" s="217"/>
      <c r="EEO66" s="217"/>
      <c r="EEP66" s="217"/>
      <c r="EEQ66" s="217"/>
      <c r="EER66" s="217"/>
      <c r="EES66" s="217"/>
      <c r="EET66" s="217"/>
      <c r="EEU66" s="217"/>
      <c r="EEV66" s="217"/>
      <c r="EEW66" s="217"/>
      <c r="EEX66" s="217"/>
      <c r="EEY66" s="217"/>
      <c r="EEZ66" s="217"/>
      <c r="EFA66" s="217"/>
      <c r="EFB66" s="217"/>
      <c r="EFC66" s="217"/>
      <c r="EFD66" s="217"/>
      <c r="EFE66" s="217"/>
      <c r="EFF66" s="217"/>
      <c r="EFG66" s="217"/>
      <c r="EFH66" s="217"/>
      <c r="EFI66" s="217"/>
      <c r="EFJ66" s="217"/>
      <c r="EFK66" s="217"/>
      <c r="EFL66" s="217"/>
      <c r="EFM66" s="217"/>
      <c r="EFN66" s="217"/>
      <c r="EFO66" s="217"/>
      <c r="EFP66" s="217"/>
      <c r="EFQ66" s="217"/>
      <c r="EFR66" s="217"/>
      <c r="EFS66" s="217"/>
      <c r="EFT66" s="217"/>
      <c r="EFU66" s="217"/>
      <c r="EFV66" s="217"/>
      <c r="EFW66" s="217"/>
      <c r="EFX66" s="217"/>
      <c r="EFY66" s="217"/>
      <c r="EFZ66" s="217"/>
      <c r="EGA66" s="217"/>
      <c r="EGB66" s="217"/>
      <c r="EGC66" s="217"/>
      <c r="EGD66" s="217"/>
      <c r="EGE66" s="217"/>
      <c r="EGF66" s="217"/>
      <c r="EGG66" s="217"/>
      <c r="EGH66" s="217"/>
      <c r="EGI66" s="217"/>
      <c r="EGJ66" s="217"/>
      <c r="EGK66" s="217"/>
      <c r="EGL66" s="217"/>
      <c r="EGM66" s="217"/>
      <c r="EGN66" s="217"/>
      <c r="EGO66" s="217"/>
      <c r="EGP66" s="217"/>
      <c r="EGQ66" s="217"/>
      <c r="EGR66" s="217"/>
      <c r="EGS66" s="217"/>
      <c r="EGT66" s="217"/>
      <c r="EGU66" s="217"/>
      <c r="EGV66" s="217"/>
      <c r="EGW66" s="217"/>
      <c r="EGX66" s="217"/>
      <c r="EGY66" s="217"/>
      <c r="EGZ66" s="217"/>
      <c r="EHA66" s="217"/>
      <c r="EHB66" s="217"/>
      <c r="EHC66" s="217"/>
      <c r="EHD66" s="217"/>
      <c r="EHE66" s="217"/>
      <c r="EHF66" s="217"/>
      <c r="EHG66" s="217"/>
      <c r="EHH66" s="217"/>
      <c r="EHI66" s="217"/>
      <c r="EHJ66" s="217"/>
      <c r="EHK66" s="217"/>
      <c r="EHL66" s="217"/>
      <c r="EHM66" s="217"/>
      <c r="EHN66" s="217"/>
      <c r="EHO66" s="217"/>
      <c r="EHP66" s="217"/>
      <c r="EHQ66" s="217"/>
      <c r="EHR66" s="217"/>
      <c r="EHS66" s="217"/>
      <c r="EHT66" s="217"/>
      <c r="EHU66" s="217"/>
      <c r="EHV66" s="217"/>
      <c r="EHW66" s="217"/>
      <c r="EHX66" s="217"/>
      <c r="EHY66" s="217"/>
      <c r="EHZ66" s="217"/>
      <c r="EIA66" s="217"/>
      <c r="EIB66" s="217"/>
      <c r="EIC66" s="217"/>
      <c r="EID66" s="217"/>
      <c r="EIE66" s="217"/>
      <c r="EIF66" s="217"/>
      <c r="EIG66" s="217"/>
      <c r="EIH66" s="217"/>
      <c r="EII66" s="217"/>
      <c r="EIJ66" s="217"/>
      <c r="EIK66" s="217"/>
      <c r="EIL66" s="217"/>
      <c r="EIM66" s="217"/>
      <c r="EIN66" s="217"/>
      <c r="EIO66" s="217"/>
      <c r="EIP66" s="217"/>
      <c r="EIQ66" s="217"/>
      <c r="EIR66" s="217"/>
      <c r="EIS66" s="217"/>
      <c r="EIT66" s="217"/>
      <c r="EIU66" s="217"/>
      <c r="EIV66" s="217"/>
      <c r="EIW66" s="217"/>
      <c r="EIX66" s="217"/>
      <c r="EIY66" s="217"/>
      <c r="EIZ66" s="217"/>
      <c r="EJA66" s="217"/>
      <c r="EJB66" s="217"/>
      <c r="EJC66" s="217"/>
      <c r="EJD66" s="217"/>
      <c r="EJE66" s="217"/>
      <c r="EJF66" s="217"/>
      <c r="EJG66" s="217"/>
      <c r="EJH66" s="217"/>
      <c r="EJI66" s="217"/>
      <c r="EJJ66" s="217"/>
      <c r="EJK66" s="217"/>
      <c r="EJL66" s="217"/>
      <c r="EJM66" s="217"/>
      <c r="EJN66" s="217"/>
      <c r="EJO66" s="217"/>
      <c r="EJP66" s="217"/>
      <c r="EJQ66" s="217"/>
      <c r="EJR66" s="217"/>
      <c r="EJS66" s="217"/>
      <c r="EJT66" s="217"/>
      <c r="EJU66" s="217"/>
      <c r="EJV66" s="217"/>
      <c r="EJW66" s="217"/>
      <c r="EJX66" s="217"/>
      <c r="EJY66" s="217"/>
      <c r="EJZ66" s="217"/>
      <c r="EKA66" s="217"/>
      <c r="EKB66" s="217"/>
      <c r="EKC66" s="217"/>
      <c r="EKD66" s="217"/>
      <c r="EKE66" s="217"/>
      <c r="EKF66" s="217"/>
      <c r="EKG66" s="217"/>
      <c r="EKH66" s="217"/>
      <c r="EKI66" s="217"/>
      <c r="EKJ66" s="217"/>
      <c r="EKK66" s="217"/>
      <c r="EKL66" s="217"/>
      <c r="EKM66" s="217"/>
      <c r="EKN66" s="217"/>
      <c r="EKO66" s="217"/>
      <c r="EKP66" s="217"/>
      <c r="EKQ66" s="217"/>
      <c r="EKR66" s="217"/>
      <c r="EKS66" s="217"/>
      <c r="EKT66" s="217"/>
      <c r="EKU66" s="217"/>
      <c r="EKV66" s="217"/>
      <c r="EKW66" s="217"/>
      <c r="EKX66" s="217"/>
      <c r="EKY66" s="217"/>
      <c r="EKZ66" s="217"/>
      <c r="ELA66" s="217"/>
      <c r="ELB66" s="217"/>
      <c r="ELC66" s="217"/>
      <c r="ELD66" s="217"/>
      <c r="ELE66" s="217"/>
      <c r="ELF66" s="217"/>
      <c r="ELG66" s="217"/>
      <c r="ELH66" s="217"/>
      <c r="ELI66" s="217"/>
      <c r="ELJ66" s="217"/>
      <c r="ELK66" s="217"/>
      <c r="ELL66" s="217"/>
      <c r="ELM66" s="217"/>
      <c r="ELN66" s="217"/>
      <c r="ELO66" s="217"/>
      <c r="ELP66" s="217"/>
      <c r="ELQ66" s="217"/>
      <c r="ELR66" s="217"/>
      <c r="ELS66" s="217"/>
      <c r="ELT66" s="217"/>
      <c r="ELU66" s="217"/>
      <c r="ELV66" s="217"/>
      <c r="ELW66" s="217"/>
      <c r="ELX66" s="217"/>
      <c r="ELY66" s="217"/>
      <c r="ELZ66" s="217"/>
      <c r="EMA66" s="217"/>
      <c r="EMB66" s="217"/>
      <c r="EMC66" s="217"/>
      <c r="EMD66" s="217"/>
      <c r="EME66" s="217"/>
      <c r="EMF66" s="217"/>
      <c r="EMG66" s="217"/>
      <c r="EMH66" s="217"/>
      <c r="EMI66" s="217"/>
      <c r="EMJ66" s="217"/>
      <c r="EMK66" s="217"/>
      <c r="EML66" s="217"/>
      <c r="EMM66" s="217"/>
      <c r="EMN66" s="217"/>
      <c r="EMO66" s="217"/>
      <c r="EMP66" s="217"/>
      <c r="EMQ66" s="217"/>
      <c r="EMR66" s="217"/>
      <c r="EMS66" s="217"/>
      <c r="EMT66" s="217"/>
      <c r="EMU66" s="217"/>
      <c r="EMV66" s="217"/>
      <c r="EMW66" s="217"/>
      <c r="EMX66" s="217"/>
      <c r="EMY66" s="217"/>
      <c r="EMZ66" s="217"/>
      <c r="ENA66" s="217"/>
      <c r="ENB66" s="217"/>
      <c r="ENC66" s="217"/>
      <c r="END66" s="217"/>
      <c r="ENE66" s="217"/>
      <c r="ENF66" s="217"/>
      <c r="ENG66" s="217"/>
      <c r="ENH66" s="217"/>
      <c r="ENI66" s="217"/>
      <c r="ENJ66" s="217"/>
      <c r="ENK66" s="217"/>
      <c r="ENL66" s="217"/>
      <c r="ENM66" s="217"/>
      <c r="ENN66" s="217"/>
      <c r="ENO66" s="217"/>
      <c r="ENP66" s="217"/>
      <c r="ENQ66" s="217"/>
      <c r="ENR66" s="217"/>
      <c r="ENS66" s="217"/>
      <c r="ENT66" s="217"/>
      <c r="ENU66" s="217"/>
      <c r="ENV66" s="217"/>
      <c r="ENW66" s="217"/>
      <c r="ENX66" s="217"/>
      <c r="ENY66" s="217"/>
      <c r="ENZ66" s="217"/>
      <c r="EOA66" s="217"/>
      <c r="EOB66" s="217"/>
      <c r="EOC66" s="217"/>
      <c r="EOD66" s="217"/>
      <c r="EOE66" s="217"/>
      <c r="EOF66" s="217"/>
      <c r="EOG66" s="217"/>
      <c r="EOH66" s="217"/>
      <c r="EOI66" s="217"/>
      <c r="EOJ66" s="217"/>
      <c r="EOK66" s="217"/>
      <c r="EOL66" s="217"/>
      <c r="EOM66" s="217"/>
      <c r="EON66" s="217"/>
      <c r="EOO66" s="217"/>
      <c r="EOP66" s="217"/>
      <c r="EOQ66" s="217"/>
      <c r="EOR66" s="217"/>
      <c r="EOS66" s="217"/>
      <c r="EOT66" s="217"/>
      <c r="EOU66" s="217"/>
      <c r="EOV66" s="217"/>
      <c r="EOW66" s="217"/>
      <c r="EOX66" s="217"/>
      <c r="EOY66" s="217"/>
      <c r="EOZ66" s="217"/>
      <c r="EPA66" s="217"/>
      <c r="EPB66" s="217"/>
      <c r="EPC66" s="217"/>
      <c r="EPD66" s="217"/>
      <c r="EPE66" s="217"/>
      <c r="EPF66" s="217"/>
      <c r="EPG66" s="217"/>
      <c r="EPH66" s="217"/>
      <c r="EPI66" s="217"/>
      <c r="EPJ66" s="217"/>
      <c r="EPK66" s="217"/>
      <c r="EPL66" s="217"/>
      <c r="EPM66" s="217"/>
      <c r="EPN66" s="217"/>
      <c r="EPO66" s="217"/>
      <c r="EPP66" s="217"/>
      <c r="EPQ66" s="217"/>
      <c r="EPR66" s="217"/>
      <c r="EPS66" s="217"/>
      <c r="EPT66" s="217"/>
      <c r="EPU66" s="217"/>
      <c r="EPV66" s="217"/>
      <c r="EPW66" s="217"/>
      <c r="EPX66" s="217"/>
      <c r="EPY66" s="217"/>
      <c r="EPZ66" s="217"/>
      <c r="EQA66" s="217"/>
      <c r="EQB66" s="217"/>
      <c r="EQC66" s="217"/>
      <c r="EQD66" s="217"/>
      <c r="EQE66" s="217"/>
      <c r="EQF66" s="217"/>
      <c r="EQG66" s="217"/>
      <c r="EQH66" s="217"/>
      <c r="EQI66" s="217"/>
      <c r="EQJ66" s="217"/>
      <c r="EQK66" s="217"/>
      <c r="EQL66" s="217"/>
      <c r="EQM66" s="217"/>
      <c r="EQN66" s="217"/>
      <c r="EQO66" s="217"/>
      <c r="EQP66" s="217"/>
      <c r="EQQ66" s="217"/>
      <c r="EQR66" s="217"/>
      <c r="EQS66" s="217"/>
      <c r="EQT66" s="217"/>
      <c r="EQU66" s="217"/>
      <c r="EQV66" s="217"/>
      <c r="EQW66" s="217"/>
      <c r="EQX66" s="217"/>
      <c r="EQY66" s="217"/>
      <c r="EQZ66" s="217"/>
      <c r="ERA66" s="217"/>
      <c r="ERB66" s="217"/>
      <c r="ERC66" s="217"/>
      <c r="ERD66" s="217"/>
      <c r="ERE66" s="217"/>
      <c r="ERF66" s="217"/>
      <c r="ERG66" s="217"/>
      <c r="ERH66" s="217"/>
      <c r="ERI66" s="217"/>
      <c r="ERJ66" s="217"/>
      <c r="ERK66" s="217"/>
      <c r="ERL66" s="217"/>
      <c r="ERM66" s="217"/>
      <c r="ERN66" s="217"/>
      <c r="ERO66" s="217"/>
      <c r="ERP66" s="217"/>
      <c r="ERQ66" s="217"/>
      <c r="ERR66" s="217"/>
      <c r="ERS66" s="217"/>
      <c r="ERT66" s="217"/>
      <c r="ERU66" s="217"/>
      <c r="ERV66" s="217"/>
      <c r="ERW66" s="217"/>
      <c r="ERX66" s="217"/>
      <c r="ERY66" s="217"/>
      <c r="ERZ66" s="217"/>
      <c r="ESA66" s="217"/>
      <c r="ESB66" s="217"/>
      <c r="ESC66" s="217"/>
      <c r="ESD66" s="217"/>
      <c r="ESE66" s="217"/>
      <c r="ESF66" s="217"/>
      <c r="ESG66" s="217"/>
      <c r="ESH66" s="217"/>
      <c r="ESI66" s="217"/>
      <c r="ESJ66" s="217"/>
      <c r="ESK66" s="217"/>
      <c r="ESL66" s="217"/>
      <c r="ESM66" s="217"/>
      <c r="ESN66" s="217"/>
      <c r="ESO66" s="217"/>
      <c r="ESP66" s="217"/>
      <c r="ESQ66" s="217"/>
      <c r="ESR66" s="217"/>
      <c r="ESS66" s="217"/>
      <c r="EST66" s="217"/>
      <c r="ESU66" s="217"/>
      <c r="ESV66" s="217"/>
      <c r="ESW66" s="217"/>
      <c r="ESX66" s="217"/>
      <c r="ESY66" s="217"/>
      <c r="ESZ66" s="217"/>
      <c r="ETA66" s="217"/>
      <c r="ETB66" s="217"/>
      <c r="ETC66" s="217"/>
      <c r="ETD66" s="217"/>
      <c r="ETE66" s="217"/>
      <c r="ETF66" s="217"/>
      <c r="ETG66" s="217"/>
      <c r="ETH66" s="217"/>
      <c r="ETI66" s="217"/>
      <c r="ETJ66" s="217"/>
      <c r="ETK66" s="217"/>
      <c r="ETL66" s="217"/>
      <c r="ETM66" s="217"/>
      <c r="ETN66" s="217"/>
      <c r="ETO66" s="217"/>
      <c r="ETP66" s="217"/>
      <c r="ETQ66" s="217"/>
      <c r="ETR66" s="217"/>
      <c r="ETS66" s="217"/>
      <c r="ETT66" s="217"/>
      <c r="ETU66" s="217"/>
      <c r="ETV66" s="217"/>
      <c r="ETW66" s="217"/>
      <c r="ETX66" s="217"/>
      <c r="ETY66" s="217"/>
      <c r="ETZ66" s="217"/>
      <c r="EUA66" s="217"/>
      <c r="EUB66" s="217"/>
      <c r="EUC66" s="217"/>
      <c r="EUD66" s="217"/>
      <c r="EUE66" s="217"/>
      <c r="EUF66" s="217"/>
      <c r="EUG66" s="217"/>
      <c r="EUH66" s="217"/>
      <c r="EUI66" s="217"/>
      <c r="EUJ66" s="217"/>
      <c r="EUK66" s="217"/>
      <c r="EUL66" s="217"/>
      <c r="EUM66" s="217"/>
      <c r="EUN66" s="217"/>
      <c r="EUO66" s="217"/>
      <c r="EUP66" s="217"/>
      <c r="EUQ66" s="217"/>
      <c r="EUR66" s="217"/>
      <c r="EUS66" s="217"/>
      <c r="EUT66" s="217"/>
      <c r="EUU66" s="217"/>
      <c r="EUV66" s="217"/>
      <c r="EUW66" s="217"/>
      <c r="EUX66" s="217"/>
      <c r="EUY66" s="217"/>
      <c r="EUZ66" s="217"/>
      <c r="EVA66" s="217"/>
      <c r="EVB66" s="217"/>
      <c r="EVC66" s="217"/>
      <c r="EVD66" s="217"/>
      <c r="EVE66" s="217"/>
      <c r="EVF66" s="217"/>
      <c r="EVG66" s="217"/>
      <c r="EVH66" s="217"/>
      <c r="EVI66" s="217"/>
      <c r="EVJ66" s="217"/>
      <c r="EVK66" s="217"/>
      <c r="EVL66" s="217"/>
      <c r="EVM66" s="217"/>
      <c r="EVN66" s="217"/>
      <c r="EVO66" s="217"/>
      <c r="EVP66" s="217"/>
      <c r="EVQ66" s="217"/>
      <c r="EVR66" s="217"/>
      <c r="EVS66" s="217"/>
      <c r="EVT66" s="217"/>
      <c r="EVU66" s="217"/>
      <c r="EVV66" s="217"/>
      <c r="EVW66" s="217"/>
      <c r="EVX66" s="217"/>
      <c r="EVY66" s="217"/>
      <c r="EVZ66" s="217"/>
      <c r="EWA66" s="217"/>
      <c r="EWB66" s="217"/>
      <c r="EWC66" s="217"/>
      <c r="EWD66" s="217"/>
      <c r="EWE66" s="217"/>
      <c r="EWF66" s="217"/>
      <c r="EWG66" s="217"/>
      <c r="EWH66" s="217"/>
      <c r="EWI66" s="217"/>
      <c r="EWJ66" s="217"/>
      <c r="EWK66" s="217"/>
      <c r="EWL66" s="217"/>
      <c r="EWM66" s="217"/>
      <c r="EWN66" s="217"/>
      <c r="EWO66" s="217"/>
      <c r="EWP66" s="217"/>
      <c r="EWQ66" s="217"/>
      <c r="EWR66" s="217"/>
      <c r="EWS66" s="217"/>
      <c r="EWT66" s="217"/>
      <c r="EWU66" s="217"/>
      <c r="EWV66" s="217"/>
      <c r="EWW66" s="217"/>
      <c r="EWX66" s="217"/>
      <c r="EWY66" s="217"/>
      <c r="EWZ66" s="217"/>
      <c r="EXA66" s="217"/>
      <c r="EXB66" s="217"/>
      <c r="EXC66" s="217"/>
      <c r="EXD66" s="217"/>
      <c r="EXE66" s="217"/>
      <c r="EXF66" s="217"/>
      <c r="EXG66" s="217"/>
      <c r="EXH66" s="217"/>
      <c r="EXI66" s="217"/>
      <c r="EXJ66" s="217"/>
      <c r="EXK66" s="217"/>
      <c r="EXL66" s="217"/>
      <c r="EXM66" s="217"/>
      <c r="EXN66" s="217"/>
      <c r="EXO66" s="217"/>
      <c r="EXP66" s="217"/>
      <c r="EXQ66" s="217"/>
      <c r="EXR66" s="217"/>
      <c r="EXS66" s="217"/>
      <c r="EXT66" s="217"/>
      <c r="EXU66" s="217"/>
      <c r="EXV66" s="217"/>
      <c r="EXW66" s="217"/>
      <c r="EXX66" s="217"/>
      <c r="EXY66" s="217"/>
      <c r="EXZ66" s="217"/>
      <c r="EYA66" s="217"/>
      <c r="EYB66" s="217"/>
      <c r="EYC66" s="217"/>
      <c r="EYD66" s="217"/>
      <c r="EYE66" s="217"/>
      <c r="EYF66" s="217"/>
      <c r="EYG66" s="217"/>
      <c r="EYH66" s="217"/>
      <c r="EYI66" s="217"/>
      <c r="EYJ66" s="217"/>
      <c r="EYK66" s="217"/>
      <c r="EYL66" s="217"/>
      <c r="EYM66" s="217"/>
      <c r="EYN66" s="217"/>
      <c r="EYO66" s="217"/>
      <c r="EYP66" s="217"/>
      <c r="EYQ66" s="217"/>
      <c r="EYR66" s="217"/>
      <c r="EYS66" s="217"/>
      <c r="EYT66" s="217"/>
      <c r="EYU66" s="217"/>
      <c r="EYV66" s="217"/>
      <c r="EYW66" s="217"/>
      <c r="EYX66" s="217"/>
      <c r="EYY66" s="217"/>
      <c r="EYZ66" s="217"/>
      <c r="EZA66" s="217"/>
      <c r="EZB66" s="217"/>
      <c r="EZC66" s="217"/>
      <c r="EZD66" s="217"/>
      <c r="EZE66" s="217"/>
      <c r="EZF66" s="217"/>
      <c r="EZG66" s="217"/>
      <c r="EZH66" s="217"/>
      <c r="EZI66" s="217"/>
      <c r="EZJ66" s="217"/>
      <c r="EZK66" s="217"/>
      <c r="EZL66" s="217"/>
      <c r="EZM66" s="217"/>
      <c r="EZN66" s="217"/>
      <c r="EZO66" s="217"/>
      <c r="EZP66" s="217"/>
      <c r="EZQ66" s="217"/>
      <c r="EZR66" s="217"/>
      <c r="EZS66" s="217"/>
      <c r="EZT66" s="217"/>
      <c r="EZU66" s="217"/>
      <c r="EZV66" s="217"/>
      <c r="EZW66" s="217"/>
      <c r="EZX66" s="217"/>
      <c r="EZY66" s="217"/>
      <c r="EZZ66" s="217"/>
      <c r="FAA66" s="217"/>
      <c r="FAB66" s="217"/>
      <c r="FAC66" s="217"/>
      <c r="FAD66" s="217"/>
      <c r="FAE66" s="217"/>
      <c r="FAF66" s="217"/>
      <c r="FAG66" s="217"/>
      <c r="FAH66" s="217"/>
      <c r="FAI66" s="217"/>
      <c r="FAJ66" s="217"/>
      <c r="FAK66" s="217"/>
      <c r="FAL66" s="217"/>
      <c r="FAM66" s="217"/>
      <c r="FAN66" s="217"/>
      <c r="FAO66" s="217"/>
      <c r="FAP66" s="217"/>
      <c r="FAQ66" s="217"/>
      <c r="FAR66" s="217"/>
      <c r="FAS66" s="217"/>
      <c r="FAT66" s="217"/>
      <c r="FAU66" s="217"/>
      <c r="FAV66" s="217"/>
      <c r="FAW66" s="217"/>
      <c r="FAX66" s="217"/>
      <c r="FAY66" s="217"/>
      <c r="FAZ66" s="217"/>
      <c r="FBA66" s="217"/>
      <c r="FBB66" s="217"/>
      <c r="FBC66" s="217"/>
      <c r="FBD66" s="217"/>
      <c r="FBE66" s="217"/>
      <c r="FBF66" s="217"/>
      <c r="FBG66" s="217"/>
      <c r="FBH66" s="217"/>
      <c r="FBI66" s="217"/>
      <c r="FBJ66" s="217"/>
      <c r="FBK66" s="217"/>
      <c r="FBL66" s="217"/>
      <c r="FBM66" s="217"/>
      <c r="FBN66" s="217"/>
      <c r="FBO66" s="217"/>
      <c r="FBP66" s="217"/>
      <c r="FBQ66" s="217"/>
      <c r="FBR66" s="217"/>
      <c r="FBS66" s="217"/>
      <c r="FBT66" s="217"/>
      <c r="FBU66" s="217"/>
      <c r="FBV66" s="217"/>
      <c r="FBW66" s="217"/>
      <c r="FBX66" s="217"/>
      <c r="FBY66" s="217"/>
      <c r="FBZ66" s="217"/>
      <c r="FCA66" s="217"/>
      <c r="FCB66" s="217"/>
      <c r="FCC66" s="217"/>
      <c r="FCD66" s="217"/>
      <c r="FCE66" s="217"/>
      <c r="FCF66" s="217"/>
      <c r="FCG66" s="217"/>
      <c r="FCH66" s="217"/>
      <c r="FCI66" s="217"/>
      <c r="FCJ66" s="217"/>
      <c r="FCK66" s="217"/>
      <c r="FCL66" s="217"/>
      <c r="FCM66" s="217"/>
      <c r="FCN66" s="217"/>
      <c r="FCO66" s="217"/>
      <c r="FCP66" s="217"/>
      <c r="FCQ66" s="217"/>
      <c r="FCR66" s="217"/>
      <c r="FCS66" s="217"/>
      <c r="FCT66" s="217"/>
      <c r="FCU66" s="217"/>
      <c r="FCV66" s="217"/>
      <c r="FCW66" s="217"/>
      <c r="FCX66" s="217"/>
      <c r="FCY66" s="217"/>
      <c r="FCZ66" s="217"/>
      <c r="FDA66" s="217"/>
      <c r="FDB66" s="217"/>
      <c r="FDC66" s="217"/>
      <c r="FDD66" s="217"/>
      <c r="FDE66" s="217"/>
      <c r="FDF66" s="217"/>
      <c r="FDG66" s="217"/>
      <c r="FDH66" s="217"/>
      <c r="FDI66" s="217"/>
      <c r="FDJ66" s="217"/>
      <c r="FDK66" s="217"/>
      <c r="FDL66" s="217"/>
      <c r="FDM66" s="217"/>
      <c r="FDN66" s="217"/>
      <c r="FDO66" s="217"/>
      <c r="FDP66" s="217"/>
      <c r="FDQ66" s="217"/>
      <c r="FDR66" s="217"/>
      <c r="FDS66" s="217"/>
      <c r="FDT66" s="217"/>
      <c r="FDU66" s="217"/>
      <c r="FDV66" s="217"/>
      <c r="FDW66" s="217"/>
      <c r="FDX66" s="217"/>
      <c r="FDY66" s="217"/>
      <c r="FDZ66" s="217"/>
      <c r="FEA66" s="217"/>
      <c r="FEB66" s="217"/>
      <c r="FEC66" s="217"/>
      <c r="FED66" s="217"/>
      <c r="FEE66" s="217"/>
      <c r="FEF66" s="217"/>
      <c r="FEG66" s="217"/>
      <c r="FEH66" s="217"/>
      <c r="FEI66" s="217"/>
      <c r="FEJ66" s="217"/>
      <c r="FEK66" s="217"/>
      <c r="FEL66" s="217"/>
      <c r="FEM66" s="217"/>
      <c r="FEN66" s="217"/>
      <c r="FEO66" s="217"/>
      <c r="FEP66" s="217"/>
      <c r="FEQ66" s="217"/>
      <c r="FER66" s="217"/>
      <c r="FES66" s="217"/>
      <c r="FET66" s="217"/>
      <c r="FEU66" s="217"/>
      <c r="FEV66" s="217"/>
      <c r="FEW66" s="217"/>
      <c r="FEX66" s="217"/>
      <c r="FEY66" s="217"/>
      <c r="FEZ66" s="217"/>
      <c r="FFA66" s="217"/>
      <c r="FFB66" s="217"/>
      <c r="FFC66" s="217"/>
      <c r="FFD66" s="217"/>
      <c r="FFE66" s="217"/>
      <c r="FFF66" s="217"/>
      <c r="FFG66" s="217"/>
      <c r="FFH66" s="217"/>
      <c r="FFI66" s="217"/>
      <c r="FFJ66" s="217"/>
      <c r="FFK66" s="217"/>
      <c r="FFL66" s="217"/>
      <c r="FFM66" s="217"/>
      <c r="FFN66" s="217"/>
      <c r="FFO66" s="217"/>
      <c r="FFP66" s="217"/>
      <c r="FFQ66" s="217"/>
      <c r="FFR66" s="217"/>
      <c r="FFS66" s="217"/>
      <c r="FFT66" s="217"/>
      <c r="FFU66" s="217"/>
      <c r="FFV66" s="217"/>
      <c r="FFW66" s="217"/>
      <c r="FFX66" s="217"/>
      <c r="FFY66" s="217"/>
      <c r="FFZ66" s="217"/>
      <c r="FGA66" s="217"/>
      <c r="FGB66" s="217"/>
      <c r="FGC66" s="217"/>
      <c r="FGD66" s="217"/>
      <c r="FGE66" s="217"/>
      <c r="FGF66" s="217"/>
      <c r="FGG66" s="217"/>
      <c r="FGH66" s="217"/>
      <c r="FGI66" s="217"/>
      <c r="FGJ66" s="217"/>
      <c r="FGK66" s="217"/>
      <c r="FGL66" s="217"/>
      <c r="FGM66" s="217"/>
      <c r="FGN66" s="217"/>
      <c r="FGO66" s="217"/>
      <c r="FGP66" s="217"/>
      <c r="FGQ66" s="217"/>
      <c r="FGR66" s="217"/>
      <c r="FGS66" s="217"/>
      <c r="FGT66" s="217"/>
      <c r="FGU66" s="217"/>
      <c r="FGV66" s="217"/>
      <c r="FGW66" s="217"/>
      <c r="FGX66" s="217"/>
      <c r="FGY66" s="217"/>
      <c r="FGZ66" s="217"/>
      <c r="FHA66" s="217"/>
      <c r="FHB66" s="217"/>
      <c r="FHC66" s="217"/>
      <c r="FHD66" s="217"/>
      <c r="FHE66" s="217"/>
      <c r="FHF66" s="217"/>
      <c r="FHG66" s="217"/>
      <c r="FHH66" s="217"/>
      <c r="FHI66" s="217"/>
      <c r="FHJ66" s="217"/>
      <c r="FHK66" s="217"/>
      <c r="FHL66" s="217"/>
      <c r="FHM66" s="217"/>
      <c r="FHN66" s="217"/>
      <c r="FHO66" s="217"/>
      <c r="FHP66" s="217"/>
      <c r="FHQ66" s="217"/>
      <c r="FHR66" s="217"/>
      <c r="FHS66" s="217"/>
      <c r="FHT66" s="217"/>
      <c r="FHU66" s="217"/>
      <c r="FHV66" s="217"/>
      <c r="FHW66" s="217"/>
      <c r="FHX66" s="217"/>
      <c r="FHY66" s="217"/>
      <c r="FHZ66" s="217"/>
      <c r="FIA66" s="217"/>
      <c r="FIB66" s="217"/>
      <c r="FIC66" s="217"/>
      <c r="FID66" s="217"/>
      <c r="FIE66" s="217"/>
      <c r="FIF66" s="217"/>
      <c r="FIG66" s="217"/>
      <c r="FIH66" s="217"/>
      <c r="FII66" s="217"/>
      <c r="FIJ66" s="217"/>
      <c r="FIK66" s="217"/>
      <c r="FIL66" s="217"/>
      <c r="FIM66" s="217"/>
      <c r="FIN66" s="217"/>
      <c r="FIO66" s="217"/>
      <c r="FIP66" s="217"/>
      <c r="FIQ66" s="217"/>
      <c r="FIR66" s="217"/>
      <c r="FIS66" s="217"/>
      <c r="FIT66" s="217"/>
      <c r="FIU66" s="217"/>
      <c r="FIV66" s="217"/>
      <c r="FIW66" s="217"/>
      <c r="FIX66" s="217"/>
      <c r="FIY66" s="217"/>
      <c r="FIZ66" s="217"/>
      <c r="FJA66" s="217"/>
      <c r="FJB66" s="217"/>
      <c r="FJC66" s="217"/>
      <c r="FJD66" s="217"/>
      <c r="FJE66" s="217"/>
      <c r="FJF66" s="217"/>
      <c r="FJG66" s="217"/>
      <c r="FJH66" s="217"/>
      <c r="FJI66" s="217"/>
      <c r="FJJ66" s="217"/>
      <c r="FJK66" s="217"/>
      <c r="FJL66" s="217"/>
      <c r="FJM66" s="217"/>
      <c r="FJN66" s="217"/>
      <c r="FJO66" s="217"/>
      <c r="FJP66" s="217"/>
      <c r="FJQ66" s="217"/>
      <c r="FJR66" s="217"/>
      <c r="FJS66" s="217"/>
      <c r="FJT66" s="217"/>
      <c r="FJU66" s="217"/>
      <c r="FJV66" s="217"/>
      <c r="FJW66" s="217"/>
      <c r="FJX66" s="217"/>
      <c r="FJY66" s="217"/>
      <c r="FJZ66" s="217"/>
      <c r="FKA66" s="217"/>
      <c r="FKB66" s="217"/>
      <c r="FKC66" s="217"/>
      <c r="FKD66" s="217"/>
      <c r="FKE66" s="217"/>
      <c r="FKF66" s="217"/>
      <c r="FKG66" s="217"/>
      <c r="FKH66" s="217"/>
      <c r="FKI66" s="217"/>
      <c r="FKJ66" s="217"/>
      <c r="FKK66" s="217"/>
      <c r="FKL66" s="217"/>
      <c r="FKM66" s="217"/>
      <c r="FKN66" s="217"/>
      <c r="FKO66" s="217"/>
      <c r="FKP66" s="217"/>
      <c r="FKQ66" s="217"/>
      <c r="FKR66" s="217"/>
      <c r="FKS66" s="217"/>
      <c r="FKT66" s="217"/>
      <c r="FKU66" s="217"/>
      <c r="FKV66" s="217"/>
      <c r="FKW66" s="217"/>
      <c r="FKX66" s="217"/>
      <c r="FKY66" s="217"/>
      <c r="FKZ66" s="217"/>
      <c r="FLA66" s="217"/>
      <c r="FLB66" s="217"/>
      <c r="FLC66" s="217"/>
      <c r="FLD66" s="217"/>
      <c r="FLE66" s="217"/>
      <c r="FLF66" s="217"/>
      <c r="FLG66" s="217"/>
      <c r="FLH66" s="217"/>
      <c r="FLI66" s="217"/>
      <c r="FLJ66" s="217"/>
      <c r="FLK66" s="217"/>
      <c r="FLL66" s="217"/>
      <c r="FLM66" s="217"/>
      <c r="FLN66" s="217"/>
      <c r="FLO66" s="217"/>
      <c r="FLP66" s="217"/>
      <c r="FLQ66" s="217"/>
      <c r="FLR66" s="217"/>
      <c r="FLS66" s="217"/>
      <c r="FLT66" s="217"/>
      <c r="FLU66" s="217"/>
      <c r="FLV66" s="217"/>
      <c r="FLW66" s="217"/>
      <c r="FLX66" s="217"/>
      <c r="FLY66" s="217"/>
      <c r="FLZ66" s="217"/>
      <c r="FMA66" s="217"/>
      <c r="FMB66" s="217"/>
      <c r="FMC66" s="217"/>
      <c r="FMD66" s="217"/>
      <c r="FME66" s="217"/>
      <c r="FMF66" s="217"/>
      <c r="FMG66" s="217"/>
      <c r="FMH66" s="217"/>
      <c r="FMI66" s="217"/>
      <c r="FMJ66" s="217"/>
      <c r="FMK66" s="217"/>
      <c r="FML66" s="217"/>
      <c r="FMM66" s="217"/>
      <c r="FMN66" s="217"/>
      <c r="FMO66" s="217"/>
      <c r="FMP66" s="217"/>
      <c r="FMQ66" s="217"/>
      <c r="FMR66" s="217"/>
      <c r="FMS66" s="217"/>
      <c r="FMT66" s="217"/>
      <c r="FMU66" s="217"/>
      <c r="FMV66" s="217"/>
      <c r="FMW66" s="217"/>
      <c r="FMX66" s="217"/>
      <c r="FMY66" s="217"/>
      <c r="FMZ66" s="217"/>
      <c r="FNA66" s="217"/>
      <c r="FNB66" s="217"/>
      <c r="FNC66" s="217"/>
      <c r="FND66" s="217"/>
      <c r="FNE66" s="217"/>
      <c r="FNF66" s="217"/>
      <c r="FNG66" s="217"/>
      <c r="FNH66" s="217"/>
      <c r="FNI66" s="217"/>
      <c r="FNJ66" s="217"/>
      <c r="FNK66" s="217"/>
      <c r="FNL66" s="217"/>
      <c r="FNM66" s="217"/>
      <c r="FNN66" s="217"/>
      <c r="FNO66" s="217"/>
      <c r="FNP66" s="217"/>
      <c r="FNQ66" s="217"/>
      <c r="FNR66" s="217"/>
      <c r="FNS66" s="217"/>
      <c r="FNT66" s="217"/>
      <c r="FNU66" s="217"/>
      <c r="FNV66" s="217"/>
      <c r="FNW66" s="217"/>
      <c r="FNX66" s="217"/>
      <c r="FNY66" s="217"/>
      <c r="FNZ66" s="217"/>
      <c r="FOA66" s="217"/>
      <c r="FOB66" s="217"/>
      <c r="FOC66" s="217"/>
      <c r="FOD66" s="217"/>
      <c r="FOE66" s="217"/>
      <c r="FOF66" s="217"/>
      <c r="FOG66" s="217"/>
      <c r="FOH66" s="217"/>
      <c r="FOI66" s="217"/>
      <c r="FOJ66" s="217"/>
      <c r="FOK66" s="217"/>
      <c r="FOL66" s="217"/>
      <c r="FOM66" s="217"/>
      <c r="FON66" s="217"/>
      <c r="FOO66" s="217"/>
      <c r="FOP66" s="217"/>
      <c r="FOQ66" s="217"/>
      <c r="FOR66" s="217"/>
      <c r="FOS66" s="217"/>
      <c r="FOT66" s="217"/>
      <c r="FOU66" s="217"/>
      <c r="FOV66" s="217"/>
      <c r="FOW66" s="217"/>
      <c r="FOX66" s="217"/>
      <c r="FOY66" s="217"/>
      <c r="FOZ66" s="217"/>
      <c r="FPA66" s="217"/>
      <c r="FPB66" s="217"/>
      <c r="FPC66" s="217"/>
      <c r="FPD66" s="217"/>
      <c r="FPE66" s="217"/>
      <c r="FPF66" s="217"/>
      <c r="FPG66" s="217"/>
      <c r="FPH66" s="217"/>
      <c r="FPI66" s="217"/>
      <c r="FPJ66" s="217"/>
      <c r="FPK66" s="217"/>
      <c r="FPL66" s="217"/>
      <c r="FPM66" s="217"/>
      <c r="FPN66" s="217"/>
      <c r="FPO66" s="217"/>
      <c r="FPP66" s="217"/>
      <c r="FPQ66" s="217"/>
      <c r="FPR66" s="217"/>
      <c r="FPS66" s="217"/>
      <c r="FPT66" s="217"/>
      <c r="FPU66" s="217"/>
      <c r="FPV66" s="217"/>
      <c r="FPW66" s="217"/>
      <c r="FPX66" s="217"/>
      <c r="FPY66" s="217"/>
      <c r="FPZ66" s="217"/>
      <c r="FQA66" s="217"/>
      <c r="FQB66" s="217"/>
      <c r="FQC66" s="217"/>
      <c r="FQD66" s="217"/>
      <c r="FQE66" s="217"/>
      <c r="FQF66" s="217"/>
      <c r="FQG66" s="217"/>
      <c r="FQH66" s="217"/>
      <c r="FQI66" s="217"/>
      <c r="FQJ66" s="217"/>
      <c r="FQK66" s="217"/>
      <c r="FQL66" s="217"/>
      <c r="FQM66" s="217"/>
      <c r="FQN66" s="217"/>
      <c r="FQO66" s="217"/>
      <c r="FQP66" s="217"/>
      <c r="FQQ66" s="217"/>
      <c r="FQR66" s="217"/>
      <c r="FQS66" s="217"/>
      <c r="FQT66" s="217"/>
      <c r="FQU66" s="217"/>
      <c r="FQV66" s="217"/>
      <c r="FQW66" s="217"/>
      <c r="FQX66" s="217"/>
      <c r="FQY66" s="217"/>
      <c r="FQZ66" s="217"/>
      <c r="FRA66" s="217"/>
      <c r="FRB66" s="217"/>
      <c r="FRC66" s="217"/>
      <c r="FRD66" s="217"/>
      <c r="FRE66" s="217"/>
      <c r="FRF66" s="217"/>
      <c r="FRG66" s="217"/>
      <c r="FRH66" s="217"/>
      <c r="FRI66" s="217"/>
      <c r="FRJ66" s="217"/>
      <c r="FRK66" s="217"/>
      <c r="FRL66" s="217"/>
      <c r="FRM66" s="217"/>
      <c r="FRN66" s="217"/>
      <c r="FRO66" s="217"/>
      <c r="FRP66" s="217"/>
      <c r="FRQ66" s="217"/>
      <c r="FRR66" s="217"/>
      <c r="FRS66" s="217"/>
      <c r="FRT66" s="217"/>
      <c r="FRU66" s="217"/>
      <c r="FRV66" s="217"/>
      <c r="FRW66" s="217"/>
      <c r="FRX66" s="217"/>
      <c r="FRY66" s="217"/>
      <c r="FRZ66" s="217"/>
      <c r="FSA66" s="217"/>
      <c r="FSB66" s="217"/>
      <c r="FSC66" s="217"/>
      <c r="FSD66" s="217"/>
      <c r="FSE66" s="217"/>
      <c r="FSF66" s="217"/>
      <c r="FSG66" s="217"/>
      <c r="FSH66" s="217"/>
      <c r="FSI66" s="217"/>
      <c r="FSJ66" s="217"/>
      <c r="FSK66" s="217"/>
      <c r="FSL66" s="217"/>
      <c r="FSM66" s="217"/>
      <c r="FSN66" s="217"/>
      <c r="FSO66" s="217"/>
      <c r="FSP66" s="217"/>
      <c r="FSQ66" s="217"/>
      <c r="FSR66" s="217"/>
      <c r="FSS66" s="217"/>
      <c r="FST66" s="217"/>
      <c r="FSU66" s="217"/>
      <c r="FSV66" s="217"/>
      <c r="FSW66" s="217"/>
      <c r="FSX66" s="217"/>
      <c r="FSY66" s="217"/>
      <c r="FSZ66" s="217"/>
      <c r="FTA66" s="217"/>
      <c r="FTB66" s="217"/>
      <c r="FTC66" s="217"/>
      <c r="FTD66" s="217"/>
      <c r="FTE66" s="217"/>
      <c r="FTF66" s="217"/>
      <c r="FTG66" s="217"/>
      <c r="FTH66" s="217"/>
      <c r="FTI66" s="217"/>
      <c r="FTJ66" s="217"/>
      <c r="FTK66" s="217"/>
      <c r="FTL66" s="217"/>
      <c r="FTM66" s="217"/>
      <c r="FTN66" s="217"/>
      <c r="FTO66" s="217"/>
      <c r="FTP66" s="217"/>
      <c r="FTQ66" s="217"/>
      <c r="FTR66" s="217"/>
      <c r="FTS66" s="217"/>
      <c r="FTT66" s="217"/>
      <c r="FTU66" s="217"/>
      <c r="FTV66" s="217"/>
      <c r="FTW66" s="217"/>
      <c r="FTX66" s="217"/>
      <c r="FTY66" s="217"/>
      <c r="FTZ66" s="217"/>
      <c r="FUA66" s="217"/>
      <c r="FUB66" s="217"/>
      <c r="FUC66" s="217"/>
      <c r="FUD66" s="217"/>
      <c r="FUE66" s="217"/>
      <c r="FUF66" s="217"/>
      <c r="FUG66" s="217"/>
      <c r="FUH66" s="217"/>
      <c r="FUI66" s="217"/>
      <c r="FUJ66" s="217"/>
      <c r="FUK66" s="217"/>
      <c r="FUL66" s="217"/>
      <c r="FUM66" s="217"/>
      <c r="FUN66" s="217"/>
      <c r="FUO66" s="217"/>
      <c r="FUP66" s="217"/>
      <c r="FUQ66" s="217"/>
      <c r="FUR66" s="217"/>
      <c r="FUS66" s="217"/>
      <c r="FUT66" s="217"/>
      <c r="FUU66" s="217"/>
      <c r="FUV66" s="217"/>
      <c r="FUW66" s="217"/>
      <c r="FUX66" s="217"/>
      <c r="FUY66" s="217"/>
      <c r="FUZ66" s="217"/>
      <c r="FVA66" s="217"/>
      <c r="FVB66" s="217"/>
      <c r="FVC66" s="217"/>
      <c r="FVD66" s="217"/>
      <c r="FVE66" s="217"/>
      <c r="FVF66" s="217"/>
      <c r="FVG66" s="217"/>
      <c r="FVH66" s="217"/>
      <c r="FVI66" s="217"/>
      <c r="FVJ66" s="217"/>
      <c r="FVK66" s="217"/>
      <c r="FVL66" s="217"/>
      <c r="FVM66" s="217"/>
      <c r="FVN66" s="217"/>
      <c r="FVO66" s="217"/>
      <c r="FVP66" s="217"/>
      <c r="FVQ66" s="217"/>
      <c r="FVR66" s="217"/>
      <c r="FVS66" s="217"/>
      <c r="FVT66" s="217"/>
      <c r="FVU66" s="217"/>
      <c r="FVV66" s="217"/>
      <c r="FVW66" s="217"/>
      <c r="FVX66" s="217"/>
      <c r="FVY66" s="217"/>
      <c r="FVZ66" s="217"/>
      <c r="FWA66" s="217"/>
      <c r="FWB66" s="217"/>
      <c r="FWC66" s="217"/>
      <c r="FWD66" s="217"/>
      <c r="FWE66" s="217"/>
      <c r="FWF66" s="217"/>
      <c r="FWG66" s="217"/>
      <c r="FWH66" s="217"/>
      <c r="FWI66" s="217"/>
      <c r="FWJ66" s="217"/>
      <c r="FWK66" s="217"/>
      <c r="FWL66" s="217"/>
      <c r="FWM66" s="217"/>
      <c r="FWN66" s="217"/>
      <c r="FWO66" s="217"/>
      <c r="FWP66" s="217"/>
      <c r="FWQ66" s="217"/>
      <c r="FWR66" s="217"/>
      <c r="FWS66" s="217"/>
      <c r="FWT66" s="217"/>
      <c r="FWU66" s="217"/>
      <c r="FWV66" s="217"/>
      <c r="FWW66" s="217"/>
      <c r="FWX66" s="217"/>
      <c r="FWY66" s="217"/>
      <c r="FWZ66" s="217"/>
      <c r="FXA66" s="217"/>
      <c r="FXB66" s="217"/>
      <c r="FXC66" s="217"/>
      <c r="FXD66" s="217"/>
      <c r="FXE66" s="217"/>
      <c r="FXF66" s="217"/>
      <c r="FXG66" s="217"/>
      <c r="FXH66" s="217"/>
      <c r="FXI66" s="217"/>
      <c r="FXJ66" s="217"/>
      <c r="FXK66" s="217"/>
      <c r="FXL66" s="217"/>
      <c r="FXM66" s="217"/>
      <c r="FXN66" s="217"/>
      <c r="FXO66" s="217"/>
      <c r="FXP66" s="217"/>
      <c r="FXQ66" s="217"/>
      <c r="FXR66" s="217"/>
      <c r="FXS66" s="217"/>
      <c r="FXT66" s="217"/>
      <c r="FXU66" s="217"/>
      <c r="FXV66" s="217"/>
      <c r="FXW66" s="217"/>
      <c r="FXX66" s="217"/>
      <c r="FXY66" s="217"/>
      <c r="FXZ66" s="217"/>
      <c r="FYA66" s="217"/>
      <c r="FYB66" s="217"/>
      <c r="FYC66" s="217"/>
      <c r="FYD66" s="217"/>
      <c r="FYE66" s="217"/>
      <c r="FYF66" s="217"/>
      <c r="FYG66" s="217"/>
      <c r="FYH66" s="217"/>
      <c r="FYI66" s="217"/>
      <c r="FYJ66" s="217"/>
      <c r="FYK66" s="217"/>
      <c r="FYL66" s="217"/>
      <c r="FYM66" s="217"/>
      <c r="FYN66" s="217"/>
      <c r="FYO66" s="217"/>
      <c r="FYP66" s="217"/>
      <c r="FYQ66" s="217"/>
      <c r="FYR66" s="217"/>
      <c r="FYS66" s="217"/>
      <c r="FYT66" s="217"/>
      <c r="FYU66" s="217"/>
      <c r="FYV66" s="217"/>
      <c r="FYW66" s="217"/>
      <c r="FYX66" s="217"/>
      <c r="FYY66" s="217"/>
      <c r="FYZ66" s="217"/>
      <c r="FZA66" s="217"/>
      <c r="FZB66" s="217"/>
      <c r="FZC66" s="217"/>
      <c r="FZD66" s="217"/>
      <c r="FZE66" s="217"/>
      <c r="FZF66" s="217"/>
      <c r="FZG66" s="217"/>
      <c r="FZH66" s="217"/>
      <c r="FZI66" s="217"/>
      <c r="FZJ66" s="217"/>
      <c r="FZK66" s="217"/>
      <c r="FZL66" s="217"/>
      <c r="FZM66" s="217"/>
      <c r="FZN66" s="217"/>
      <c r="FZO66" s="217"/>
      <c r="FZP66" s="217"/>
      <c r="FZQ66" s="217"/>
      <c r="FZR66" s="217"/>
      <c r="FZS66" s="217"/>
      <c r="FZT66" s="217"/>
      <c r="FZU66" s="217"/>
      <c r="FZV66" s="217"/>
      <c r="FZW66" s="217"/>
      <c r="FZX66" s="217"/>
      <c r="FZY66" s="217"/>
      <c r="FZZ66" s="217"/>
      <c r="GAA66" s="217"/>
      <c r="GAB66" s="217"/>
      <c r="GAC66" s="217"/>
      <c r="GAD66" s="217"/>
      <c r="GAE66" s="217"/>
      <c r="GAF66" s="217"/>
      <c r="GAG66" s="217"/>
      <c r="GAH66" s="217"/>
      <c r="GAI66" s="217"/>
      <c r="GAJ66" s="217"/>
      <c r="GAK66" s="217"/>
      <c r="GAL66" s="217"/>
      <c r="GAM66" s="217"/>
      <c r="GAN66" s="217"/>
      <c r="GAO66" s="217"/>
      <c r="GAP66" s="217"/>
      <c r="GAQ66" s="217"/>
      <c r="GAR66" s="217"/>
      <c r="GAS66" s="217"/>
      <c r="GAT66" s="217"/>
      <c r="GAU66" s="217"/>
      <c r="GAV66" s="217"/>
      <c r="GAW66" s="217"/>
      <c r="GAX66" s="217"/>
      <c r="GAY66" s="217"/>
      <c r="GAZ66" s="217"/>
      <c r="GBA66" s="217"/>
      <c r="GBB66" s="217"/>
      <c r="GBC66" s="217"/>
      <c r="GBD66" s="217"/>
      <c r="GBE66" s="217"/>
      <c r="GBF66" s="217"/>
      <c r="GBG66" s="217"/>
      <c r="GBH66" s="217"/>
      <c r="GBI66" s="217"/>
      <c r="GBJ66" s="217"/>
      <c r="GBK66" s="217"/>
      <c r="GBL66" s="217"/>
      <c r="GBM66" s="217"/>
      <c r="GBN66" s="217"/>
      <c r="GBO66" s="217"/>
      <c r="GBP66" s="217"/>
      <c r="GBQ66" s="217"/>
      <c r="GBR66" s="217"/>
      <c r="GBS66" s="217"/>
      <c r="GBT66" s="217"/>
      <c r="GBU66" s="217"/>
      <c r="GBV66" s="217"/>
      <c r="GBW66" s="217"/>
      <c r="GBX66" s="217"/>
      <c r="GBY66" s="217"/>
      <c r="GBZ66" s="217"/>
      <c r="GCA66" s="217"/>
      <c r="GCB66" s="217"/>
      <c r="GCC66" s="217"/>
      <c r="GCD66" s="217"/>
      <c r="GCE66" s="217"/>
      <c r="GCF66" s="217"/>
      <c r="GCG66" s="217"/>
      <c r="GCH66" s="217"/>
      <c r="GCI66" s="217"/>
      <c r="GCJ66" s="217"/>
      <c r="GCK66" s="217"/>
      <c r="GCL66" s="217"/>
      <c r="GCM66" s="217"/>
      <c r="GCN66" s="217"/>
      <c r="GCO66" s="217"/>
      <c r="GCP66" s="217"/>
      <c r="GCQ66" s="217"/>
      <c r="GCR66" s="217"/>
      <c r="GCS66" s="217"/>
      <c r="GCT66" s="217"/>
      <c r="GCU66" s="217"/>
      <c r="GCV66" s="217"/>
      <c r="GCW66" s="217"/>
      <c r="GCX66" s="217"/>
      <c r="GCY66" s="217"/>
      <c r="GCZ66" s="217"/>
      <c r="GDA66" s="217"/>
      <c r="GDB66" s="217"/>
      <c r="GDC66" s="217"/>
      <c r="GDD66" s="217"/>
      <c r="GDE66" s="217"/>
      <c r="GDF66" s="217"/>
      <c r="GDG66" s="217"/>
      <c r="GDH66" s="217"/>
      <c r="GDI66" s="217"/>
      <c r="GDJ66" s="217"/>
      <c r="GDK66" s="217"/>
      <c r="GDL66" s="217"/>
      <c r="GDM66" s="217"/>
      <c r="GDN66" s="217"/>
      <c r="GDO66" s="217"/>
      <c r="GDP66" s="217"/>
      <c r="GDQ66" s="217"/>
      <c r="GDR66" s="217"/>
      <c r="GDS66" s="217"/>
      <c r="GDT66" s="217"/>
      <c r="GDU66" s="217"/>
      <c r="GDV66" s="217"/>
      <c r="GDW66" s="217"/>
      <c r="GDX66" s="217"/>
      <c r="GDY66" s="217"/>
      <c r="GDZ66" s="217"/>
      <c r="GEA66" s="217"/>
      <c r="GEB66" s="217"/>
      <c r="GEC66" s="217"/>
      <c r="GED66" s="217"/>
      <c r="GEE66" s="217"/>
      <c r="GEF66" s="217"/>
      <c r="GEG66" s="217"/>
      <c r="GEH66" s="217"/>
      <c r="GEI66" s="217"/>
      <c r="GEJ66" s="217"/>
      <c r="GEK66" s="217"/>
      <c r="GEL66" s="217"/>
      <c r="GEM66" s="217"/>
      <c r="GEN66" s="217"/>
      <c r="GEO66" s="217"/>
      <c r="GEP66" s="217"/>
      <c r="GEQ66" s="217"/>
      <c r="GER66" s="217"/>
      <c r="GES66" s="217"/>
      <c r="GET66" s="217"/>
      <c r="GEU66" s="217"/>
      <c r="GEV66" s="217"/>
      <c r="GEW66" s="217"/>
      <c r="GEX66" s="217"/>
      <c r="GEY66" s="217"/>
      <c r="GEZ66" s="217"/>
      <c r="GFA66" s="217"/>
      <c r="GFB66" s="217"/>
      <c r="GFC66" s="217"/>
      <c r="GFD66" s="217"/>
      <c r="GFE66" s="217"/>
      <c r="GFF66" s="217"/>
      <c r="GFG66" s="217"/>
      <c r="GFH66" s="217"/>
      <c r="GFI66" s="217"/>
      <c r="GFJ66" s="217"/>
      <c r="GFK66" s="217"/>
      <c r="GFL66" s="217"/>
      <c r="GFM66" s="217"/>
      <c r="GFN66" s="217"/>
      <c r="GFO66" s="217"/>
      <c r="GFP66" s="217"/>
      <c r="GFQ66" s="217"/>
      <c r="GFR66" s="217"/>
      <c r="GFS66" s="217"/>
      <c r="GFT66" s="217"/>
      <c r="GFU66" s="217"/>
      <c r="GFV66" s="217"/>
      <c r="GFW66" s="217"/>
      <c r="GFX66" s="217"/>
      <c r="GFY66" s="217"/>
      <c r="GFZ66" s="217"/>
      <c r="GGA66" s="217"/>
      <c r="GGB66" s="217"/>
      <c r="GGC66" s="217"/>
      <c r="GGD66" s="217"/>
      <c r="GGE66" s="217"/>
      <c r="GGF66" s="217"/>
      <c r="GGG66" s="217"/>
      <c r="GGH66" s="217"/>
      <c r="GGI66" s="217"/>
      <c r="GGJ66" s="217"/>
      <c r="GGK66" s="217"/>
      <c r="GGL66" s="217"/>
      <c r="GGM66" s="217"/>
      <c r="GGN66" s="217"/>
      <c r="GGO66" s="217"/>
      <c r="GGP66" s="217"/>
      <c r="GGQ66" s="217"/>
      <c r="GGR66" s="217"/>
      <c r="GGS66" s="217"/>
      <c r="GGT66" s="217"/>
      <c r="GGU66" s="217"/>
      <c r="GGV66" s="217"/>
      <c r="GGW66" s="217"/>
      <c r="GGX66" s="217"/>
      <c r="GGY66" s="217"/>
      <c r="GGZ66" s="217"/>
      <c r="GHA66" s="217"/>
      <c r="GHB66" s="217"/>
      <c r="GHC66" s="217"/>
      <c r="GHD66" s="217"/>
      <c r="GHE66" s="217"/>
      <c r="GHF66" s="217"/>
      <c r="GHG66" s="217"/>
      <c r="GHH66" s="217"/>
      <c r="GHI66" s="217"/>
      <c r="GHJ66" s="217"/>
      <c r="GHK66" s="217"/>
      <c r="GHL66" s="217"/>
      <c r="GHM66" s="217"/>
      <c r="GHN66" s="217"/>
      <c r="GHO66" s="217"/>
      <c r="GHP66" s="217"/>
      <c r="GHQ66" s="217"/>
      <c r="GHR66" s="217"/>
      <c r="GHS66" s="217"/>
      <c r="GHT66" s="217"/>
      <c r="GHU66" s="217"/>
      <c r="GHV66" s="217"/>
      <c r="GHW66" s="217"/>
      <c r="GHX66" s="217"/>
      <c r="GHY66" s="217"/>
      <c r="GHZ66" s="217"/>
      <c r="GIA66" s="217"/>
      <c r="GIB66" s="217"/>
      <c r="GIC66" s="217"/>
      <c r="GID66" s="217"/>
      <c r="GIE66" s="217"/>
      <c r="GIF66" s="217"/>
      <c r="GIG66" s="217"/>
      <c r="GIH66" s="217"/>
      <c r="GII66" s="217"/>
      <c r="GIJ66" s="217"/>
      <c r="GIK66" s="217"/>
      <c r="GIL66" s="217"/>
      <c r="GIM66" s="217"/>
      <c r="GIN66" s="217"/>
      <c r="GIO66" s="217"/>
      <c r="GIP66" s="217"/>
      <c r="GIQ66" s="217"/>
      <c r="GIR66" s="217"/>
      <c r="GIS66" s="217"/>
      <c r="GIT66" s="217"/>
      <c r="GIU66" s="217"/>
      <c r="GIV66" s="217"/>
      <c r="GIW66" s="217"/>
      <c r="GIX66" s="217"/>
      <c r="GIY66" s="217"/>
      <c r="GIZ66" s="217"/>
      <c r="GJA66" s="217"/>
      <c r="GJB66" s="217"/>
      <c r="GJC66" s="217"/>
      <c r="GJD66" s="217"/>
      <c r="GJE66" s="217"/>
      <c r="GJF66" s="217"/>
      <c r="GJG66" s="217"/>
      <c r="GJH66" s="217"/>
      <c r="GJI66" s="217"/>
      <c r="GJJ66" s="217"/>
      <c r="GJK66" s="217"/>
      <c r="GJL66" s="217"/>
      <c r="GJM66" s="217"/>
      <c r="GJN66" s="217"/>
      <c r="GJO66" s="217"/>
      <c r="GJP66" s="217"/>
      <c r="GJQ66" s="217"/>
      <c r="GJR66" s="217"/>
      <c r="GJS66" s="217"/>
      <c r="GJT66" s="217"/>
      <c r="GJU66" s="217"/>
      <c r="GJV66" s="217"/>
      <c r="GJW66" s="217"/>
      <c r="GJX66" s="217"/>
      <c r="GJY66" s="217"/>
      <c r="GJZ66" s="217"/>
      <c r="GKA66" s="217"/>
      <c r="GKB66" s="217"/>
      <c r="GKC66" s="217"/>
      <c r="GKD66" s="217"/>
      <c r="GKE66" s="217"/>
      <c r="GKF66" s="217"/>
      <c r="GKG66" s="217"/>
      <c r="GKH66" s="217"/>
      <c r="GKI66" s="217"/>
      <c r="GKJ66" s="217"/>
      <c r="GKK66" s="217"/>
      <c r="GKL66" s="217"/>
      <c r="GKM66" s="217"/>
      <c r="GKN66" s="217"/>
      <c r="GKO66" s="217"/>
      <c r="GKP66" s="217"/>
      <c r="GKQ66" s="217"/>
      <c r="GKR66" s="217"/>
      <c r="GKS66" s="217"/>
      <c r="GKT66" s="217"/>
      <c r="GKU66" s="217"/>
      <c r="GKV66" s="217"/>
      <c r="GKW66" s="217"/>
      <c r="GKX66" s="217"/>
      <c r="GKY66" s="217"/>
      <c r="GKZ66" s="217"/>
      <c r="GLA66" s="217"/>
      <c r="GLB66" s="217"/>
      <c r="GLC66" s="217"/>
      <c r="GLD66" s="217"/>
      <c r="GLE66" s="217"/>
      <c r="GLF66" s="217"/>
      <c r="GLG66" s="217"/>
      <c r="GLH66" s="217"/>
      <c r="GLI66" s="217"/>
      <c r="GLJ66" s="217"/>
      <c r="GLK66" s="217"/>
      <c r="GLL66" s="217"/>
      <c r="GLM66" s="217"/>
      <c r="GLN66" s="217"/>
      <c r="GLO66" s="217"/>
      <c r="GLP66" s="217"/>
      <c r="GLQ66" s="217"/>
      <c r="GLR66" s="217"/>
      <c r="GLS66" s="217"/>
      <c r="GLT66" s="217"/>
      <c r="GLU66" s="217"/>
      <c r="GLV66" s="217"/>
      <c r="GLW66" s="217"/>
      <c r="GLX66" s="217"/>
      <c r="GLY66" s="217"/>
      <c r="GLZ66" s="217"/>
      <c r="GMA66" s="217"/>
      <c r="GMB66" s="217"/>
      <c r="GMC66" s="217"/>
      <c r="GMD66" s="217"/>
      <c r="GME66" s="217"/>
      <c r="GMF66" s="217"/>
      <c r="GMG66" s="217"/>
      <c r="GMH66" s="217"/>
      <c r="GMI66" s="217"/>
      <c r="GMJ66" s="217"/>
      <c r="GMK66" s="217"/>
      <c r="GML66" s="217"/>
      <c r="GMM66" s="217"/>
      <c r="GMN66" s="217"/>
      <c r="GMO66" s="217"/>
      <c r="GMP66" s="217"/>
      <c r="GMQ66" s="217"/>
      <c r="GMR66" s="217"/>
      <c r="GMS66" s="217"/>
      <c r="GMT66" s="217"/>
      <c r="GMU66" s="217"/>
      <c r="GMV66" s="217"/>
      <c r="GMW66" s="217"/>
      <c r="GMX66" s="217"/>
      <c r="GMY66" s="217"/>
      <c r="GMZ66" s="217"/>
      <c r="GNA66" s="217"/>
      <c r="GNB66" s="217"/>
      <c r="GNC66" s="217"/>
      <c r="GND66" s="217"/>
      <c r="GNE66" s="217"/>
      <c r="GNF66" s="217"/>
      <c r="GNG66" s="217"/>
      <c r="GNH66" s="217"/>
      <c r="GNI66" s="217"/>
      <c r="GNJ66" s="217"/>
      <c r="GNK66" s="217"/>
      <c r="GNL66" s="217"/>
      <c r="GNM66" s="217"/>
      <c r="GNN66" s="217"/>
      <c r="GNO66" s="217"/>
      <c r="GNP66" s="217"/>
      <c r="GNQ66" s="217"/>
      <c r="GNR66" s="217"/>
      <c r="GNS66" s="217"/>
      <c r="GNT66" s="217"/>
      <c r="GNU66" s="217"/>
      <c r="GNV66" s="217"/>
      <c r="GNW66" s="217"/>
      <c r="GNX66" s="217"/>
      <c r="GNY66" s="217"/>
      <c r="GNZ66" s="217"/>
      <c r="GOA66" s="217"/>
      <c r="GOB66" s="217"/>
      <c r="GOC66" s="217"/>
      <c r="GOD66" s="217"/>
      <c r="GOE66" s="217"/>
      <c r="GOF66" s="217"/>
      <c r="GOG66" s="217"/>
      <c r="GOH66" s="217"/>
      <c r="GOI66" s="217"/>
      <c r="GOJ66" s="217"/>
      <c r="GOK66" s="217"/>
      <c r="GOL66" s="217"/>
      <c r="GOM66" s="217"/>
      <c r="GON66" s="217"/>
      <c r="GOO66" s="217"/>
      <c r="GOP66" s="217"/>
      <c r="GOQ66" s="217"/>
      <c r="GOR66" s="217"/>
      <c r="GOS66" s="217"/>
      <c r="GOT66" s="217"/>
      <c r="GOU66" s="217"/>
      <c r="GOV66" s="217"/>
      <c r="GOW66" s="217"/>
      <c r="GOX66" s="217"/>
      <c r="GOY66" s="217"/>
      <c r="GOZ66" s="217"/>
      <c r="GPA66" s="217"/>
      <c r="GPB66" s="217"/>
      <c r="GPC66" s="217"/>
      <c r="GPD66" s="217"/>
      <c r="GPE66" s="217"/>
      <c r="GPF66" s="217"/>
      <c r="GPG66" s="217"/>
      <c r="GPH66" s="217"/>
      <c r="GPI66" s="217"/>
      <c r="GPJ66" s="217"/>
      <c r="GPK66" s="217"/>
      <c r="GPL66" s="217"/>
      <c r="GPM66" s="217"/>
      <c r="GPN66" s="217"/>
      <c r="GPO66" s="217"/>
      <c r="GPP66" s="217"/>
      <c r="GPQ66" s="217"/>
      <c r="GPR66" s="217"/>
      <c r="GPS66" s="217"/>
      <c r="GPT66" s="217"/>
      <c r="GPU66" s="217"/>
      <c r="GPV66" s="217"/>
      <c r="GPW66" s="217"/>
      <c r="GPX66" s="217"/>
      <c r="GPY66" s="217"/>
      <c r="GPZ66" s="217"/>
      <c r="GQA66" s="217"/>
      <c r="GQB66" s="217"/>
      <c r="GQC66" s="217"/>
      <c r="GQD66" s="217"/>
      <c r="GQE66" s="217"/>
      <c r="GQF66" s="217"/>
      <c r="GQG66" s="217"/>
      <c r="GQH66" s="217"/>
      <c r="GQI66" s="217"/>
      <c r="GQJ66" s="217"/>
      <c r="GQK66" s="217"/>
      <c r="GQL66" s="217"/>
      <c r="GQM66" s="217"/>
      <c r="GQN66" s="217"/>
      <c r="GQO66" s="217"/>
      <c r="GQP66" s="217"/>
      <c r="GQQ66" s="217"/>
      <c r="GQR66" s="217"/>
      <c r="GQS66" s="217"/>
      <c r="GQT66" s="217"/>
      <c r="GQU66" s="217"/>
      <c r="GQV66" s="217"/>
      <c r="GQW66" s="217"/>
      <c r="GQX66" s="217"/>
      <c r="GQY66" s="217"/>
      <c r="GQZ66" s="217"/>
      <c r="GRA66" s="217"/>
      <c r="GRB66" s="217"/>
      <c r="GRC66" s="217"/>
      <c r="GRD66" s="217"/>
      <c r="GRE66" s="217"/>
      <c r="GRF66" s="217"/>
      <c r="GRG66" s="217"/>
      <c r="GRH66" s="217"/>
      <c r="GRI66" s="217"/>
      <c r="GRJ66" s="217"/>
      <c r="GRK66" s="217"/>
      <c r="GRL66" s="217"/>
      <c r="GRM66" s="217"/>
      <c r="GRN66" s="217"/>
      <c r="GRO66" s="217"/>
      <c r="GRP66" s="217"/>
      <c r="GRQ66" s="217"/>
      <c r="GRR66" s="217"/>
      <c r="GRS66" s="217"/>
      <c r="GRT66" s="217"/>
      <c r="GRU66" s="217"/>
      <c r="GRV66" s="217"/>
      <c r="GRW66" s="217"/>
      <c r="GRX66" s="217"/>
      <c r="GRY66" s="217"/>
      <c r="GRZ66" s="217"/>
      <c r="GSA66" s="217"/>
      <c r="GSB66" s="217"/>
      <c r="GSC66" s="217"/>
      <c r="GSD66" s="217"/>
      <c r="GSE66" s="217"/>
      <c r="GSF66" s="217"/>
      <c r="GSG66" s="217"/>
      <c r="GSH66" s="217"/>
      <c r="GSI66" s="217"/>
      <c r="GSJ66" s="217"/>
      <c r="GSK66" s="217"/>
      <c r="GSL66" s="217"/>
      <c r="GSM66" s="217"/>
      <c r="GSN66" s="217"/>
      <c r="GSO66" s="217"/>
      <c r="GSP66" s="217"/>
      <c r="GSQ66" s="217"/>
      <c r="GSR66" s="217"/>
      <c r="GSS66" s="217"/>
      <c r="GST66" s="217"/>
      <c r="GSU66" s="217"/>
      <c r="GSV66" s="217"/>
      <c r="GSW66" s="217"/>
      <c r="GSX66" s="217"/>
      <c r="GSY66" s="217"/>
      <c r="GSZ66" s="217"/>
      <c r="GTA66" s="217"/>
      <c r="GTB66" s="217"/>
      <c r="GTC66" s="217"/>
      <c r="GTD66" s="217"/>
      <c r="GTE66" s="217"/>
      <c r="GTF66" s="217"/>
      <c r="GTG66" s="217"/>
      <c r="GTH66" s="217"/>
      <c r="GTI66" s="217"/>
      <c r="GTJ66" s="217"/>
      <c r="GTK66" s="217"/>
      <c r="GTL66" s="217"/>
      <c r="GTM66" s="217"/>
      <c r="GTN66" s="217"/>
      <c r="GTO66" s="217"/>
      <c r="GTP66" s="217"/>
      <c r="GTQ66" s="217"/>
      <c r="GTR66" s="217"/>
      <c r="GTS66" s="217"/>
      <c r="GTT66" s="217"/>
      <c r="GTU66" s="217"/>
      <c r="GTV66" s="217"/>
      <c r="GTW66" s="217"/>
      <c r="GTX66" s="217"/>
      <c r="GTY66" s="217"/>
      <c r="GTZ66" s="217"/>
      <c r="GUA66" s="217"/>
      <c r="GUB66" s="217"/>
      <c r="GUC66" s="217"/>
      <c r="GUD66" s="217"/>
      <c r="GUE66" s="217"/>
      <c r="GUF66" s="217"/>
      <c r="GUG66" s="217"/>
      <c r="GUH66" s="217"/>
      <c r="GUI66" s="217"/>
      <c r="GUJ66" s="217"/>
      <c r="GUK66" s="217"/>
      <c r="GUL66" s="217"/>
      <c r="GUM66" s="217"/>
      <c r="GUN66" s="217"/>
      <c r="GUO66" s="217"/>
      <c r="GUP66" s="217"/>
      <c r="GUQ66" s="217"/>
      <c r="GUR66" s="217"/>
      <c r="GUS66" s="217"/>
      <c r="GUT66" s="217"/>
      <c r="GUU66" s="217"/>
      <c r="GUV66" s="217"/>
      <c r="GUW66" s="217"/>
      <c r="GUX66" s="217"/>
      <c r="GUY66" s="217"/>
      <c r="GUZ66" s="217"/>
      <c r="GVA66" s="217"/>
      <c r="GVB66" s="217"/>
      <c r="GVC66" s="217"/>
      <c r="GVD66" s="217"/>
      <c r="GVE66" s="217"/>
      <c r="GVF66" s="217"/>
      <c r="GVG66" s="217"/>
      <c r="GVH66" s="217"/>
      <c r="GVI66" s="217"/>
      <c r="GVJ66" s="217"/>
      <c r="GVK66" s="217"/>
      <c r="GVL66" s="217"/>
      <c r="GVM66" s="217"/>
      <c r="GVN66" s="217"/>
      <c r="GVO66" s="217"/>
      <c r="GVP66" s="217"/>
      <c r="GVQ66" s="217"/>
      <c r="GVR66" s="217"/>
      <c r="GVS66" s="217"/>
      <c r="GVT66" s="217"/>
      <c r="GVU66" s="217"/>
      <c r="GVV66" s="217"/>
      <c r="GVW66" s="217"/>
      <c r="GVX66" s="217"/>
      <c r="GVY66" s="217"/>
      <c r="GVZ66" s="217"/>
      <c r="GWA66" s="217"/>
      <c r="GWB66" s="217"/>
      <c r="GWC66" s="217"/>
      <c r="GWD66" s="217"/>
      <c r="GWE66" s="217"/>
      <c r="GWF66" s="217"/>
      <c r="GWG66" s="217"/>
      <c r="GWH66" s="217"/>
      <c r="GWI66" s="217"/>
      <c r="GWJ66" s="217"/>
      <c r="GWK66" s="217"/>
      <c r="GWL66" s="217"/>
      <c r="GWM66" s="217"/>
      <c r="GWN66" s="217"/>
      <c r="GWO66" s="217"/>
      <c r="GWP66" s="217"/>
      <c r="GWQ66" s="217"/>
      <c r="GWR66" s="217"/>
      <c r="GWS66" s="217"/>
      <c r="GWT66" s="217"/>
      <c r="GWU66" s="217"/>
      <c r="GWV66" s="217"/>
      <c r="GWW66" s="217"/>
      <c r="GWX66" s="217"/>
      <c r="GWY66" s="217"/>
      <c r="GWZ66" s="217"/>
      <c r="GXA66" s="217"/>
      <c r="GXB66" s="217"/>
      <c r="GXC66" s="217"/>
      <c r="GXD66" s="217"/>
      <c r="GXE66" s="217"/>
      <c r="GXF66" s="217"/>
      <c r="GXG66" s="217"/>
      <c r="GXH66" s="217"/>
      <c r="GXI66" s="217"/>
      <c r="GXJ66" s="217"/>
      <c r="GXK66" s="217"/>
      <c r="GXL66" s="217"/>
      <c r="GXM66" s="217"/>
      <c r="GXN66" s="217"/>
      <c r="GXO66" s="217"/>
      <c r="GXP66" s="217"/>
      <c r="GXQ66" s="217"/>
      <c r="GXR66" s="217"/>
      <c r="GXS66" s="217"/>
      <c r="GXT66" s="217"/>
      <c r="GXU66" s="217"/>
      <c r="GXV66" s="217"/>
      <c r="GXW66" s="217"/>
      <c r="GXX66" s="217"/>
      <c r="GXY66" s="217"/>
      <c r="GXZ66" s="217"/>
      <c r="GYA66" s="217"/>
      <c r="GYB66" s="217"/>
      <c r="GYC66" s="217"/>
      <c r="GYD66" s="217"/>
      <c r="GYE66" s="217"/>
      <c r="GYF66" s="217"/>
      <c r="GYG66" s="217"/>
      <c r="GYH66" s="217"/>
      <c r="GYI66" s="217"/>
      <c r="GYJ66" s="217"/>
      <c r="GYK66" s="217"/>
      <c r="GYL66" s="217"/>
      <c r="GYM66" s="217"/>
      <c r="GYN66" s="217"/>
      <c r="GYO66" s="217"/>
      <c r="GYP66" s="217"/>
      <c r="GYQ66" s="217"/>
      <c r="GYR66" s="217"/>
      <c r="GYS66" s="217"/>
      <c r="GYT66" s="217"/>
      <c r="GYU66" s="217"/>
      <c r="GYV66" s="217"/>
      <c r="GYW66" s="217"/>
      <c r="GYX66" s="217"/>
      <c r="GYY66" s="217"/>
      <c r="GYZ66" s="217"/>
      <c r="GZA66" s="217"/>
      <c r="GZB66" s="217"/>
      <c r="GZC66" s="217"/>
      <c r="GZD66" s="217"/>
      <c r="GZE66" s="217"/>
      <c r="GZF66" s="217"/>
      <c r="GZG66" s="217"/>
      <c r="GZH66" s="217"/>
      <c r="GZI66" s="217"/>
      <c r="GZJ66" s="217"/>
      <c r="GZK66" s="217"/>
      <c r="GZL66" s="217"/>
      <c r="GZM66" s="217"/>
      <c r="GZN66" s="217"/>
      <c r="GZO66" s="217"/>
      <c r="GZP66" s="217"/>
      <c r="GZQ66" s="217"/>
      <c r="GZR66" s="217"/>
      <c r="GZS66" s="217"/>
      <c r="GZT66" s="217"/>
      <c r="GZU66" s="217"/>
      <c r="GZV66" s="217"/>
      <c r="GZW66" s="217"/>
      <c r="GZX66" s="217"/>
      <c r="GZY66" s="217"/>
      <c r="GZZ66" s="217"/>
      <c r="HAA66" s="217"/>
      <c r="HAB66" s="217"/>
      <c r="HAC66" s="217"/>
      <c r="HAD66" s="217"/>
      <c r="HAE66" s="217"/>
      <c r="HAF66" s="217"/>
      <c r="HAG66" s="217"/>
      <c r="HAH66" s="217"/>
      <c r="HAI66" s="217"/>
      <c r="HAJ66" s="217"/>
      <c r="HAK66" s="217"/>
      <c r="HAL66" s="217"/>
      <c r="HAM66" s="217"/>
      <c r="HAN66" s="217"/>
      <c r="HAO66" s="217"/>
      <c r="HAP66" s="217"/>
      <c r="HAQ66" s="217"/>
      <c r="HAR66" s="217"/>
      <c r="HAS66" s="217"/>
      <c r="HAT66" s="217"/>
      <c r="HAU66" s="217"/>
      <c r="HAV66" s="217"/>
      <c r="HAW66" s="217"/>
      <c r="HAX66" s="217"/>
      <c r="HAY66" s="217"/>
      <c r="HAZ66" s="217"/>
      <c r="HBA66" s="217"/>
      <c r="HBB66" s="217"/>
      <c r="HBC66" s="217"/>
      <c r="HBD66" s="217"/>
      <c r="HBE66" s="217"/>
      <c r="HBF66" s="217"/>
      <c r="HBG66" s="217"/>
      <c r="HBH66" s="217"/>
      <c r="HBI66" s="217"/>
      <c r="HBJ66" s="217"/>
      <c r="HBK66" s="217"/>
      <c r="HBL66" s="217"/>
      <c r="HBM66" s="217"/>
      <c r="HBN66" s="217"/>
      <c r="HBO66" s="217"/>
      <c r="HBP66" s="217"/>
      <c r="HBQ66" s="217"/>
      <c r="HBR66" s="217"/>
      <c r="HBS66" s="217"/>
      <c r="HBT66" s="217"/>
      <c r="HBU66" s="217"/>
      <c r="HBV66" s="217"/>
      <c r="HBW66" s="217"/>
      <c r="HBX66" s="217"/>
      <c r="HBY66" s="217"/>
      <c r="HBZ66" s="217"/>
      <c r="HCA66" s="217"/>
      <c r="HCB66" s="217"/>
      <c r="HCC66" s="217"/>
      <c r="HCD66" s="217"/>
      <c r="HCE66" s="217"/>
      <c r="HCF66" s="217"/>
      <c r="HCG66" s="217"/>
      <c r="HCH66" s="217"/>
      <c r="HCI66" s="217"/>
      <c r="HCJ66" s="217"/>
      <c r="HCK66" s="217"/>
      <c r="HCL66" s="217"/>
      <c r="HCM66" s="217"/>
      <c r="HCN66" s="217"/>
      <c r="HCO66" s="217"/>
      <c r="HCP66" s="217"/>
      <c r="HCQ66" s="217"/>
      <c r="HCR66" s="217"/>
      <c r="HCS66" s="217"/>
      <c r="HCT66" s="217"/>
      <c r="HCU66" s="217"/>
      <c r="HCV66" s="217"/>
      <c r="HCW66" s="217"/>
      <c r="HCX66" s="217"/>
      <c r="HCY66" s="217"/>
      <c r="HCZ66" s="217"/>
      <c r="HDA66" s="217"/>
      <c r="HDB66" s="217"/>
      <c r="HDC66" s="217"/>
      <c r="HDD66" s="217"/>
      <c r="HDE66" s="217"/>
      <c r="HDF66" s="217"/>
      <c r="HDG66" s="217"/>
      <c r="HDH66" s="217"/>
      <c r="HDI66" s="217"/>
      <c r="HDJ66" s="217"/>
      <c r="HDK66" s="217"/>
      <c r="HDL66" s="217"/>
      <c r="HDM66" s="217"/>
      <c r="HDN66" s="217"/>
      <c r="HDO66" s="217"/>
      <c r="HDP66" s="217"/>
      <c r="HDQ66" s="217"/>
      <c r="HDR66" s="217"/>
      <c r="HDS66" s="217"/>
      <c r="HDT66" s="217"/>
      <c r="HDU66" s="217"/>
      <c r="HDV66" s="217"/>
      <c r="HDW66" s="217"/>
      <c r="HDX66" s="217"/>
      <c r="HDY66" s="217"/>
      <c r="HDZ66" s="217"/>
      <c r="HEA66" s="217"/>
      <c r="HEB66" s="217"/>
      <c r="HEC66" s="217"/>
      <c r="HED66" s="217"/>
      <c r="HEE66" s="217"/>
      <c r="HEF66" s="217"/>
      <c r="HEG66" s="217"/>
      <c r="HEH66" s="217"/>
      <c r="HEI66" s="217"/>
      <c r="HEJ66" s="217"/>
      <c r="HEK66" s="217"/>
      <c r="HEL66" s="217"/>
      <c r="HEM66" s="217"/>
      <c r="HEN66" s="217"/>
      <c r="HEO66" s="217"/>
      <c r="HEP66" s="217"/>
      <c r="HEQ66" s="217"/>
      <c r="HER66" s="217"/>
      <c r="HES66" s="217"/>
      <c r="HET66" s="217"/>
      <c r="HEU66" s="217"/>
      <c r="HEV66" s="217"/>
      <c r="HEW66" s="217"/>
      <c r="HEX66" s="217"/>
      <c r="HEY66" s="217"/>
      <c r="HEZ66" s="217"/>
      <c r="HFA66" s="217"/>
      <c r="HFB66" s="217"/>
      <c r="HFC66" s="217"/>
      <c r="HFD66" s="217"/>
      <c r="HFE66" s="217"/>
      <c r="HFF66" s="217"/>
      <c r="HFG66" s="217"/>
      <c r="HFH66" s="217"/>
      <c r="HFI66" s="217"/>
      <c r="HFJ66" s="217"/>
      <c r="HFK66" s="217"/>
      <c r="HFL66" s="217"/>
      <c r="HFM66" s="217"/>
      <c r="HFN66" s="217"/>
      <c r="HFO66" s="217"/>
      <c r="HFP66" s="217"/>
      <c r="HFQ66" s="217"/>
      <c r="HFR66" s="217"/>
      <c r="HFS66" s="217"/>
      <c r="HFT66" s="217"/>
      <c r="HFU66" s="217"/>
      <c r="HFV66" s="217"/>
      <c r="HFW66" s="217"/>
      <c r="HFX66" s="217"/>
      <c r="HFY66" s="217"/>
      <c r="HFZ66" s="217"/>
      <c r="HGA66" s="217"/>
      <c r="HGB66" s="217"/>
      <c r="HGC66" s="217"/>
      <c r="HGD66" s="217"/>
      <c r="HGE66" s="217"/>
      <c r="HGF66" s="217"/>
      <c r="HGG66" s="217"/>
      <c r="HGH66" s="217"/>
      <c r="HGI66" s="217"/>
      <c r="HGJ66" s="217"/>
      <c r="HGK66" s="217"/>
      <c r="HGL66" s="217"/>
      <c r="HGM66" s="217"/>
      <c r="HGN66" s="217"/>
      <c r="HGO66" s="217"/>
      <c r="HGP66" s="217"/>
      <c r="HGQ66" s="217"/>
      <c r="HGR66" s="217"/>
      <c r="HGS66" s="217"/>
      <c r="HGT66" s="217"/>
      <c r="HGU66" s="217"/>
      <c r="HGV66" s="217"/>
      <c r="HGW66" s="217"/>
      <c r="HGX66" s="217"/>
      <c r="HGY66" s="217"/>
      <c r="HGZ66" s="217"/>
      <c r="HHA66" s="217"/>
      <c r="HHB66" s="217"/>
      <c r="HHC66" s="217"/>
      <c r="HHD66" s="217"/>
      <c r="HHE66" s="217"/>
      <c r="HHF66" s="217"/>
      <c r="HHG66" s="217"/>
      <c r="HHH66" s="217"/>
      <c r="HHI66" s="217"/>
      <c r="HHJ66" s="217"/>
      <c r="HHK66" s="217"/>
      <c r="HHL66" s="217"/>
      <c r="HHM66" s="217"/>
      <c r="HHN66" s="217"/>
      <c r="HHO66" s="217"/>
      <c r="HHP66" s="217"/>
      <c r="HHQ66" s="217"/>
      <c r="HHR66" s="217"/>
      <c r="HHS66" s="217"/>
      <c r="HHT66" s="217"/>
      <c r="HHU66" s="217"/>
      <c r="HHV66" s="217"/>
      <c r="HHW66" s="217"/>
      <c r="HHX66" s="217"/>
      <c r="HHY66" s="217"/>
      <c r="HHZ66" s="217"/>
      <c r="HIA66" s="217"/>
      <c r="HIB66" s="217"/>
      <c r="HIC66" s="217"/>
      <c r="HID66" s="217"/>
      <c r="HIE66" s="217"/>
      <c r="HIF66" s="217"/>
      <c r="HIG66" s="217"/>
      <c r="HIH66" s="217"/>
      <c r="HII66" s="217"/>
      <c r="HIJ66" s="217"/>
      <c r="HIK66" s="217"/>
      <c r="HIL66" s="217"/>
      <c r="HIM66" s="217"/>
      <c r="HIN66" s="217"/>
      <c r="HIO66" s="217"/>
      <c r="HIP66" s="217"/>
      <c r="HIQ66" s="217"/>
      <c r="HIR66" s="217"/>
      <c r="HIS66" s="217"/>
      <c r="HIT66" s="217"/>
      <c r="HIU66" s="217"/>
      <c r="HIV66" s="217"/>
      <c r="HIW66" s="217"/>
      <c r="HIX66" s="217"/>
      <c r="HIY66" s="217"/>
      <c r="HIZ66" s="217"/>
      <c r="HJA66" s="217"/>
      <c r="HJB66" s="217"/>
      <c r="HJC66" s="217"/>
      <c r="HJD66" s="217"/>
      <c r="HJE66" s="217"/>
      <c r="HJF66" s="217"/>
      <c r="HJG66" s="217"/>
      <c r="HJH66" s="217"/>
      <c r="HJI66" s="217"/>
      <c r="HJJ66" s="217"/>
      <c r="HJK66" s="217"/>
      <c r="HJL66" s="217"/>
      <c r="HJM66" s="217"/>
      <c r="HJN66" s="217"/>
      <c r="HJO66" s="217"/>
      <c r="HJP66" s="217"/>
      <c r="HJQ66" s="217"/>
      <c r="HJR66" s="217"/>
      <c r="HJS66" s="217"/>
      <c r="HJT66" s="217"/>
      <c r="HJU66" s="217"/>
      <c r="HJV66" s="217"/>
      <c r="HJW66" s="217"/>
      <c r="HJX66" s="217"/>
      <c r="HJY66" s="217"/>
      <c r="HJZ66" s="217"/>
      <c r="HKA66" s="217"/>
      <c r="HKB66" s="217"/>
      <c r="HKC66" s="217"/>
      <c r="HKD66" s="217"/>
      <c r="HKE66" s="217"/>
      <c r="HKF66" s="217"/>
      <c r="HKG66" s="217"/>
      <c r="HKH66" s="217"/>
      <c r="HKI66" s="217"/>
      <c r="HKJ66" s="217"/>
      <c r="HKK66" s="217"/>
      <c r="HKL66" s="217"/>
      <c r="HKM66" s="217"/>
      <c r="HKN66" s="217"/>
      <c r="HKO66" s="217"/>
      <c r="HKP66" s="217"/>
      <c r="HKQ66" s="217"/>
      <c r="HKR66" s="217"/>
      <c r="HKS66" s="217"/>
      <c r="HKT66" s="217"/>
      <c r="HKU66" s="217"/>
      <c r="HKV66" s="217"/>
      <c r="HKW66" s="217"/>
      <c r="HKX66" s="217"/>
      <c r="HKY66" s="217"/>
      <c r="HKZ66" s="217"/>
      <c r="HLA66" s="217"/>
      <c r="HLB66" s="217"/>
      <c r="HLC66" s="217"/>
      <c r="HLD66" s="217"/>
      <c r="HLE66" s="217"/>
      <c r="HLF66" s="217"/>
      <c r="HLG66" s="217"/>
      <c r="HLH66" s="217"/>
      <c r="HLI66" s="217"/>
      <c r="HLJ66" s="217"/>
      <c r="HLK66" s="217"/>
      <c r="HLL66" s="217"/>
      <c r="HLM66" s="217"/>
      <c r="HLN66" s="217"/>
      <c r="HLO66" s="217"/>
      <c r="HLP66" s="217"/>
      <c r="HLQ66" s="217"/>
      <c r="HLR66" s="217"/>
      <c r="HLS66" s="217"/>
      <c r="HLT66" s="217"/>
      <c r="HLU66" s="217"/>
      <c r="HLV66" s="217"/>
      <c r="HLW66" s="217"/>
      <c r="HLX66" s="217"/>
      <c r="HLY66" s="217"/>
      <c r="HLZ66" s="217"/>
      <c r="HMA66" s="217"/>
      <c r="HMB66" s="217"/>
      <c r="HMC66" s="217"/>
      <c r="HMD66" s="217"/>
      <c r="HME66" s="217"/>
      <c r="HMF66" s="217"/>
      <c r="HMG66" s="217"/>
      <c r="HMH66" s="217"/>
      <c r="HMI66" s="217"/>
      <c r="HMJ66" s="217"/>
      <c r="HMK66" s="217"/>
      <c r="HML66" s="217"/>
      <c r="HMM66" s="217"/>
      <c r="HMN66" s="217"/>
      <c r="HMO66" s="217"/>
      <c r="HMP66" s="217"/>
      <c r="HMQ66" s="217"/>
      <c r="HMR66" s="217"/>
      <c r="HMS66" s="217"/>
      <c r="HMT66" s="217"/>
      <c r="HMU66" s="217"/>
      <c r="HMV66" s="217"/>
      <c r="HMW66" s="217"/>
      <c r="HMX66" s="217"/>
      <c r="HMY66" s="217"/>
      <c r="HMZ66" s="217"/>
      <c r="HNA66" s="217"/>
      <c r="HNB66" s="217"/>
      <c r="HNC66" s="217"/>
      <c r="HND66" s="217"/>
      <c r="HNE66" s="217"/>
      <c r="HNF66" s="217"/>
      <c r="HNG66" s="217"/>
      <c r="HNH66" s="217"/>
      <c r="HNI66" s="217"/>
      <c r="HNJ66" s="217"/>
      <c r="HNK66" s="217"/>
      <c r="HNL66" s="217"/>
      <c r="HNM66" s="217"/>
      <c r="HNN66" s="217"/>
      <c r="HNO66" s="217"/>
      <c r="HNP66" s="217"/>
      <c r="HNQ66" s="217"/>
      <c r="HNR66" s="217"/>
      <c r="HNS66" s="217"/>
      <c r="HNT66" s="217"/>
      <c r="HNU66" s="217"/>
      <c r="HNV66" s="217"/>
      <c r="HNW66" s="217"/>
      <c r="HNX66" s="217"/>
      <c r="HNY66" s="217"/>
      <c r="HNZ66" s="217"/>
      <c r="HOA66" s="217"/>
      <c r="HOB66" s="217"/>
      <c r="HOC66" s="217"/>
      <c r="HOD66" s="217"/>
      <c r="HOE66" s="217"/>
      <c r="HOF66" s="217"/>
      <c r="HOG66" s="217"/>
      <c r="HOH66" s="217"/>
      <c r="HOI66" s="217"/>
      <c r="HOJ66" s="217"/>
      <c r="HOK66" s="217"/>
      <c r="HOL66" s="217"/>
      <c r="HOM66" s="217"/>
      <c r="HON66" s="217"/>
      <c r="HOO66" s="217"/>
      <c r="HOP66" s="217"/>
      <c r="HOQ66" s="217"/>
      <c r="HOR66" s="217"/>
      <c r="HOS66" s="217"/>
      <c r="HOT66" s="217"/>
      <c r="HOU66" s="217"/>
      <c r="HOV66" s="217"/>
      <c r="HOW66" s="217"/>
      <c r="HOX66" s="217"/>
      <c r="HOY66" s="217"/>
      <c r="HOZ66" s="217"/>
      <c r="HPA66" s="217"/>
      <c r="HPB66" s="217"/>
      <c r="HPC66" s="217"/>
      <c r="HPD66" s="217"/>
      <c r="HPE66" s="217"/>
      <c r="HPF66" s="217"/>
      <c r="HPG66" s="217"/>
      <c r="HPH66" s="217"/>
      <c r="HPI66" s="217"/>
      <c r="HPJ66" s="217"/>
      <c r="HPK66" s="217"/>
      <c r="HPL66" s="217"/>
      <c r="HPM66" s="217"/>
      <c r="HPN66" s="217"/>
      <c r="HPO66" s="217"/>
      <c r="HPP66" s="217"/>
      <c r="HPQ66" s="217"/>
      <c r="HPR66" s="217"/>
      <c r="HPS66" s="217"/>
      <c r="HPT66" s="217"/>
      <c r="HPU66" s="217"/>
      <c r="HPV66" s="217"/>
      <c r="HPW66" s="217"/>
      <c r="HPX66" s="217"/>
      <c r="HPY66" s="217"/>
      <c r="HPZ66" s="217"/>
      <c r="HQA66" s="217"/>
      <c r="HQB66" s="217"/>
      <c r="HQC66" s="217"/>
      <c r="HQD66" s="217"/>
      <c r="HQE66" s="217"/>
      <c r="HQF66" s="217"/>
      <c r="HQG66" s="217"/>
      <c r="HQH66" s="217"/>
      <c r="HQI66" s="217"/>
      <c r="HQJ66" s="217"/>
      <c r="HQK66" s="217"/>
      <c r="HQL66" s="217"/>
      <c r="HQM66" s="217"/>
      <c r="HQN66" s="217"/>
      <c r="HQO66" s="217"/>
      <c r="HQP66" s="217"/>
      <c r="HQQ66" s="217"/>
      <c r="HQR66" s="217"/>
      <c r="HQS66" s="217"/>
      <c r="HQT66" s="217"/>
      <c r="HQU66" s="217"/>
      <c r="HQV66" s="217"/>
      <c r="HQW66" s="217"/>
      <c r="HQX66" s="217"/>
      <c r="HQY66" s="217"/>
      <c r="HQZ66" s="217"/>
      <c r="HRA66" s="217"/>
      <c r="HRB66" s="217"/>
      <c r="HRC66" s="217"/>
      <c r="HRD66" s="217"/>
      <c r="HRE66" s="217"/>
      <c r="HRF66" s="217"/>
      <c r="HRG66" s="217"/>
      <c r="HRH66" s="217"/>
      <c r="HRI66" s="217"/>
      <c r="HRJ66" s="217"/>
      <c r="HRK66" s="217"/>
      <c r="HRL66" s="217"/>
      <c r="HRM66" s="217"/>
      <c r="HRN66" s="217"/>
      <c r="HRO66" s="217"/>
      <c r="HRP66" s="217"/>
      <c r="HRQ66" s="217"/>
      <c r="HRR66" s="217"/>
      <c r="HRS66" s="217"/>
      <c r="HRT66" s="217"/>
      <c r="HRU66" s="217"/>
      <c r="HRV66" s="217"/>
      <c r="HRW66" s="217"/>
      <c r="HRX66" s="217"/>
      <c r="HRY66" s="217"/>
      <c r="HRZ66" s="217"/>
      <c r="HSA66" s="217"/>
      <c r="HSB66" s="217"/>
      <c r="HSC66" s="217"/>
      <c r="HSD66" s="217"/>
      <c r="HSE66" s="217"/>
      <c r="HSF66" s="217"/>
      <c r="HSG66" s="217"/>
      <c r="HSH66" s="217"/>
      <c r="HSI66" s="217"/>
      <c r="HSJ66" s="217"/>
      <c r="HSK66" s="217"/>
      <c r="HSL66" s="217"/>
      <c r="HSM66" s="217"/>
      <c r="HSN66" s="217"/>
      <c r="HSO66" s="217"/>
      <c r="HSP66" s="217"/>
      <c r="HSQ66" s="217"/>
      <c r="HSR66" s="217"/>
      <c r="HSS66" s="217"/>
      <c r="HST66" s="217"/>
      <c r="HSU66" s="217"/>
      <c r="HSV66" s="217"/>
      <c r="HSW66" s="217"/>
      <c r="HSX66" s="217"/>
      <c r="HSY66" s="217"/>
      <c r="HSZ66" s="217"/>
      <c r="HTA66" s="217"/>
      <c r="HTB66" s="217"/>
      <c r="HTC66" s="217"/>
      <c r="HTD66" s="217"/>
      <c r="HTE66" s="217"/>
      <c r="HTF66" s="217"/>
      <c r="HTG66" s="217"/>
      <c r="HTH66" s="217"/>
      <c r="HTI66" s="217"/>
      <c r="HTJ66" s="217"/>
      <c r="HTK66" s="217"/>
      <c r="HTL66" s="217"/>
      <c r="HTM66" s="217"/>
      <c r="HTN66" s="217"/>
      <c r="HTO66" s="217"/>
      <c r="HTP66" s="217"/>
      <c r="HTQ66" s="217"/>
      <c r="HTR66" s="217"/>
      <c r="HTS66" s="217"/>
      <c r="HTT66" s="217"/>
      <c r="HTU66" s="217"/>
      <c r="HTV66" s="217"/>
      <c r="HTW66" s="217"/>
      <c r="HTX66" s="217"/>
      <c r="HTY66" s="217"/>
      <c r="HTZ66" s="217"/>
      <c r="HUA66" s="217"/>
      <c r="HUB66" s="217"/>
      <c r="HUC66" s="217"/>
      <c r="HUD66" s="217"/>
      <c r="HUE66" s="217"/>
      <c r="HUF66" s="217"/>
      <c r="HUG66" s="217"/>
      <c r="HUH66" s="217"/>
      <c r="HUI66" s="217"/>
      <c r="HUJ66" s="217"/>
      <c r="HUK66" s="217"/>
      <c r="HUL66" s="217"/>
      <c r="HUM66" s="217"/>
      <c r="HUN66" s="217"/>
      <c r="HUO66" s="217"/>
      <c r="HUP66" s="217"/>
      <c r="HUQ66" s="217"/>
      <c r="HUR66" s="217"/>
      <c r="HUS66" s="217"/>
      <c r="HUT66" s="217"/>
      <c r="HUU66" s="217"/>
      <c r="HUV66" s="217"/>
      <c r="HUW66" s="217"/>
      <c r="HUX66" s="217"/>
      <c r="HUY66" s="217"/>
      <c r="HUZ66" s="217"/>
      <c r="HVA66" s="217"/>
      <c r="HVB66" s="217"/>
      <c r="HVC66" s="217"/>
      <c r="HVD66" s="217"/>
      <c r="HVE66" s="217"/>
      <c r="HVF66" s="217"/>
      <c r="HVG66" s="217"/>
      <c r="HVH66" s="217"/>
      <c r="HVI66" s="217"/>
      <c r="HVJ66" s="217"/>
      <c r="HVK66" s="217"/>
      <c r="HVL66" s="217"/>
      <c r="HVM66" s="217"/>
      <c r="HVN66" s="217"/>
      <c r="HVO66" s="217"/>
      <c r="HVP66" s="217"/>
      <c r="HVQ66" s="217"/>
      <c r="HVR66" s="217"/>
      <c r="HVS66" s="217"/>
      <c r="HVT66" s="217"/>
      <c r="HVU66" s="217"/>
      <c r="HVV66" s="217"/>
      <c r="HVW66" s="217"/>
      <c r="HVX66" s="217"/>
      <c r="HVY66" s="217"/>
      <c r="HVZ66" s="217"/>
      <c r="HWA66" s="217"/>
      <c r="HWB66" s="217"/>
      <c r="HWC66" s="217"/>
      <c r="HWD66" s="217"/>
      <c r="HWE66" s="217"/>
      <c r="HWF66" s="217"/>
      <c r="HWG66" s="217"/>
      <c r="HWH66" s="217"/>
      <c r="HWI66" s="217"/>
      <c r="HWJ66" s="217"/>
      <c r="HWK66" s="217"/>
      <c r="HWL66" s="217"/>
      <c r="HWM66" s="217"/>
      <c r="HWN66" s="217"/>
      <c r="HWO66" s="217"/>
      <c r="HWP66" s="217"/>
      <c r="HWQ66" s="217"/>
      <c r="HWR66" s="217"/>
      <c r="HWS66" s="217"/>
      <c r="HWT66" s="217"/>
      <c r="HWU66" s="217"/>
      <c r="HWV66" s="217"/>
      <c r="HWW66" s="217"/>
      <c r="HWX66" s="217"/>
      <c r="HWY66" s="217"/>
      <c r="HWZ66" s="217"/>
      <c r="HXA66" s="217"/>
      <c r="HXB66" s="217"/>
      <c r="HXC66" s="217"/>
      <c r="HXD66" s="217"/>
      <c r="HXE66" s="217"/>
      <c r="HXF66" s="217"/>
      <c r="HXG66" s="217"/>
      <c r="HXH66" s="217"/>
      <c r="HXI66" s="217"/>
      <c r="HXJ66" s="217"/>
      <c r="HXK66" s="217"/>
      <c r="HXL66" s="217"/>
      <c r="HXM66" s="217"/>
      <c r="HXN66" s="217"/>
      <c r="HXO66" s="217"/>
      <c r="HXP66" s="217"/>
      <c r="HXQ66" s="217"/>
      <c r="HXR66" s="217"/>
      <c r="HXS66" s="217"/>
      <c r="HXT66" s="217"/>
      <c r="HXU66" s="217"/>
      <c r="HXV66" s="217"/>
      <c r="HXW66" s="217"/>
      <c r="HXX66" s="217"/>
      <c r="HXY66" s="217"/>
      <c r="HXZ66" s="217"/>
      <c r="HYA66" s="217"/>
      <c r="HYB66" s="217"/>
      <c r="HYC66" s="217"/>
      <c r="HYD66" s="217"/>
      <c r="HYE66" s="217"/>
      <c r="HYF66" s="217"/>
      <c r="HYG66" s="217"/>
      <c r="HYH66" s="217"/>
      <c r="HYI66" s="217"/>
      <c r="HYJ66" s="217"/>
      <c r="HYK66" s="217"/>
      <c r="HYL66" s="217"/>
      <c r="HYM66" s="217"/>
      <c r="HYN66" s="217"/>
      <c r="HYO66" s="217"/>
      <c r="HYP66" s="217"/>
      <c r="HYQ66" s="217"/>
      <c r="HYR66" s="217"/>
      <c r="HYS66" s="217"/>
      <c r="HYT66" s="217"/>
      <c r="HYU66" s="217"/>
      <c r="HYV66" s="217"/>
      <c r="HYW66" s="217"/>
      <c r="HYX66" s="217"/>
      <c r="HYY66" s="217"/>
      <c r="HYZ66" s="217"/>
      <c r="HZA66" s="217"/>
      <c r="HZB66" s="217"/>
      <c r="HZC66" s="217"/>
      <c r="HZD66" s="217"/>
      <c r="HZE66" s="217"/>
      <c r="HZF66" s="217"/>
      <c r="HZG66" s="217"/>
      <c r="HZH66" s="217"/>
      <c r="HZI66" s="217"/>
      <c r="HZJ66" s="217"/>
      <c r="HZK66" s="217"/>
      <c r="HZL66" s="217"/>
      <c r="HZM66" s="217"/>
      <c r="HZN66" s="217"/>
      <c r="HZO66" s="217"/>
      <c r="HZP66" s="217"/>
      <c r="HZQ66" s="217"/>
      <c r="HZR66" s="217"/>
      <c r="HZS66" s="217"/>
      <c r="HZT66" s="217"/>
      <c r="HZU66" s="217"/>
      <c r="HZV66" s="217"/>
      <c r="HZW66" s="217"/>
      <c r="HZX66" s="217"/>
      <c r="HZY66" s="217"/>
      <c r="HZZ66" s="217"/>
      <c r="IAA66" s="217"/>
      <c r="IAB66" s="217"/>
      <c r="IAC66" s="217"/>
      <c r="IAD66" s="217"/>
      <c r="IAE66" s="217"/>
      <c r="IAF66" s="217"/>
      <c r="IAG66" s="217"/>
      <c r="IAH66" s="217"/>
      <c r="IAI66" s="217"/>
      <c r="IAJ66" s="217"/>
      <c r="IAK66" s="217"/>
      <c r="IAL66" s="217"/>
      <c r="IAM66" s="217"/>
      <c r="IAN66" s="217"/>
      <c r="IAO66" s="217"/>
      <c r="IAP66" s="217"/>
      <c r="IAQ66" s="217"/>
      <c r="IAR66" s="217"/>
      <c r="IAS66" s="217"/>
      <c r="IAT66" s="217"/>
      <c r="IAU66" s="217"/>
      <c r="IAV66" s="217"/>
      <c r="IAW66" s="217"/>
      <c r="IAX66" s="217"/>
      <c r="IAY66" s="217"/>
      <c r="IAZ66" s="217"/>
      <c r="IBA66" s="217"/>
      <c r="IBB66" s="217"/>
      <c r="IBC66" s="217"/>
      <c r="IBD66" s="217"/>
      <c r="IBE66" s="217"/>
      <c r="IBF66" s="217"/>
      <c r="IBG66" s="217"/>
      <c r="IBH66" s="217"/>
      <c r="IBI66" s="217"/>
      <c r="IBJ66" s="217"/>
      <c r="IBK66" s="217"/>
      <c r="IBL66" s="217"/>
      <c r="IBM66" s="217"/>
      <c r="IBN66" s="217"/>
      <c r="IBO66" s="217"/>
      <c r="IBP66" s="217"/>
      <c r="IBQ66" s="217"/>
      <c r="IBR66" s="217"/>
      <c r="IBS66" s="217"/>
      <c r="IBT66" s="217"/>
      <c r="IBU66" s="217"/>
      <c r="IBV66" s="217"/>
      <c r="IBW66" s="217"/>
      <c r="IBX66" s="217"/>
      <c r="IBY66" s="217"/>
      <c r="IBZ66" s="217"/>
      <c r="ICA66" s="217"/>
      <c r="ICB66" s="217"/>
      <c r="ICC66" s="217"/>
      <c r="ICD66" s="217"/>
      <c r="ICE66" s="217"/>
      <c r="ICF66" s="217"/>
      <c r="ICG66" s="217"/>
      <c r="ICH66" s="217"/>
      <c r="ICI66" s="217"/>
      <c r="ICJ66" s="217"/>
      <c r="ICK66" s="217"/>
      <c r="ICL66" s="217"/>
      <c r="ICM66" s="217"/>
      <c r="ICN66" s="217"/>
      <c r="ICO66" s="217"/>
      <c r="ICP66" s="217"/>
      <c r="ICQ66" s="217"/>
      <c r="ICR66" s="217"/>
      <c r="ICS66" s="217"/>
      <c r="ICT66" s="217"/>
      <c r="ICU66" s="217"/>
      <c r="ICV66" s="217"/>
      <c r="ICW66" s="217"/>
      <c r="ICX66" s="217"/>
      <c r="ICY66" s="217"/>
      <c r="ICZ66" s="217"/>
      <c r="IDA66" s="217"/>
      <c r="IDB66" s="217"/>
      <c r="IDC66" s="217"/>
      <c r="IDD66" s="217"/>
      <c r="IDE66" s="217"/>
      <c r="IDF66" s="217"/>
      <c r="IDG66" s="217"/>
      <c r="IDH66" s="217"/>
      <c r="IDI66" s="217"/>
      <c r="IDJ66" s="217"/>
      <c r="IDK66" s="217"/>
      <c r="IDL66" s="217"/>
      <c r="IDM66" s="217"/>
      <c r="IDN66" s="217"/>
      <c r="IDO66" s="217"/>
      <c r="IDP66" s="217"/>
      <c r="IDQ66" s="217"/>
      <c r="IDR66" s="217"/>
      <c r="IDS66" s="217"/>
      <c r="IDT66" s="217"/>
      <c r="IDU66" s="217"/>
      <c r="IDV66" s="217"/>
      <c r="IDW66" s="217"/>
      <c r="IDX66" s="217"/>
      <c r="IDY66" s="217"/>
      <c r="IDZ66" s="217"/>
      <c r="IEA66" s="217"/>
      <c r="IEB66" s="217"/>
      <c r="IEC66" s="217"/>
      <c r="IED66" s="217"/>
      <c r="IEE66" s="217"/>
      <c r="IEF66" s="217"/>
      <c r="IEG66" s="217"/>
      <c r="IEH66" s="217"/>
      <c r="IEI66" s="217"/>
      <c r="IEJ66" s="217"/>
      <c r="IEK66" s="217"/>
      <c r="IEL66" s="217"/>
      <c r="IEM66" s="217"/>
      <c r="IEN66" s="217"/>
      <c r="IEO66" s="217"/>
      <c r="IEP66" s="217"/>
      <c r="IEQ66" s="217"/>
      <c r="IER66" s="217"/>
      <c r="IES66" s="217"/>
      <c r="IET66" s="217"/>
      <c r="IEU66" s="217"/>
      <c r="IEV66" s="217"/>
      <c r="IEW66" s="217"/>
      <c r="IEX66" s="217"/>
      <c r="IEY66" s="217"/>
      <c r="IEZ66" s="217"/>
      <c r="IFA66" s="217"/>
      <c r="IFB66" s="217"/>
      <c r="IFC66" s="217"/>
      <c r="IFD66" s="217"/>
      <c r="IFE66" s="217"/>
      <c r="IFF66" s="217"/>
      <c r="IFG66" s="217"/>
      <c r="IFH66" s="217"/>
      <c r="IFI66" s="217"/>
      <c r="IFJ66" s="217"/>
      <c r="IFK66" s="217"/>
      <c r="IFL66" s="217"/>
      <c r="IFM66" s="217"/>
      <c r="IFN66" s="217"/>
      <c r="IFO66" s="217"/>
      <c r="IFP66" s="217"/>
      <c r="IFQ66" s="217"/>
      <c r="IFR66" s="217"/>
      <c r="IFS66" s="217"/>
      <c r="IFT66" s="217"/>
      <c r="IFU66" s="217"/>
      <c r="IFV66" s="217"/>
      <c r="IFW66" s="217"/>
      <c r="IFX66" s="217"/>
      <c r="IFY66" s="217"/>
      <c r="IFZ66" s="217"/>
      <c r="IGA66" s="217"/>
      <c r="IGB66" s="217"/>
      <c r="IGC66" s="217"/>
      <c r="IGD66" s="217"/>
      <c r="IGE66" s="217"/>
      <c r="IGF66" s="217"/>
      <c r="IGG66" s="217"/>
      <c r="IGH66" s="217"/>
      <c r="IGI66" s="217"/>
      <c r="IGJ66" s="217"/>
      <c r="IGK66" s="217"/>
      <c r="IGL66" s="217"/>
      <c r="IGM66" s="217"/>
      <c r="IGN66" s="217"/>
      <c r="IGO66" s="217"/>
      <c r="IGP66" s="217"/>
      <c r="IGQ66" s="217"/>
      <c r="IGR66" s="217"/>
      <c r="IGS66" s="217"/>
      <c r="IGT66" s="217"/>
      <c r="IGU66" s="217"/>
      <c r="IGV66" s="217"/>
      <c r="IGW66" s="217"/>
      <c r="IGX66" s="217"/>
      <c r="IGY66" s="217"/>
      <c r="IGZ66" s="217"/>
      <c r="IHA66" s="217"/>
      <c r="IHB66" s="217"/>
      <c r="IHC66" s="217"/>
      <c r="IHD66" s="217"/>
      <c r="IHE66" s="217"/>
      <c r="IHF66" s="217"/>
      <c r="IHG66" s="217"/>
      <c r="IHH66" s="217"/>
      <c r="IHI66" s="217"/>
      <c r="IHJ66" s="217"/>
      <c r="IHK66" s="217"/>
      <c r="IHL66" s="217"/>
      <c r="IHM66" s="217"/>
      <c r="IHN66" s="217"/>
      <c r="IHO66" s="217"/>
      <c r="IHP66" s="217"/>
      <c r="IHQ66" s="217"/>
      <c r="IHR66" s="217"/>
      <c r="IHS66" s="217"/>
      <c r="IHT66" s="217"/>
      <c r="IHU66" s="217"/>
      <c r="IHV66" s="217"/>
      <c r="IHW66" s="217"/>
      <c r="IHX66" s="217"/>
      <c r="IHY66" s="217"/>
      <c r="IHZ66" s="217"/>
      <c r="IIA66" s="217"/>
      <c r="IIB66" s="217"/>
      <c r="IIC66" s="217"/>
      <c r="IID66" s="217"/>
      <c r="IIE66" s="217"/>
      <c r="IIF66" s="217"/>
      <c r="IIG66" s="217"/>
      <c r="IIH66" s="217"/>
      <c r="III66" s="217"/>
      <c r="IIJ66" s="217"/>
      <c r="IIK66" s="217"/>
      <c r="IIL66" s="217"/>
      <c r="IIM66" s="217"/>
      <c r="IIN66" s="217"/>
      <c r="IIO66" s="217"/>
      <c r="IIP66" s="217"/>
      <c r="IIQ66" s="217"/>
      <c r="IIR66" s="217"/>
      <c r="IIS66" s="217"/>
      <c r="IIT66" s="217"/>
      <c r="IIU66" s="217"/>
      <c r="IIV66" s="217"/>
      <c r="IIW66" s="217"/>
      <c r="IIX66" s="217"/>
      <c r="IIY66" s="217"/>
      <c r="IIZ66" s="217"/>
      <c r="IJA66" s="217"/>
      <c r="IJB66" s="217"/>
      <c r="IJC66" s="217"/>
      <c r="IJD66" s="217"/>
      <c r="IJE66" s="217"/>
      <c r="IJF66" s="217"/>
      <c r="IJG66" s="217"/>
      <c r="IJH66" s="217"/>
      <c r="IJI66" s="217"/>
      <c r="IJJ66" s="217"/>
      <c r="IJK66" s="217"/>
      <c r="IJL66" s="217"/>
      <c r="IJM66" s="217"/>
      <c r="IJN66" s="217"/>
      <c r="IJO66" s="217"/>
      <c r="IJP66" s="217"/>
      <c r="IJQ66" s="217"/>
      <c r="IJR66" s="217"/>
      <c r="IJS66" s="217"/>
      <c r="IJT66" s="217"/>
      <c r="IJU66" s="217"/>
      <c r="IJV66" s="217"/>
      <c r="IJW66" s="217"/>
      <c r="IJX66" s="217"/>
      <c r="IJY66" s="217"/>
      <c r="IJZ66" s="217"/>
      <c r="IKA66" s="217"/>
      <c r="IKB66" s="217"/>
      <c r="IKC66" s="217"/>
      <c r="IKD66" s="217"/>
      <c r="IKE66" s="217"/>
      <c r="IKF66" s="217"/>
      <c r="IKG66" s="217"/>
      <c r="IKH66" s="217"/>
      <c r="IKI66" s="217"/>
      <c r="IKJ66" s="217"/>
      <c r="IKK66" s="217"/>
      <c r="IKL66" s="217"/>
      <c r="IKM66" s="217"/>
      <c r="IKN66" s="217"/>
      <c r="IKO66" s="217"/>
      <c r="IKP66" s="217"/>
      <c r="IKQ66" s="217"/>
      <c r="IKR66" s="217"/>
      <c r="IKS66" s="217"/>
      <c r="IKT66" s="217"/>
      <c r="IKU66" s="217"/>
      <c r="IKV66" s="217"/>
      <c r="IKW66" s="217"/>
      <c r="IKX66" s="217"/>
      <c r="IKY66" s="217"/>
      <c r="IKZ66" s="217"/>
      <c r="ILA66" s="217"/>
      <c r="ILB66" s="217"/>
      <c r="ILC66" s="217"/>
      <c r="ILD66" s="217"/>
      <c r="ILE66" s="217"/>
      <c r="ILF66" s="217"/>
      <c r="ILG66" s="217"/>
      <c r="ILH66" s="217"/>
      <c r="ILI66" s="217"/>
      <c r="ILJ66" s="217"/>
      <c r="ILK66" s="217"/>
      <c r="ILL66" s="217"/>
      <c r="ILM66" s="217"/>
      <c r="ILN66" s="217"/>
      <c r="ILO66" s="217"/>
      <c r="ILP66" s="217"/>
      <c r="ILQ66" s="217"/>
      <c r="ILR66" s="217"/>
      <c r="ILS66" s="217"/>
      <c r="ILT66" s="217"/>
      <c r="ILU66" s="217"/>
      <c r="ILV66" s="217"/>
      <c r="ILW66" s="217"/>
      <c r="ILX66" s="217"/>
      <c r="ILY66" s="217"/>
      <c r="ILZ66" s="217"/>
      <c r="IMA66" s="217"/>
      <c r="IMB66" s="217"/>
      <c r="IMC66" s="217"/>
      <c r="IMD66" s="217"/>
      <c r="IME66" s="217"/>
      <c r="IMF66" s="217"/>
      <c r="IMG66" s="217"/>
      <c r="IMH66" s="217"/>
      <c r="IMI66" s="217"/>
      <c r="IMJ66" s="217"/>
      <c r="IMK66" s="217"/>
      <c r="IML66" s="217"/>
      <c r="IMM66" s="217"/>
      <c r="IMN66" s="217"/>
      <c r="IMO66" s="217"/>
      <c r="IMP66" s="217"/>
      <c r="IMQ66" s="217"/>
      <c r="IMR66" s="217"/>
      <c r="IMS66" s="217"/>
      <c r="IMT66" s="217"/>
      <c r="IMU66" s="217"/>
      <c r="IMV66" s="217"/>
      <c r="IMW66" s="217"/>
      <c r="IMX66" s="217"/>
      <c r="IMY66" s="217"/>
      <c r="IMZ66" s="217"/>
      <c r="INA66" s="217"/>
      <c r="INB66" s="217"/>
      <c r="INC66" s="217"/>
      <c r="IND66" s="217"/>
      <c r="INE66" s="217"/>
      <c r="INF66" s="217"/>
      <c r="ING66" s="217"/>
      <c r="INH66" s="217"/>
      <c r="INI66" s="217"/>
      <c r="INJ66" s="217"/>
      <c r="INK66" s="217"/>
      <c r="INL66" s="217"/>
      <c r="INM66" s="217"/>
      <c r="INN66" s="217"/>
      <c r="INO66" s="217"/>
      <c r="INP66" s="217"/>
      <c r="INQ66" s="217"/>
      <c r="INR66" s="217"/>
      <c r="INS66" s="217"/>
      <c r="INT66" s="217"/>
      <c r="INU66" s="217"/>
      <c r="INV66" s="217"/>
      <c r="INW66" s="217"/>
      <c r="INX66" s="217"/>
      <c r="INY66" s="217"/>
      <c r="INZ66" s="217"/>
      <c r="IOA66" s="217"/>
      <c r="IOB66" s="217"/>
      <c r="IOC66" s="217"/>
      <c r="IOD66" s="217"/>
      <c r="IOE66" s="217"/>
      <c r="IOF66" s="217"/>
      <c r="IOG66" s="217"/>
      <c r="IOH66" s="217"/>
      <c r="IOI66" s="217"/>
      <c r="IOJ66" s="217"/>
      <c r="IOK66" s="217"/>
      <c r="IOL66" s="217"/>
      <c r="IOM66" s="217"/>
      <c r="ION66" s="217"/>
      <c r="IOO66" s="217"/>
      <c r="IOP66" s="217"/>
      <c r="IOQ66" s="217"/>
      <c r="IOR66" s="217"/>
      <c r="IOS66" s="217"/>
      <c r="IOT66" s="217"/>
      <c r="IOU66" s="217"/>
      <c r="IOV66" s="217"/>
      <c r="IOW66" s="217"/>
      <c r="IOX66" s="217"/>
      <c r="IOY66" s="217"/>
      <c r="IOZ66" s="217"/>
      <c r="IPA66" s="217"/>
      <c r="IPB66" s="217"/>
      <c r="IPC66" s="217"/>
      <c r="IPD66" s="217"/>
      <c r="IPE66" s="217"/>
      <c r="IPF66" s="217"/>
      <c r="IPG66" s="217"/>
      <c r="IPH66" s="217"/>
      <c r="IPI66" s="217"/>
      <c r="IPJ66" s="217"/>
      <c r="IPK66" s="217"/>
      <c r="IPL66" s="217"/>
      <c r="IPM66" s="217"/>
      <c r="IPN66" s="217"/>
      <c r="IPO66" s="217"/>
      <c r="IPP66" s="217"/>
      <c r="IPQ66" s="217"/>
      <c r="IPR66" s="217"/>
      <c r="IPS66" s="217"/>
      <c r="IPT66" s="217"/>
      <c r="IPU66" s="217"/>
      <c r="IPV66" s="217"/>
      <c r="IPW66" s="217"/>
      <c r="IPX66" s="217"/>
      <c r="IPY66" s="217"/>
      <c r="IPZ66" s="217"/>
      <c r="IQA66" s="217"/>
      <c r="IQB66" s="217"/>
      <c r="IQC66" s="217"/>
      <c r="IQD66" s="217"/>
      <c r="IQE66" s="217"/>
      <c r="IQF66" s="217"/>
      <c r="IQG66" s="217"/>
      <c r="IQH66" s="217"/>
      <c r="IQI66" s="217"/>
      <c r="IQJ66" s="217"/>
      <c r="IQK66" s="217"/>
      <c r="IQL66" s="217"/>
      <c r="IQM66" s="217"/>
      <c r="IQN66" s="217"/>
      <c r="IQO66" s="217"/>
      <c r="IQP66" s="217"/>
      <c r="IQQ66" s="217"/>
      <c r="IQR66" s="217"/>
      <c r="IQS66" s="217"/>
      <c r="IQT66" s="217"/>
      <c r="IQU66" s="217"/>
      <c r="IQV66" s="217"/>
      <c r="IQW66" s="217"/>
      <c r="IQX66" s="217"/>
      <c r="IQY66" s="217"/>
      <c r="IQZ66" s="217"/>
      <c r="IRA66" s="217"/>
      <c r="IRB66" s="217"/>
      <c r="IRC66" s="217"/>
      <c r="IRD66" s="217"/>
      <c r="IRE66" s="217"/>
      <c r="IRF66" s="217"/>
      <c r="IRG66" s="217"/>
      <c r="IRH66" s="217"/>
      <c r="IRI66" s="217"/>
      <c r="IRJ66" s="217"/>
      <c r="IRK66" s="217"/>
      <c r="IRL66" s="217"/>
      <c r="IRM66" s="217"/>
      <c r="IRN66" s="217"/>
      <c r="IRO66" s="217"/>
      <c r="IRP66" s="217"/>
      <c r="IRQ66" s="217"/>
      <c r="IRR66" s="217"/>
      <c r="IRS66" s="217"/>
      <c r="IRT66" s="217"/>
      <c r="IRU66" s="217"/>
      <c r="IRV66" s="217"/>
      <c r="IRW66" s="217"/>
      <c r="IRX66" s="217"/>
      <c r="IRY66" s="217"/>
      <c r="IRZ66" s="217"/>
      <c r="ISA66" s="217"/>
      <c r="ISB66" s="217"/>
      <c r="ISC66" s="217"/>
      <c r="ISD66" s="217"/>
      <c r="ISE66" s="217"/>
      <c r="ISF66" s="217"/>
      <c r="ISG66" s="217"/>
      <c r="ISH66" s="217"/>
      <c r="ISI66" s="217"/>
      <c r="ISJ66" s="217"/>
      <c r="ISK66" s="217"/>
      <c r="ISL66" s="217"/>
      <c r="ISM66" s="217"/>
      <c r="ISN66" s="217"/>
      <c r="ISO66" s="217"/>
      <c r="ISP66" s="217"/>
      <c r="ISQ66" s="217"/>
      <c r="ISR66" s="217"/>
      <c r="ISS66" s="217"/>
      <c r="IST66" s="217"/>
      <c r="ISU66" s="217"/>
      <c r="ISV66" s="217"/>
      <c r="ISW66" s="217"/>
      <c r="ISX66" s="217"/>
      <c r="ISY66" s="217"/>
      <c r="ISZ66" s="217"/>
      <c r="ITA66" s="217"/>
      <c r="ITB66" s="217"/>
      <c r="ITC66" s="217"/>
      <c r="ITD66" s="217"/>
      <c r="ITE66" s="217"/>
      <c r="ITF66" s="217"/>
      <c r="ITG66" s="217"/>
      <c r="ITH66" s="217"/>
      <c r="ITI66" s="217"/>
      <c r="ITJ66" s="217"/>
      <c r="ITK66" s="217"/>
      <c r="ITL66" s="217"/>
      <c r="ITM66" s="217"/>
      <c r="ITN66" s="217"/>
      <c r="ITO66" s="217"/>
      <c r="ITP66" s="217"/>
      <c r="ITQ66" s="217"/>
      <c r="ITR66" s="217"/>
      <c r="ITS66" s="217"/>
      <c r="ITT66" s="217"/>
      <c r="ITU66" s="217"/>
      <c r="ITV66" s="217"/>
      <c r="ITW66" s="217"/>
      <c r="ITX66" s="217"/>
      <c r="ITY66" s="217"/>
      <c r="ITZ66" s="217"/>
      <c r="IUA66" s="217"/>
      <c r="IUB66" s="217"/>
      <c r="IUC66" s="217"/>
      <c r="IUD66" s="217"/>
      <c r="IUE66" s="217"/>
      <c r="IUF66" s="217"/>
      <c r="IUG66" s="217"/>
      <c r="IUH66" s="217"/>
      <c r="IUI66" s="217"/>
      <c r="IUJ66" s="217"/>
      <c r="IUK66" s="217"/>
      <c r="IUL66" s="217"/>
      <c r="IUM66" s="217"/>
      <c r="IUN66" s="217"/>
      <c r="IUO66" s="217"/>
      <c r="IUP66" s="217"/>
      <c r="IUQ66" s="217"/>
      <c r="IUR66" s="217"/>
      <c r="IUS66" s="217"/>
      <c r="IUT66" s="217"/>
      <c r="IUU66" s="217"/>
      <c r="IUV66" s="217"/>
      <c r="IUW66" s="217"/>
      <c r="IUX66" s="217"/>
      <c r="IUY66" s="217"/>
      <c r="IUZ66" s="217"/>
      <c r="IVA66" s="217"/>
      <c r="IVB66" s="217"/>
      <c r="IVC66" s="217"/>
      <c r="IVD66" s="217"/>
      <c r="IVE66" s="217"/>
      <c r="IVF66" s="217"/>
      <c r="IVG66" s="217"/>
      <c r="IVH66" s="217"/>
      <c r="IVI66" s="217"/>
      <c r="IVJ66" s="217"/>
      <c r="IVK66" s="217"/>
      <c r="IVL66" s="217"/>
      <c r="IVM66" s="217"/>
      <c r="IVN66" s="217"/>
      <c r="IVO66" s="217"/>
      <c r="IVP66" s="217"/>
      <c r="IVQ66" s="217"/>
      <c r="IVR66" s="217"/>
      <c r="IVS66" s="217"/>
      <c r="IVT66" s="217"/>
      <c r="IVU66" s="217"/>
      <c r="IVV66" s="217"/>
      <c r="IVW66" s="217"/>
      <c r="IVX66" s="217"/>
      <c r="IVY66" s="217"/>
      <c r="IVZ66" s="217"/>
      <c r="IWA66" s="217"/>
      <c r="IWB66" s="217"/>
      <c r="IWC66" s="217"/>
      <c r="IWD66" s="217"/>
      <c r="IWE66" s="217"/>
      <c r="IWF66" s="217"/>
      <c r="IWG66" s="217"/>
      <c r="IWH66" s="217"/>
      <c r="IWI66" s="217"/>
      <c r="IWJ66" s="217"/>
      <c r="IWK66" s="217"/>
      <c r="IWL66" s="217"/>
      <c r="IWM66" s="217"/>
      <c r="IWN66" s="217"/>
      <c r="IWO66" s="217"/>
      <c r="IWP66" s="217"/>
      <c r="IWQ66" s="217"/>
      <c r="IWR66" s="217"/>
      <c r="IWS66" s="217"/>
      <c r="IWT66" s="217"/>
      <c r="IWU66" s="217"/>
      <c r="IWV66" s="217"/>
      <c r="IWW66" s="217"/>
      <c r="IWX66" s="217"/>
      <c r="IWY66" s="217"/>
      <c r="IWZ66" s="217"/>
      <c r="IXA66" s="217"/>
      <c r="IXB66" s="217"/>
      <c r="IXC66" s="217"/>
      <c r="IXD66" s="217"/>
      <c r="IXE66" s="217"/>
      <c r="IXF66" s="217"/>
      <c r="IXG66" s="217"/>
      <c r="IXH66" s="217"/>
      <c r="IXI66" s="217"/>
      <c r="IXJ66" s="217"/>
      <c r="IXK66" s="217"/>
      <c r="IXL66" s="217"/>
      <c r="IXM66" s="217"/>
      <c r="IXN66" s="217"/>
      <c r="IXO66" s="217"/>
      <c r="IXP66" s="217"/>
      <c r="IXQ66" s="217"/>
      <c r="IXR66" s="217"/>
      <c r="IXS66" s="217"/>
      <c r="IXT66" s="217"/>
      <c r="IXU66" s="217"/>
      <c r="IXV66" s="217"/>
      <c r="IXW66" s="217"/>
      <c r="IXX66" s="217"/>
      <c r="IXY66" s="217"/>
      <c r="IXZ66" s="217"/>
      <c r="IYA66" s="217"/>
      <c r="IYB66" s="217"/>
      <c r="IYC66" s="217"/>
      <c r="IYD66" s="217"/>
      <c r="IYE66" s="217"/>
      <c r="IYF66" s="217"/>
      <c r="IYG66" s="217"/>
      <c r="IYH66" s="217"/>
      <c r="IYI66" s="217"/>
      <c r="IYJ66" s="217"/>
      <c r="IYK66" s="217"/>
      <c r="IYL66" s="217"/>
      <c r="IYM66" s="217"/>
      <c r="IYN66" s="217"/>
      <c r="IYO66" s="217"/>
      <c r="IYP66" s="217"/>
      <c r="IYQ66" s="217"/>
      <c r="IYR66" s="217"/>
      <c r="IYS66" s="217"/>
      <c r="IYT66" s="217"/>
      <c r="IYU66" s="217"/>
      <c r="IYV66" s="217"/>
      <c r="IYW66" s="217"/>
      <c r="IYX66" s="217"/>
      <c r="IYY66" s="217"/>
      <c r="IYZ66" s="217"/>
      <c r="IZA66" s="217"/>
      <c r="IZB66" s="217"/>
      <c r="IZC66" s="217"/>
      <c r="IZD66" s="217"/>
      <c r="IZE66" s="217"/>
      <c r="IZF66" s="217"/>
      <c r="IZG66" s="217"/>
      <c r="IZH66" s="217"/>
      <c r="IZI66" s="217"/>
      <c r="IZJ66" s="217"/>
      <c r="IZK66" s="217"/>
      <c r="IZL66" s="217"/>
      <c r="IZM66" s="217"/>
      <c r="IZN66" s="217"/>
      <c r="IZO66" s="217"/>
      <c r="IZP66" s="217"/>
      <c r="IZQ66" s="217"/>
      <c r="IZR66" s="217"/>
      <c r="IZS66" s="217"/>
      <c r="IZT66" s="217"/>
      <c r="IZU66" s="217"/>
      <c r="IZV66" s="217"/>
      <c r="IZW66" s="217"/>
      <c r="IZX66" s="217"/>
      <c r="IZY66" s="217"/>
      <c r="IZZ66" s="217"/>
      <c r="JAA66" s="217"/>
      <c r="JAB66" s="217"/>
      <c r="JAC66" s="217"/>
      <c r="JAD66" s="217"/>
      <c r="JAE66" s="217"/>
      <c r="JAF66" s="217"/>
      <c r="JAG66" s="217"/>
      <c r="JAH66" s="217"/>
      <c r="JAI66" s="217"/>
      <c r="JAJ66" s="217"/>
      <c r="JAK66" s="217"/>
      <c r="JAL66" s="217"/>
      <c r="JAM66" s="217"/>
      <c r="JAN66" s="217"/>
      <c r="JAO66" s="217"/>
      <c r="JAP66" s="217"/>
      <c r="JAQ66" s="217"/>
      <c r="JAR66" s="217"/>
      <c r="JAS66" s="217"/>
      <c r="JAT66" s="217"/>
      <c r="JAU66" s="217"/>
      <c r="JAV66" s="217"/>
      <c r="JAW66" s="217"/>
      <c r="JAX66" s="217"/>
      <c r="JAY66" s="217"/>
      <c r="JAZ66" s="217"/>
      <c r="JBA66" s="217"/>
      <c r="JBB66" s="217"/>
      <c r="JBC66" s="217"/>
      <c r="JBD66" s="217"/>
      <c r="JBE66" s="217"/>
      <c r="JBF66" s="217"/>
      <c r="JBG66" s="217"/>
      <c r="JBH66" s="217"/>
      <c r="JBI66" s="217"/>
      <c r="JBJ66" s="217"/>
      <c r="JBK66" s="217"/>
      <c r="JBL66" s="217"/>
      <c r="JBM66" s="217"/>
      <c r="JBN66" s="217"/>
      <c r="JBO66" s="217"/>
      <c r="JBP66" s="217"/>
      <c r="JBQ66" s="217"/>
      <c r="JBR66" s="217"/>
      <c r="JBS66" s="217"/>
      <c r="JBT66" s="217"/>
      <c r="JBU66" s="217"/>
      <c r="JBV66" s="217"/>
      <c r="JBW66" s="217"/>
      <c r="JBX66" s="217"/>
      <c r="JBY66" s="217"/>
      <c r="JBZ66" s="217"/>
      <c r="JCA66" s="217"/>
      <c r="JCB66" s="217"/>
      <c r="JCC66" s="217"/>
      <c r="JCD66" s="217"/>
      <c r="JCE66" s="217"/>
      <c r="JCF66" s="217"/>
      <c r="JCG66" s="217"/>
      <c r="JCH66" s="217"/>
      <c r="JCI66" s="217"/>
      <c r="JCJ66" s="217"/>
      <c r="JCK66" s="217"/>
      <c r="JCL66" s="217"/>
      <c r="JCM66" s="217"/>
      <c r="JCN66" s="217"/>
      <c r="JCO66" s="217"/>
      <c r="JCP66" s="217"/>
      <c r="JCQ66" s="217"/>
      <c r="JCR66" s="217"/>
      <c r="JCS66" s="217"/>
      <c r="JCT66" s="217"/>
      <c r="JCU66" s="217"/>
      <c r="JCV66" s="217"/>
      <c r="JCW66" s="217"/>
      <c r="JCX66" s="217"/>
      <c r="JCY66" s="217"/>
      <c r="JCZ66" s="217"/>
      <c r="JDA66" s="217"/>
      <c r="JDB66" s="217"/>
      <c r="JDC66" s="217"/>
      <c r="JDD66" s="217"/>
      <c r="JDE66" s="217"/>
      <c r="JDF66" s="217"/>
      <c r="JDG66" s="217"/>
      <c r="JDH66" s="217"/>
      <c r="JDI66" s="217"/>
      <c r="JDJ66" s="217"/>
      <c r="JDK66" s="217"/>
      <c r="JDL66" s="217"/>
      <c r="JDM66" s="217"/>
      <c r="JDN66" s="217"/>
      <c r="JDO66" s="217"/>
      <c r="JDP66" s="217"/>
      <c r="JDQ66" s="217"/>
      <c r="JDR66" s="217"/>
      <c r="JDS66" s="217"/>
      <c r="JDT66" s="217"/>
      <c r="JDU66" s="217"/>
      <c r="JDV66" s="217"/>
      <c r="JDW66" s="217"/>
      <c r="JDX66" s="217"/>
      <c r="JDY66" s="217"/>
      <c r="JDZ66" s="217"/>
      <c r="JEA66" s="217"/>
      <c r="JEB66" s="217"/>
      <c r="JEC66" s="217"/>
      <c r="JED66" s="217"/>
      <c r="JEE66" s="217"/>
      <c r="JEF66" s="217"/>
      <c r="JEG66" s="217"/>
      <c r="JEH66" s="217"/>
      <c r="JEI66" s="217"/>
      <c r="JEJ66" s="217"/>
      <c r="JEK66" s="217"/>
      <c r="JEL66" s="217"/>
      <c r="JEM66" s="217"/>
      <c r="JEN66" s="217"/>
      <c r="JEO66" s="217"/>
      <c r="JEP66" s="217"/>
      <c r="JEQ66" s="217"/>
      <c r="JER66" s="217"/>
      <c r="JES66" s="217"/>
      <c r="JET66" s="217"/>
      <c r="JEU66" s="217"/>
      <c r="JEV66" s="217"/>
      <c r="JEW66" s="217"/>
      <c r="JEX66" s="217"/>
      <c r="JEY66" s="217"/>
      <c r="JEZ66" s="217"/>
      <c r="JFA66" s="217"/>
      <c r="JFB66" s="217"/>
      <c r="JFC66" s="217"/>
      <c r="JFD66" s="217"/>
      <c r="JFE66" s="217"/>
      <c r="JFF66" s="217"/>
      <c r="JFG66" s="217"/>
      <c r="JFH66" s="217"/>
      <c r="JFI66" s="217"/>
      <c r="JFJ66" s="217"/>
      <c r="JFK66" s="217"/>
      <c r="JFL66" s="217"/>
      <c r="JFM66" s="217"/>
      <c r="JFN66" s="217"/>
      <c r="JFO66" s="217"/>
      <c r="JFP66" s="217"/>
      <c r="JFQ66" s="217"/>
      <c r="JFR66" s="217"/>
      <c r="JFS66" s="217"/>
      <c r="JFT66" s="217"/>
      <c r="JFU66" s="217"/>
      <c r="JFV66" s="217"/>
      <c r="JFW66" s="217"/>
      <c r="JFX66" s="217"/>
      <c r="JFY66" s="217"/>
      <c r="JFZ66" s="217"/>
      <c r="JGA66" s="217"/>
      <c r="JGB66" s="217"/>
      <c r="JGC66" s="217"/>
      <c r="JGD66" s="217"/>
      <c r="JGE66" s="217"/>
      <c r="JGF66" s="217"/>
      <c r="JGG66" s="217"/>
      <c r="JGH66" s="217"/>
      <c r="JGI66" s="217"/>
      <c r="JGJ66" s="217"/>
      <c r="JGK66" s="217"/>
      <c r="JGL66" s="217"/>
      <c r="JGM66" s="217"/>
      <c r="JGN66" s="217"/>
      <c r="JGO66" s="217"/>
      <c r="JGP66" s="217"/>
      <c r="JGQ66" s="217"/>
      <c r="JGR66" s="217"/>
      <c r="JGS66" s="217"/>
      <c r="JGT66" s="217"/>
      <c r="JGU66" s="217"/>
      <c r="JGV66" s="217"/>
      <c r="JGW66" s="217"/>
      <c r="JGX66" s="217"/>
      <c r="JGY66" s="217"/>
      <c r="JGZ66" s="217"/>
      <c r="JHA66" s="217"/>
      <c r="JHB66" s="217"/>
      <c r="JHC66" s="217"/>
      <c r="JHD66" s="217"/>
      <c r="JHE66" s="217"/>
      <c r="JHF66" s="217"/>
      <c r="JHG66" s="217"/>
      <c r="JHH66" s="217"/>
      <c r="JHI66" s="217"/>
      <c r="JHJ66" s="217"/>
      <c r="JHK66" s="217"/>
      <c r="JHL66" s="217"/>
      <c r="JHM66" s="217"/>
      <c r="JHN66" s="217"/>
      <c r="JHO66" s="217"/>
      <c r="JHP66" s="217"/>
      <c r="JHQ66" s="217"/>
      <c r="JHR66" s="217"/>
      <c r="JHS66" s="217"/>
      <c r="JHT66" s="217"/>
      <c r="JHU66" s="217"/>
      <c r="JHV66" s="217"/>
      <c r="JHW66" s="217"/>
      <c r="JHX66" s="217"/>
      <c r="JHY66" s="217"/>
      <c r="JHZ66" s="217"/>
      <c r="JIA66" s="217"/>
      <c r="JIB66" s="217"/>
      <c r="JIC66" s="217"/>
      <c r="JID66" s="217"/>
      <c r="JIE66" s="217"/>
      <c r="JIF66" s="217"/>
      <c r="JIG66" s="217"/>
      <c r="JIH66" s="217"/>
      <c r="JII66" s="217"/>
      <c r="JIJ66" s="217"/>
      <c r="JIK66" s="217"/>
      <c r="JIL66" s="217"/>
      <c r="JIM66" s="217"/>
      <c r="JIN66" s="217"/>
      <c r="JIO66" s="217"/>
      <c r="JIP66" s="217"/>
      <c r="JIQ66" s="217"/>
      <c r="JIR66" s="217"/>
      <c r="JIS66" s="217"/>
      <c r="JIT66" s="217"/>
      <c r="JIU66" s="217"/>
      <c r="JIV66" s="217"/>
      <c r="JIW66" s="217"/>
      <c r="JIX66" s="217"/>
      <c r="JIY66" s="217"/>
      <c r="JIZ66" s="217"/>
      <c r="JJA66" s="217"/>
      <c r="JJB66" s="217"/>
      <c r="JJC66" s="217"/>
      <c r="JJD66" s="217"/>
      <c r="JJE66" s="217"/>
      <c r="JJF66" s="217"/>
      <c r="JJG66" s="217"/>
      <c r="JJH66" s="217"/>
      <c r="JJI66" s="217"/>
      <c r="JJJ66" s="217"/>
      <c r="JJK66" s="217"/>
      <c r="JJL66" s="217"/>
      <c r="JJM66" s="217"/>
      <c r="JJN66" s="217"/>
      <c r="JJO66" s="217"/>
      <c r="JJP66" s="217"/>
      <c r="JJQ66" s="217"/>
      <c r="JJR66" s="217"/>
      <c r="JJS66" s="217"/>
      <c r="JJT66" s="217"/>
      <c r="JJU66" s="217"/>
      <c r="JJV66" s="217"/>
      <c r="JJW66" s="217"/>
      <c r="JJX66" s="217"/>
      <c r="JJY66" s="217"/>
      <c r="JJZ66" s="217"/>
      <c r="JKA66" s="217"/>
      <c r="JKB66" s="217"/>
      <c r="JKC66" s="217"/>
      <c r="JKD66" s="217"/>
      <c r="JKE66" s="217"/>
      <c r="JKF66" s="217"/>
      <c r="JKG66" s="217"/>
      <c r="JKH66" s="217"/>
      <c r="JKI66" s="217"/>
      <c r="JKJ66" s="217"/>
      <c r="JKK66" s="217"/>
      <c r="JKL66" s="217"/>
      <c r="JKM66" s="217"/>
      <c r="JKN66" s="217"/>
      <c r="JKO66" s="217"/>
      <c r="JKP66" s="217"/>
      <c r="JKQ66" s="217"/>
      <c r="JKR66" s="217"/>
      <c r="JKS66" s="217"/>
      <c r="JKT66" s="217"/>
      <c r="JKU66" s="217"/>
      <c r="JKV66" s="217"/>
      <c r="JKW66" s="217"/>
      <c r="JKX66" s="217"/>
      <c r="JKY66" s="217"/>
      <c r="JKZ66" s="217"/>
      <c r="JLA66" s="217"/>
      <c r="JLB66" s="217"/>
      <c r="JLC66" s="217"/>
      <c r="JLD66" s="217"/>
      <c r="JLE66" s="217"/>
      <c r="JLF66" s="217"/>
      <c r="JLG66" s="217"/>
      <c r="JLH66" s="217"/>
      <c r="JLI66" s="217"/>
      <c r="JLJ66" s="217"/>
      <c r="JLK66" s="217"/>
      <c r="JLL66" s="217"/>
      <c r="JLM66" s="217"/>
      <c r="JLN66" s="217"/>
      <c r="JLO66" s="217"/>
      <c r="JLP66" s="217"/>
      <c r="JLQ66" s="217"/>
      <c r="JLR66" s="217"/>
      <c r="JLS66" s="217"/>
      <c r="JLT66" s="217"/>
      <c r="JLU66" s="217"/>
      <c r="JLV66" s="217"/>
      <c r="JLW66" s="217"/>
      <c r="JLX66" s="217"/>
      <c r="JLY66" s="217"/>
      <c r="JLZ66" s="217"/>
      <c r="JMA66" s="217"/>
      <c r="JMB66" s="217"/>
      <c r="JMC66" s="217"/>
      <c r="JMD66" s="217"/>
      <c r="JME66" s="217"/>
      <c r="JMF66" s="217"/>
      <c r="JMG66" s="217"/>
      <c r="JMH66" s="217"/>
      <c r="JMI66" s="217"/>
      <c r="JMJ66" s="217"/>
      <c r="JMK66" s="217"/>
      <c r="JML66" s="217"/>
      <c r="JMM66" s="217"/>
      <c r="JMN66" s="217"/>
      <c r="JMO66" s="217"/>
      <c r="JMP66" s="217"/>
      <c r="JMQ66" s="217"/>
      <c r="JMR66" s="217"/>
      <c r="JMS66" s="217"/>
      <c r="JMT66" s="217"/>
      <c r="JMU66" s="217"/>
      <c r="JMV66" s="217"/>
      <c r="JMW66" s="217"/>
      <c r="JMX66" s="217"/>
      <c r="JMY66" s="217"/>
      <c r="JMZ66" s="217"/>
      <c r="JNA66" s="217"/>
      <c r="JNB66" s="217"/>
      <c r="JNC66" s="217"/>
      <c r="JND66" s="217"/>
      <c r="JNE66" s="217"/>
      <c r="JNF66" s="217"/>
      <c r="JNG66" s="217"/>
      <c r="JNH66" s="217"/>
      <c r="JNI66" s="217"/>
      <c r="JNJ66" s="217"/>
      <c r="JNK66" s="217"/>
      <c r="JNL66" s="217"/>
      <c r="JNM66" s="217"/>
      <c r="JNN66" s="217"/>
      <c r="JNO66" s="217"/>
      <c r="JNP66" s="217"/>
      <c r="JNQ66" s="217"/>
      <c r="JNR66" s="217"/>
      <c r="JNS66" s="217"/>
      <c r="JNT66" s="217"/>
      <c r="JNU66" s="217"/>
      <c r="JNV66" s="217"/>
      <c r="JNW66" s="217"/>
      <c r="JNX66" s="217"/>
      <c r="JNY66" s="217"/>
      <c r="JNZ66" s="217"/>
      <c r="JOA66" s="217"/>
      <c r="JOB66" s="217"/>
      <c r="JOC66" s="217"/>
      <c r="JOD66" s="217"/>
      <c r="JOE66" s="217"/>
      <c r="JOF66" s="217"/>
      <c r="JOG66" s="217"/>
      <c r="JOH66" s="217"/>
      <c r="JOI66" s="217"/>
      <c r="JOJ66" s="217"/>
      <c r="JOK66" s="217"/>
      <c r="JOL66" s="217"/>
      <c r="JOM66" s="217"/>
      <c r="JON66" s="217"/>
      <c r="JOO66" s="217"/>
      <c r="JOP66" s="217"/>
      <c r="JOQ66" s="217"/>
      <c r="JOR66" s="217"/>
      <c r="JOS66" s="217"/>
      <c r="JOT66" s="217"/>
      <c r="JOU66" s="217"/>
      <c r="JOV66" s="217"/>
      <c r="JOW66" s="217"/>
      <c r="JOX66" s="217"/>
      <c r="JOY66" s="217"/>
      <c r="JOZ66" s="217"/>
      <c r="JPA66" s="217"/>
      <c r="JPB66" s="217"/>
      <c r="JPC66" s="217"/>
      <c r="JPD66" s="217"/>
      <c r="JPE66" s="217"/>
      <c r="JPF66" s="217"/>
      <c r="JPG66" s="217"/>
      <c r="JPH66" s="217"/>
      <c r="JPI66" s="217"/>
      <c r="JPJ66" s="217"/>
      <c r="JPK66" s="217"/>
      <c r="JPL66" s="217"/>
      <c r="JPM66" s="217"/>
      <c r="JPN66" s="217"/>
      <c r="JPO66" s="217"/>
      <c r="JPP66" s="217"/>
      <c r="JPQ66" s="217"/>
      <c r="JPR66" s="217"/>
      <c r="JPS66" s="217"/>
      <c r="JPT66" s="217"/>
      <c r="JPU66" s="217"/>
      <c r="JPV66" s="217"/>
      <c r="JPW66" s="217"/>
      <c r="JPX66" s="217"/>
      <c r="JPY66" s="217"/>
      <c r="JPZ66" s="217"/>
      <c r="JQA66" s="217"/>
      <c r="JQB66" s="217"/>
      <c r="JQC66" s="217"/>
      <c r="JQD66" s="217"/>
      <c r="JQE66" s="217"/>
      <c r="JQF66" s="217"/>
      <c r="JQG66" s="217"/>
      <c r="JQH66" s="217"/>
      <c r="JQI66" s="217"/>
      <c r="JQJ66" s="217"/>
      <c r="JQK66" s="217"/>
      <c r="JQL66" s="217"/>
      <c r="JQM66" s="217"/>
      <c r="JQN66" s="217"/>
      <c r="JQO66" s="217"/>
      <c r="JQP66" s="217"/>
      <c r="JQQ66" s="217"/>
      <c r="JQR66" s="217"/>
      <c r="JQS66" s="217"/>
      <c r="JQT66" s="217"/>
      <c r="JQU66" s="217"/>
      <c r="JQV66" s="217"/>
      <c r="JQW66" s="217"/>
      <c r="JQX66" s="217"/>
      <c r="JQY66" s="217"/>
      <c r="JQZ66" s="217"/>
      <c r="JRA66" s="217"/>
      <c r="JRB66" s="217"/>
      <c r="JRC66" s="217"/>
      <c r="JRD66" s="217"/>
      <c r="JRE66" s="217"/>
      <c r="JRF66" s="217"/>
      <c r="JRG66" s="217"/>
      <c r="JRH66" s="217"/>
      <c r="JRI66" s="217"/>
      <c r="JRJ66" s="217"/>
      <c r="JRK66" s="217"/>
      <c r="JRL66" s="217"/>
      <c r="JRM66" s="217"/>
      <c r="JRN66" s="217"/>
      <c r="JRO66" s="217"/>
      <c r="JRP66" s="217"/>
      <c r="JRQ66" s="217"/>
      <c r="JRR66" s="217"/>
      <c r="JRS66" s="217"/>
      <c r="JRT66" s="217"/>
      <c r="JRU66" s="217"/>
      <c r="JRV66" s="217"/>
      <c r="JRW66" s="217"/>
      <c r="JRX66" s="217"/>
      <c r="JRY66" s="217"/>
      <c r="JRZ66" s="217"/>
      <c r="JSA66" s="217"/>
      <c r="JSB66" s="217"/>
      <c r="JSC66" s="217"/>
      <c r="JSD66" s="217"/>
      <c r="JSE66" s="217"/>
      <c r="JSF66" s="217"/>
      <c r="JSG66" s="217"/>
      <c r="JSH66" s="217"/>
      <c r="JSI66" s="217"/>
      <c r="JSJ66" s="217"/>
      <c r="JSK66" s="217"/>
      <c r="JSL66" s="217"/>
      <c r="JSM66" s="217"/>
      <c r="JSN66" s="217"/>
      <c r="JSO66" s="217"/>
      <c r="JSP66" s="217"/>
      <c r="JSQ66" s="217"/>
      <c r="JSR66" s="217"/>
      <c r="JSS66" s="217"/>
      <c r="JST66" s="217"/>
      <c r="JSU66" s="217"/>
      <c r="JSV66" s="217"/>
      <c r="JSW66" s="217"/>
      <c r="JSX66" s="217"/>
      <c r="JSY66" s="217"/>
      <c r="JSZ66" s="217"/>
      <c r="JTA66" s="217"/>
      <c r="JTB66" s="217"/>
      <c r="JTC66" s="217"/>
      <c r="JTD66" s="217"/>
      <c r="JTE66" s="217"/>
      <c r="JTF66" s="217"/>
      <c r="JTG66" s="217"/>
      <c r="JTH66" s="217"/>
      <c r="JTI66" s="217"/>
      <c r="JTJ66" s="217"/>
      <c r="JTK66" s="217"/>
      <c r="JTL66" s="217"/>
      <c r="JTM66" s="217"/>
      <c r="JTN66" s="217"/>
      <c r="JTO66" s="217"/>
      <c r="JTP66" s="217"/>
      <c r="JTQ66" s="217"/>
      <c r="JTR66" s="217"/>
      <c r="JTS66" s="217"/>
      <c r="JTT66" s="217"/>
      <c r="JTU66" s="217"/>
      <c r="JTV66" s="217"/>
      <c r="JTW66" s="217"/>
      <c r="JTX66" s="217"/>
      <c r="JTY66" s="217"/>
      <c r="JTZ66" s="217"/>
      <c r="JUA66" s="217"/>
      <c r="JUB66" s="217"/>
      <c r="JUC66" s="217"/>
      <c r="JUD66" s="217"/>
      <c r="JUE66" s="217"/>
      <c r="JUF66" s="217"/>
      <c r="JUG66" s="217"/>
      <c r="JUH66" s="217"/>
      <c r="JUI66" s="217"/>
      <c r="JUJ66" s="217"/>
      <c r="JUK66" s="217"/>
      <c r="JUL66" s="217"/>
      <c r="JUM66" s="217"/>
      <c r="JUN66" s="217"/>
      <c r="JUO66" s="217"/>
      <c r="JUP66" s="217"/>
      <c r="JUQ66" s="217"/>
      <c r="JUR66" s="217"/>
      <c r="JUS66" s="217"/>
      <c r="JUT66" s="217"/>
      <c r="JUU66" s="217"/>
      <c r="JUV66" s="217"/>
      <c r="JUW66" s="217"/>
      <c r="JUX66" s="217"/>
      <c r="JUY66" s="217"/>
      <c r="JUZ66" s="217"/>
      <c r="JVA66" s="217"/>
      <c r="JVB66" s="217"/>
      <c r="JVC66" s="217"/>
      <c r="JVD66" s="217"/>
      <c r="JVE66" s="217"/>
      <c r="JVF66" s="217"/>
      <c r="JVG66" s="217"/>
      <c r="JVH66" s="217"/>
      <c r="JVI66" s="217"/>
      <c r="JVJ66" s="217"/>
      <c r="JVK66" s="217"/>
      <c r="JVL66" s="217"/>
      <c r="JVM66" s="217"/>
      <c r="JVN66" s="217"/>
      <c r="JVO66" s="217"/>
      <c r="JVP66" s="217"/>
      <c r="JVQ66" s="217"/>
      <c r="JVR66" s="217"/>
      <c r="JVS66" s="217"/>
      <c r="JVT66" s="217"/>
      <c r="JVU66" s="217"/>
      <c r="JVV66" s="217"/>
      <c r="JVW66" s="217"/>
      <c r="JVX66" s="217"/>
      <c r="JVY66" s="217"/>
      <c r="JVZ66" s="217"/>
      <c r="JWA66" s="217"/>
      <c r="JWB66" s="217"/>
      <c r="JWC66" s="217"/>
      <c r="JWD66" s="217"/>
      <c r="JWE66" s="217"/>
      <c r="JWF66" s="217"/>
      <c r="JWG66" s="217"/>
      <c r="JWH66" s="217"/>
      <c r="JWI66" s="217"/>
      <c r="JWJ66" s="217"/>
      <c r="JWK66" s="217"/>
      <c r="JWL66" s="217"/>
      <c r="JWM66" s="217"/>
      <c r="JWN66" s="217"/>
      <c r="JWO66" s="217"/>
      <c r="JWP66" s="217"/>
      <c r="JWQ66" s="217"/>
      <c r="JWR66" s="217"/>
      <c r="JWS66" s="217"/>
      <c r="JWT66" s="217"/>
      <c r="JWU66" s="217"/>
      <c r="JWV66" s="217"/>
      <c r="JWW66" s="217"/>
      <c r="JWX66" s="217"/>
      <c r="JWY66" s="217"/>
      <c r="JWZ66" s="217"/>
      <c r="JXA66" s="217"/>
      <c r="JXB66" s="217"/>
      <c r="JXC66" s="217"/>
      <c r="JXD66" s="217"/>
      <c r="JXE66" s="217"/>
      <c r="JXF66" s="217"/>
      <c r="JXG66" s="217"/>
      <c r="JXH66" s="217"/>
      <c r="JXI66" s="217"/>
      <c r="JXJ66" s="217"/>
      <c r="JXK66" s="217"/>
      <c r="JXL66" s="217"/>
      <c r="JXM66" s="217"/>
      <c r="JXN66" s="217"/>
      <c r="JXO66" s="217"/>
      <c r="JXP66" s="217"/>
      <c r="JXQ66" s="217"/>
      <c r="JXR66" s="217"/>
      <c r="JXS66" s="217"/>
      <c r="JXT66" s="217"/>
      <c r="JXU66" s="217"/>
      <c r="JXV66" s="217"/>
      <c r="JXW66" s="217"/>
      <c r="JXX66" s="217"/>
      <c r="JXY66" s="217"/>
      <c r="JXZ66" s="217"/>
      <c r="JYA66" s="217"/>
      <c r="JYB66" s="217"/>
      <c r="JYC66" s="217"/>
      <c r="JYD66" s="217"/>
      <c r="JYE66" s="217"/>
      <c r="JYF66" s="217"/>
      <c r="JYG66" s="217"/>
      <c r="JYH66" s="217"/>
      <c r="JYI66" s="217"/>
      <c r="JYJ66" s="217"/>
      <c r="JYK66" s="217"/>
      <c r="JYL66" s="217"/>
      <c r="JYM66" s="217"/>
      <c r="JYN66" s="217"/>
      <c r="JYO66" s="217"/>
      <c r="JYP66" s="217"/>
      <c r="JYQ66" s="217"/>
      <c r="JYR66" s="217"/>
      <c r="JYS66" s="217"/>
      <c r="JYT66" s="217"/>
      <c r="JYU66" s="217"/>
      <c r="JYV66" s="217"/>
      <c r="JYW66" s="217"/>
      <c r="JYX66" s="217"/>
      <c r="JYY66" s="217"/>
      <c r="JYZ66" s="217"/>
      <c r="JZA66" s="217"/>
      <c r="JZB66" s="217"/>
      <c r="JZC66" s="217"/>
      <c r="JZD66" s="217"/>
      <c r="JZE66" s="217"/>
      <c r="JZF66" s="217"/>
      <c r="JZG66" s="217"/>
      <c r="JZH66" s="217"/>
      <c r="JZI66" s="217"/>
      <c r="JZJ66" s="217"/>
      <c r="JZK66" s="217"/>
      <c r="JZL66" s="217"/>
      <c r="JZM66" s="217"/>
      <c r="JZN66" s="217"/>
      <c r="JZO66" s="217"/>
      <c r="JZP66" s="217"/>
      <c r="JZQ66" s="217"/>
      <c r="JZR66" s="217"/>
      <c r="JZS66" s="217"/>
      <c r="JZT66" s="217"/>
      <c r="JZU66" s="217"/>
      <c r="JZV66" s="217"/>
      <c r="JZW66" s="217"/>
      <c r="JZX66" s="217"/>
      <c r="JZY66" s="217"/>
      <c r="JZZ66" s="217"/>
      <c r="KAA66" s="217"/>
      <c r="KAB66" s="217"/>
      <c r="KAC66" s="217"/>
      <c r="KAD66" s="217"/>
      <c r="KAE66" s="217"/>
      <c r="KAF66" s="217"/>
      <c r="KAG66" s="217"/>
      <c r="KAH66" s="217"/>
      <c r="KAI66" s="217"/>
      <c r="KAJ66" s="217"/>
      <c r="KAK66" s="217"/>
      <c r="KAL66" s="217"/>
      <c r="KAM66" s="217"/>
      <c r="KAN66" s="217"/>
      <c r="KAO66" s="217"/>
      <c r="KAP66" s="217"/>
      <c r="KAQ66" s="217"/>
      <c r="KAR66" s="217"/>
      <c r="KAS66" s="217"/>
      <c r="KAT66" s="217"/>
      <c r="KAU66" s="217"/>
      <c r="KAV66" s="217"/>
      <c r="KAW66" s="217"/>
      <c r="KAX66" s="217"/>
      <c r="KAY66" s="217"/>
      <c r="KAZ66" s="217"/>
      <c r="KBA66" s="217"/>
      <c r="KBB66" s="217"/>
      <c r="KBC66" s="217"/>
      <c r="KBD66" s="217"/>
      <c r="KBE66" s="217"/>
      <c r="KBF66" s="217"/>
      <c r="KBG66" s="217"/>
      <c r="KBH66" s="217"/>
      <c r="KBI66" s="217"/>
      <c r="KBJ66" s="217"/>
      <c r="KBK66" s="217"/>
      <c r="KBL66" s="217"/>
      <c r="KBM66" s="217"/>
      <c r="KBN66" s="217"/>
      <c r="KBO66" s="217"/>
      <c r="KBP66" s="217"/>
      <c r="KBQ66" s="217"/>
      <c r="KBR66" s="217"/>
      <c r="KBS66" s="217"/>
      <c r="KBT66" s="217"/>
      <c r="KBU66" s="217"/>
      <c r="KBV66" s="217"/>
      <c r="KBW66" s="217"/>
      <c r="KBX66" s="217"/>
      <c r="KBY66" s="217"/>
      <c r="KBZ66" s="217"/>
      <c r="KCA66" s="217"/>
      <c r="KCB66" s="217"/>
      <c r="KCC66" s="217"/>
      <c r="KCD66" s="217"/>
      <c r="KCE66" s="217"/>
      <c r="KCF66" s="217"/>
      <c r="KCG66" s="217"/>
      <c r="KCH66" s="217"/>
      <c r="KCI66" s="217"/>
      <c r="KCJ66" s="217"/>
      <c r="KCK66" s="217"/>
      <c r="KCL66" s="217"/>
      <c r="KCM66" s="217"/>
      <c r="KCN66" s="217"/>
      <c r="KCO66" s="217"/>
      <c r="KCP66" s="217"/>
      <c r="KCQ66" s="217"/>
      <c r="KCR66" s="217"/>
      <c r="KCS66" s="217"/>
      <c r="KCT66" s="217"/>
      <c r="KCU66" s="217"/>
      <c r="KCV66" s="217"/>
      <c r="KCW66" s="217"/>
      <c r="KCX66" s="217"/>
      <c r="KCY66" s="217"/>
      <c r="KCZ66" s="217"/>
      <c r="KDA66" s="217"/>
      <c r="KDB66" s="217"/>
      <c r="KDC66" s="217"/>
      <c r="KDD66" s="217"/>
      <c r="KDE66" s="217"/>
      <c r="KDF66" s="217"/>
      <c r="KDG66" s="217"/>
      <c r="KDH66" s="217"/>
      <c r="KDI66" s="217"/>
      <c r="KDJ66" s="217"/>
      <c r="KDK66" s="217"/>
      <c r="KDL66" s="217"/>
      <c r="KDM66" s="217"/>
      <c r="KDN66" s="217"/>
      <c r="KDO66" s="217"/>
      <c r="KDP66" s="217"/>
      <c r="KDQ66" s="217"/>
      <c r="KDR66" s="217"/>
      <c r="KDS66" s="217"/>
      <c r="KDT66" s="217"/>
      <c r="KDU66" s="217"/>
      <c r="KDV66" s="217"/>
      <c r="KDW66" s="217"/>
      <c r="KDX66" s="217"/>
      <c r="KDY66" s="217"/>
      <c r="KDZ66" s="217"/>
      <c r="KEA66" s="217"/>
      <c r="KEB66" s="217"/>
      <c r="KEC66" s="217"/>
      <c r="KED66" s="217"/>
      <c r="KEE66" s="217"/>
      <c r="KEF66" s="217"/>
      <c r="KEG66" s="217"/>
      <c r="KEH66" s="217"/>
      <c r="KEI66" s="217"/>
      <c r="KEJ66" s="217"/>
      <c r="KEK66" s="217"/>
      <c r="KEL66" s="217"/>
      <c r="KEM66" s="217"/>
      <c r="KEN66" s="217"/>
      <c r="KEO66" s="217"/>
      <c r="KEP66" s="217"/>
      <c r="KEQ66" s="217"/>
      <c r="KER66" s="217"/>
      <c r="KES66" s="217"/>
      <c r="KET66" s="217"/>
      <c r="KEU66" s="217"/>
      <c r="KEV66" s="217"/>
      <c r="KEW66" s="217"/>
      <c r="KEX66" s="217"/>
      <c r="KEY66" s="217"/>
      <c r="KEZ66" s="217"/>
      <c r="KFA66" s="217"/>
      <c r="KFB66" s="217"/>
      <c r="KFC66" s="217"/>
      <c r="KFD66" s="217"/>
      <c r="KFE66" s="217"/>
      <c r="KFF66" s="217"/>
      <c r="KFG66" s="217"/>
      <c r="KFH66" s="217"/>
      <c r="KFI66" s="217"/>
      <c r="KFJ66" s="217"/>
      <c r="KFK66" s="217"/>
      <c r="KFL66" s="217"/>
      <c r="KFM66" s="217"/>
      <c r="KFN66" s="217"/>
      <c r="KFO66" s="217"/>
      <c r="KFP66" s="217"/>
      <c r="KFQ66" s="217"/>
      <c r="KFR66" s="217"/>
      <c r="KFS66" s="217"/>
      <c r="KFT66" s="217"/>
      <c r="KFU66" s="217"/>
      <c r="KFV66" s="217"/>
      <c r="KFW66" s="217"/>
      <c r="KFX66" s="217"/>
      <c r="KFY66" s="217"/>
      <c r="KFZ66" s="217"/>
      <c r="KGA66" s="217"/>
      <c r="KGB66" s="217"/>
      <c r="KGC66" s="217"/>
      <c r="KGD66" s="217"/>
      <c r="KGE66" s="217"/>
      <c r="KGF66" s="217"/>
      <c r="KGG66" s="217"/>
      <c r="KGH66" s="217"/>
      <c r="KGI66" s="217"/>
      <c r="KGJ66" s="217"/>
      <c r="KGK66" s="217"/>
      <c r="KGL66" s="217"/>
      <c r="KGM66" s="217"/>
      <c r="KGN66" s="217"/>
      <c r="KGO66" s="217"/>
      <c r="KGP66" s="217"/>
      <c r="KGQ66" s="217"/>
      <c r="KGR66" s="217"/>
      <c r="KGS66" s="217"/>
      <c r="KGT66" s="217"/>
      <c r="KGU66" s="217"/>
      <c r="KGV66" s="217"/>
      <c r="KGW66" s="217"/>
      <c r="KGX66" s="217"/>
      <c r="KGY66" s="217"/>
      <c r="KGZ66" s="217"/>
      <c r="KHA66" s="217"/>
      <c r="KHB66" s="217"/>
      <c r="KHC66" s="217"/>
      <c r="KHD66" s="217"/>
      <c r="KHE66" s="217"/>
      <c r="KHF66" s="217"/>
      <c r="KHG66" s="217"/>
      <c r="KHH66" s="217"/>
      <c r="KHI66" s="217"/>
      <c r="KHJ66" s="217"/>
      <c r="KHK66" s="217"/>
      <c r="KHL66" s="217"/>
      <c r="KHM66" s="217"/>
      <c r="KHN66" s="217"/>
      <c r="KHO66" s="217"/>
      <c r="KHP66" s="217"/>
      <c r="KHQ66" s="217"/>
      <c r="KHR66" s="217"/>
      <c r="KHS66" s="217"/>
      <c r="KHT66" s="217"/>
      <c r="KHU66" s="217"/>
      <c r="KHV66" s="217"/>
      <c r="KHW66" s="217"/>
      <c r="KHX66" s="217"/>
      <c r="KHY66" s="217"/>
      <c r="KHZ66" s="217"/>
      <c r="KIA66" s="217"/>
      <c r="KIB66" s="217"/>
      <c r="KIC66" s="217"/>
      <c r="KID66" s="217"/>
      <c r="KIE66" s="217"/>
      <c r="KIF66" s="217"/>
      <c r="KIG66" s="217"/>
      <c r="KIH66" s="217"/>
      <c r="KII66" s="217"/>
      <c r="KIJ66" s="217"/>
      <c r="KIK66" s="217"/>
      <c r="KIL66" s="217"/>
      <c r="KIM66" s="217"/>
      <c r="KIN66" s="217"/>
      <c r="KIO66" s="217"/>
      <c r="KIP66" s="217"/>
      <c r="KIQ66" s="217"/>
      <c r="KIR66" s="217"/>
      <c r="KIS66" s="217"/>
      <c r="KIT66" s="217"/>
      <c r="KIU66" s="217"/>
      <c r="KIV66" s="217"/>
      <c r="KIW66" s="217"/>
      <c r="KIX66" s="217"/>
      <c r="KIY66" s="217"/>
      <c r="KIZ66" s="217"/>
      <c r="KJA66" s="217"/>
      <c r="KJB66" s="217"/>
      <c r="KJC66" s="217"/>
      <c r="KJD66" s="217"/>
      <c r="KJE66" s="217"/>
      <c r="KJF66" s="217"/>
      <c r="KJG66" s="217"/>
      <c r="KJH66" s="217"/>
      <c r="KJI66" s="217"/>
      <c r="KJJ66" s="217"/>
      <c r="KJK66" s="217"/>
      <c r="KJL66" s="217"/>
      <c r="KJM66" s="217"/>
      <c r="KJN66" s="217"/>
      <c r="KJO66" s="217"/>
      <c r="KJP66" s="217"/>
      <c r="KJQ66" s="217"/>
      <c r="KJR66" s="217"/>
      <c r="KJS66" s="217"/>
      <c r="KJT66" s="217"/>
      <c r="KJU66" s="217"/>
      <c r="KJV66" s="217"/>
      <c r="KJW66" s="217"/>
      <c r="KJX66" s="217"/>
      <c r="KJY66" s="217"/>
      <c r="KJZ66" s="217"/>
      <c r="KKA66" s="217"/>
      <c r="KKB66" s="217"/>
      <c r="KKC66" s="217"/>
      <c r="KKD66" s="217"/>
      <c r="KKE66" s="217"/>
      <c r="KKF66" s="217"/>
      <c r="KKG66" s="217"/>
      <c r="KKH66" s="217"/>
      <c r="KKI66" s="217"/>
      <c r="KKJ66" s="217"/>
      <c r="KKK66" s="217"/>
      <c r="KKL66" s="217"/>
      <c r="KKM66" s="217"/>
      <c r="KKN66" s="217"/>
      <c r="KKO66" s="217"/>
      <c r="KKP66" s="217"/>
      <c r="KKQ66" s="217"/>
      <c r="KKR66" s="217"/>
      <c r="KKS66" s="217"/>
      <c r="KKT66" s="217"/>
      <c r="KKU66" s="217"/>
      <c r="KKV66" s="217"/>
      <c r="KKW66" s="217"/>
      <c r="KKX66" s="217"/>
      <c r="KKY66" s="217"/>
      <c r="KKZ66" s="217"/>
      <c r="KLA66" s="217"/>
      <c r="KLB66" s="217"/>
      <c r="KLC66" s="217"/>
      <c r="KLD66" s="217"/>
      <c r="KLE66" s="217"/>
      <c r="KLF66" s="217"/>
      <c r="KLG66" s="217"/>
      <c r="KLH66" s="217"/>
      <c r="KLI66" s="217"/>
      <c r="KLJ66" s="217"/>
      <c r="KLK66" s="217"/>
      <c r="KLL66" s="217"/>
      <c r="KLM66" s="217"/>
      <c r="KLN66" s="217"/>
      <c r="KLO66" s="217"/>
      <c r="KLP66" s="217"/>
      <c r="KLQ66" s="217"/>
      <c r="KLR66" s="217"/>
      <c r="KLS66" s="217"/>
      <c r="KLT66" s="217"/>
      <c r="KLU66" s="217"/>
      <c r="KLV66" s="217"/>
      <c r="KLW66" s="217"/>
      <c r="KLX66" s="217"/>
      <c r="KLY66" s="217"/>
      <c r="KLZ66" s="217"/>
      <c r="KMA66" s="217"/>
      <c r="KMB66" s="217"/>
      <c r="KMC66" s="217"/>
      <c r="KMD66" s="217"/>
      <c r="KME66" s="217"/>
      <c r="KMF66" s="217"/>
      <c r="KMG66" s="217"/>
      <c r="KMH66" s="217"/>
      <c r="KMI66" s="217"/>
      <c r="KMJ66" s="217"/>
      <c r="KMK66" s="217"/>
      <c r="KML66" s="217"/>
      <c r="KMM66" s="217"/>
      <c r="KMN66" s="217"/>
      <c r="KMO66" s="217"/>
      <c r="KMP66" s="217"/>
      <c r="KMQ66" s="217"/>
      <c r="KMR66" s="217"/>
      <c r="KMS66" s="217"/>
      <c r="KMT66" s="217"/>
      <c r="KMU66" s="217"/>
      <c r="KMV66" s="217"/>
      <c r="KMW66" s="217"/>
      <c r="KMX66" s="217"/>
      <c r="KMY66" s="217"/>
      <c r="KMZ66" s="217"/>
      <c r="KNA66" s="217"/>
      <c r="KNB66" s="217"/>
      <c r="KNC66" s="217"/>
      <c r="KND66" s="217"/>
      <c r="KNE66" s="217"/>
      <c r="KNF66" s="217"/>
      <c r="KNG66" s="217"/>
      <c r="KNH66" s="217"/>
      <c r="KNI66" s="217"/>
      <c r="KNJ66" s="217"/>
      <c r="KNK66" s="217"/>
      <c r="KNL66" s="217"/>
      <c r="KNM66" s="217"/>
      <c r="KNN66" s="217"/>
      <c r="KNO66" s="217"/>
      <c r="KNP66" s="217"/>
      <c r="KNQ66" s="217"/>
      <c r="KNR66" s="217"/>
      <c r="KNS66" s="217"/>
      <c r="KNT66" s="217"/>
      <c r="KNU66" s="217"/>
      <c r="KNV66" s="217"/>
      <c r="KNW66" s="217"/>
      <c r="KNX66" s="217"/>
      <c r="KNY66" s="217"/>
      <c r="KNZ66" s="217"/>
      <c r="KOA66" s="217"/>
      <c r="KOB66" s="217"/>
      <c r="KOC66" s="217"/>
      <c r="KOD66" s="217"/>
      <c r="KOE66" s="217"/>
      <c r="KOF66" s="217"/>
      <c r="KOG66" s="217"/>
      <c r="KOH66" s="217"/>
      <c r="KOI66" s="217"/>
      <c r="KOJ66" s="217"/>
      <c r="KOK66" s="217"/>
      <c r="KOL66" s="217"/>
      <c r="KOM66" s="217"/>
      <c r="KON66" s="217"/>
      <c r="KOO66" s="217"/>
      <c r="KOP66" s="217"/>
      <c r="KOQ66" s="217"/>
      <c r="KOR66" s="217"/>
      <c r="KOS66" s="217"/>
      <c r="KOT66" s="217"/>
      <c r="KOU66" s="217"/>
      <c r="KOV66" s="217"/>
      <c r="KOW66" s="217"/>
      <c r="KOX66" s="217"/>
      <c r="KOY66" s="217"/>
      <c r="KOZ66" s="217"/>
      <c r="KPA66" s="217"/>
      <c r="KPB66" s="217"/>
      <c r="KPC66" s="217"/>
      <c r="KPD66" s="217"/>
      <c r="KPE66" s="217"/>
      <c r="KPF66" s="217"/>
      <c r="KPG66" s="217"/>
      <c r="KPH66" s="217"/>
      <c r="KPI66" s="217"/>
      <c r="KPJ66" s="217"/>
      <c r="KPK66" s="217"/>
      <c r="KPL66" s="217"/>
      <c r="KPM66" s="217"/>
      <c r="KPN66" s="217"/>
      <c r="KPO66" s="217"/>
      <c r="KPP66" s="217"/>
      <c r="KPQ66" s="217"/>
      <c r="KPR66" s="217"/>
      <c r="KPS66" s="217"/>
      <c r="KPT66" s="217"/>
      <c r="KPU66" s="217"/>
      <c r="KPV66" s="217"/>
      <c r="KPW66" s="217"/>
      <c r="KPX66" s="217"/>
      <c r="KPY66" s="217"/>
      <c r="KPZ66" s="217"/>
      <c r="KQA66" s="217"/>
      <c r="KQB66" s="217"/>
      <c r="KQC66" s="217"/>
      <c r="KQD66" s="217"/>
      <c r="KQE66" s="217"/>
      <c r="KQF66" s="217"/>
      <c r="KQG66" s="217"/>
      <c r="KQH66" s="217"/>
      <c r="KQI66" s="217"/>
      <c r="KQJ66" s="217"/>
      <c r="KQK66" s="217"/>
      <c r="KQL66" s="217"/>
      <c r="KQM66" s="217"/>
      <c r="KQN66" s="217"/>
      <c r="KQO66" s="217"/>
      <c r="KQP66" s="217"/>
      <c r="KQQ66" s="217"/>
      <c r="KQR66" s="217"/>
      <c r="KQS66" s="217"/>
      <c r="KQT66" s="217"/>
      <c r="KQU66" s="217"/>
      <c r="KQV66" s="217"/>
      <c r="KQW66" s="217"/>
      <c r="KQX66" s="217"/>
      <c r="KQY66" s="217"/>
      <c r="KQZ66" s="217"/>
      <c r="KRA66" s="217"/>
      <c r="KRB66" s="217"/>
      <c r="KRC66" s="217"/>
      <c r="KRD66" s="217"/>
      <c r="KRE66" s="217"/>
      <c r="KRF66" s="217"/>
      <c r="KRG66" s="217"/>
      <c r="KRH66" s="217"/>
      <c r="KRI66" s="217"/>
      <c r="KRJ66" s="217"/>
      <c r="KRK66" s="217"/>
      <c r="KRL66" s="217"/>
      <c r="KRM66" s="217"/>
      <c r="KRN66" s="217"/>
      <c r="KRO66" s="217"/>
      <c r="KRP66" s="217"/>
      <c r="KRQ66" s="217"/>
      <c r="KRR66" s="217"/>
      <c r="KRS66" s="217"/>
      <c r="KRT66" s="217"/>
      <c r="KRU66" s="217"/>
      <c r="KRV66" s="217"/>
      <c r="KRW66" s="217"/>
      <c r="KRX66" s="217"/>
      <c r="KRY66" s="217"/>
      <c r="KRZ66" s="217"/>
      <c r="KSA66" s="217"/>
      <c r="KSB66" s="217"/>
      <c r="KSC66" s="217"/>
      <c r="KSD66" s="217"/>
      <c r="KSE66" s="217"/>
      <c r="KSF66" s="217"/>
      <c r="KSG66" s="217"/>
      <c r="KSH66" s="217"/>
      <c r="KSI66" s="217"/>
      <c r="KSJ66" s="217"/>
      <c r="KSK66" s="217"/>
      <c r="KSL66" s="217"/>
      <c r="KSM66" s="217"/>
      <c r="KSN66" s="217"/>
      <c r="KSO66" s="217"/>
      <c r="KSP66" s="217"/>
      <c r="KSQ66" s="217"/>
      <c r="KSR66" s="217"/>
      <c r="KSS66" s="217"/>
      <c r="KST66" s="217"/>
      <c r="KSU66" s="217"/>
      <c r="KSV66" s="217"/>
      <c r="KSW66" s="217"/>
      <c r="KSX66" s="217"/>
      <c r="KSY66" s="217"/>
      <c r="KSZ66" s="217"/>
      <c r="KTA66" s="217"/>
      <c r="KTB66" s="217"/>
      <c r="KTC66" s="217"/>
      <c r="KTD66" s="217"/>
      <c r="KTE66" s="217"/>
      <c r="KTF66" s="217"/>
      <c r="KTG66" s="217"/>
      <c r="KTH66" s="217"/>
      <c r="KTI66" s="217"/>
      <c r="KTJ66" s="217"/>
      <c r="KTK66" s="217"/>
      <c r="KTL66" s="217"/>
      <c r="KTM66" s="217"/>
      <c r="KTN66" s="217"/>
      <c r="KTO66" s="217"/>
      <c r="KTP66" s="217"/>
      <c r="KTQ66" s="217"/>
      <c r="KTR66" s="217"/>
      <c r="KTS66" s="217"/>
      <c r="KTT66" s="217"/>
      <c r="KTU66" s="217"/>
      <c r="KTV66" s="217"/>
      <c r="KTW66" s="217"/>
      <c r="KTX66" s="217"/>
      <c r="KTY66" s="217"/>
      <c r="KTZ66" s="217"/>
      <c r="KUA66" s="217"/>
      <c r="KUB66" s="217"/>
      <c r="KUC66" s="217"/>
      <c r="KUD66" s="217"/>
      <c r="KUE66" s="217"/>
      <c r="KUF66" s="217"/>
      <c r="KUG66" s="217"/>
      <c r="KUH66" s="217"/>
      <c r="KUI66" s="217"/>
      <c r="KUJ66" s="217"/>
      <c r="KUK66" s="217"/>
      <c r="KUL66" s="217"/>
      <c r="KUM66" s="217"/>
      <c r="KUN66" s="217"/>
      <c r="KUO66" s="217"/>
      <c r="KUP66" s="217"/>
      <c r="KUQ66" s="217"/>
      <c r="KUR66" s="217"/>
      <c r="KUS66" s="217"/>
      <c r="KUT66" s="217"/>
      <c r="KUU66" s="217"/>
      <c r="KUV66" s="217"/>
      <c r="KUW66" s="217"/>
      <c r="KUX66" s="217"/>
      <c r="KUY66" s="217"/>
      <c r="KUZ66" s="217"/>
      <c r="KVA66" s="217"/>
      <c r="KVB66" s="217"/>
      <c r="KVC66" s="217"/>
      <c r="KVD66" s="217"/>
      <c r="KVE66" s="217"/>
      <c r="KVF66" s="217"/>
      <c r="KVG66" s="217"/>
      <c r="KVH66" s="217"/>
      <c r="KVI66" s="217"/>
      <c r="KVJ66" s="217"/>
      <c r="KVK66" s="217"/>
      <c r="KVL66" s="217"/>
      <c r="KVM66" s="217"/>
      <c r="KVN66" s="217"/>
      <c r="KVO66" s="217"/>
      <c r="KVP66" s="217"/>
      <c r="KVQ66" s="217"/>
      <c r="KVR66" s="217"/>
      <c r="KVS66" s="217"/>
      <c r="KVT66" s="217"/>
      <c r="KVU66" s="217"/>
      <c r="KVV66" s="217"/>
      <c r="KVW66" s="217"/>
      <c r="KVX66" s="217"/>
      <c r="KVY66" s="217"/>
      <c r="KVZ66" s="217"/>
      <c r="KWA66" s="217"/>
      <c r="KWB66" s="217"/>
      <c r="KWC66" s="217"/>
      <c r="KWD66" s="217"/>
      <c r="KWE66" s="217"/>
      <c r="KWF66" s="217"/>
      <c r="KWG66" s="217"/>
      <c r="KWH66" s="217"/>
      <c r="KWI66" s="217"/>
      <c r="KWJ66" s="217"/>
      <c r="KWK66" s="217"/>
      <c r="KWL66" s="217"/>
      <c r="KWM66" s="217"/>
      <c r="KWN66" s="217"/>
      <c r="KWO66" s="217"/>
      <c r="KWP66" s="217"/>
      <c r="KWQ66" s="217"/>
      <c r="KWR66" s="217"/>
      <c r="KWS66" s="217"/>
      <c r="KWT66" s="217"/>
      <c r="KWU66" s="217"/>
      <c r="KWV66" s="217"/>
      <c r="KWW66" s="217"/>
      <c r="KWX66" s="217"/>
      <c r="KWY66" s="217"/>
      <c r="KWZ66" s="217"/>
      <c r="KXA66" s="217"/>
      <c r="KXB66" s="217"/>
      <c r="KXC66" s="217"/>
      <c r="KXD66" s="217"/>
      <c r="KXE66" s="217"/>
      <c r="KXF66" s="217"/>
      <c r="KXG66" s="217"/>
      <c r="KXH66" s="217"/>
      <c r="KXI66" s="217"/>
      <c r="KXJ66" s="217"/>
      <c r="KXK66" s="217"/>
      <c r="KXL66" s="217"/>
      <c r="KXM66" s="217"/>
      <c r="KXN66" s="217"/>
      <c r="KXO66" s="217"/>
      <c r="KXP66" s="217"/>
      <c r="KXQ66" s="217"/>
      <c r="KXR66" s="217"/>
      <c r="KXS66" s="217"/>
      <c r="KXT66" s="217"/>
      <c r="KXU66" s="217"/>
      <c r="KXV66" s="217"/>
      <c r="KXW66" s="217"/>
      <c r="KXX66" s="217"/>
      <c r="KXY66" s="217"/>
      <c r="KXZ66" s="217"/>
      <c r="KYA66" s="217"/>
      <c r="KYB66" s="217"/>
      <c r="KYC66" s="217"/>
      <c r="KYD66" s="217"/>
      <c r="KYE66" s="217"/>
      <c r="KYF66" s="217"/>
      <c r="KYG66" s="217"/>
      <c r="KYH66" s="217"/>
      <c r="KYI66" s="217"/>
      <c r="KYJ66" s="217"/>
      <c r="KYK66" s="217"/>
      <c r="KYL66" s="217"/>
      <c r="KYM66" s="217"/>
      <c r="KYN66" s="217"/>
      <c r="KYO66" s="217"/>
      <c r="KYP66" s="217"/>
      <c r="KYQ66" s="217"/>
      <c r="KYR66" s="217"/>
      <c r="KYS66" s="217"/>
      <c r="KYT66" s="217"/>
      <c r="KYU66" s="217"/>
      <c r="KYV66" s="217"/>
      <c r="KYW66" s="217"/>
      <c r="KYX66" s="217"/>
      <c r="KYY66" s="217"/>
      <c r="KYZ66" s="217"/>
      <c r="KZA66" s="217"/>
      <c r="KZB66" s="217"/>
      <c r="KZC66" s="217"/>
      <c r="KZD66" s="217"/>
      <c r="KZE66" s="217"/>
      <c r="KZF66" s="217"/>
      <c r="KZG66" s="217"/>
      <c r="KZH66" s="217"/>
      <c r="KZI66" s="217"/>
      <c r="KZJ66" s="217"/>
      <c r="KZK66" s="217"/>
      <c r="KZL66" s="217"/>
      <c r="KZM66" s="217"/>
      <c r="KZN66" s="217"/>
      <c r="KZO66" s="217"/>
      <c r="KZP66" s="217"/>
      <c r="KZQ66" s="217"/>
      <c r="KZR66" s="217"/>
      <c r="KZS66" s="217"/>
      <c r="KZT66" s="217"/>
      <c r="KZU66" s="217"/>
      <c r="KZV66" s="217"/>
      <c r="KZW66" s="217"/>
      <c r="KZX66" s="217"/>
      <c r="KZY66" s="217"/>
      <c r="KZZ66" s="217"/>
      <c r="LAA66" s="217"/>
      <c r="LAB66" s="217"/>
      <c r="LAC66" s="217"/>
      <c r="LAD66" s="217"/>
      <c r="LAE66" s="217"/>
      <c r="LAF66" s="217"/>
      <c r="LAG66" s="217"/>
      <c r="LAH66" s="217"/>
      <c r="LAI66" s="217"/>
      <c r="LAJ66" s="217"/>
      <c r="LAK66" s="217"/>
      <c r="LAL66" s="217"/>
      <c r="LAM66" s="217"/>
      <c r="LAN66" s="217"/>
      <c r="LAO66" s="217"/>
      <c r="LAP66" s="217"/>
      <c r="LAQ66" s="217"/>
      <c r="LAR66" s="217"/>
      <c r="LAS66" s="217"/>
      <c r="LAT66" s="217"/>
      <c r="LAU66" s="217"/>
      <c r="LAV66" s="217"/>
      <c r="LAW66" s="217"/>
      <c r="LAX66" s="217"/>
      <c r="LAY66" s="217"/>
      <c r="LAZ66" s="217"/>
      <c r="LBA66" s="217"/>
      <c r="LBB66" s="217"/>
      <c r="LBC66" s="217"/>
      <c r="LBD66" s="217"/>
      <c r="LBE66" s="217"/>
      <c r="LBF66" s="217"/>
      <c r="LBG66" s="217"/>
      <c r="LBH66" s="217"/>
      <c r="LBI66" s="217"/>
      <c r="LBJ66" s="217"/>
      <c r="LBK66" s="217"/>
      <c r="LBL66" s="217"/>
      <c r="LBM66" s="217"/>
      <c r="LBN66" s="217"/>
      <c r="LBO66" s="217"/>
      <c r="LBP66" s="217"/>
      <c r="LBQ66" s="217"/>
      <c r="LBR66" s="217"/>
      <c r="LBS66" s="217"/>
      <c r="LBT66" s="217"/>
      <c r="LBU66" s="217"/>
      <c r="LBV66" s="217"/>
      <c r="LBW66" s="217"/>
      <c r="LBX66" s="217"/>
      <c r="LBY66" s="217"/>
      <c r="LBZ66" s="217"/>
      <c r="LCA66" s="217"/>
      <c r="LCB66" s="217"/>
      <c r="LCC66" s="217"/>
      <c r="LCD66" s="217"/>
      <c r="LCE66" s="217"/>
      <c r="LCF66" s="217"/>
      <c r="LCG66" s="217"/>
      <c r="LCH66" s="217"/>
      <c r="LCI66" s="217"/>
      <c r="LCJ66" s="217"/>
      <c r="LCK66" s="217"/>
      <c r="LCL66" s="217"/>
      <c r="LCM66" s="217"/>
      <c r="LCN66" s="217"/>
      <c r="LCO66" s="217"/>
      <c r="LCP66" s="217"/>
      <c r="LCQ66" s="217"/>
      <c r="LCR66" s="217"/>
      <c r="LCS66" s="217"/>
      <c r="LCT66" s="217"/>
      <c r="LCU66" s="217"/>
      <c r="LCV66" s="217"/>
      <c r="LCW66" s="217"/>
      <c r="LCX66" s="217"/>
      <c r="LCY66" s="217"/>
      <c r="LCZ66" s="217"/>
      <c r="LDA66" s="217"/>
      <c r="LDB66" s="217"/>
      <c r="LDC66" s="217"/>
      <c r="LDD66" s="217"/>
      <c r="LDE66" s="217"/>
      <c r="LDF66" s="217"/>
      <c r="LDG66" s="217"/>
      <c r="LDH66" s="217"/>
      <c r="LDI66" s="217"/>
      <c r="LDJ66" s="217"/>
      <c r="LDK66" s="217"/>
      <c r="LDL66" s="217"/>
      <c r="LDM66" s="217"/>
      <c r="LDN66" s="217"/>
      <c r="LDO66" s="217"/>
      <c r="LDP66" s="217"/>
      <c r="LDQ66" s="217"/>
      <c r="LDR66" s="217"/>
      <c r="LDS66" s="217"/>
      <c r="LDT66" s="217"/>
      <c r="LDU66" s="217"/>
      <c r="LDV66" s="217"/>
      <c r="LDW66" s="217"/>
      <c r="LDX66" s="217"/>
      <c r="LDY66" s="217"/>
      <c r="LDZ66" s="217"/>
      <c r="LEA66" s="217"/>
      <c r="LEB66" s="217"/>
      <c r="LEC66" s="217"/>
      <c r="LED66" s="217"/>
      <c r="LEE66" s="217"/>
      <c r="LEF66" s="217"/>
      <c r="LEG66" s="217"/>
      <c r="LEH66" s="217"/>
      <c r="LEI66" s="217"/>
      <c r="LEJ66" s="217"/>
      <c r="LEK66" s="217"/>
      <c r="LEL66" s="217"/>
      <c r="LEM66" s="217"/>
      <c r="LEN66" s="217"/>
      <c r="LEO66" s="217"/>
      <c r="LEP66" s="217"/>
      <c r="LEQ66" s="217"/>
      <c r="LER66" s="217"/>
      <c r="LES66" s="217"/>
      <c r="LET66" s="217"/>
      <c r="LEU66" s="217"/>
      <c r="LEV66" s="217"/>
      <c r="LEW66" s="217"/>
      <c r="LEX66" s="217"/>
      <c r="LEY66" s="217"/>
      <c r="LEZ66" s="217"/>
      <c r="LFA66" s="217"/>
      <c r="LFB66" s="217"/>
      <c r="LFC66" s="217"/>
      <c r="LFD66" s="217"/>
      <c r="LFE66" s="217"/>
      <c r="LFF66" s="217"/>
      <c r="LFG66" s="217"/>
      <c r="LFH66" s="217"/>
      <c r="LFI66" s="217"/>
      <c r="LFJ66" s="217"/>
      <c r="LFK66" s="217"/>
      <c r="LFL66" s="217"/>
      <c r="LFM66" s="217"/>
      <c r="LFN66" s="217"/>
      <c r="LFO66" s="217"/>
      <c r="LFP66" s="217"/>
      <c r="LFQ66" s="217"/>
      <c r="LFR66" s="217"/>
      <c r="LFS66" s="217"/>
      <c r="LFT66" s="217"/>
      <c r="LFU66" s="217"/>
      <c r="LFV66" s="217"/>
      <c r="LFW66" s="217"/>
      <c r="LFX66" s="217"/>
      <c r="LFY66" s="217"/>
      <c r="LFZ66" s="217"/>
      <c r="LGA66" s="217"/>
      <c r="LGB66" s="217"/>
      <c r="LGC66" s="217"/>
      <c r="LGD66" s="217"/>
      <c r="LGE66" s="217"/>
      <c r="LGF66" s="217"/>
      <c r="LGG66" s="217"/>
      <c r="LGH66" s="217"/>
      <c r="LGI66" s="217"/>
      <c r="LGJ66" s="217"/>
      <c r="LGK66" s="217"/>
      <c r="LGL66" s="217"/>
      <c r="LGM66" s="217"/>
      <c r="LGN66" s="217"/>
      <c r="LGO66" s="217"/>
      <c r="LGP66" s="217"/>
      <c r="LGQ66" s="217"/>
      <c r="LGR66" s="217"/>
      <c r="LGS66" s="217"/>
      <c r="LGT66" s="217"/>
      <c r="LGU66" s="217"/>
      <c r="LGV66" s="217"/>
      <c r="LGW66" s="217"/>
      <c r="LGX66" s="217"/>
      <c r="LGY66" s="217"/>
      <c r="LGZ66" s="217"/>
      <c r="LHA66" s="217"/>
      <c r="LHB66" s="217"/>
      <c r="LHC66" s="217"/>
      <c r="LHD66" s="217"/>
      <c r="LHE66" s="217"/>
      <c r="LHF66" s="217"/>
      <c r="LHG66" s="217"/>
      <c r="LHH66" s="217"/>
      <c r="LHI66" s="217"/>
      <c r="LHJ66" s="217"/>
      <c r="LHK66" s="217"/>
      <c r="LHL66" s="217"/>
      <c r="LHM66" s="217"/>
      <c r="LHN66" s="217"/>
      <c r="LHO66" s="217"/>
      <c r="LHP66" s="217"/>
      <c r="LHQ66" s="217"/>
      <c r="LHR66" s="217"/>
      <c r="LHS66" s="217"/>
      <c r="LHT66" s="217"/>
      <c r="LHU66" s="217"/>
      <c r="LHV66" s="217"/>
      <c r="LHW66" s="217"/>
      <c r="LHX66" s="217"/>
      <c r="LHY66" s="217"/>
      <c r="LHZ66" s="217"/>
      <c r="LIA66" s="217"/>
      <c r="LIB66" s="217"/>
      <c r="LIC66" s="217"/>
      <c r="LID66" s="217"/>
      <c r="LIE66" s="217"/>
      <c r="LIF66" s="217"/>
      <c r="LIG66" s="217"/>
      <c r="LIH66" s="217"/>
      <c r="LII66" s="217"/>
      <c r="LIJ66" s="217"/>
      <c r="LIK66" s="217"/>
      <c r="LIL66" s="217"/>
      <c r="LIM66" s="217"/>
      <c r="LIN66" s="217"/>
      <c r="LIO66" s="217"/>
      <c r="LIP66" s="217"/>
      <c r="LIQ66" s="217"/>
      <c r="LIR66" s="217"/>
      <c r="LIS66" s="217"/>
      <c r="LIT66" s="217"/>
      <c r="LIU66" s="217"/>
      <c r="LIV66" s="217"/>
      <c r="LIW66" s="217"/>
      <c r="LIX66" s="217"/>
      <c r="LIY66" s="217"/>
      <c r="LIZ66" s="217"/>
      <c r="LJA66" s="217"/>
      <c r="LJB66" s="217"/>
      <c r="LJC66" s="217"/>
      <c r="LJD66" s="217"/>
      <c r="LJE66" s="217"/>
      <c r="LJF66" s="217"/>
      <c r="LJG66" s="217"/>
      <c r="LJH66" s="217"/>
      <c r="LJI66" s="217"/>
      <c r="LJJ66" s="217"/>
      <c r="LJK66" s="217"/>
      <c r="LJL66" s="217"/>
      <c r="LJM66" s="217"/>
      <c r="LJN66" s="217"/>
      <c r="LJO66" s="217"/>
      <c r="LJP66" s="217"/>
      <c r="LJQ66" s="217"/>
      <c r="LJR66" s="217"/>
      <c r="LJS66" s="217"/>
      <c r="LJT66" s="217"/>
      <c r="LJU66" s="217"/>
      <c r="LJV66" s="217"/>
      <c r="LJW66" s="217"/>
      <c r="LJX66" s="217"/>
      <c r="LJY66" s="217"/>
      <c r="LJZ66" s="217"/>
      <c r="LKA66" s="217"/>
      <c r="LKB66" s="217"/>
      <c r="LKC66" s="217"/>
      <c r="LKD66" s="217"/>
      <c r="LKE66" s="217"/>
      <c r="LKF66" s="217"/>
      <c r="LKG66" s="217"/>
      <c r="LKH66" s="217"/>
      <c r="LKI66" s="217"/>
      <c r="LKJ66" s="217"/>
      <c r="LKK66" s="217"/>
      <c r="LKL66" s="217"/>
      <c r="LKM66" s="217"/>
      <c r="LKN66" s="217"/>
      <c r="LKO66" s="217"/>
      <c r="LKP66" s="217"/>
      <c r="LKQ66" s="217"/>
      <c r="LKR66" s="217"/>
      <c r="LKS66" s="217"/>
      <c r="LKT66" s="217"/>
      <c r="LKU66" s="217"/>
      <c r="LKV66" s="217"/>
      <c r="LKW66" s="217"/>
      <c r="LKX66" s="217"/>
      <c r="LKY66" s="217"/>
      <c r="LKZ66" s="217"/>
      <c r="LLA66" s="217"/>
      <c r="LLB66" s="217"/>
      <c r="LLC66" s="217"/>
      <c r="LLD66" s="217"/>
      <c r="LLE66" s="217"/>
      <c r="LLF66" s="217"/>
      <c r="LLG66" s="217"/>
      <c r="LLH66" s="217"/>
      <c r="LLI66" s="217"/>
      <c r="LLJ66" s="217"/>
      <c r="LLK66" s="217"/>
      <c r="LLL66" s="217"/>
      <c r="LLM66" s="217"/>
      <c r="LLN66" s="217"/>
      <c r="LLO66" s="217"/>
      <c r="LLP66" s="217"/>
      <c r="LLQ66" s="217"/>
      <c r="LLR66" s="217"/>
      <c r="LLS66" s="217"/>
      <c r="LLT66" s="217"/>
      <c r="LLU66" s="217"/>
      <c r="LLV66" s="217"/>
      <c r="LLW66" s="217"/>
      <c r="LLX66" s="217"/>
      <c r="LLY66" s="217"/>
      <c r="LLZ66" s="217"/>
      <c r="LMA66" s="217"/>
      <c r="LMB66" s="217"/>
      <c r="LMC66" s="217"/>
      <c r="LMD66" s="217"/>
      <c r="LME66" s="217"/>
      <c r="LMF66" s="217"/>
      <c r="LMG66" s="217"/>
      <c r="LMH66" s="217"/>
      <c r="LMI66" s="217"/>
      <c r="LMJ66" s="217"/>
      <c r="LMK66" s="217"/>
      <c r="LML66" s="217"/>
      <c r="LMM66" s="217"/>
      <c r="LMN66" s="217"/>
      <c r="LMO66" s="217"/>
      <c r="LMP66" s="217"/>
      <c r="LMQ66" s="217"/>
      <c r="LMR66" s="217"/>
      <c r="LMS66" s="217"/>
      <c r="LMT66" s="217"/>
      <c r="LMU66" s="217"/>
      <c r="LMV66" s="217"/>
      <c r="LMW66" s="217"/>
      <c r="LMX66" s="217"/>
      <c r="LMY66" s="217"/>
      <c r="LMZ66" s="217"/>
      <c r="LNA66" s="217"/>
      <c r="LNB66" s="217"/>
      <c r="LNC66" s="217"/>
      <c r="LND66" s="217"/>
      <c r="LNE66" s="217"/>
      <c r="LNF66" s="217"/>
      <c r="LNG66" s="217"/>
      <c r="LNH66" s="217"/>
      <c r="LNI66" s="217"/>
      <c r="LNJ66" s="217"/>
      <c r="LNK66" s="217"/>
      <c r="LNL66" s="217"/>
      <c r="LNM66" s="217"/>
      <c r="LNN66" s="217"/>
      <c r="LNO66" s="217"/>
      <c r="LNP66" s="217"/>
      <c r="LNQ66" s="217"/>
      <c r="LNR66" s="217"/>
      <c r="LNS66" s="217"/>
      <c r="LNT66" s="217"/>
      <c r="LNU66" s="217"/>
      <c r="LNV66" s="217"/>
      <c r="LNW66" s="217"/>
      <c r="LNX66" s="217"/>
      <c r="LNY66" s="217"/>
      <c r="LNZ66" s="217"/>
      <c r="LOA66" s="217"/>
      <c r="LOB66" s="217"/>
      <c r="LOC66" s="217"/>
      <c r="LOD66" s="217"/>
      <c r="LOE66" s="217"/>
      <c r="LOF66" s="217"/>
      <c r="LOG66" s="217"/>
      <c r="LOH66" s="217"/>
      <c r="LOI66" s="217"/>
      <c r="LOJ66" s="217"/>
      <c r="LOK66" s="217"/>
      <c r="LOL66" s="217"/>
      <c r="LOM66" s="217"/>
      <c r="LON66" s="217"/>
      <c r="LOO66" s="217"/>
      <c r="LOP66" s="217"/>
      <c r="LOQ66" s="217"/>
      <c r="LOR66" s="217"/>
      <c r="LOS66" s="217"/>
      <c r="LOT66" s="217"/>
      <c r="LOU66" s="217"/>
      <c r="LOV66" s="217"/>
      <c r="LOW66" s="217"/>
      <c r="LOX66" s="217"/>
      <c r="LOY66" s="217"/>
      <c r="LOZ66" s="217"/>
      <c r="LPA66" s="217"/>
      <c r="LPB66" s="217"/>
      <c r="LPC66" s="217"/>
      <c r="LPD66" s="217"/>
      <c r="LPE66" s="217"/>
      <c r="LPF66" s="217"/>
      <c r="LPG66" s="217"/>
      <c r="LPH66" s="217"/>
      <c r="LPI66" s="217"/>
      <c r="LPJ66" s="217"/>
      <c r="LPK66" s="217"/>
      <c r="LPL66" s="217"/>
      <c r="LPM66" s="217"/>
      <c r="LPN66" s="217"/>
      <c r="LPO66" s="217"/>
      <c r="LPP66" s="217"/>
      <c r="LPQ66" s="217"/>
      <c r="LPR66" s="217"/>
      <c r="LPS66" s="217"/>
      <c r="LPT66" s="217"/>
      <c r="LPU66" s="217"/>
      <c r="LPV66" s="217"/>
      <c r="LPW66" s="217"/>
      <c r="LPX66" s="217"/>
      <c r="LPY66" s="217"/>
      <c r="LPZ66" s="217"/>
      <c r="LQA66" s="217"/>
      <c r="LQB66" s="217"/>
      <c r="LQC66" s="217"/>
      <c r="LQD66" s="217"/>
      <c r="LQE66" s="217"/>
      <c r="LQF66" s="217"/>
      <c r="LQG66" s="217"/>
      <c r="LQH66" s="217"/>
      <c r="LQI66" s="217"/>
      <c r="LQJ66" s="217"/>
      <c r="LQK66" s="217"/>
      <c r="LQL66" s="217"/>
      <c r="LQM66" s="217"/>
      <c r="LQN66" s="217"/>
      <c r="LQO66" s="217"/>
      <c r="LQP66" s="217"/>
      <c r="LQQ66" s="217"/>
      <c r="LQR66" s="217"/>
      <c r="LQS66" s="217"/>
      <c r="LQT66" s="217"/>
      <c r="LQU66" s="217"/>
      <c r="LQV66" s="217"/>
      <c r="LQW66" s="217"/>
      <c r="LQX66" s="217"/>
      <c r="LQY66" s="217"/>
      <c r="LQZ66" s="217"/>
      <c r="LRA66" s="217"/>
      <c r="LRB66" s="217"/>
      <c r="LRC66" s="217"/>
      <c r="LRD66" s="217"/>
      <c r="LRE66" s="217"/>
      <c r="LRF66" s="217"/>
      <c r="LRG66" s="217"/>
      <c r="LRH66" s="217"/>
      <c r="LRI66" s="217"/>
      <c r="LRJ66" s="217"/>
      <c r="LRK66" s="217"/>
      <c r="LRL66" s="217"/>
      <c r="LRM66" s="217"/>
      <c r="LRN66" s="217"/>
      <c r="LRO66" s="217"/>
      <c r="LRP66" s="217"/>
      <c r="LRQ66" s="217"/>
      <c r="LRR66" s="217"/>
      <c r="LRS66" s="217"/>
      <c r="LRT66" s="217"/>
      <c r="LRU66" s="217"/>
      <c r="LRV66" s="217"/>
      <c r="LRW66" s="217"/>
      <c r="LRX66" s="217"/>
      <c r="LRY66" s="217"/>
      <c r="LRZ66" s="217"/>
      <c r="LSA66" s="217"/>
      <c r="LSB66" s="217"/>
      <c r="LSC66" s="217"/>
      <c r="LSD66" s="217"/>
      <c r="LSE66" s="217"/>
      <c r="LSF66" s="217"/>
      <c r="LSG66" s="217"/>
      <c r="LSH66" s="217"/>
      <c r="LSI66" s="217"/>
      <c r="LSJ66" s="217"/>
      <c r="LSK66" s="217"/>
      <c r="LSL66" s="217"/>
      <c r="LSM66" s="217"/>
      <c r="LSN66" s="217"/>
      <c r="LSO66" s="217"/>
      <c r="LSP66" s="217"/>
      <c r="LSQ66" s="217"/>
      <c r="LSR66" s="217"/>
      <c r="LSS66" s="217"/>
      <c r="LST66" s="217"/>
      <c r="LSU66" s="217"/>
      <c r="LSV66" s="217"/>
      <c r="LSW66" s="217"/>
      <c r="LSX66" s="217"/>
      <c r="LSY66" s="217"/>
      <c r="LSZ66" s="217"/>
      <c r="LTA66" s="217"/>
      <c r="LTB66" s="217"/>
      <c r="LTC66" s="217"/>
      <c r="LTD66" s="217"/>
      <c r="LTE66" s="217"/>
      <c r="LTF66" s="217"/>
      <c r="LTG66" s="217"/>
      <c r="LTH66" s="217"/>
      <c r="LTI66" s="217"/>
      <c r="LTJ66" s="217"/>
      <c r="LTK66" s="217"/>
      <c r="LTL66" s="217"/>
      <c r="LTM66" s="217"/>
      <c r="LTN66" s="217"/>
      <c r="LTO66" s="217"/>
      <c r="LTP66" s="217"/>
      <c r="LTQ66" s="217"/>
      <c r="LTR66" s="217"/>
      <c r="LTS66" s="217"/>
      <c r="LTT66" s="217"/>
      <c r="LTU66" s="217"/>
      <c r="LTV66" s="217"/>
      <c r="LTW66" s="217"/>
      <c r="LTX66" s="217"/>
      <c r="LTY66" s="217"/>
      <c r="LTZ66" s="217"/>
      <c r="LUA66" s="217"/>
      <c r="LUB66" s="217"/>
      <c r="LUC66" s="217"/>
      <c r="LUD66" s="217"/>
      <c r="LUE66" s="217"/>
      <c r="LUF66" s="217"/>
      <c r="LUG66" s="217"/>
      <c r="LUH66" s="217"/>
      <c r="LUI66" s="217"/>
      <c r="LUJ66" s="217"/>
      <c r="LUK66" s="217"/>
      <c r="LUL66" s="217"/>
      <c r="LUM66" s="217"/>
      <c r="LUN66" s="217"/>
      <c r="LUO66" s="217"/>
      <c r="LUP66" s="217"/>
      <c r="LUQ66" s="217"/>
      <c r="LUR66" s="217"/>
      <c r="LUS66" s="217"/>
      <c r="LUT66" s="217"/>
      <c r="LUU66" s="217"/>
      <c r="LUV66" s="217"/>
      <c r="LUW66" s="217"/>
      <c r="LUX66" s="217"/>
      <c r="LUY66" s="217"/>
      <c r="LUZ66" s="217"/>
      <c r="LVA66" s="217"/>
      <c r="LVB66" s="217"/>
      <c r="LVC66" s="217"/>
      <c r="LVD66" s="217"/>
      <c r="LVE66" s="217"/>
      <c r="LVF66" s="217"/>
      <c r="LVG66" s="217"/>
      <c r="LVH66" s="217"/>
      <c r="LVI66" s="217"/>
      <c r="LVJ66" s="217"/>
      <c r="LVK66" s="217"/>
      <c r="LVL66" s="217"/>
      <c r="LVM66" s="217"/>
      <c r="LVN66" s="217"/>
      <c r="LVO66" s="217"/>
      <c r="LVP66" s="217"/>
      <c r="LVQ66" s="217"/>
      <c r="LVR66" s="217"/>
      <c r="LVS66" s="217"/>
      <c r="LVT66" s="217"/>
      <c r="LVU66" s="217"/>
      <c r="LVV66" s="217"/>
      <c r="LVW66" s="217"/>
      <c r="LVX66" s="217"/>
      <c r="LVY66" s="217"/>
      <c r="LVZ66" s="217"/>
      <c r="LWA66" s="217"/>
      <c r="LWB66" s="217"/>
      <c r="LWC66" s="217"/>
      <c r="LWD66" s="217"/>
      <c r="LWE66" s="217"/>
      <c r="LWF66" s="217"/>
      <c r="LWG66" s="217"/>
      <c r="LWH66" s="217"/>
      <c r="LWI66" s="217"/>
      <c r="LWJ66" s="217"/>
      <c r="LWK66" s="217"/>
      <c r="LWL66" s="217"/>
      <c r="LWM66" s="217"/>
      <c r="LWN66" s="217"/>
      <c r="LWO66" s="217"/>
      <c r="LWP66" s="217"/>
      <c r="LWQ66" s="217"/>
      <c r="LWR66" s="217"/>
      <c r="LWS66" s="217"/>
      <c r="LWT66" s="217"/>
      <c r="LWU66" s="217"/>
      <c r="LWV66" s="217"/>
      <c r="LWW66" s="217"/>
      <c r="LWX66" s="217"/>
      <c r="LWY66" s="217"/>
      <c r="LWZ66" s="217"/>
      <c r="LXA66" s="217"/>
      <c r="LXB66" s="217"/>
      <c r="LXC66" s="217"/>
      <c r="LXD66" s="217"/>
      <c r="LXE66" s="217"/>
      <c r="LXF66" s="217"/>
      <c r="LXG66" s="217"/>
      <c r="LXH66" s="217"/>
      <c r="LXI66" s="217"/>
      <c r="LXJ66" s="217"/>
      <c r="LXK66" s="217"/>
      <c r="LXL66" s="217"/>
      <c r="LXM66" s="217"/>
      <c r="LXN66" s="217"/>
      <c r="LXO66" s="217"/>
      <c r="LXP66" s="217"/>
      <c r="LXQ66" s="217"/>
      <c r="LXR66" s="217"/>
      <c r="LXS66" s="217"/>
      <c r="LXT66" s="217"/>
      <c r="LXU66" s="217"/>
      <c r="LXV66" s="217"/>
      <c r="LXW66" s="217"/>
      <c r="LXX66" s="217"/>
      <c r="LXY66" s="217"/>
      <c r="LXZ66" s="217"/>
      <c r="LYA66" s="217"/>
      <c r="LYB66" s="217"/>
      <c r="LYC66" s="217"/>
      <c r="LYD66" s="217"/>
      <c r="LYE66" s="217"/>
      <c r="LYF66" s="217"/>
      <c r="LYG66" s="217"/>
      <c r="LYH66" s="217"/>
      <c r="LYI66" s="217"/>
      <c r="LYJ66" s="217"/>
      <c r="LYK66" s="217"/>
      <c r="LYL66" s="217"/>
      <c r="LYM66" s="217"/>
      <c r="LYN66" s="217"/>
      <c r="LYO66" s="217"/>
      <c r="LYP66" s="217"/>
      <c r="LYQ66" s="217"/>
      <c r="LYR66" s="217"/>
      <c r="LYS66" s="217"/>
      <c r="LYT66" s="217"/>
      <c r="LYU66" s="217"/>
      <c r="LYV66" s="217"/>
      <c r="LYW66" s="217"/>
      <c r="LYX66" s="217"/>
      <c r="LYY66" s="217"/>
      <c r="LYZ66" s="217"/>
      <c r="LZA66" s="217"/>
      <c r="LZB66" s="217"/>
      <c r="LZC66" s="217"/>
      <c r="LZD66" s="217"/>
      <c r="LZE66" s="217"/>
      <c r="LZF66" s="217"/>
      <c r="LZG66" s="217"/>
      <c r="LZH66" s="217"/>
      <c r="LZI66" s="217"/>
      <c r="LZJ66" s="217"/>
      <c r="LZK66" s="217"/>
      <c r="LZL66" s="217"/>
      <c r="LZM66" s="217"/>
      <c r="LZN66" s="217"/>
      <c r="LZO66" s="217"/>
      <c r="LZP66" s="217"/>
      <c r="LZQ66" s="217"/>
      <c r="LZR66" s="217"/>
      <c r="LZS66" s="217"/>
      <c r="LZT66" s="217"/>
      <c r="LZU66" s="217"/>
      <c r="LZV66" s="217"/>
      <c r="LZW66" s="217"/>
      <c r="LZX66" s="217"/>
      <c r="LZY66" s="217"/>
      <c r="LZZ66" s="217"/>
      <c r="MAA66" s="217"/>
      <c r="MAB66" s="217"/>
      <c r="MAC66" s="217"/>
      <c r="MAD66" s="217"/>
      <c r="MAE66" s="217"/>
      <c r="MAF66" s="217"/>
      <c r="MAG66" s="217"/>
      <c r="MAH66" s="217"/>
      <c r="MAI66" s="217"/>
      <c r="MAJ66" s="217"/>
      <c r="MAK66" s="217"/>
      <c r="MAL66" s="217"/>
      <c r="MAM66" s="217"/>
      <c r="MAN66" s="217"/>
      <c r="MAO66" s="217"/>
      <c r="MAP66" s="217"/>
      <c r="MAQ66" s="217"/>
      <c r="MAR66" s="217"/>
      <c r="MAS66" s="217"/>
      <c r="MAT66" s="217"/>
      <c r="MAU66" s="217"/>
      <c r="MAV66" s="217"/>
      <c r="MAW66" s="217"/>
      <c r="MAX66" s="217"/>
      <c r="MAY66" s="217"/>
      <c r="MAZ66" s="217"/>
      <c r="MBA66" s="217"/>
      <c r="MBB66" s="217"/>
      <c r="MBC66" s="217"/>
      <c r="MBD66" s="217"/>
      <c r="MBE66" s="217"/>
      <c r="MBF66" s="217"/>
      <c r="MBG66" s="217"/>
      <c r="MBH66" s="217"/>
      <c r="MBI66" s="217"/>
      <c r="MBJ66" s="217"/>
      <c r="MBK66" s="217"/>
      <c r="MBL66" s="217"/>
      <c r="MBM66" s="217"/>
      <c r="MBN66" s="217"/>
      <c r="MBO66" s="217"/>
      <c r="MBP66" s="217"/>
      <c r="MBQ66" s="217"/>
      <c r="MBR66" s="217"/>
      <c r="MBS66" s="217"/>
      <c r="MBT66" s="217"/>
      <c r="MBU66" s="217"/>
      <c r="MBV66" s="217"/>
      <c r="MBW66" s="217"/>
      <c r="MBX66" s="217"/>
      <c r="MBY66" s="217"/>
      <c r="MBZ66" s="217"/>
      <c r="MCA66" s="217"/>
      <c r="MCB66" s="217"/>
      <c r="MCC66" s="217"/>
      <c r="MCD66" s="217"/>
      <c r="MCE66" s="217"/>
      <c r="MCF66" s="217"/>
      <c r="MCG66" s="217"/>
      <c r="MCH66" s="217"/>
      <c r="MCI66" s="217"/>
      <c r="MCJ66" s="217"/>
      <c r="MCK66" s="217"/>
      <c r="MCL66" s="217"/>
      <c r="MCM66" s="217"/>
      <c r="MCN66" s="217"/>
      <c r="MCO66" s="217"/>
      <c r="MCP66" s="217"/>
      <c r="MCQ66" s="217"/>
      <c r="MCR66" s="217"/>
      <c r="MCS66" s="217"/>
      <c r="MCT66" s="217"/>
      <c r="MCU66" s="217"/>
      <c r="MCV66" s="217"/>
      <c r="MCW66" s="217"/>
      <c r="MCX66" s="217"/>
      <c r="MCY66" s="217"/>
      <c r="MCZ66" s="217"/>
      <c r="MDA66" s="217"/>
      <c r="MDB66" s="217"/>
      <c r="MDC66" s="217"/>
      <c r="MDD66" s="217"/>
      <c r="MDE66" s="217"/>
      <c r="MDF66" s="217"/>
      <c r="MDG66" s="217"/>
      <c r="MDH66" s="217"/>
      <c r="MDI66" s="217"/>
      <c r="MDJ66" s="217"/>
      <c r="MDK66" s="217"/>
      <c r="MDL66" s="217"/>
      <c r="MDM66" s="217"/>
      <c r="MDN66" s="217"/>
      <c r="MDO66" s="217"/>
      <c r="MDP66" s="217"/>
      <c r="MDQ66" s="217"/>
      <c r="MDR66" s="217"/>
      <c r="MDS66" s="217"/>
      <c r="MDT66" s="217"/>
      <c r="MDU66" s="217"/>
      <c r="MDV66" s="217"/>
      <c r="MDW66" s="217"/>
      <c r="MDX66" s="217"/>
      <c r="MDY66" s="217"/>
      <c r="MDZ66" s="217"/>
      <c r="MEA66" s="217"/>
      <c r="MEB66" s="217"/>
      <c r="MEC66" s="217"/>
      <c r="MED66" s="217"/>
      <c r="MEE66" s="217"/>
      <c r="MEF66" s="217"/>
      <c r="MEG66" s="217"/>
      <c r="MEH66" s="217"/>
      <c r="MEI66" s="217"/>
      <c r="MEJ66" s="217"/>
      <c r="MEK66" s="217"/>
      <c r="MEL66" s="217"/>
      <c r="MEM66" s="217"/>
      <c r="MEN66" s="217"/>
      <c r="MEO66" s="217"/>
      <c r="MEP66" s="217"/>
      <c r="MEQ66" s="217"/>
      <c r="MER66" s="217"/>
      <c r="MES66" s="217"/>
      <c r="MET66" s="217"/>
      <c r="MEU66" s="217"/>
      <c r="MEV66" s="217"/>
      <c r="MEW66" s="217"/>
      <c r="MEX66" s="217"/>
      <c r="MEY66" s="217"/>
      <c r="MEZ66" s="217"/>
      <c r="MFA66" s="217"/>
      <c r="MFB66" s="217"/>
      <c r="MFC66" s="217"/>
      <c r="MFD66" s="217"/>
      <c r="MFE66" s="217"/>
      <c r="MFF66" s="217"/>
      <c r="MFG66" s="217"/>
      <c r="MFH66" s="217"/>
      <c r="MFI66" s="217"/>
      <c r="MFJ66" s="217"/>
      <c r="MFK66" s="217"/>
      <c r="MFL66" s="217"/>
      <c r="MFM66" s="217"/>
      <c r="MFN66" s="217"/>
      <c r="MFO66" s="217"/>
      <c r="MFP66" s="217"/>
      <c r="MFQ66" s="217"/>
      <c r="MFR66" s="217"/>
      <c r="MFS66" s="217"/>
      <c r="MFT66" s="217"/>
      <c r="MFU66" s="217"/>
      <c r="MFV66" s="217"/>
      <c r="MFW66" s="217"/>
      <c r="MFX66" s="217"/>
      <c r="MFY66" s="217"/>
      <c r="MFZ66" s="217"/>
      <c r="MGA66" s="217"/>
      <c r="MGB66" s="217"/>
      <c r="MGC66" s="217"/>
      <c r="MGD66" s="217"/>
      <c r="MGE66" s="217"/>
      <c r="MGF66" s="217"/>
      <c r="MGG66" s="217"/>
      <c r="MGH66" s="217"/>
      <c r="MGI66" s="217"/>
      <c r="MGJ66" s="217"/>
      <c r="MGK66" s="217"/>
      <c r="MGL66" s="217"/>
      <c r="MGM66" s="217"/>
      <c r="MGN66" s="217"/>
      <c r="MGO66" s="217"/>
      <c r="MGP66" s="217"/>
      <c r="MGQ66" s="217"/>
      <c r="MGR66" s="217"/>
      <c r="MGS66" s="217"/>
      <c r="MGT66" s="217"/>
      <c r="MGU66" s="217"/>
      <c r="MGV66" s="217"/>
      <c r="MGW66" s="217"/>
      <c r="MGX66" s="217"/>
      <c r="MGY66" s="217"/>
      <c r="MGZ66" s="217"/>
      <c r="MHA66" s="217"/>
      <c r="MHB66" s="217"/>
      <c r="MHC66" s="217"/>
      <c r="MHD66" s="217"/>
      <c r="MHE66" s="217"/>
      <c r="MHF66" s="217"/>
      <c r="MHG66" s="217"/>
      <c r="MHH66" s="217"/>
      <c r="MHI66" s="217"/>
      <c r="MHJ66" s="217"/>
      <c r="MHK66" s="217"/>
      <c r="MHL66" s="217"/>
      <c r="MHM66" s="217"/>
      <c r="MHN66" s="217"/>
      <c r="MHO66" s="217"/>
      <c r="MHP66" s="217"/>
      <c r="MHQ66" s="217"/>
      <c r="MHR66" s="217"/>
      <c r="MHS66" s="217"/>
      <c r="MHT66" s="217"/>
      <c r="MHU66" s="217"/>
      <c r="MHV66" s="217"/>
      <c r="MHW66" s="217"/>
      <c r="MHX66" s="217"/>
      <c r="MHY66" s="217"/>
      <c r="MHZ66" s="217"/>
      <c r="MIA66" s="217"/>
      <c r="MIB66" s="217"/>
      <c r="MIC66" s="217"/>
      <c r="MID66" s="217"/>
      <c r="MIE66" s="217"/>
      <c r="MIF66" s="217"/>
      <c r="MIG66" s="217"/>
      <c r="MIH66" s="217"/>
      <c r="MII66" s="217"/>
      <c r="MIJ66" s="217"/>
      <c r="MIK66" s="217"/>
      <c r="MIL66" s="217"/>
      <c r="MIM66" s="217"/>
      <c r="MIN66" s="217"/>
      <c r="MIO66" s="217"/>
      <c r="MIP66" s="217"/>
      <c r="MIQ66" s="217"/>
      <c r="MIR66" s="217"/>
      <c r="MIS66" s="217"/>
      <c r="MIT66" s="217"/>
      <c r="MIU66" s="217"/>
      <c r="MIV66" s="217"/>
      <c r="MIW66" s="217"/>
      <c r="MIX66" s="217"/>
      <c r="MIY66" s="217"/>
      <c r="MIZ66" s="217"/>
      <c r="MJA66" s="217"/>
      <c r="MJB66" s="217"/>
      <c r="MJC66" s="217"/>
      <c r="MJD66" s="217"/>
      <c r="MJE66" s="217"/>
      <c r="MJF66" s="217"/>
      <c r="MJG66" s="217"/>
      <c r="MJH66" s="217"/>
      <c r="MJI66" s="217"/>
      <c r="MJJ66" s="217"/>
      <c r="MJK66" s="217"/>
      <c r="MJL66" s="217"/>
      <c r="MJM66" s="217"/>
      <c r="MJN66" s="217"/>
      <c r="MJO66" s="217"/>
      <c r="MJP66" s="217"/>
      <c r="MJQ66" s="217"/>
      <c r="MJR66" s="217"/>
      <c r="MJS66" s="217"/>
      <c r="MJT66" s="217"/>
      <c r="MJU66" s="217"/>
      <c r="MJV66" s="217"/>
      <c r="MJW66" s="217"/>
      <c r="MJX66" s="217"/>
      <c r="MJY66" s="217"/>
      <c r="MJZ66" s="217"/>
      <c r="MKA66" s="217"/>
      <c r="MKB66" s="217"/>
      <c r="MKC66" s="217"/>
      <c r="MKD66" s="217"/>
      <c r="MKE66" s="217"/>
      <c r="MKF66" s="217"/>
      <c r="MKG66" s="217"/>
      <c r="MKH66" s="217"/>
      <c r="MKI66" s="217"/>
      <c r="MKJ66" s="217"/>
      <c r="MKK66" s="217"/>
      <c r="MKL66" s="217"/>
      <c r="MKM66" s="217"/>
      <c r="MKN66" s="217"/>
      <c r="MKO66" s="217"/>
      <c r="MKP66" s="217"/>
      <c r="MKQ66" s="217"/>
      <c r="MKR66" s="217"/>
      <c r="MKS66" s="217"/>
      <c r="MKT66" s="217"/>
      <c r="MKU66" s="217"/>
      <c r="MKV66" s="217"/>
      <c r="MKW66" s="217"/>
      <c r="MKX66" s="217"/>
      <c r="MKY66" s="217"/>
      <c r="MKZ66" s="217"/>
      <c r="MLA66" s="217"/>
      <c r="MLB66" s="217"/>
      <c r="MLC66" s="217"/>
      <c r="MLD66" s="217"/>
      <c r="MLE66" s="217"/>
      <c r="MLF66" s="217"/>
      <c r="MLG66" s="217"/>
      <c r="MLH66" s="217"/>
      <c r="MLI66" s="217"/>
      <c r="MLJ66" s="217"/>
      <c r="MLK66" s="217"/>
      <c r="MLL66" s="217"/>
      <c r="MLM66" s="217"/>
      <c r="MLN66" s="217"/>
      <c r="MLO66" s="217"/>
      <c r="MLP66" s="217"/>
      <c r="MLQ66" s="217"/>
      <c r="MLR66" s="217"/>
      <c r="MLS66" s="217"/>
      <c r="MLT66" s="217"/>
      <c r="MLU66" s="217"/>
      <c r="MLV66" s="217"/>
      <c r="MLW66" s="217"/>
      <c r="MLX66" s="217"/>
      <c r="MLY66" s="217"/>
      <c r="MLZ66" s="217"/>
      <c r="MMA66" s="217"/>
      <c r="MMB66" s="217"/>
      <c r="MMC66" s="217"/>
      <c r="MMD66" s="217"/>
      <c r="MME66" s="217"/>
      <c r="MMF66" s="217"/>
      <c r="MMG66" s="217"/>
      <c r="MMH66" s="217"/>
      <c r="MMI66" s="217"/>
      <c r="MMJ66" s="217"/>
      <c r="MMK66" s="217"/>
      <c r="MML66" s="217"/>
      <c r="MMM66" s="217"/>
      <c r="MMN66" s="217"/>
      <c r="MMO66" s="217"/>
      <c r="MMP66" s="217"/>
      <c r="MMQ66" s="217"/>
      <c r="MMR66" s="217"/>
      <c r="MMS66" s="217"/>
      <c r="MMT66" s="217"/>
      <c r="MMU66" s="217"/>
      <c r="MMV66" s="217"/>
      <c r="MMW66" s="217"/>
      <c r="MMX66" s="217"/>
      <c r="MMY66" s="217"/>
      <c r="MMZ66" s="217"/>
      <c r="MNA66" s="217"/>
      <c r="MNB66" s="217"/>
      <c r="MNC66" s="217"/>
      <c r="MND66" s="217"/>
      <c r="MNE66" s="217"/>
      <c r="MNF66" s="217"/>
      <c r="MNG66" s="217"/>
      <c r="MNH66" s="217"/>
      <c r="MNI66" s="217"/>
      <c r="MNJ66" s="217"/>
      <c r="MNK66" s="217"/>
      <c r="MNL66" s="217"/>
      <c r="MNM66" s="217"/>
      <c r="MNN66" s="217"/>
      <c r="MNO66" s="217"/>
      <c r="MNP66" s="217"/>
      <c r="MNQ66" s="217"/>
      <c r="MNR66" s="217"/>
      <c r="MNS66" s="217"/>
      <c r="MNT66" s="217"/>
      <c r="MNU66" s="217"/>
      <c r="MNV66" s="217"/>
      <c r="MNW66" s="217"/>
      <c r="MNX66" s="217"/>
      <c r="MNY66" s="217"/>
      <c r="MNZ66" s="217"/>
      <c r="MOA66" s="217"/>
      <c r="MOB66" s="217"/>
      <c r="MOC66" s="217"/>
      <c r="MOD66" s="217"/>
      <c r="MOE66" s="217"/>
      <c r="MOF66" s="217"/>
      <c r="MOG66" s="217"/>
      <c r="MOH66" s="217"/>
      <c r="MOI66" s="217"/>
      <c r="MOJ66" s="217"/>
      <c r="MOK66" s="217"/>
      <c r="MOL66" s="217"/>
      <c r="MOM66" s="217"/>
      <c r="MON66" s="217"/>
      <c r="MOO66" s="217"/>
      <c r="MOP66" s="217"/>
      <c r="MOQ66" s="217"/>
      <c r="MOR66" s="217"/>
      <c r="MOS66" s="217"/>
      <c r="MOT66" s="217"/>
      <c r="MOU66" s="217"/>
      <c r="MOV66" s="217"/>
      <c r="MOW66" s="217"/>
      <c r="MOX66" s="217"/>
      <c r="MOY66" s="217"/>
      <c r="MOZ66" s="217"/>
      <c r="MPA66" s="217"/>
      <c r="MPB66" s="217"/>
      <c r="MPC66" s="217"/>
      <c r="MPD66" s="217"/>
      <c r="MPE66" s="217"/>
      <c r="MPF66" s="217"/>
      <c r="MPG66" s="217"/>
      <c r="MPH66" s="217"/>
      <c r="MPI66" s="217"/>
      <c r="MPJ66" s="217"/>
      <c r="MPK66" s="217"/>
      <c r="MPL66" s="217"/>
      <c r="MPM66" s="217"/>
      <c r="MPN66" s="217"/>
      <c r="MPO66" s="217"/>
      <c r="MPP66" s="217"/>
      <c r="MPQ66" s="217"/>
      <c r="MPR66" s="217"/>
      <c r="MPS66" s="217"/>
      <c r="MPT66" s="217"/>
      <c r="MPU66" s="217"/>
      <c r="MPV66" s="217"/>
      <c r="MPW66" s="217"/>
      <c r="MPX66" s="217"/>
      <c r="MPY66" s="217"/>
      <c r="MPZ66" s="217"/>
      <c r="MQA66" s="217"/>
      <c r="MQB66" s="217"/>
      <c r="MQC66" s="217"/>
      <c r="MQD66" s="217"/>
      <c r="MQE66" s="217"/>
      <c r="MQF66" s="217"/>
      <c r="MQG66" s="217"/>
      <c r="MQH66" s="217"/>
      <c r="MQI66" s="217"/>
      <c r="MQJ66" s="217"/>
      <c r="MQK66" s="217"/>
      <c r="MQL66" s="217"/>
      <c r="MQM66" s="217"/>
      <c r="MQN66" s="217"/>
      <c r="MQO66" s="217"/>
      <c r="MQP66" s="217"/>
      <c r="MQQ66" s="217"/>
      <c r="MQR66" s="217"/>
      <c r="MQS66" s="217"/>
      <c r="MQT66" s="217"/>
      <c r="MQU66" s="217"/>
      <c r="MQV66" s="217"/>
      <c r="MQW66" s="217"/>
      <c r="MQX66" s="217"/>
      <c r="MQY66" s="217"/>
      <c r="MQZ66" s="217"/>
      <c r="MRA66" s="217"/>
      <c r="MRB66" s="217"/>
      <c r="MRC66" s="217"/>
      <c r="MRD66" s="217"/>
      <c r="MRE66" s="217"/>
      <c r="MRF66" s="217"/>
      <c r="MRG66" s="217"/>
      <c r="MRH66" s="217"/>
      <c r="MRI66" s="217"/>
      <c r="MRJ66" s="217"/>
      <c r="MRK66" s="217"/>
      <c r="MRL66" s="217"/>
      <c r="MRM66" s="217"/>
      <c r="MRN66" s="217"/>
      <c r="MRO66" s="217"/>
      <c r="MRP66" s="217"/>
      <c r="MRQ66" s="217"/>
      <c r="MRR66" s="217"/>
      <c r="MRS66" s="217"/>
      <c r="MRT66" s="217"/>
      <c r="MRU66" s="217"/>
      <c r="MRV66" s="217"/>
      <c r="MRW66" s="217"/>
      <c r="MRX66" s="217"/>
      <c r="MRY66" s="217"/>
      <c r="MRZ66" s="217"/>
      <c r="MSA66" s="217"/>
      <c r="MSB66" s="217"/>
      <c r="MSC66" s="217"/>
      <c r="MSD66" s="217"/>
      <c r="MSE66" s="217"/>
      <c r="MSF66" s="217"/>
      <c r="MSG66" s="217"/>
      <c r="MSH66" s="217"/>
      <c r="MSI66" s="217"/>
      <c r="MSJ66" s="217"/>
      <c r="MSK66" s="217"/>
      <c r="MSL66" s="217"/>
      <c r="MSM66" s="217"/>
      <c r="MSN66" s="217"/>
      <c r="MSO66" s="217"/>
      <c r="MSP66" s="217"/>
      <c r="MSQ66" s="217"/>
      <c r="MSR66" s="217"/>
      <c r="MSS66" s="217"/>
      <c r="MST66" s="217"/>
      <c r="MSU66" s="217"/>
      <c r="MSV66" s="217"/>
      <c r="MSW66" s="217"/>
      <c r="MSX66" s="217"/>
      <c r="MSY66" s="217"/>
      <c r="MSZ66" s="217"/>
      <c r="MTA66" s="217"/>
      <c r="MTB66" s="217"/>
      <c r="MTC66" s="217"/>
      <c r="MTD66" s="217"/>
      <c r="MTE66" s="217"/>
      <c r="MTF66" s="217"/>
      <c r="MTG66" s="217"/>
      <c r="MTH66" s="217"/>
      <c r="MTI66" s="217"/>
      <c r="MTJ66" s="217"/>
      <c r="MTK66" s="217"/>
      <c r="MTL66" s="217"/>
      <c r="MTM66" s="217"/>
      <c r="MTN66" s="217"/>
      <c r="MTO66" s="217"/>
      <c r="MTP66" s="217"/>
      <c r="MTQ66" s="217"/>
      <c r="MTR66" s="217"/>
      <c r="MTS66" s="217"/>
      <c r="MTT66" s="217"/>
      <c r="MTU66" s="217"/>
      <c r="MTV66" s="217"/>
      <c r="MTW66" s="217"/>
      <c r="MTX66" s="217"/>
      <c r="MTY66" s="217"/>
      <c r="MTZ66" s="217"/>
      <c r="MUA66" s="217"/>
      <c r="MUB66" s="217"/>
      <c r="MUC66" s="217"/>
      <c r="MUD66" s="217"/>
      <c r="MUE66" s="217"/>
      <c r="MUF66" s="217"/>
      <c r="MUG66" s="217"/>
      <c r="MUH66" s="217"/>
      <c r="MUI66" s="217"/>
      <c r="MUJ66" s="217"/>
      <c r="MUK66" s="217"/>
      <c r="MUL66" s="217"/>
      <c r="MUM66" s="217"/>
      <c r="MUN66" s="217"/>
      <c r="MUO66" s="217"/>
      <c r="MUP66" s="217"/>
      <c r="MUQ66" s="217"/>
      <c r="MUR66" s="217"/>
      <c r="MUS66" s="217"/>
      <c r="MUT66" s="217"/>
      <c r="MUU66" s="217"/>
      <c r="MUV66" s="217"/>
      <c r="MUW66" s="217"/>
      <c r="MUX66" s="217"/>
      <c r="MUY66" s="217"/>
      <c r="MUZ66" s="217"/>
      <c r="MVA66" s="217"/>
      <c r="MVB66" s="217"/>
      <c r="MVC66" s="217"/>
      <c r="MVD66" s="217"/>
      <c r="MVE66" s="217"/>
      <c r="MVF66" s="217"/>
      <c r="MVG66" s="217"/>
      <c r="MVH66" s="217"/>
      <c r="MVI66" s="217"/>
      <c r="MVJ66" s="217"/>
      <c r="MVK66" s="217"/>
      <c r="MVL66" s="217"/>
      <c r="MVM66" s="217"/>
      <c r="MVN66" s="217"/>
      <c r="MVO66" s="217"/>
      <c r="MVP66" s="217"/>
      <c r="MVQ66" s="217"/>
      <c r="MVR66" s="217"/>
      <c r="MVS66" s="217"/>
      <c r="MVT66" s="217"/>
      <c r="MVU66" s="217"/>
      <c r="MVV66" s="217"/>
      <c r="MVW66" s="217"/>
      <c r="MVX66" s="217"/>
      <c r="MVY66" s="217"/>
      <c r="MVZ66" s="217"/>
      <c r="MWA66" s="217"/>
      <c r="MWB66" s="217"/>
      <c r="MWC66" s="217"/>
      <c r="MWD66" s="217"/>
      <c r="MWE66" s="217"/>
      <c r="MWF66" s="217"/>
      <c r="MWG66" s="217"/>
      <c r="MWH66" s="217"/>
      <c r="MWI66" s="217"/>
      <c r="MWJ66" s="217"/>
      <c r="MWK66" s="217"/>
      <c r="MWL66" s="217"/>
      <c r="MWM66" s="217"/>
      <c r="MWN66" s="217"/>
      <c r="MWO66" s="217"/>
      <c r="MWP66" s="217"/>
      <c r="MWQ66" s="217"/>
      <c r="MWR66" s="217"/>
      <c r="MWS66" s="217"/>
      <c r="MWT66" s="217"/>
      <c r="MWU66" s="217"/>
      <c r="MWV66" s="217"/>
      <c r="MWW66" s="217"/>
      <c r="MWX66" s="217"/>
      <c r="MWY66" s="217"/>
      <c r="MWZ66" s="217"/>
      <c r="MXA66" s="217"/>
      <c r="MXB66" s="217"/>
      <c r="MXC66" s="217"/>
      <c r="MXD66" s="217"/>
      <c r="MXE66" s="217"/>
      <c r="MXF66" s="217"/>
      <c r="MXG66" s="217"/>
      <c r="MXH66" s="217"/>
      <c r="MXI66" s="217"/>
      <c r="MXJ66" s="217"/>
      <c r="MXK66" s="217"/>
      <c r="MXL66" s="217"/>
      <c r="MXM66" s="217"/>
      <c r="MXN66" s="217"/>
      <c r="MXO66" s="217"/>
      <c r="MXP66" s="217"/>
      <c r="MXQ66" s="217"/>
      <c r="MXR66" s="217"/>
      <c r="MXS66" s="217"/>
      <c r="MXT66" s="217"/>
      <c r="MXU66" s="217"/>
      <c r="MXV66" s="217"/>
      <c r="MXW66" s="217"/>
      <c r="MXX66" s="217"/>
      <c r="MXY66" s="217"/>
      <c r="MXZ66" s="217"/>
      <c r="MYA66" s="217"/>
      <c r="MYB66" s="217"/>
      <c r="MYC66" s="217"/>
      <c r="MYD66" s="217"/>
      <c r="MYE66" s="217"/>
      <c r="MYF66" s="217"/>
      <c r="MYG66" s="217"/>
      <c r="MYH66" s="217"/>
      <c r="MYI66" s="217"/>
      <c r="MYJ66" s="217"/>
      <c r="MYK66" s="217"/>
      <c r="MYL66" s="217"/>
      <c r="MYM66" s="217"/>
      <c r="MYN66" s="217"/>
      <c r="MYO66" s="217"/>
      <c r="MYP66" s="217"/>
      <c r="MYQ66" s="217"/>
      <c r="MYR66" s="217"/>
      <c r="MYS66" s="217"/>
      <c r="MYT66" s="217"/>
      <c r="MYU66" s="217"/>
      <c r="MYV66" s="217"/>
      <c r="MYW66" s="217"/>
      <c r="MYX66" s="217"/>
      <c r="MYY66" s="217"/>
      <c r="MYZ66" s="217"/>
      <c r="MZA66" s="217"/>
      <c r="MZB66" s="217"/>
      <c r="MZC66" s="217"/>
      <c r="MZD66" s="217"/>
      <c r="MZE66" s="217"/>
      <c r="MZF66" s="217"/>
      <c r="MZG66" s="217"/>
      <c r="MZH66" s="217"/>
      <c r="MZI66" s="217"/>
      <c r="MZJ66" s="217"/>
      <c r="MZK66" s="217"/>
      <c r="MZL66" s="217"/>
      <c r="MZM66" s="217"/>
      <c r="MZN66" s="217"/>
      <c r="MZO66" s="217"/>
      <c r="MZP66" s="217"/>
      <c r="MZQ66" s="217"/>
      <c r="MZR66" s="217"/>
      <c r="MZS66" s="217"/>
      <c r="MZT66" s="217"/>
      <c r="MZU66" s="217"/>
      <c r="MZV66" s="217"/>
      <c r="MZW66" s="217"/>
      <c r="MZX66" s="217"/>
      <c r="MZY66" s="217"/>
      <c r="MZZ66" s="217"/>
      <c r="NAA66" s="217"/>
      <c r="NAB66" s="217"/>
      <c r="NAC66" s="217"/>
      <c r="NAD66" s="217"/>
      <c r="NAE66" s="217"/>
      <c r="NAF66" s="217"/>
      <c r="NAG66" s="217"/>
      <c r="NAH66" s="217"/>
      <c r="NAI66" s="217"/>
      <c r="NAJ66" s="217"/>
      <c r="NAK66" s="217"/>
      <c r="NAL66" s="217"/>
      <c r="NAM66" s="217"/>
      <c r="NAN66" s="217"/>
      <c r="NAO66" s="217"/>
      <c r="NAP66" s="217"/>
      <c r="NAQ66" s="217"/>
      <c r="NAR66" s="217"/>
      <c r="NAS66" s="217"/>
      <c r="NAT66" s="217"/>
      <c r="NAU66" s="217"/>
      <c r="NAV66" s="217"/>
      <c r="NAW66" s="217"/>
      <c r="NAX66" s="217"/>
      <c r="NAY66" s="217"/>
      <c r="NAZ66" s="217"/>
      <c r="NBA66" s="217"/>
      <c r="NBB66" s="217"/>
      <c r="NBC66" s="217"/>
      <c r="NBD66" s="217"/>
      <c r="NBE66" s="217"/>
      <c r="NBF66" s="217"/>
      <c r="NBG66" s="217"/>
      <c r="NBH66" s="217"/>
      <c r="NBI66" s="217"/>
      <c r="NBJ66" s="217"/>
      <c r="NBK66" s="217"/>
      <c r="NBL66" s="217"/>
      <c r="NBM66" s="217"/>
      <c r="NBN66" s="217"/>
      <c r="NBO66" s="217"/>
      <c r="NBP66" s="217"/>
      <c r="NBQ66" s="217"/>
      <c r="NBR66" s="217"/>
      <c r="NBS66" s="217"/>
      <c r="NBT66" s="217"/>
      <c r="NBU66" s="217"/>
      <c r="NBV66" s="217"/>
      <c r="NBW66" s="217"/>
      <c r="NBX66" s="217"/>
      <c r="NBY66" s="217"/>
      <c r="NBZ66" s="217"/>
      <c r="NCA66" s="217"/>
      <c r="NCB66" s="217"/>
      <c r="NCC66" s="217"/>
      <c r="NCD66" s="217"/>
      <c r="NCE66" s="217"/>
      <c r="NCF66" s="217"/>
      <c r="NCG66" s="217"/>
      <c r="NCH66" s="217"/>
      <c r="NCI66" s="217"/>
      <c r="NCJ66" s="217"/>
      <c r="NCK66" s="217"/>
      <c r="NCL66" s="217"/>
      <c r="NCM66" s="217"/>
      <c r="NCN66" s="217"/>
      <c r="NCO66" s="217"/>
      <c r="NCP66" s="217"/>
      <c r="NCQ66" s="217"/>
      <c r="NCR66" s="217"/>
      <c r="NCS66" s="217"/>
      <c r="NCT66" s="217"/>
      <c r="NCU66" s="217"/>
      <c r="NCV66" s="217"/>
      <c r="NCW66" s="217"/>
      <c r="NCX66" s="217"/>
      <c r="NCY66" s="217"/>
      <c r="NCZ66" s="217"/>
      <c r="NDA66" s="217"/>
      <c r="NDB66" s="217"/>
      <c r="NDC66" s="217"/>
      <c r="NDD66" s="217"/>
      <c r="NDE66" s="217"/>
      <c r="NDF66" s="217"/>
      <c r="NDG66" s="217"/>
      <c r="NDH66" s="217"/>
      <c r="NDI66" s="217"/>
      <c r="NDJ66" s="217"/>
      <c r="NDK66" s="217"/>
      <c r="NDL66" s="217"/>
      <c r="NDM66" s="217"/>
      <c r="NDN66" s="217"/>
      <c r="NDO66" s="217"/>
      <c r="NDP66" s="217"/>
      <c r="NDQ66" s="217"/>
      <c r="NDR66" s="217"/>
      <c r="NDS66" s="217"/>
      <c r="NDT66" s="217"/>
      <c r="NDU66" s="217"/>
      <c r="NDV66" s="217"/>
      <c r="NDW66" s="217"/>
      <c r="NDX66" s="217"/>
      <c r="NDY66" s="217"/>
      <c r="NDZ66" s="217"/>
      <c r="NEA66" s="217"/>
      <c r="NEB66" s="217"/>
      <c r="NEC66" s="217"/>
      <c r="NED66" s="217"/>
      <c r="NEE66" s="217"/>
      <c r="NEF66" s="217"/>
      <c r="NEG66" s="217"/>
      <c r="NEH66" s="217"/>
      <c r="NEI66" s="217"/>
      <c r="NEJ66" s="217"/>
      <c r="NEK66" s="217"/>
      <c r="NEL66" s="217"/>
      <c r="NEM66" s="217"/>
      <c r="NEN66" s="217"/>
      <c r="NEO66" s="217"/>
      <c r="NEP66" s="217"/>
      <c r="NEQ66" s="217"/>
      <c r="NER66" s="217"/>
      <c r="NES66" s="217"/>
      <c r="NET66" s="217"/>
      <c r="NEU66" s="217"/>
      <c r="NEV66" s="217"/>
      <c r="NEW66" s="217"/>
      <c r="NEX66" s="217"/>
      <c r="NEY66" s="217"/>
      <c r="NEZ66" s="217"/>
      <c r="NFA66" s="217"/>
      <c r="NFB66" s="217"/>
      <c r="NFC66" s="217"/>
      <c r="NFD66" s="217"/>
      <c r="NFE66" s="217"/>
      <c r="NFF66" s="217"/>
      <c r="NFG66" s="217"/>
      <c r="NFH66" s="217"/>
      <c r="NFI66" s="217"/>
      <c r="NFJ66" s="217"/>
      <c r="NFK66" s="217"/>
      <c r="NFL66" s="217"/>
      <c r="NFM66" s="217"/>
      <c r="NFN66" s="217"/>
      <c r="NFO66" s="217"/>
      <c r="NFP66" s="217"/>
      <c r="NFQ66" s="217"/>
      <c r="NFR66" s="217"/>
      <c r="NFS66" s="217"/>
      <c r="NFT66" s="217"/>
      <c r="NFU66" s="217"/>
      <c r="NFV66" s="217"/>
      <c r="NFW66" s="217"/>
      <c r="NFX66" s="217"/>
      <c r="NFY66" s="217"/>
      <c r="NFZ66" s="217"/>
      <c r="NGA66" s="217"/>
      <c r="NGB66" s="217"/>
      <c r="NGC66" s="217"/>
      <c r="NGD66" s="217"/>
      <c r="NGE66" s="217"/>
      <c r="NGF66" s="217"/>
      <c r="NGG66" s="217"/>
      <c r="NGH66" s="217"/>
      <c r="NGI66" s="217"/>
      <c r="NGJ66" s="217"/>
      <c r="NGK66" s="217"/>
      <c r="NGL66" s="217"/>
      <c r="NGM66" s="217"/>
      <c r="NGN66" s="217"/>
      <c r="NGO66" s="217"/>
      <c r="NGP66" s="217"/>
      <c r="NGQ66" s="217"/>
      <c r="NGR66" s="217"/>
      <c r="NGS66" s="217"/>
      <c r="NGT66" s="217"/>
      <c r="NGU66" s="217"/>
      <c r="NGV66" s="217"/>
      <c r="NGW66" s="217"/>
      <c r="NGX66" s="217"/>
      <c r="NGY66" s="217"/>
      <c r="NGZ66" s="217"/>
      <c r="NHA66" s="217"/>
      <c r="NHB66" s="217"/>
      <c r="NHC66" s="217"/>
      <c r="NHD66" s="217"/>
      <c r="NHE66" s="217"/>
      <c r="NHF66" s="217"/>
      <c r="NHG66" s="217"/>
      <c r="NHH66" s="217"/>
      <c r="NHI66" s="217"/>
      <c r="NHJ66" s="217"/>
      <c r="NHK66" s="217"/>
      <c r="NHL66" s="217"/>
      <c r="NHM66" s="217"/>
      <c r="NHN66" s="217"/>
      <c r="NHO66" s="217"/>
      <c r="NHP66" s="217"/>
      <c r="NHQ66" s="217"/>
      <c r="NHR66" s="217"/>
      <c r="NHS66" s="217"/>
      <c r="NHT66" s="217"/>
      <c r="NHU66" s="217"/>
      <c r="NHV66" s="217"/>
      <c r="NHW66" s="217"/>
      <c r="NHX66" s="217"/>
      <c r="NHY66" s="217"/>
      <c r="NHZ66" s="217"/>
      <c r="NIA66" s="217"/>
      <c r="NIB66" s="217"/>
      <c r="NIC66" s="217"/>
      <c r="NID66" s="217"/>
      <c r="NIE66" s="217"/>
      <c r="NIF66" s="217"/>
      <c r="NIG66" s="217"/>
      <c r="NIH66" s="217"/>
      <c r="NII66" s="217"/>
      <c r="NIJ66" s="217"/>
      <c r="NIK66" s="217"/>
      <c r="NIL66" s="217"/>
      <c r="NIM66" s="217"/>
      <c r="NIN66" s="217"/>
      <c r="NIO66" s="217"/>
      <c r="NIP66" s="217"/>
      <c r="NIQ66" s="217"/>
      <c r="NIR66" s="217"/>
      <c r="NIS66" s="217"/>
      <c r="NIT66" s="217"/>
      <c r="NIU66" s="217"/>
      <c r="NIV66" s="217"/>
      <c r="NIW66" s="217"/>
      <c r="NIX66" s="217"/>
      <c r="NIY66" s="217"/>
      <c r="NIZ66" s="217"/>
      <c r="NJA66" s="217"/>
      <c r="NJB66" s="217"/>
      <c r="NJC66" s="217"/>
      <c r="NJD66" s="217"/>
      <c r="NJE66" s="217"/>
      <c r="NJF66" s="217"/>
      <c r="NJG66" s="217"/>
      <c r="NJH66" s="217"/>
      <c r="NJI66" s="217"/>
      <c r="NJJ66" s="217"/>
      <c r="NJK66" s="217"/>
      <c r="NJL66" s="217"/>
      <c r="NJM66" s="217"/>
      <c r="NJN66" s="217"/>
      <c r="NJO66" s="217"/>
      <c r="NJP66" s="217"/>
      <c r="NJQ66" s="217"/>
      <c r="NJR66" s="217"/>
      <c r="NJS66" s="217"/>
      <c r="NJT66" s="217"/>
      <c r="NJU66" s="217"/>
      <c r="NJV66" s="217"/>
      <c r="NJW66" s="217"/>
      <c r="NJX66" s="217"/>
      <c r="NJY66" s="217"/>
      <c r="NJZ66" s="217"/>
      <c r="NKA66" s="217"/>
      <c r="NKB66" s="217"/>
      <c r="NKC66" s="217"/>
      <c r="NKD66" s="217"/>
      <c r="NKE66" s="217"/>
      <c r="NKF66" s="217"/>
      <c r="NKG66" s="217"/>
      <c r="NKH66" s="217"/>
      <c r="NKI66" s="217"/>
      <c r="NKJ66" s="217"/>
      <c r="NKK66" s="217"/>
      <c r="NKL66" s="217"/>
      <c r="NKM66" s="217"/>
      <c r="NKN66" s="217"/>
      <c r="NKO66" s="217"/>
      <c r="NKP66" s="217"/>
      <c r="NKQ66" s="217"/>
      <c r="NKR66" s="217"/>
      <c r="NKS66" s="217"/>
      <c r="NKT66" s="217"/>
      <c r="NKU66" s="217"/>
      <c r="NKV66" s="217"/>
      <c r="NKW66" s="217"/>
      <c r="NKX66" s="217"/>
      <c r="NKY66" s="217"/>
      <c r="NKZ66" s="217"/>
      <c r="NLA66" s="217"/>
      <c r="NLB66" s="217"/>
      <c r="NLC66" s="217"/>
      <c r="NLD66" s="217"/>
      <c r="NLE66" s="217"/>
      <c r="NLF66" s="217"/>
      <c r="NLG66" s="217"/>
      <c r="NLH66" s="217"/>
      <c r="NLI66" s="217"/>
      <c r="NLJ66" s="217"/>
      <c r="NLK66" s="217"/>
      <c r="NLL66" s="217"/>
      <c r="NLM66" s="217"/>
      <c r="NLN66" s="217"/>
      <c r="NLO66" s="217"/>
      <c r="NLP66" s="217"/>
      <c r="NLQ66" s="217"/>
      <c r="NLR66" s="217"/>
      <c r="NLS66" s="217"/>
      <c r="NLT66" s="217"/>
      <c r="NLU66" s="217"/>
      <c r="NLV66" s="217"/>
      <c r="NLW66" s="217"/>
      <c r="NLX66" s="217"/>
      <c r="NLY66" s="217"/>
      <c r="NLZ66" s="217"/>
      <c r="NMA66" s="217"/>
      <c r="NMB66" s="217"/>
      <c r="NMC66" s="217"/>
      <c r="NMD66" s="217"/>
      <c r="NME66" s="217"/>
      <c r="NMF66" s="217"/>
      <c r="NMG66" s="217"/>
      <c r="NMH66" s="217"/>
      <c r="NMI66" s="217"/>
      <c r="NMJ66" s="217"/>
      <c r="NMK66" s="217"/>
      <c r="NML66" s="217"/>
      <c r="NMM66" s="217"/>
      <c r="NMN66" s="217"/>
      <c r="NMO66" s="217"/>
      <c r="NMP66" s="217"/>
      <c r="NMQ66" s="217"/>
      <c r="NMR66" s="217"/>
      <c r="NMS66" s="217"/>
      <c r="NMT66" s="217"/>
      <c r="NMU66" s="217"/>
      <c r="NMV66" s="217"/>
      <c r="NMW66" s="217"/>
      <c r="NMX66" s="217"/>
      <c r="NMY66" s="217"/>
      <c r="NMZ66" s="217"/>
      <c r="NNA66" s="217"/>
      <c r="NNB66" s="217"/>
      <c r="NNC66" s="217"/>
      <c r="NND66" s="217"/>
      <c r="NNE66" s="217"/>
      <c r="NNF66" s="217"/>
      <c r="NNG66" s="217"/>
      <c r="NNH66" s="217"/>
      <c r="NNI66" s="217"/>
      <c r="NNJ66" s="217"/>
      <c r="NNK66" s="217"/>
      <c r="NNL66" s="217"/>
      <c r="NNM66" s="217"/>
      <c r="NNN66" s="217"/>
      <c r="NNO66" s="217"/>
      <c r="NNP66" s="217"/>
      <c r="NNQ66" s="217"/>
      <c r="NNR66" s="217"/>
      <c r="NNS66" s="217"/>
      <c r="NNT66" s="217"/>
      <c r="NNU66" s="217"/>
      <c r="NNV66" s="217"/>
      <c r="NNW66" s="217"/>
      <c r="NNX66" s="217"/>
      <c r="NNY66" s="217"/>
      <c r="NNZ66" s="217"/>
      <c r="NOA66" s="217"/>
      <c r="NOB66" s="217"/>
      <c r="NOC66" s="217"/>
      <c r="NOD66" s="217"/>
      <c r="NOE66" s="217"/>
      <c r="NOF66" s="217"/>
      <c r="NOG66" s="217"/>
      <c r="NOH66" s="217"/>
      <c r="NOI66" s="217"/>
      <c r="NOJ66" s="217"/>
      <c r="NOK66" s="217"/>
      <c r="NOL66" s="217"/>
      <c r="NOM66" s="217"/>
      <c r="NON66" s="217"/>
      <c r="NOO66" s="217"/>
      <c r="NOP66" s="217"/>
      <c r="NOQ66" s="217"/>
      <c r="NOR66" s="217"/>
      <c r="NOS66" s="217"/>
      <c r="NOT66" s="217"/>
      <c r="NOU66" s="217"/>
      <c r="NOV66" s="217"/>
      <c r="NOW66" s="217"/>
      <c r="NOX66" s="217"/>
      <c r="NOY66" s="217"/>
      <c r="NOZ66" s="217"/>
      <c r="NPA66" s="217"/>
      <c r="NPB66" s="217"/>
      <c r="NPC66" s="217"/>
      <c r="NPD66" s="217"/>
      <c r="NPE66" s="217"/>
      <c r="NPF66" s="217"/>
      <c r="NPG66" s="217"/>
      <c r="NPH66" s="217"/>
      <c r="NPI66" s="217"/>
      <c r="NPJ66" s="217"/>
      <c r="NPK66" s="217"/>
      <c r="NPL66" s="217"/>
      <c r="NPM66" s="217"/>
      <c r="NPN66" s="217"/>
      <c r="NPO66" s="217"/>
      <c r="NPP66" s="217"/>
      <c r="NPQ66" s="217"/>
      <c r="NPR66" s="217"/>
      <c r="NPS66" s="217"/>
      <c r="NPT66" s="217"/>
      <c r="NPU66" s="217"/>
      <c r="NPV66" s="217"/>
      <c r="NPW66" s="217"/>
      <c r="NPX66" s="217"/>
      <c r="NPY66" s="217"/>
      <c r="NPZ66" s="217"/>
      <c r="NQA66" s="217"/>
      <c r="NQB66" s="217"/>
      <c r="NQC66" s="217"/>
      <c r="NQD66" s="217"/>
      <c r="NQE66" s="217"/>
      <c r="NQF66" s="217"/>
      <c r="NQG66" s="217"/>
      <c r="NQH66" s="217"/>
      <c r="NQI66" s="217"/>
      <c r="NQJ66" s="217"/>
      <c r="NQK66" s="217"/>
      <c r="NQL66" s="217"/>
      <c r="NQM66" s="217"/>
      <c r="NQN66" s="217"/>
      <c r="NQO66" s="217"/>
      <c r="NQP66" s="217"/>
      <c r="NQQ66" s="217"/>
      <c r="NQR66" s="217"/>
      <c r="NQS66" s="217"/>
      <c r="NQT66" s="217"/>
      <c r="NQU66" s="217"/>
      <c r="NQV66" s="217"/>
      <c r="NQW66" s="217"/>
      <c r="NQX66" s="217"/>
      <c r="NQY66" s="217"/>
      <c r="NQZ66" s="217"/>
      <c r="NRA66" s="217"/>
      <c r="NRB66" s="217"/>
      <c r="NRC66" s="217"/>
      <c r="NRD66" s="217"/>
      <c r="NRE66" s="217"/>
      <c r="NRF66" s="217"/>
      <c r="NRG66" s="217"/>
      <c r="NRH66" s="217"/>
      <c r="NRI66" s="217"/>
      <c r="NRJ66" s="217"/>
      <c r="NRK66" s="217"/>
      <c r="NRL66" s="217"/>
      <c r="NRM66" s="217"/>
      <c r="NRN66" s="217"/>
      <c r="NRO66" s="217"/>
      <c r="NRP66" s="217"/>
      <c r="NRQ66" s="217"/>
      <c r="NRR66" s="217"/>
      <c r="NRS66" s="217"/>
      <c r="NRT66" s="217"/>
      <c r="NRU66" s="217"/>
      <c r="NRV66" s="217"/>
      <c r="NRW66" s="217"/>
      <c r="NRX66" s="217"/>
      <c r="NRY66" s="217"/>
      <c r="NRZ66" s="217"/>
      <c r="NSA66" s="217"/>
      <c r="NSB66" s="217"/>
      <c r="NSC66" s="217"/>
      <c r="NSD66" s="217"/>
      <c r="NSE66" s="217"/>
      <c r="NSF66" s="217"/>
      <c r="NSG66" s="217"/>
      <c r="NSH66" s="217"/>
      <c r="NSI66" s="217"/>
      <c r="NSJ66" s="217"/>
      <c r="NSK66" s="217"/>
      <c r="NSL66" s="217"/>
      <c r="NSM66" s="217"/>
      <c r="NSN66" s="217"/>
      <c r="NSO66" s="217"/>
      <c r="NSP66" s="217"/>
      <c r="NSQ66" s="217"/>
      <c r="NSR66" s="217"/>
      <c r="NSS66" s="217"/>
      <c r="NST66" s="217"/>
      <c r="NSU66" s="217"/>
      <c r="NSV66" s="217"/>
      <c r="NSW66" s="217"/>
      <c r="NSX66" s="217"/>
      <c r="NSY66" s="217"/>
      <c r="NSZ66" s="217"/>
      <c r="NTA66" s="217"/>
      <c r="NTB66" s="217"/>
      <c r="NTC66" s="217"/>
      <c r="NTD66" s="217"/>
      <c r="NTE66" s="217"/>
      <c r="NTF66" s="217"/>
      <c r="NTG66" s="217"/>
      <c r="NTH66" s="217"/>
      <c r="NTI66" s="217"/>
      <c r="NTJ66" s="217"/>
      <c r="NTK66" s="217"/>
      <c r="NTL66" s="217"/>
      <c r="NTM66" s="217"/>
      <c r="NTN66" s="217"/>
      <c r="NTO66" s="217"/>
      <c r="NTP66" s="217"/>
      <c r="NTQ66" s="217"/>
      <c r="NTR66" s="217"/>
      <c r="NTS66" s="217"/>
      <c r="NTT66" s="217"/>
      <c r="NTU66" s="217"/>
      <c r="NTV66" s="217"/>
      <c r="NTW66" s="217"/>
      <c r="NTX66" s="217"/>
      <c r="NTY66" s="217"/>
      <c r="NTZ66" s="217"/>
      <c r="NUA66" s="217"/>
      <c r="NUB66" s="217"/>
      <c r="NUC66" s="217"/>
      <c r="NUD66" s="217"/>
      <c r="NUE66" s="217"/>
      <c r="NUF66" s="217"/>
      <c r="NUG66" s="217"/>
      <c r="NUH66" s="217"/>
      <c r="NUI66" s="217"/>
      <c r="NUJ66" s="217"/>
      <c r="NUK66" s="217"/>
      <c r="NUL66" s="217"/>
      <c r="NUM66" s="217"/>
      <c r="NUN66" s="217"/>
      <c r="NUO66" s="217"/>
      <c r="NUP66" s="217"/>
      <c r="NUQ66" s="217"/>
      <c r="NUR66" s="217"/>
      <c r="NUS66" s="217"/>
      <c r="NUT66" s="217"/>
      <c r="NUU66" s="217"/>
      <c r="NUV66" s="217"/>
      <c r="NUW66" s="217"/>
      <c r="NUX66" s="217"/>
      <c r="NUY66" s="217"/>
      <c r="NUZ66" s="217"/>
      <c r="NVA66" s="217"/>
      <c r="NVB66" s="217"/>
      <c r="NVC66" s="217"/>
      <c r="NVD66" s="217"/>
      <c r="NVE66" s="217"/>
      <c r="NVF66" s="217"/>
      <c r="NVG66" s="217"/>
      <c r="NVH66" s="217"/>
      <c r="NVI66" s="217"/>
      <c r="NVJ66" s="217"/>
      <c r="NVK66" s="217"/>
      <c r="NVL66" s="217"/>
      <c r="NVM66" s="217"/>
      <c r="NVN66" s="217"/>
      <c r="NVO66" s="217"/>
      <c r="NVP66" s="217"/>
      <c r="NVQ66" s="217"/>
      <c r="NVR66" s="217"/>
      <c r="NVS66" s="217"/>
      <c r="NVT66" s="217"/>
      <c r="NVU66" s="217"/>
      <c r="NVV66" s="217"/>
      <c r="NVW66" s="217"/>
      <c r="NVX66" s="217"/>
      <c r="NVY66" s="217"/>
      <c r="NVZ66" s="217"/>
      <c r="NWA66" s="217"/>
      <c r="NWB66" s="217"/>
      <c r="NWC66" s="217"/>
      <c r="NWD66" s="217"/>
      <c r="NWE66" s="217"/>
      <c r="NWF66" s="217"/>
      <c r="NWG66" s="217"/>
      <c r="NWH66" s="217"/>
      <c r="NWI66" s="217"/>
      <c r="NWJ66" s="217"/>
      <c r="NWK66" s="217"/>
      <c r="NWL66" s="217"/>
      <c r="NWM66" s="217"/>
      <c r="NWN66" s="217"/>
      <c r="NWO66" s="217"/>
      <c r="NWP66" s="217"/>
      <c r="NWQ66" s="217"/>
      <c r="NWR66" s="217"/>
      <c r="NWS66" s="217"/>
      <c r="NWT66" s="217"/>
      <c r="NWU66" s="217"/>
      <c r="NWV66" s="217"/>
      <c r="NWW66" s="217"/>
      <c r="NWX66" s="217"/>
      <c r="NWY66" s="217"/>
      <c r="NWZ66" s="217"/>
      <c r="NXA66" s="217"/>
      <c r="NXB66" s="217"/>
      <c r="NXC66" s="217"/>
      <c r="NXD66" s="217"/>
      <c r="NXE66" s="217"/>
      <c r="NXF66" s="217"/>
      <c r="NXG66" s="217"/>
      <c r="NXH66" s="217"/>
      <c r="NXI66" s="217"/>
      <c r="NXJ66" s="217"/>
      <c r="NXK66" s="217"/>
      <c r="NXL66" s="217"/>
      <c r="NXM66" s="217"/>
      <c r="NXN66" s="217"/>
      <c r="NXO66" s="217"/>
      <c r="NXP66" s="217"/>
      <c r="NXQ66" s="217"/>
      <c r="NXR66" s="217"/>
      <c r="NXS66" s="217"/>
      <c r="NXT66" s="217"/>
      <c r="NXU66" s="217"/>
      <c r="NXV66" s="217"/>
      <c r="NXW66" s="217"/>
      <c r="NXX66" s="217"/>
      <c r="NXY66" s="217"/>
      <c r="NXZ66" s="217"/>
      <c r="NYA66" s="217"/>
      <c r="NYB66" s="217"/>
      <c r="NYC66" s="217"/>
      <c r="NYD66" s="217"/>
      <c r="NYE66" s="217"/>
      <c r="NYF66" s="217"/>
      <c r="NYG66" s="217"/>
      <c r="NYH66" s="217"/>
      <c r="NYI66" s="217"/>
      <c r="NYJ66" s="217"/>
      <c r="NYK66" s="217"/>
      <c r="NYL66" s="217"/>
      <c r="NYM66" s="217"/>
      <c r="NYN66" s="217"/>
      <c r="NYO66" s="217"/>
      <c r="NYP66" s="217"/>
      <c r="NYQ66" s="217"/>
      <c r="NYR66" s="217"/>
      <c r="NYS66" s="217"/>
      <c r="NYT66" s="217"/>
      <c r="NYU66" s="217"/>
      <c r="NYV66" s="217"/>
      <c r="NYW66" s="217"/>
      <c r="NYX66" s="217"/>
      <c r="NYY66" s="217"/>
      <c r="NYZ66" s="217"/>
      <c r="NZA66" s="217"/>
      <c r="NZB66" s="217"/>
      <c r="NZC66" s="217"/>
      <c r="NZD66" s="217"/>
      <c r="NZE66" s="217"/>
      <c r="NZF66" s="217"/>
      <c r="NZG66" s="217"/>
      <c r="NZH66" s="217"/>
      <c r="NZI66" s="217"/>
      <c r="NZJ66" s="217"/>
      <c r="NZK66" s="217"/>
      <c r="NZL66" s="217"/>
      <c r="NZM66" s="217"/>
      <c r="NZN66" s="217"/>
      <c r="NZO66" s="217"/>
      <c r="NZP66" s="217"/>
      <c r="NZQ66" s="217"/>
      <c r="NZR66" s="217"/>
      <c r="NZS66" s="217"/>
      <c r="NZT66" s="217"/>
      <c r="NZU66" s="217"/>
      <c r="NZV66" s="217"/>
      <c r="NZW66" s="217"/>
      <c r="NZX66" s="217"/>
      <c r="NZY66" s="217"/>
      <c r="NZZ66" s="217"/>
      <c r="OAA66" s="217"/>
      <c r="OAB66" s="217"/>
      <c r="OAC66" s="217"/>
      <c r="OAD66" s="217"/>
      <c r="OAE66" s="217"/>
      <c r="OAF66" s="217"/>
      <c r="OAG66" s="217"/>
      <c r="OAH66" s="217"/>
      <c r="OAI66" s="217"/>
      <c r="OAJ66" s="217"/>
      <c r="OAK66" s="217"/>
      <c r="OAL66" s="217"/>
      <c r="OAM66" s="217"/>
      <c r="OAN66" s="217"/>
      <c r="OAO66" s="217"/>
      <c r="OAP66" s="217"/>
      <c r="OAQ66" s="217"/>
      <c r="OAR66" s="217"/>
      <c r="OAS66" s="217"/>
      <c r="OAT66" s="217"/>
      <c r="OAU66" s="217"/>
      <c r="OAV66" s="217"/>
      <c r="OAW66" s="217"/>
      <c r="OAX66" s="217"/>
      <c r="OAY66" s="217"/>
      <c r="OAZ66" s="217"/>
      <c r="OBA66" s="217"/>
      <c r="OBB66" s="217"/>
      <c r="OBC66" s="217"/>
      <c r="OBD66" s="217"/>
      <c r="OBE66" s="217"/>
      <c r="OBF66" s="217"/>
      <c r="OBG66" s="217"/>
      <c r="OBH66" s="217"/>
      <c r="OBI66" s="217"/>
      <c r="OBJ66" s="217"/>
      <c r="OBK66" s="217"/>
      <c r="OBL66" s="217"/>
      <c r="OBM66" s="217"/>
      <c r="OBN66" s="217"/>
      <c r="OBO66" s="217"/>
      <c r="OBP66" s="217"/>
      <c r="OBQ66" s="217"/>
      <c r="OBR66" s="217"/>
      <c r="OBS66" s="217"/>
      <c r="OBT66" s="217"/>
      <c r="OBU66" s="217"/>
      <c r="OBV66" s="217"/>
      <c r="OBW66" s="217"/>
      <c r="OBX66" s="217"/>
      <c r="OBY66" s="217"/>
      <c r="OBZ66" s="217"/>
      <c r="OCA66" s="217"/>
      <c r="OCB66" s="217"/>
      <c r="OCC66" s="217"/>
      <c r="OCD66" s="217"/>
      <c r="OCE66" s="217"/>
      <c r="OCF66" s="217"/>
      <c r="OCG66" s="217"/>
      <c r="OCH66" s="217"/>
      <c r="OCI66" s="217"/>
      <c r="OCJ66" s="217"/>
      <c r="OCK66" s="217"/>
      <c r="OCL66" s="217"/>
      <c r="OCM66" s="217"/>
      <c r="OCN66" s="217"/>
      <c r="OCO66" s="217"/>
      <c r="OCP66" s="217"/>
      <c r="OCQ66" s="217"/>
      <c r="OCR66" s="217"/>
      <c r="OCS66" s="217"/>
      <c r="OCT66" s="217"/>
      <c r="OCU66" s="217"/>
      <c r="OCV66" s="217"/>
      <c r="OCW66" s="217"/>
      <c r="OCX66" s="217"/>
      <c r="OCY66" s="217"/>
      <c r="OCZ66" s="217"/>
      <c r="ODA66" s="217"/>
      <c r="ODB66" s="217"/>
      <c r="ODC66" s="217"/>
      <c r="ODD66" s="217"/>
      <c r="ODE66" s="217"/>
      <c r="ODF66" s="217"/>
      <c r="ODG66" s="217"/>
      <c r="ODH66" s="217"/>
      <c r="ODI66" s="217"/>
      <c r="ODJ66" s="217"/>
      <c r="ODK66" s="217"/>
      <c r="ODL66" s="217"/>
      <c r="ODM66" s="217"/>
      <c r="ODN66" s="217"/>
      <c r="ODO66" s="217"/>
      <c r="ODP66" s="217"/>
      <c r="ODQ66" s="217"/>
      <c r="ODR66" s="217"/>
      <c r="ODS66" s="217"/>
      <c r="ODT66" s="217"/>
      <c r="ODU66" s="217"/>
      <c r="ODV66" s="217"/>
      <c r="ODW66" s="217"/>
      <c r="ODX66" s="217"/>
      <c r="ODY66" s="217"/>
      <c r="ODZ66" s="217"/>
      <c r="OEA66" s="217"/>
      <c r="OEB66" s="217"/>
      <c r="OEC66" s="217"/>
      <c r="OED66" s="217"/>
      <c r="OEE66" s="217"/>
      <c r="OEF66" s="217"/>
      <c r="OEG66" s="217"/>
      <c r="OEH66" s="217"/>
      <c r="OEI66" s="217"/>
      <c r="OEJ66" s="217"/>
      <c r="OEK66" s="217"/>
      <c r="OEL66" s="217"/>
      <c r="OEM66" s="217"/>
      <c r="OEN66" s="217"/>
      <c r="OEO66" s="217"/>
      <c r="OEP66" s="217"/>
      <c r="OEQ66" s="217"/>
      <c r="OER66" s="217"/>
      <c r="OES66" s="217"/>
      <c r="OET66" s="217"/>
      <c r="OEU66" s="217"/>
      <c r="OEV66" s="217"/>
      <c r="OEW66" s="217"/>
      <c r="OEX66" s="217"/>
      <c r="OEY66" s="217"/>
      <c r="OEZ66" s="217"/>
      <c r="OFA66" s="217"/>
      <c r="OFB66" s="217"/>
      <c r="OFC66" s="217"/>
      <c r="OFD66" s="217"/>
      <c r="OFE66" s="217"/>
      <c r="OFF66" s="217"/>
      <c r="OFG66" s="217"/>
      <c r="OFH66" s="217"/>
      <c r="OFI66" s="217"/>
      <c r="OFJ66" s="217"/>
      <c r="OFK66" s="217"/>
      <c r="OFL66" s="217"/>
      <c r="OFM66" s="217"/>
      <c r="OFN66" s="217"/>
      <c r="OFO66" s="217"/>
      <c r="OFP66" s="217"/>
      <c r="OFQ66" s="217"/>
      <c r="OFR66" s="217"/>
      <c r="OFS66" s="217"/>
      <c r="OFT66" s="217"/>
      <c r="OFU66" s="217"/>
      <c r="OFV66" s="217"/>
      <c r="OFW66" s="217"/>
      <c r="OFX66" s="217"/>
      <c r="OFY66" s="217"/>
      <c r="OFZ66" s="217"/>
      <c r="OGA66" s="217"/>
      <c r="OGB66" s="217"/>
      <c r="OGC66" s="217"/>
      <c r="OGD66" s="217"/>
      <c r="OGE66" s="217"/>
      <c r="OGF66" s="217"/>
      <c r="OGG66" s="217"/>
      <c r="OGH66" s="217"/>
      <c r="OGI66" s="217"/>
      <c r="OGJ66" s="217"/>
      <c r="OGK66" s="217"/>
      <c r="OGL66" s="217"/>
      <c r="OGM66" s="217"/>
      <c r="OGN66" s="217"/>
      <c r="OGO66" s="217"/>
      <c r="OGP66" s="217"/>
      <c r="OGQ66" s="217"/>
      <c r="OGR66" s="217"/>
      <c r="OGS66" s="217"/>
      <c r="OGT66" s="217"/>
      <c r="OGU66" s="217"/>
      <c r="OGV66" s="217"/>
      <c r="OGW66" s="217"/>
      <c r="OGX66" s="217"/>
      <c r="OGY66" s="217"/>
      <c r="OGZ66" s="217"/>
      <c r="OHA66" s="217"/>
      <c r="OHB66" s="217"/>
      <c r="OHC66" s="217"/>
      <c r="OHD66" s="217"/>
      <c r="OHE66" s="217"/>
      <c r="OHF66" s="217"/>
      <c r="OHG66" s="217"/>
      <c r="OHH66" s="217"/>
      <c r="OHI66" s="217"/>
      <c r="OHJ66" s="217"/>
      <c r="OHK66" s="217"/>
      <c r="OHL66" s="217"/>
      <c r="OHM66" s="217"/>
      <c r="OHN66" s="217"/>
      <c r="OHO66" s="217"/>
      <c r="OHP66" s="217"/>
      <c r="OHQ66" s="217"/>
      <c r="OHR66" s="217"/>
      <c r="OHS66" s="217"/>
      <c r="OHT66" s="217"/>
      <c r="OHU66" s="217"/>
      <c r="OHV66" s="217"/>
      <c r="OHW66" s="217"/>
      <c r="OHX66" s="217"/>
      <c r="OHY66" s="217"/>
      <c r="OHZ66" s="217"/>
      <c r="OIA66" s="217"/>
      <c r="OIB66" s="217"/>
      <c r="OIC66" s="217"/>
      <c r="OID66" s="217"/>
      <c r="OIE66" s="217"/>
      <c r="OIF66" s="217"/>
      <c r="OIG66" s="217"/>
      <c r="OIH66" s="217"/>
      <c r="OII66" s="217"/>
      <c r="OIJ66" s="217"/>
      <c r="OIK66" s="217"/>
      <c r="OIL66" s="217"/>
      <c r="OIM66" s="217"/>
      <c r="OIN66" s="217"/>
      <c r="OIO66" s="217"/>
      <c r="OIP66" s="217"/>
      <c r="OIQ66" s="217"/>
      <c r="OIR66" s="217"/>
      <c r="OIS66" s="217"/>
      <c r="OIT66" s="217"/>
      <c r="OIU66" s="217"/>
      <c r="OIV66" s="217"/>
      <c r="OIW66" s="217"/>
      <c r="OIX66" s="217"/>
      <c r="OIY66" s="217"/>
      <c r="OIZ66" s="217"/>
      <c r="OJA66" s="217"/>
      <c r="OJB66" s="217"/>
      <c r="OJC66" s="217"/>
      <c r="OJD66" s="217"/>
      <c r="OJE66" s="217"/>
      <c r="OJF66" s="217"/>
      <c r="OJG66" s="217"/>
      <c r="OJH66" s="217"/>
      <c r="OJI66" s="217"/>
      <c r="OJJ66" s="217"/>
      <c r="OJK66" s="217"/>
      <c r="OJL66" s="217"/>
      <c r="OJM66" s="217"/>
      <c r="OJN66" s="217"/>
      <c r="OJO66" s="217"/>
      <c r="OJP66" s="217"/>
      <c r="OJQ66" s="217"/>
      <c r="OJR66" s="217"/>
      <c r="OJS66" s="217"/>
      <c r="OJT66" s="217"/>
      <c r="OJU66" s="217"/>
      <c r="OJV66" s="217"/>
      <c r="OJW66" s="217"/>
      <c r="OJX66" s="217"/>
      <c r="OJY66" s="217"/>
      <c r="OJZ66" s="217"/>
      <c r="OKA66" s="217"/>
      <c r="OKB66" s="217"/>
      <c r="OKC66" s="217"/>
      <c r="OKD66" s="217"/>
      <c r="OKE66" s="217"/>
      <c r="OKF66" s="217"/>
      <c r="OKG66" s="217"/>
      <c r="OKH66" s="217"/>
      <c r="OKI66" s="217"/>
      <c r="OKJ66" s="217"/>
      <c r="OKK66" s="217"/>
      <c r="OKL66" s="217"/>
      <c r="OKM66" s="217"/>
      <c r="OKN66" s="217"/>
      <c r="OKO66" s="217"/>
      <c r="OKP66" s="217"/>
      <c r="OKQ66" s="217"/>
      <c r="OKR66" s="217"/>
      <c r="OKS66" s="217"/>
      <c r="OKT66" s="217"/>
      <c r="OKU66" s="217"/>
      <c r="OKV66" s="217"/>
      <c r="OKW66" s="217"/>
      <c r="OKX66" s="217"/>
      <c r="OKY66" s="217"/>
      <c r="OKZ66" s="217"/>
      <c r="OLA66" s="217"/>
      <c r="OLB66" s="217"/>
      <c r="OLC66" s="217"/>
      <c r="OLD66" s="217"/>
      <c r="OLE66" s="217"/>
      <c r="OLF66" s="217"/>
      <c r="OLG66" s="217"/>
      <c r="OLH66" s="217"/>
      <c r="OLI66" s="217"/>
      <c r="OLJ66" s="217"/>
      <c r="OLK66" s="217"/>
      <c r="OLL66" s="217"/>
      <c r="OLM66" s="217"/>
      <c r="OLN66" s="217"/>
      <c r="OLO66" s="217"/>
      <c r="OLP66" s="217"/>
      <c r="OLQ66" s="217"/>
      <c r="OLR66" s="217"/>
      <c r="OLS66" s="217"/>
      <c r="OLT66" s="217"/>
      <c r="OLU66" s="217"/>
      <c r="OLV66" s="217"/>
      <c r="OLW66" s="217"/>
      <c r="OLX66" s="217"/>
      <c r="OLY66" s="217"/>
      <c r="OLZ66" s="217"/>
      <c r="OMA66" s="217"/>
      <c r="OMB66" s="217"/>
      <c r="OMC66" s="217"/>
      <c r="OMD66" s="217"/>
      <c r="OME66" s="217"/>
      <c r="OMF66" s="217"/>
      <c r="OMG66" s="217"/>
      <c r="OMH66" s="217"/>
      <c r="OMI66" s="217"/>
      <c r="OMJ66" s="217"/>
      <c r="OMK66" s="217"/>
      <c r="OML66" s="217"/>
      <c r="OMM66" s="217"/>
      <c r="OMN66" s="217"/>
      <c r="OMO66" s="217"/>
      <c r="OMP66" s="217"/>
      <c r="OMQ66" s="217"/>
      <c r="OMR66" s="217"/>
      <c r="OMS66" s="217"/>
      <c r="OMT66" s="217"/>
      <c r="OMU66" s="217"/>
      <c r="OMV66" s="217"/>
      <c r="OMW66" s="217"/>
      <c r="OMX66" s="217"/>
      <c r="OMY66" s="217"/>
      <c r="OMZ66" s="217"/>
      <c r="ONA66" s="217"/>
      <c r="ONB66" s="217"/>
      <c r="ONC66" s="217"/>
      <c r="OND66" s="217"/>
      <c r="ONE66" s="217"/>
      <c r="ONF66" s="217"/>
      <c r="ONG66" s="217"/>
      <c r="ONH66" s="217"/>
      <c r="ONI66" s="217"/>
      <c r="ONJ66" s="217"/>
      <c r="ONK66" s="217"/>
      <c r="ONL66" s="217"/>
      <c r="ONM66" s="217"/>
      <c r="ONN66" s="217"/>
      <c r="ONO66" s="217"/>
      <c r="ONP66" s="217"/>
      <c r="ONQ66" s="217"/>
      <c r="ONR66" s="217"/>
      <c r="ONS66" s="217"/>
      <c r="ONT66" s="217"/>
      <c r="ONU66" s="217"/>
      <c r="ONV66" s="217"/>
      <c r="ONW66" s="217"/>
      <c r="ONX66" s="217"/>
      <c r="ONY66" s="217"/>
      <c r="ONZ66" s="217"/>
      <c r="OOA66" s="217"/>
      <c r="OOB66" s="217"/>
      <c r="OOC66" s="217"/>
      <c r="OOD66" s="217"/>
      <c r="OOE66" s="217"/>
      <c r="OOF66" s="217"/>
      <c r="OOG66" s="217"/>
      <c r="OOH66" s="217"/>
      <c r="OOI66" s="217"/>
      <c r="OOJ66" s="217"/>
      <c r="OOK66" s="217"/>
      <c r="OOL66" s="217"/>
      <c r="OOM66" s="217"/>
      <c r="OON66" s="217"/>
      <c r="OOO66" s="217"/>
      <c r="OOP66" s="217"/>
      <c r="OOQ66" s="217"/>
      <c r="OOR66" s="217"/>
      <c r="OOS66" s="217"/>
      <c r="OOT66" s="217"/>
      <c r="OOU66" s="217"/>
      <c r="OOV66" s="217"/>
      <c r="OOW66" s="217"/>
      <c r="OOX66" s="217"/>
      <c r="OOY66" s="217"/>
      <c r="OOZ66" s="217"/>
      <c r="OPA66" s="217"/>
      <c r="OPB66" s="217"/>
      <c r="OPC66" s="217"/>
      <c r="OPD66" s="217"/>
      <c r="OPE66" s="217"/>
      <c r="OPF66" s="217"/>
      <c r="OPG66" s="217"/>
      <c r="OPH66" s="217"/>
      <c r="OPI66" s="217"/>
      <c r="OPJ66" s="217"/>
      <c r="OPK66" s="217"/>
      <c r="OPL66" s="217"/>
      <c r="OPM66" s="217"/>
      <c r="OPN66" s="217"/>
      <c r="OPO66" s="217"/>
      <c r="OPP66" s="217"/>
      <c r="OPQ66" s="217"/>
      <c r="OPR66" s="217"/>
      <c r="OPS66" s="217"/>
      <c r="OPT66" s="217"/>
      <c r="OPU66" s="217"/>
      <c r="OPV66" s="217"/>
      <c r="OPW66" s="217"/>
      <c r="OPX66" s="217"/>
      <c r="OPY66" s="217"/>
      <c r="OPZ66" s="217"/>
      <c r="OQA66" s="217"/>
      <c r="OQB66" s="217"/>
      <c r="OQC66" s="217"/>
      <c r="OQD66" s="217"/>
      <c r="OQE66" s="217"/>
      <c r="OQF66" s="217"/>
      <c r="OQG66" s="217"/>
      <c r="OQH66" s="217"/>
      <c r="OQI66" s="217"/>
      <c r="OQJ66" s="217"/>
      <c r="OQK66" s="217"/>
      <c r="OQL66" s="217"/>
      <c r="OQM66" s="217"/>
      <c r="OQN66" s="217"/>
      <c r="OQO66" s="217"/>
      <c r="OQP66" s="217"/>
      <c r="OQQ66" s="217"/>
      <c r="OQR66" s="217"/>
      <c r="OQS66" s="217"/>
      <c r="OQT66" s="217"/>
      <c r="OQU66" s="217"/>
      <c r="OQV66" s="217"/>
      <c r="OQW66" s="217"/>
      <c r="OQX66" s="217"/>
      <c r="OQY66" s="217"/>
      <c r="OQZ66" s="217"/>
      <c r="ORA66" s="217"/>
      <c r="ORB66" s="217"/>
      <c r="ORC66" s="217"/>
      <c r="ORD66" s="217"/>
      <c r="ORE66" s="217"/>
      <c r="ORF66" s="217"/>
      <c r="ORG66" s="217"/>
      <c r="ORH66" s="217"/>
      <c r="ORI66" s="217"/>
      <c r="ORJ66" s="217"/>
      <c r="ORK66" s="217"/>
      <c r="ORL66" s="217"/>
      <c r="ORM66" s="217"/>
      <c r="ORN66" s="217"/>
      <c r="ORO66" s="217"/>
      <c r="ORP66" s="217"/>
      <c r="ORQ66" s="217"/>
      <c r="ORR66" s="217"/>
      <c r="ORS66" s="217"/>
      <c r="ORT66" s="217"/>
      <c r="ORU66" s="217"/>
      <c r="ORV66" s="217"/>
      <c r="ORW66" s="217"/>
      <c r="ORX66" s="217"/>
      <c r="ORY66" s="217"/>
      <c r="ORZ66" s="217"/>
      <c r="OSA66" s="217"/>
      <c r="OSB66" s="217"/>
      <c r="OSC66" s="217"/>
      <c r="OSD66" s="217"/>
      <c r="OSE66" s="217"/>
      <c r="OSF66" s="217"/>
      <c r="OSG66" s="217"/>
      <c r="OSH66" s="217"/>
      <c r="OSI66" s="217"/>
      <c r="OSJ66" s="217"/>
      <c r="OSK66" s="217"/>
      <c r="OSL66" s="217"/>
      <c r="OSM66" s="217"/>
      <c r="OSN66" s="217"/>
      <c r="OSO66" s="217"/>
      <c r="OSP66" s="217"/>
      <c r="OSQ66" s="217"/>
      <c r="OSR66" s="217"/>
      <c r="OSS66" s="217"/>
      <c r="OST66" s="217"/>
      <c r="OSU66" s="217"/>
      <c r="OSV66" s="217"/>
      <c r="OSW66" s="217"/>
      <c r="OSX66" s="217"/>
      <c r="OSY66" s="217"/>
      <c r="OSZ66" s="217"/>
      <c r="OTA66" s="217"/>
      <c r="OTB66" s="217"/>
      <c r="OTC66" s="217"/>
      <c r="OTD66" s="217"/>
      <c r="OTE66" s="217"/>
      <c r="OTF66" s="217"/>
      <c r="OTG66" s="217"/>
      <c r="OTH66" s="217"/>
      <c r="OTI66" s="217"/>
      <c r="OTJ66" s="217"/>
      <c r="OTK66" s="217"/>
      <c r="OTL66" s="217"/>
      <c r="OTM66" s="217"/>
      <c r="OTN66" s="217"/>
      <c r="OTO66" s="217"/>
      <c r="OTP66" s="217"/>
      <c r="OTQ66" s="217"/>
      <c r="OTR66" s="217"/>
      <c r="OTS66" s="217"/>
      <c r="OTT66" s="217"/>
      <c r="OTU66" s="217"/>
      <c r="OTV66" s="217"/>
      <c r="OTW66" s="217"/>
      <c r="OTX66" s="217"/>
      <c r="OTY66" s="217"/>
      <c r="OTZ66" s="217"/>
      <c r="OUA66" s="217"/>
      <c r="OUB66" s="217"/>
      <c r="OUC66" s="217"/>
      <c r="OUD66" s="217"/>
      <c r="OUE66" s="217"/>
      <c r="OUF66" s="217"/>
      <c r="OUG66" s="217"/>
      <c r="OUH66" s="217"/>
      <c r="OUI66" s="217"/>
      <c r="OUJ66" s="217"/>
      <c r="OUK66" s="217"/>
      <c r="OUL66" s="217"/>
      <c r="OUM66" s="217"/>
      <c r="OUN66" s="217"/>
      <c r="OUO66" s="217"/>
      <c r="OUP66" s="217"/>
      <c r="OUQ66" s="217"/>
      <c r="OUR66" s="217"/>
      <c r="OUS66" s="217"/>
      <c r="OUT66" s="217"/>
      <c r="OUU66" s="217"/>
      <c r="OUV66" s="217"/>
      <c r="OUW66" s="217"/>
      <c r="OUX66" s="217"/>
      <c r="OUY66" s="217"/>
      <c r="OUZ66" s="217"/>
      <c r="OVA66" s="217"/>
      <c r="OVB66" s="217"/>
      <c r="OVC66" s="217"/>
      <c r="OVD66" s="217"/>
      <c r="OVE66" s="217"/>
      <c r="OVF66" s="217"/>
      <c r="OVG66" s="217"/>
      <c r="OVH66" s="217"/>
      <c r="OVI66" s="217"/>
      <c r="OVJ66" s="217"/>
      <c r="OVK66" s="217"/>
      <c r="OVL66" s="217"/>
      <c r="OVM66" s="217"/>
      <c r="OVN66" s="217"/>
      <c r="OVO66" s="217"/>
      <c r="OVP66" s="217"/>
      <c r="OVQ66" s="217"/>
      <c r="OVR66" s="217"/>
      <c r="OVS66" s="217"/>
      <c r="OVT66" s="217"/>
      <c r="OVU66" s="217"/>
      <c r="OVV66" s="217"/>
      <c r="OVW66" s="217"/>
      <c r="OVX66" s="217"/>
      <c r="OVY66" s="217"/>
      <c r="OVZ66" s="217"/>
      <c r="OWA66" s="217"/>
      <c r="OWB66" s="217"/>
      <c r="OWC66" s="217"/>
      <c r="OWD66" s="217"/>
      <c r="OWE66" s="217"/>
      <c r="OWF66" s="217"/>
      <c r="OWG66" s="217"/>
      <c r="OWH66" s="217"/>
      <c r="OWI66" s="217"/>
      <c r="OWJ66" s="217"/>
      <c r="OWK66" s="217"/>
      <c r="OWL66" s="217"/>
      <c r="OWM66" s="217"/>
      <c r="OWN66" s="217"/>
      <c r="OWO66" s="217"/>
      <c r="OWP66" s="217"/>
      <c r="OWQ66" s="217"/>
      <c r="OWR66" s="217"/>
      <c r="OWS66" s="217"/>
      <c r="OWT66" s="217"/>
      <c r="OWU66" s="217"/>
      <c r="OWV66" s="217"/>
      <c r="OWW66" s="217"/>
      <c r="OWX66" s="217"/>
      <c r="OWY66" s="217"/>
      <c r="OWZ66" s="217"/>
      <c r="OXA66" s="217"/>
      <c r="OXB66" s="217"/>
      <c r="OXC66" s="217"/>
      <c r="OXD66" s="217"/>
      <c r="OXE66" s="217"/>
      <c r="OXF66" s="217"/>
      <c r="OXG66" s="217"/>
      <c r="OXH66" s="217"/>
      <c r="OXI66" s="217"/>
      <c r="OXJ66" s="217"/>
      <c r="OXK66" s="217"/>
      <c r="OXL66" s="217"/>
      <c r="OXM66" s="217"/>
      <c r="OXN66" s="217"/>
      <c r="OXO66" s="217"/>
      <c r="OXP66" s="217"/>
      <c r="OXQ66" s="217"/>
      <c r="OXR66" s="217"/>
      <c r="OXS66" s="217"/>
      <c r="OXT66" s="217"/>
      <c r="OXU66" s="217"/>
      <c r="OXV66" s="217"/>
      <c r="OXW66" s="217"/>
      <c r="OXX66" s="217"/>
      <c r="OXY66" s="217"/>
      <c r="OXZ66" s="217"/>
      <c r="OYA66" s="217"/>
      <c r="OYB66" s="217"/>
      <c r="OYC66" s="217"/>
      <c r="OYD66" s="217"/>
      <c r="OYE66" s="217"/>
      <c r="OYF66" s="217"/>
      <c r="OYG66" s="217"/>
      <c r="OYH66" s="217"/>
      <c r="OYI66" s="217"/>
      <c r="OYJ66" s="217"/>
      <c r="OYK66" s="217"/>
      <c r="OYL66" s="217"/>
      <c r="OYM66" s="217"/>
      <c r="OYN66" s="217"/>
      <c r="OYO66" s="217"/>
      <c r="OYP66" s="217"/>
      <c r="OYQ66" s="217"/>
      <c r="OYR66" s="217"/>
      <c r="OYS66" s="217"/>
      <c r="OYT66" s="217"/>
      <c r="OYU66" s="217"/>
      <c r="OYV66" s="217"/>
      <c r="OYW66" s="217"/>
      <c r="OYX66" s="217"/>
      <c r="OYY66" s="217"/>
      <c r="OYZ66" s="217"/>
      <c r="OZA66" s="217"/>
      <c r="OZB66" s="217"/>
      <c r="OZC66" s="217"/>
      <c r="OZD66" s="217"/>
      <c r="OZE66" s="217"/>
      <c r="OZF66" s="217"/>
      <c r="OZG66" s="217"/>
      <c r="OZH66" s="217"/>
      <c r="OZI66" s="217"/>
      <c r="OZJ66" s="217"/>
      <c r="OZK66" s="217"/>
      <c r="OZL66" s="217"/>
      <c r="OZM66" s="217"/>
      <c r="OZN66" s="217"/>
      <c r="OZO66" s="217"/>
      <c r="OZP66" s="217"/>
      <c r="OZQ66" s="217"/>
      <c r="OZR66" s="217"/>
      <c r="OZS66" s="217"/>
      <c r="OZT66" s="217"/>
      <c r="OZU66" s="217"/>
      <c r="OZV66" s="217"/>
      <c r="OZW66" s="217"/>
      <c r="OZX66" s="217"/>
      <c r="OZY66" s="217"/>
      <c r="OZZ66" s="217"/>
      <c r="PAA66" s="217"/>
      <c r="PAB66" s="217"/>
      <c r="PAC66" s="217"/>
      <c r="PAD66" s="217"/>
      <c r="PAE66" s="217"/>
      <c r="PAF66" s="217"/>
      <c r="PAG66" s="217"/>
      <c r="PAH66" s="217"/>
      <c r="PAI66" s="217"/>
      <c r="PAJ66" s="217"/>
      <c r="PAK66" s="217"/>
      <c r="PAL66" s="217"/>
      <c r="PAM66" s="217"/>
      <c r="PAN66" s="217"/>
      <c r="PAO66" s="217"/>
      <c r="PAP66" s="217"/>
      <c r="PAQ66" s="217"/>
      <c r="PAR66" s="217"/>
      <c r="PAS66" s="217"/>
      <c r="PAT66" s="217"/>
      <c r="PAU66" s="217"/>
      <c r="PAV66" s="217"/>
      <c r="PAW66" s="217"/>
      <c r="PAX66" s="217"/>
      <c r="PAY66" s="217"/>
      <c r="PAZ66" s="217"/>
      <c r="PBA66" s="217"/>
      <c r="PBB66" s="217"/>
      <c r="PBC66" s="217"/>
      <c r="PBD66" s="217"/>
      <c r="PBE66" s="217"/>
      <c r="PBF66" s="217"/>
      <c r="PBG66" s="217"/>
      <c r="PBH66" s="217"/>
      <c r="PBI66" s="217"/>
      <c r="PBJ66" s="217"/>
      <c r="PBK66" s="217"/>
      <c r="PBL66" s="217"/>
      <c r="PBM66" s="217"/>
      <c r="PBN66" s="217"/>
      <c r="PBO66" s="217"/>
      <c r="PBP66" s="217"/>
      <c r="PBQ66" s="217"/>
      <c r="PBR66" s="217"/>
      <c r="PBS66" s="217"/>
      <c r="PBT66" s="217"/>
      <c r="PBU66" s="217"/>
      <c r="PBV66" s="217"/>
      <c r="PBW66" s="217"/>
      <c r="PBX66" s="217"/>
      <c r="PBY66" s="217"/>
      <c r="PBZ66" s="217"/>
      <c r="PCA66" s="217"/>
      <c r="PCB66" s="217"/>
      <c r="PCC66" s="217"/>
      <c r="PCD66" s="217"/>
      <c r="PCE66" s="217"/>
      <c r="PCF66" s="217"/>
      <c r="PCG66" s="217"/>
      <c r="PCH66" s="217"/>
      <c r="PCI66" s="217"/>
      <c r="PCJ66" s="217"/>
      <c r="PCK66" s="217"/>
      <c r="PCL66" s="217"/>
      <c r="PCM66" s="217"/>
      <c r="PCN66" s="217"/>
      <c r="PCO66" s="217"/>
      <c r="PCP66" s="217"/>
      <c r="PCQ66" s="217"/>
      <c r="PCR66" s="217"/>
      <c r="PCS66" s="217"/>
      <c r="PCT66" s="217"/>
      <c r="PCU66" s="217"/>
      <c r="PCV66" s="217"/>
      <c r="PCW66" s="217"/>
      <c r="PCX66" s="217"/>
      <c r="PCY66" s="217"/>
      <c r="PCZ66" s="217"/>
      <c r="PDA66" s="217"/>
      <c r="PDB66" s="217"/>
      <c r="PDC66" s="217"/>
      <c r="PDD66" s="217"/>
      <c r="PDE66" s="217"/>
      <c r="PDF66" s="217"/>
      <c r="PDG66" s="217"/>
      <c r="PDH66" s="217"/>
      <c r="PDI66" s="217"/>
      <c r="PDJ66" s="217"/>
      <c r="PDK66" s="217"/>
      <c r="PDL66" s="217"/>
      <c r="PDM66" s="217"/>
      <c r="PDN66" s="217"/>
      <c r="PDO66" s="217"/>
      <c r="PDP66" s="217"/>
      <c r="PDQ66" s="217"/>
      <c r="PDR66" s="217"/>
      <c r="PDS66" s="217"/>
      <c r="PDT66" s="217"/>
      <c r="PDU66" s="217"/>
      <c r="PDV66" s="217"/>
      <c r="PDW66" s="217"/>
      <c r="PDX66" s="217"/>
      <c r="PDY66" s="217"/>
      <c r="PDZ66" s="217"/>
      <c r="PEA66" s="217"/>
      <c r="PEB66" s="217"/>
      <c r="PEC66" s="217"/>
      <c r="PED66" s="217"/>
      <c r="PEE66" s="217"/>
      <c r="PEF66" s="217"/>
      <c r="PEG66" s="217"/>
      <c r="PEH66" s="217"/>
      <c r="PEI66" s="217"/>
      <c r="PEJ66" s="217"/>
      <c r="PEK66" s="217"/>
      <c r="PEL66" s="217"/>
      <c r="PEM66" s="217"/>
      <c r="PEN66" s="217"/>
      <c r="PEO66" s="217"/>
      <c r="PEP66" s="217"/>
      <c r="PEQ66" s="217"/>
      <c r="PER66" s="217"/>
      <c r="PES66" s="217"/>
      <c r="PET66" s="217"/>
      <c r="PEU66" s="217"/>
      <c r="PEV66" s="217"/>
      <c r="PEW66" s="217"/>
      <c r="PEX66" s="217"/>
      <c r="PEY66" s="217"/>
      <c r="PEZ66" s="217"/>
      <c r="PFA66" s="217"/>
      <c r="PFB66" s="217"/>
      <c r="PFC66" s="217"/>
      <c r="PFD66" s="217"/>
      <c r="PFE66" s="217"/>
      <c r="PFF66" s="217"/>
      <c r="PFG66" s="217"/>
      <c r="PFH66" s="217"/>
      <c r="PFI66" s="217"/>
      <c r="PFJ66" s="217"/>
      <c r="PFK66" s="217"/>
      <c r="PFL66" s="217"/>
      <c r="PFM66" s="217"/>
      <c r="PFN66" s="217"/>
      <c r="PFO66" s="217"/>
      <c r="PFP66" s="217"/>
      <c r="PFQ66" s="217"/>
      <c r="PFR66" s="217"/>
      <c r="PFS66" s="217"/>
      <c r="PFT66" s="217"/>
      <c r="PFU66" s="217"/>
      <c r="PFV66" s="217"/>
      <c r="PFW66" s="217"/>
      <c r="PFX66" s="217"/>
      <c r="PFY66" s="217"/>
      <c r="PFZ66" s="217"/>
      <c r="PGA66" s="217"/>
      <c r="PGB66" s="217"/>
      <c r="PGC66" s="217"/>
      <c r="PGD66" s="217"/>
      <c r="PGE66" s="217"/>
      <c r="PGF66" s="217"/>
      <c r="PGG66" s="217"/>
      <c r="PGH66" s="217"/>
      <c r="PGI66" s="217"/>
      <c r="PGJ66" s="217"/>
      <c r="PGK66" s="217"/>
      <c r="PGL66" s="217"/>
      <c r="PGM66" s="217"/>
      <c r="PGN66" s="217"/>
      <c r="PGO66" s="217"/>
      <c r="PGP66" s="217"/>
      <c r="PGQ66" s="217"/>
      <c r="PGR66" s="217"/>
      <c r="PGS66" s="217"/>
      <c r="PGT66" s="217"/>
      <c r="PGU66" s="217"/>
      <c r="PGV66" s="217"/>
      <c r="PGW66" s="217"/>
      <c r="PGX66" s="217"/>
      <c r="PGY66" s="217"/>
      <c r="PGZ66" s="217"/>
      <c r="PHA66" s="217"/>
      <c r="PHB66" s="217"/>
      <c r="PHC66" s="217"/>
      <c r="PHD66" s="217"/>
      <c r="PHE66" s="217"/>
      <c r="PHF66" s="217"/>
      <c r="PHG66" s="217"/>
      <c r="PHH66" s="217"/>
      <c r="PHI66" s="217"/>
      <c r="PHJ66" s="217"/>
      <c r="PHK66" s="217"/>
      <c r="PHL66" s="217"/>
      <c r="PHM66" s="217"/>
      <c r="PHN66" s="217"/>
      <c r="PHO66" s="217"/>
      <c r="PHP66" s="217"/>
      <c r="PHQ66" s="217"/>
      <c r="PHR66" s="217"/>
      <c r="PHS66" s="217"/>
      <c r="PHT66" s="217"/>
      <c r="PHU66" s="217"/>
      <c r="PHV66" s="217"/>
      <c r="PHW66" s="217"/>
      <c r="PHX66" s="217"/>
      <c r="PHY66" s="217"/>
      <c r="PHZ66" s="217"/>
      <c r="PIA66" s="217"/>
      <c r="PIB66" s="217"/>
      <c r="PIC66" s="217"/>
      <c r="PID66" s="217"/>
      <c r="PIE66" s="217"/>
      <c r="PIF66" s="217"/>
      <c r="PIG66" s="217"/>
      <c r="PIH66" s="217"/>
      <c r="PII66" s="217"/>
      <c r="PIJ66" s="217"/>
      <c r="PIK66" s="217"/>
      <c r="PIL66" s="217"/>
      <c r="PIM66" s="217"/>
      <c r="PIN66" s="217"/>
      <c r="PIO66" s="217"/>
      <c r="PIP66" s="217"/>
      <c r="PIQ66" s="217"/>
      <c r="PIR66" s="217"/>
      <c r="PIS66" s="217"/>
      <c r="PIT66" s="217"/>
      <c r="PIU66" s="217"/>
      <c r="PIV66" s="217"/>
      <c r="PIW66" s="217"/>
      <c r="PIX66" s="217"/>
      <c r="PIY66" s="217"/>
      <c r="PIZ66" s="217"/>
      <c r="PJA66" s="217"/>
      <c r="PJB66" s="217"/>
      <c r="PJC66" s="217"/>
      <c r="PJD66" s="217"/>
      <c r="PJE66" s="217"/>
      <c r="PJF66" s="217"/>
      <c r="PJG66" s="217"/>
      <c r="PJH66" s="217"/>
      <c r="PJI66" s="217"/>
      <c r="PJJ66" s="217"/>
      <c r="PJK66" s="217"/>
      <c r="PJL66" s="217"/>
      <c r="PJM66" s="217"/>
      <c r="PJN66" s="217"/>
      <c r="PJO66" s="217"/>
      <c r="PJP66" s="217"/>
      <c r="PJQ66" s="217"/>
      <c r="PJR66" s="217"/>
      <c r="PJS66" s="217"/>
      <c r="PJT66" s="217"/>
      <c r="PJU66" s="217"/>
      <c r="PJV66" s="217"/>
      <c r="PJW66" s="217"/>
      <c r="PJX66" s="217"/>
      <c r="PJY66" s="217"/>
      <c r="PJZ66" s="217"/>
      <c r="PKA66" s="217"/>
      <c r="PKB66" s="217"/>
      <c r="PKC66" s="217"/>
      <c r="PKD66" s="217"/>
      <c r="PKE66" s="217"/>
      <c r="PKF66" s="217"/>
      <c r="PKG66" s="217"/>
      <c r="PKH66" s="217"/>
      <c r="PKI66" s="217"/>
      <c r="PKJ66" s="217"/>
      <c r="PKK66" s="217"/>
      <c r="PKL66" s="217"/>
      <c r="PKM66" s="217"/>
      <c r="PKN66" s="217"/>
      <c r="PKO66" s="217"/>
      <c r="PKP66" s="217"/>
      <c r="PKQ66" s="217"/>
      <c r="PKR66" s="217"/>
      <c r="PKS66" s="217"/>
      <c r="PKT66" s="217"/>
      <c r="PKU66" s="217"/>
      <c r="PKV66" s="217"/>
      <c r="PKW66" s="217"/>
      <c r="PKX66" s="217"/>
      <c r="PKY66" s="217"/>
      <c r="PKZ66" s="217"/>
      <c r="PLA66" s="217"/>
      <c r="PLB66" s="217"/>
      <c r="PLC66" s="217"/>
      <c r="PLD66" s="217"/>
      <c r="PLE66" s="217"/>
      <c r="PLF66" s="217"/>
      <c r="PLG66" s="217"/>
      <c r="PLH66" s="217"/>
      <c r="PLI66" s="217"/>
      <c r="PLJ66" s="217"/>
      <c r="PLK66" s="217"/>
      <c r="PLL66" s="217"/>
      <c r="PLM66" s="217"/>
      <c r="PLN66" s="217"/>
      <c r="PLO66" s="217"/>
      <c r="PLP66" s="217"/>
      <c r="PLQ66" s="217"/>
      <c r="PLR66" s="217"/>
      <c r="PLS66" s="217"/>
      <c r="PLT66" s="217"/>
      <c r="PLU66" s="217"/>
      <c r="PLV66" s="217"/>
      <c r="PLW66" s="217"/>
      <c r="PLX66" s="217"/>
      <c r="PLY66" s="217"/>
      <c r="PLZ66" s="217"/>
      <c r="PMA66" s="217"/>
      <c r="PMB66" s="217"/>
      <c r="PMC66" s="217"/>
      <c r="PMD66" s="217"/>
      <c r="PME66" s="217"/>
      <c r="PMF66" s="217"/>
      <c r="PMG66" s="217"/>
      <c r="PMH66" s="217"/>
      <c r="PMI66" s="217"/>
      <c r="PMJ66" s="217"/>
      <c r="PMK66" s="217"/>
      <c r="PML66" s="217"/>
      <c r="PMM66" s="217"/>
      <c r="PMN66" s="217"/>
      <c r="PMO66" s="217"/>
      <c r="PMP66" s="217"/>
      <c r="PMQ66" s="217"/>
      <c r="PMR66" s="217"/>
      <c r="PMS66" s="217"/>
      <c r="PMT66" s="217"/>
      <c r="PMU66" s="217"/>
      <c r="PMV66" s="217"/>
      <c r="PMW66" s="217"/>
      <c r="PMX66" s="217"/>
      <c r="PMY66" s="217"/>
      <c r="PMZ66" s="217"/>
      <c r="PNA66" s="217"/>
      <c r="PNB66" s="217"/>
      <c r="PNC66" s="217"/>
      <c r="PND66" s="217"/>
      <c r="PNE66" s="217"/>
      <c r="PNF66" s="217"/>
      <c r="PNG66" s="217"/>
      <c r="PNH66" s="217"/>
      <c r="PNI66" s="217"/>
      <c r="PNJ66" s="217"/>
      <c r="PNK66" s="217"/>
      <c r="PNL66" s="217"/>
      <c r="PNM66" s="217"/>
      <c r="PNN66" s="217"/>
      <c r="PNO66" s="217"/>
      <c r="PNP66" s="217"/>
      <c r="PNQ66" s="217"/>
      <c r="PNR66" s="217"/>
      <c r="PNS66" s="217"/>
      <c r="PNT66" s="217"/>
      <c r="PNU66" s="217"/>
      <c r="PNV66" s="217"/>
      <c r="PNW66" s="217"/>
      <c r="PNX66" s="217"/>
      <c r="PNY66" s="217"/>
      <c r="PNZ66" s="217"/>
      <c r="POA66" s="217"/>
      <c r="POB66" s="217"/>
      <c r="POC66" s="217"/>
      <c r="POD66" s="217"/>
      <c r="POE66" s="217"/>
      <c r="POF66" s="217"/>
      <c r="POG66" s="217"/>
      <c r="POH66" s="217"/>
      <c r="POI66" s="217"/>
      <c r="POJ66" s="217"/>
      <c r="POK66" s="217"/>
      <c r="POL66" s="217"/>
      <c r="POM66" s="217"/>
      <c r="PON66" s="217"/>
      <c r="POO66" s="217"/>
      <c r="POP66" s="217"/>
      <c r="POQ66" s="217"/>
      <c r="POR66" s="217"/>
      <c r="POS66" s="217"/>
      <c r="POT66" s="217"/>
      <c r="POU66" s="217"/>
      <c r="POV66" s="217"/>
      <c r="POW66" s="217"/>
      <c r="POX66" s="217"/>
      <c r="POY66" s="217"/>
      <c r="POZ66" s="217"/>
      <c r="PPA66" s="217"/>
      <c r="PPB66" s="217"/>
      <c r="PPC66" s="217"/>
      <c r="PPD66" s="217"/>
      <c r="PPE66" s="217"/>
      <c r="PPF66" s="217"/>
      <c r="PPG66" s="217"/>
      <c r="PPH66" s="217"/>
      <c r="PPI66" s="217"/>
      <c r="PPJ66" s="217"/>
      <c r="PPK66" s="217"/>
      <c r="PPL66" s="217"/>
      <c r="PPM66" s="217"/>
      <c r="PPN66" s="217"/>
      <c r="PPO66" s="217"/>
      <c r="PPP66" s="217"/>
      <c r="PPQ66" s="217"/>
      <c r="PPR66" s="217"/>
      <c r="PPS66" s="217"/>
      <c r="PPT66" s="217"/>
      <c r="PPU66" s="217"/>
      <c r="PPV66" s="217"/>
      <c r="PPW66" s="217"/>
      <c r="PPX66" s="217"/>
      <c r="PPY66" s="217"/>
      <c r="PPZ66" s="217"/>
      <c r="PQA66" s="217"/>
      <c r="PQB66" s="217"/>
      <c r="PQC66" s="217"/>
      <c r="PQD66" s="217"/>
      <c r="PQE66" s="217"/>
      <c r="PQF66" s="217"/>
      <c r="PQG66" s="217"/>
      <c r="PQH66" s="217"/>
      <c r="PQI66" s="217"/>
      <c r="PQJ66" s="217"/>
      <c r="PQK66" s="217"/>
      <c r="PQL66" s="217"/>
      <c r="PQM66" s="217"/>
      <c r="PQN66" s="217"/>
      <c r="PQO66" s="217"/>
      <c r="PQP66" s="217"/>
      <c r="PQQ66" s="217"/>
      <c r="PQR66" s="217"/>
      <c r="PQS66" s="217"/>
      <c r="PQT66" s="217"/>
      <c r="PQU66" s="217"/>
      <c r="PQV66" s="217"/>
      <c r="PQW66" s="217"/>
      <c r="PQX66" s="217"/>
      <c r="PQY66" s="217"/>
      <c r="PQZ66" s="217"/>
      <c r="PRA66" s="217"/>
      <c r="PRB66" s="217"/>
      <c r="PRC66" s="217"/>
      <c r="PRD66" s="217"/>
      <c r="PRE66" s="217"/>
      <c r="PRF66" s="217"/>
      <c r="PRG66" s="217"/>
      <c r="PRH66" s="217"/>
      <c r="PRI66" s="217"/>
      <c r="PRJ66" s="217"/>
      <c r="PRK66" s="217"/>
      <c r="PRL66" s="217"/>
      <c r="PRM66" s="217"/>
      <c r="PRN66" s="217"/>
      <c r="PRO66" s="217"/>
      <c r="PRP66" s="217"/>
      <c r="PRQ66" s="217"/>
      <c r="PRR66" s="217"/>
      <c r="PRS66" s="217"/>
      <c r="PRT66" s="217"/>
      <c r="PRU66" s="217"/>
      <c r="PRV66" s="217"/>
      <c r="PRW66" s="217"/>
      <c r="PRX66" s="217"/>
      <c r="PRY66" s="217"/>
      <c r="PRZ66" s="217"/>
      <c r="PSA66" s="217"/>
      <c r="PSB66" s="217"/>
      <c r="PSC66" s="217"/>
      <c r="PSD66" s="217"/>
      <c r="PSE66" s="217"/>
      <c r="PSF66" s="217"/>
      <c r="PSG66" s="217"/>
      <c r="PSH66" s="217"/>
      <c r="PSI66" s="217"/>
      <c r="PSJ66" s="217"/>
      <c r="PSK66" s="217"/>
      <c r="PSL66" s="217"/>
      <c r="PSM66" s="217"/>
      <c r="PSN66" s="217"/>
      <c r="PSO66" s="217"/>
      <c r="PSP66" s="217"/>
      <c r="PSQ66" s="217"/>
      <c r="PSR66" s="217"/>
      <c r="PSS66" s="217"/>
      <c r="PST66" s="217"/>
      <c r="PSU66" s="217"/>
      <c r="PSV66" s="217"/>
      <c r="PSW66" s="217"/>
      <c r="PSX66" s="217"/>
      <c r="PSY66" s="217"/>
      <c r="PSZ66" s="217"/>
      <c r="PTA66" s="217"/>
      <c r="PTB66" s="217"/>
      <c r="PTC66" s="217"/>
      <c r="PTD66" s="217"/>
      <c r="PTE66" s="217"/>
      <c r="PTF66" s="217"/>
      <c r="PTG66" s="217"/>
      <c r="PTH66" s="217"/>
      <c r="PTI66" s="217"/>
      <c r="PTJ66" s="217"/>
      <c r="PTK66" s="217"/>
      <c r="PTL66" s="217"/>
      <c r="PTM66" s="217"/>
      <c r="PTN66" s="217"/>
      <c r="PTO66" s="217"/>
      <c r="PTP66" s="217"/>
      <c r="PTQ66" s="217"/>
      <c r="PTR66" s="217"/>
      <c r="PTS66" s="217"/>
      <c r="PTT66" s="217"/>
      <c r="PTU66" s="217"/>
      <c r="PTV66" s="217"/>
      <c r="PTW66" s="217"/>
      <c r="PTX66" s="217"/>
      <c r="PTY66" s="217"/>
      <c r="PTZ66" s="217"/>
      <c r="PUA66" s="217"/>
      <c r="PUB66" s="217"/>
      <c r="PUC66" s="217"/>
      <c r="PUD66" s="217"/>
      <c r="PUE66" s="217"/>
      <c r="PUF66" s="217"/>
      <c r="PUG66" s="217"/>
      <c r="PUH66" s="217"/>
      <c r="PUI66" s="217"/>
      <c r="PUJ66" s="217"/>
      <c r="PUK66" s="217"/>
      <c r="PUL66" s="217"/>
      <c r="PUM66" s="217"/>
      <c r="PUN66" s="217"/>
      <c r="PUO66" s="217"/>
      <c r="PUP66" s="217"/>
      <c r="PUQ66" s="217"/>
      <c r="PUR66" s="217"/>
      <c r="PUS66" s="217"/>
      <c r="PUT66" s="217"/>
      <c r="PUU66" s="217"/>
      <c r="PUV66" s="217"/>
      <c r="PUW66" s="217"/>
      <c r="PUX66" s="217"/>
      <c r="PUY66" s="217"/>
      <c r="PUZ66" s="217"/>
      <c r="PVA66" s="217"/>
      <c r="PVB66" s="217"/>
      <c r="PVC66" s="217"/>
      <c r="PVD66" s="217"/>
      <c r="PVE66" s="217"/>
      <c r="PVF66" s="217"/>
      <c r="PVG66" s="217"/>
      <c r="PVH66" s="217"/>
      <c r="PVI66" s="217"/>
      <c r="PVJ66" s="217"/>
      <c r="PVK66" s="217"/>
      <c r="PVL66" s="217"/>
      <c r="PVM66" s="217"/>
      <c r="PVN66" s="217"/>
      <c r="PVO66" s="217"/>
      <c r="PVP66" s="217"/>
      <c r="PVQ66" s="217"/>
      <c r="PVR66" s="217"/>
      <c r="PVS66" s="217"/>
      <c r="PVT66" s="217"/>
      <c r="PVU66" s="217"/>
      <c r="PVV66" s="217"/>
      <c r="PVW66" s="217"/>
      <c r="PVX66" s="217"/>
      <c r="PVY66" s="217"/>
      <c r="PVZ66" s="217"/>
      <c r="PWA66" s="217"/>
      <c r="PWB66" s="217"/>
      <c r="PWC66" s="217"/>
      <c r="PWD66" s="217"/>
      <c r="PWE66" s="217"/>
      <c r="PWF66" s="217"/>
      <c r="PWG66" s="217"/>
      <c r="PWH66" s="217"/>
      <c r="PWI66" s="217"/>
      <c r="PWJ66" s="217"/>
      <c r="PWK66" s="217"/>
      <c r="PWL66" s="217"/>
      <c r="PWM66" s="217"/>
      <c r="PWN66" s="217"/>
      <c r="PWO66" s="217"/>
      <c r="PWP66" s="217"/>
      <c r="PWQ66" s="217"/>
      <c r="PWR66" s="217"/>
      <c r="PWS66" s="217"/>
      <c r="PWT66" s="217"/>
      <c r="PWU66" s="217"/>
      <c r="PWV66" s="217"/>
      <c r="PWW66" s="217"/>
      <c r="PWX66" s="217"/>
      <c r="PWY66" s="217"/>
      <c r="PWZ66" s="217"/>
      <c r="PXA66" s="217"/>
      <c r="PXB66" s="217"/>
      <c r="PXC66" s="217"/>
      <c r="PXD66" s="217"/>
      <c r="PXE66" s="217"/>
      <c r="PXF66" s="217"/>
      <c r="PXG66" s="217"/>
      <c r="PXH66" s="217"/>
      <c r="PXI66" s="217"/>
      <c r="PXJ66" s="217"/>
      <c r="PXK66" s="217"/>
      <c r="PXL66" s="217"/>
      <c r="PXM66" s="217"/>
      <c r="PXN66" s="217"/>
      <c r="PXO66" s="217"/>
      <c r="PXP66" s="217"/>
      <c r="PXQ66" s="217"/>
      <c r="PXR66" s="217"/>
      <c r="PXS66" s="217"/>
      <c r="PXT66" s="217"/>
      <c r="PXU66" s="217"/>
      <c r="PXV66" s="217"/>
      <c r="PXW66" s="217"/>
      <c r="PXX66" s="217"/>
      <c r="PXY66" s="217"/>
      <c r="PXZ66" s="217"/>
      <c r="PYA66" s="217"/>
      <c r="PYB66" s="217"/>
      <c r="PYC66" s="217"/>
      <c r="PYD66" s="217"/>
      <c r="PYE66" s="217"/>
      <c r="PYF66" s="217"/>
      <c r="PYG66" s="217"/>
      <c r="PYH66" s="217"/>
      <c r="PYI66" s="217"/>
      <c r="PYJ66" s="217"/>
      <c r="PYK66" s="217"/>
      <c r="PYL66" s="217"/>
      <c r="PYM66" s="217"/>
      <c r="PYN66" s="217"/>
      <c r="PYO66" s="217"/>
      <c r="PYP66" s="217"/>
      <c r="PYQ66" s="217"/>
      <c r="PYR66" s="217"/>
      <c r="PYS66" s="217"/>
      <c r="PYT66" s="217"/>
      <c r="PYU66" s="217"/>
      <c r="PYV66" s="217"/>
      <c r="PYW66" s="217"/>
      <c r="PYX66" s="217"/>
      <c r="PYY66" s="217"/>
      <c r="PYZ66" s="217"/>
      <c r="PZA66" s="217"/>
      <c r="PZB66" s="217"/>
      <c r="PZC66" s="217"/>
      <c r="PZD66" s="217"/>
      <c r="PZE66" s="217"/>
      <c r="PZF66" s="217"/>
      <c r="PZG66" s="217"/>
      <c r="PZH66" s="217"/>
      <c r="PZI66" s="217"/>
      <c r="PZJ66" s="217"/>
      <c r="PZK66" s="217"/>
      <c r="PZL66" s="217"/>
      <c r="PZM66" s="217"/>
      <c r="PZN66" s="217"/>
      <c r="PZO66" s="217"/>
      <c r="PZP66" s="217"/>
      <c r="PZQ66" s="217"/>
      <c r="PZR66" s="217"/>
      <c r="PZS66" s="217"/>
      <c r="PZT66" s="217"/>
      <c r="PZU66" s="217"/>
      <c r="PZV66" s="217"/>
      <c r="PZW66" s="217"/>
      <c r="PZX66" s="217"/>
      <c r="PZY66" s="217"/>
      <c r="PZZ66" s="217"/>
      <c r="QAA66" s="217"/>
      <c r="QAB66" s="217"/>
      <c r="QAC66" s="217"/>
      <c r="QAD66" s="217"/>
      <c r="QAE66" s="217"/>
      <c r="QAF66" s="217"/>
      <c r="QAG66" s="217"/>
      <c r="QAH66" s="217"/>
      <c r="QAI66" s="217"/>
      <c r="QAJ66" s="217"/>
      <c r="QAK66" s="217"/>
      <c r="QAL66" s="217"/>
      <c r="QAM66" s="217"/>
      <c r="QAN66" s="217"/>
      <c r="QAO66" s="217"/>
      <c r="QAP66" s="217"/>
      <c r="QAQ66" s="217"/>
      <c r="QAR66" s="217"/>
      <c r="QAS66" s="217"/>
      <c r="QAT66" s="217"/>
      <c r="QAU66" s="217"/>
      <c r="QAV66" s="217"/>
      <c r="QAW66" s="217"/>
      <c r="QAX66" s="217"/>
      <c r="QAY66" s="217"/>
      <c r="QAZ66" s="217"/>
      <c r="QBA66" s="217"/>
      <c r="QBB66" s="217"/>
      <c r="QBC66" s="217"/>
      <c r="QBD66" s="217"/>
      <c r="QBE66" s="217"/>
      <c r="QBF66" s="217"/>
      <c r="QBG66" s="217"/>
      <c r="QBH66" s="217"/>
      <c r="QBI66" s="217"/>
      <c r="QBJ66" s="217"/>
      <c r="QBK66" s="217"/>
      <c r="QBL66" s="217"/>
      <c r="QBM66" s="217"/>
      <c r="QBN66" s="217"/>
      <c r="QBO66" s="217"/>
      <c r="QBP66" s="217"/>
      <c r="QBQ66" s="217"/>
      <c r="QBR66" s="217"/>
      <c r="QBS66" s="217"/>
      <c r="QBT66" s="217"/>
      <c r="QBU66" s="217"/>
      <c r="QBV66" s="217"/>
      <c r="QBW66" s="217"/>
      <c r="QBX66" s="217"/>
      <c r="QBY66" s="217"/>
      <c r="QBZ66" s="217"/>
      <c r="QCA66" s="217"/>
      <c r="QCB66" s="217"/>
      <c r="QCC66" s="217"/>
      <c r="QCD66" s="217"/>
      <c r="QCE66" s="217"/>
      <c r="QCF66" s="217"/>
      <c r="QCG66" s="217"/>
      <c r="QCH66" s="217"/>
      <c r="QCI66" s="217"/>
      <c r="QCJ66" s="217"/>
      <c r="QCK66" s="217"/>
      <c r="QCL66" s="217"/>
      <c r="QCM66" s="217"/>
      <c r="QCN66" s="217"/>
      <c r="QCO66" s="217"/>
      <c r="QCP66" s="217"/>
      <c r="QCQ66" s="217"/>
      <c r="QCR66" s="217"/>
      <c r="QCS66" s="217"/>
      <c r="QCT66" s="217"/>
      <c r="QCU66" s="217"/>
      <c r="QCV66" s="217"/>
      <c r="QCW66" s="217"/>
      <c r="QCX66" s="217"/>
      <c r="QCY66" s="217"/>
      <c r="QCZ66" s="217"/>
      <c r="QDA66" s="217"/>
      <c r="QDB66" s="217"/>
      <c r="QDC66" s="217"/>
      <c r="QDD66" s="217"/>
      <c r="QDE66" s="217"/>
      <c r="QDF66" s="217"/>
      <c r="QDG66" s="217"/>
      <c r="QDH66" s="217"/>
      <c r="QDI66" s="217"/>
      <c r="QDJ66" s="217"/>
      <c r="QDK66" s="217"/>
      <c r="QDL66" s="217"/>
      <c r="QDM66" s="217"/>
      <c r="QDN66" s="217"/>
      <c r="QDO66" s="217"/>
      <c r="QDP66" s="217"/>
      <c r="QDQ66" s="217"/>
      <c r="QDR66" s="217"/>
      <c r="QDS66" s="217"/>
      <c r="QDT66" s="217"/>
      <c r="QDU66" s="217"/>
      <c r="QDV66" s="217"/>
      <c r="QDW66" s="217"/>
      <c r="QDX66" s="217"/>
      <c r="QDY66" s="217"/>
      <c r="QDZ66" s="217"/>
      <c r="QEA66" s="217"/>
      <c r="QEB66" s="217"/>
      <c r="QEC66" s="217"/>
      <c r="QED66" s="217"/>
      <c r="QEE66" s="217"/>
      <c r="QEF66" s="217"/>
      <c r="QEG66" s="217"/>
      <c r="QEH66" s="217"/>
      <c r="QEI66" s="217"/>
      <c r="QEJ66" s="217"/>
      <c r="QEK66" s="217"/>
      <c r="QEL66" s="217"/>
      <c r="QEM66" s="217"/>
      <c r="QEN66" s="217"/>
      <c r="QEO66" s="217"/>
      <c r="QEP66" s="217"/>
      <c r="QEQ66" s="217"/>
      <c r="QER66" s="217"/>
      <c r="QES66" s="217"/>
      <c r="QET66" s="217"/>
      <c r="QEU66" s="217"/>
      <c r="QEV66" s="217"/>
      <c r="QEW66" s="217"/>
      <c r="QEX66" s="217"/>
      <c r="QEY66" s="217"/>
      <c r="QEZ66" s="217"/>
      <c r="QFA66" s="217"/>
      <c r="QFB66" s="217"/>
      <c r="QFC66" s="217"/>
      <c r="QFD66" s="217"/>
      <c r="QFE66" s="217"/>
      <c r="QFF66" s="217"/>
      <c r="QFG66" s="217"/>
      <c r="QFH66" s="217"/>
      <c r="QFI66" s="217"/>
      <c r="QFJ66" s="217"/>
      <c r="QFK66" s="217"/>
      <c r="QFL66" s="217"/>
      <c r="QFM66" s="217"/>
      <c r="QFN66" s="217"/>
      <c r="QFO66" s="217"/>
      <c r="QFP66" s="217"/>
      <c r="QFQ66" s="217"/>
      <c r="QFR66" s="217"/>
      <c r="QFS66" s="217"/>
      <c r="QFT66" s="217"/>
      <c r="QFU66" s="217"/>
      <c r="QFV66" s="217"/>
      <c r="QFW66" s="217"/>
      <c r="QFX66" s="217"/>
      <c r="QFY66" s="217"/>
      <c r="QFZ66" s="217"/>
      <c r="QGA66" s="217"/>
      <c r="QGB66" s="217"/>
      <c r="QGC66" s="217"/>
      <c r="QGD66" s="217"/>
      <c r="QGE66" s="217"/>
      <c r="QGF66" s="217"/>
      <c r="QGG66" s="217"/>
      <c r="QGH66" s="217"/>
      <c r="QGI66" s="217"/>
      <c r="QGJ66" s="217"/>
      <c r="QGK66" s="217"/>
      <c r="QGL66" s="217"/>
      <c r="QGM66" s="217"/>
      <c r="QGN66" s="217"/>
      <c r="QGO66" s="217"/>
      <c r="QGP66" s="217"/>
      <c r="QGQ66" s="217"/>
      <c r="QGR66" s="217"/>
      <c r="QGS66" s="217"/>
      <c r="QGT66" s="217"/>
      <c r="QGU66" s="217"/>
      <c r="QGV66" s="217"/>
      <c r="QGW66" s="217"/>
      <c r="QGX66" s="217"/>
      <c r="QGY66" s="217"/>
      <c r="QGZ66" s="217"/>
      <c r="QHA66" s="217"/>
      <c r="QHB66" s="217"/>
      <c r="QHC66" s="217"/>
      <c r="QHD66" s="217"/>
      <c r="QHE66" s="217"/>
      <c r="QHF66" s="217"/>
      <c r="QHG66" s="217"/>
      <c r="QHH66" s="217"/>
      <c r="QHI66" s="217"/>
      <c r="QHJ66" s="217"/>
      <c r="QHK66" s="217"/>
      <c r="QHL66" s="217"/>
      <c r="QHM66" s="217"/>
      <c r="QHN66" s="217"/>
      <c r="QHO66" s="217"/>
      <c r="QHP66" s="217"/>
      <c r="QHQ66" s="217"/>
      <c r="QHR66" s="217"/>
      <c r="QHS66" s="217"/>
      <c r="QHT66" s="217"/>
      <c r="QHU66" s="217"/>
      <c r="QHV66" s="217"/>
      <c r="QHW66" s="217"/>
      <c r="QHX66" s="217"/>
      <c r="QHY66" s="217"/>
      <c r="QHZ66" s="217"/>
      <c r="QIA66" s="217"/>
      <c r="QIB66" s="217"/>
      <c r="QIC66" s="217"/>
      <c r="QID66" s="217"/>
      <c r="QIE66" s="217"/>
      <c r="QIF66" s="217"/>
      <c r="QIG66" s="217"/>
      <c r="QIH66" s="217"/>
      <c r="QII66" s="217"/>
      <c r="QIJ66" s="217"/>
      <c r="QIK66" s="217"/>
      <c r="QIL66" s="217"/>
      <c r="QIM66" s="217"/>
      <c r="QIN66" s="217"/>
      <c r="QIO66" s="217"/>
      <c r="QIP66" s="217"/>
      <c r="QIQ66" s="217"/>
      <c r="QIR66" s="217"/>
      <c r="QIS66" s="217"/>
      <c r="QIT66" s="217"/>
      <c r="QIU66" s="217"/>
      <c r="QIV66" s="217"/>
      <c r="QIW66" s="217"/>
      <c r="QIX66" s="217"/>
      <c r="QIY66" s="217"/>
      <c r="QIZ66" s="217"/>
      <c r="QJA66" s="217"/>
      <c r="QJB66" s="217"/>
      <c r="QJC66" s="217"/>
      <c r="QJD66" s="217"/>
      <c r="QJE66" s="217"/>
      <c r="QJF66" s="217"/>
      <c r="QJG66" s="217"/>
      <c r="QJH66" s="217"/>
      <c r="QJI66" s="217"/>
      <c r="QJJ66" s="217"/>
      <c r="QJK66" s="217"/>
      <c r="QJL66" s="217"/>
      <c r="QJM66" s="217"/>
      <c r="QJN66" s="217"/>
      <c r="QJO66" s="217"/>
      <c r="QJP66" s="217"/>
      <c r="QJQ66" s="217"/>
      <c r="QJR66" s="217"/>
      <c r="QJS66" s="217"/>
      <c r="QJT66" s="217"/>
      <c r="QJU66" s="217"/>
      <c r="QJV66" s="217"/>
      <c r="QJW66" s="217"/>
      <c r="QJX66" s="217"/>
      <c r="QJY66" s="217"/>
      <c r="QJZ66" s="217"/>
      <c r="QKA66" s="217"/>
      <c r="QKB66" s="217"/>
      <c r="QKC66" s="217"/>
      <c r="QKD66" s="217"/>
      <c r="QKE66" s="217"/>
      <c r="QKF66" s="217"/>
      <c r="QKG66" s="217"/>
      <c r="QKH66" s="217"/>
      <c r="QKI66" s="217"/>
      <c r="QKJ66" s="217"/>
      <c r="QKK66" s="217"/>
      <c r="QKL66" s="217"/>
      <c r="QKM66" s="217"/>
      <c r="QKN66" s="217"/>
      <c r="QKO66" s="217"/>
      <c r="QKP66" s="217"/>
      <c r="QKQ66" s="217"/>
      <c r="QKR66" s="217"/>
      <c r="QKS66" s="217"/>
      <c r="QKT66" s="217"/>
      <c r="QKU66" s="217"/>
      <c r="QKV66" s="217"/>
      <c r="QKW66" s="217"/>
      <c r="QKX66" s="217"/>
      <c r="QKY66" s="217"/>
      <c r="QKZ66" s="217"/>
      <c r="QLA66" s="217"/>
      <c r="QLB66" s="217"/>
      <c r="QLC66" s="217"/>
      <c r="QLD66" s="217"/>
      <c r="QLE66" s="217"/>
      <c r="QLF66" s="217"/>
      <c r="QLG66" s="217"/>
      <c r="QLH66" s="217"/>
      <c r="QLI66" s="217"/>
      <c r="QLJ66" s="217"/>
      <c r="QLK66" s="217"/>
      <c r="QLL66" s="217"/>
      <c r="QLM66" s="217"/>
      <c r="QLN66" s="217"/>
      <c r="QLO66" s="217"/>
      <c r="QLP66" s="217"/>
      <c r="QLQ66" s="217"/>
      <c r="QLR66" s="217"/>
      <c r="QLS66" s="217"/>
      <c r="QLT66" s="217"/>
      <c r="QLU66" s="217"/>
      <c r="QLV66" s="217"/>
      <c r="QLW66" s="217"/>
      <c r="QLX66" s="217"/>
      <c r="QLY66" s="217"/>
      <c r="QLZ66" s="217"/>
      <c r="QMA66" s="217"/>
      <c r="QMB66" s="217"/>
      <c r="QMC66" s="217"/>
      <c r="QMD66" s="217"/>
      <c r="QME66" s="217"/>
      <c r="QMF66" s="217"/>
      <c r="QMG66" s="217"/>
      <c r="QMH66" s="217"/>
      <c r="QMI66" s="217"/>
      <c r="QMJ66" s="217"/>
      <c r="QMK66" s="217"/>
      <c r="QML66" s="217"/>
      <c r="QMM66" s="217"/>
      <c r="QMN66" s="217"/>
      <c r="QMO66" s="217"/>
      <c r="QMP66" s="217"/>
      <c r="QMQ66" s="217"/>
      <c r="QMR66" s="217"/>
      <c r="QMS66" s="217"/>
      <c r="QMT66" s="217"/>
      <c r="QMU66" s="217"/>
      <c r="QMV66" s="217"/>
      <c r="QMW66" s="217"/>
      <c r="QMX66" s="217"/>
      <c r="QMY66" s="217"/>
      <c r="QMZ66" s="217"/>
      <c r="QNA66" s="217"/>
      <c r="QNB66" s="217"/>
      <c r="QNC66" s="217"/>
      <c r="QND66" s="217"/>
      <c r="QNE66" s="217"/>
      <c r="QNF66" s="217"/>
      <c r="QNG66" s="217"/>
      <c r="QNH66" s="217"/>
      <c r="QNI66" s="217"/>
      <c r="QNJ66" s="217"/>
      <c r="QNK66" s="217"/>
      <c r="QNL66" s="217"/>
      <c r="QNM66" s="217"/>
      <c r="QNN66" s="217"/>
      <c r="QNO66" s="217"/>
      <c r="QNP66" s="217"/>
      <c r="QNQ66" s="217"/>
      <c r="QNR66" s="217"/>
      <c r="QNS66" s="217"/>
      <c r="QNT66" s="217"/>
      <c r="QNU66" s="217"/>
      <c r="QNV66" s="217"/>
      <c r="QNW66" s="217"/>
      <c r="QNX66" s="217"/>
      <c r="QNY66" s="217"/>
      <c r="QNZ66" s="217"/>
      <c r="QOA66" s="217"/>
      <c r="QOB66" s="217"/>
      <c r="QOC66" s="217"/>
      <c r="QOD66" s="217"/>
      <c r="QOE66" s="217"/>
      <c r="QOF66" s="217"/>
      <c r="QOG66" s="217"/>
      <c r="QOH66" s="217"/>
      <c r="QOI66" s="217"/>
      <c r="QOJ66" s="217"/>
      <c r="QOK66" s="217"/>
      <c r="QOL66" s="217"/>
      <c r="QOM66" s="217"/>
      <c r="QON66" s="217"/>
      <c r="QOO66" s="217"/>
      <c r="QOP66" s="217"/>
      <c r="QOQ66" s="217"/>
      <c r="QOR66" s="217"/>
      <c r="QOS66" s="217"/>
      <c r="QOT66" s="217"/>
      <c r="QOU66" s="217"/>
      <c r="QOV66" s="217"/>
      <c r="QOW66" s="217"/>
      <c r="QOX66" s="217"/>
      <c r="QOY66" s="217"/>
      <c r="QOZ66" s="217"/>
      <c r="QPA66" s="217"/>
      <c r="QPB66" s="217"/>
      <c r="QPC66" s="217"/>
      <c r="QPD66" s="217"/>
      <c r="QPE66" s="217"/>
      <c r="QPF66" s="217"/>
      <c r="QPG66" s="217"/>
      <c r="QPH66" s="217"/>
      <c r="QPI66" s="217"/>
      <c r="QPJ66" s="217"/>
      <c r="QPK66" s="217"/>
      <c r="QPL66" s="217"/>
      <c r="QPM66" s="217"/>
      <c r="QPN66" s="217"/>
      <c r="QPO66" s="217"/>
      <c r="QPP66" s="217"/>
      <c r="QPQ66" s="217"/>
      <c r="QPR66" s="217"/>
      <c r="QPS66" s="217"/>
      <c r="QPT66" s="217"/>
      <c r="QPU66" s="217"/>
      <c r="QPV66" s="217"/>
      <c r="QPW66" s="217"/>
      <c r="QPX66" s="217"/>
      <c r="QPY66" s="217"/>
      <c r="QPZ66" s="217"/>
      <c r="QQA66" s="217"/>
      <c r="QQB66" s="217"/>
      <c r="QQC66" s="217"/>
      <c r="QQD66" s="217"/>
      <c r="QQE66" s="217"/>
      <c r="QQF66" s="217"/>
      <c r="QQG66" s="217"/>
      <c r="QQH66" s="217"/>
      <c r="QQI66" s="217"/>
      <c r="QQJ66" s="217"/>
      <c r="QQK66" s="217"/>
      <c r="QQL66" s="217"/>
      <c r="QQM66" s="217"/>
      <c r="QQN66" s="217"/>
      <c r="QQO66" s="217"/>
      <c r="QQP66" s="217"/>
      <c r="QQQ66" s="217"/>
      <c r="QQR66" s="217"/>
      <c r="QQS66" s="217"/>
      <c r="QQT66" s="217"/>
      <c r="QQU66" s="217"/>
      <c r="QQV66" s="217"/>
      <c r="QQW66" s="217"/>
      <c r="QQX66" s="217"/>
      <c r="QQY66" s="217"/>
      <c r="QQZ66" s="217"/>
      <c r="QRA66" s="217"/>
      <c r="QRB66" s="217"/>
      <c r="QRC66" s="217"/>
      <c r="QRD66" s="217"/>
      <c r="QRE66" s="217"/>
      <c r="QRF66" s="217"/>
      <c r="QRG66" s="217"/>
      <c r="QRH66" s="217"/>
      <c r="QRI66" s="217"/>
      <c r="QRJ66" s="217"/>
      <c r="QRK66" s="217"/>
      <c r="QRL66" s="217"/>
      <c r="QRM66" s="217"/>
      <c r="QRN66" s="217"/>
      <c r="QRO66" s="217"/>
      <c r="QRP66" s="217"/>
      <c r="QRQ66" s="217"/>
      <c r="QRR66" s="217"/>
      <c r="QRS66" s="217"/>
      <c r="QRT66" s="217"/>
      <c r="QRU66" s="217"/>
      <c r="QRV66" s="217"/>
      <c r="QRW66" s="217"/>
      <c r="QRX66" s="217"/>
      <c r="QRY66" s="217"/>
      <c r="QRZ66" s="217"/>
      <c r="QSA66" s="217"/>
      <c r="QSB66" s="217"/>
      <c r="QSC66" s="217"/>
      <c r="QSD66" s="217"/>
      <c r="QSE66" s="217"/>
      <c r="QSF66" s="217"/>
      <c r="QSG66" s="217"/>
      <c r="QSH66" s="217"/>
      <c r="QSI66" s="217"/>
      <c r="QSJ66" s="217"/>
      <c r="QSK66" s="217"/>
      <c r="QSL66" s="217"/>
      <c r="QSM66" s="217"/>
      <c r="QSN66" s="217"/>
      <c r="QSO66" s="217"/>
      <c r="QSP66" s="217"/>
      <c r="QSQ66" s="217"/>
      <c r="QSR66" s="217"/>
      <c r="QSS66" s="217"/>
      <c r="QST66" s="217"/>
      <c r="QSU66" s="217"/>
      <c r="QSV66" s="217"/>
      <c r="QSW66" s="217"/>
      <c r="QSX66" s="217"/>
      <c r="QSY66" s="217"/>
      <c r="QSZ66" s="217"/>
      <c r="QTA66" s="217"/>
      <c r="QTB66" s="217"/>
      <c r="QTC66" s="217"/>
      <c r="QTD66" s="217"/>
      <c r="QTE66" s="217"/>
      <c r="QTF66" s="217"/>
      <c r="QTG66" s="217"/>
      <c r="QTH66" s="217"/>
      <c r="QTI66" s="217"/>
      <c r="QTJ66" s="217"/>
      <c r="QTK66" s="217"/>
      <c r="QTL66" s="217"/>
      <c r="QTM66" s="217"/>
      <c r="QTN66" s="217"/>
      <c r="QTO66" s="217"/>
      <c r="QTP66" s="217"/>
      <c r="QTQ66" s="217"/>
      <c r="QTR66" s="217"/>
      <c r="QTS66" s="217"/>
      <c r="QTT66" s="217"/>
      <c r="QTU66" s="217"/>
      <c r="QTV66" s="217"/>
      <c r="QTW66" s="217"/>
      <c r="QTX66" s="217"/>
      <c r="QTY66" s="217"/>
      <c r="QTZ66" s="217"/>
      <c r="QUA66" s="217"/>
      <c r="QUB66" s="217"/>
      <c r="QUC66" s="217"/>
      <c r="QUD66" s="217"/>
      <c r="QUE66" s="217"/>
      <c r="QUF66" s="217"/>
      <c r="QUG66" s="217"/>
      <c r="QUH66" s="217"/>
      <c r="QUI66" s="217"/>
      <c r="QUJ66" s="217"/>
      <c r="QUK66" s="217"/>
      <c r="QUL66" s="217"/>
      <c r="QUM66" s="217"/>
      <c r="QUN66" s="217"/>
      <c r="QUO66" s="217"/>
      <c r="QUP66" s="217"/>
      <c r="QUQ66" s="217"/>
      <c r="QUR66" s="217"/>
      <c r="QUS66" s="217"/>
      <c r="QUT66" s="217"/>
      <c r="QUU66" s="217"/>
      <c r="QUV66" s="217"/>
      <c r="QUW66" s="217"/>
      <c r="QUX66" s="217"/>
      <c r="QUY66" s="217"/>
      <c r="QUZ66" s="217"/>
      <c r="QVA66" s="217"/>
      <c r="QVB66" s="217"/>
      <c r="QVC66" s="217"/>
      <c r="QVD66" s="217"/>
      <c r="QVE66" s="217"/>
      <c r="QVF66" s="217"/>
      <c r="QVG66" s="217"/>
      <c r="QVH66" s="217"/>
      <c r="QVI66" s="217"/>
      <c r="QVJ66" s="217"/>
      <c r="QVK66" s="217"/>
      <c r="QVL66" s="217"/>
      <c r="QVM66" s="217"/>
      <c r="QVN66" s="217"/>
      <c r="QVO66" s="217"/>
      <c r="QVP66" s="217"/>
      <c r="QVQ66" s="217"/>
      <c r="QVR66" s="217"/>
      <c r="QVS66" s="217"/>
      <c r="QVT66" s="217"/>
      <c r="QVU66" s="217"/>
      <c r="QVV66" s="217"/>
      <c r="QVW66" s="217"/>
      <c r="QVX66" s="217"/>
      <c r="QVY66" s="217"/>
      <c r="QVZ66" s="217"/>
      <c r="QWA66" s="217"/>
      <c r="QWB66" s="217"/>
      <c r="QWC66" s="217"/>
      <c r="QWD66" s="217"/>
      <c r="QWE66" s="217"/>
      <c r="QWF66" s="217"/>
      <c r="QWG66" s="217"/>
      <c r="QWH66" s="217"/>
      <c r="QWI66" s="217"/>
      <c r="QWJ66" s="217"/>
      <c r="QWK66" s="217"/>
      <c r="QWL66" s="217"/>
      <c r="QWM66" s="217"/>
      <c r="QWN66" s="217"/>
      <c r="QWO66" s="217"/>
      <c r="QWP66" s="217"/>
      <c r="QWQ66" s="217"/>
      <c r="QWR66" s="217"/>
      <c r="QWS66" s="217"/>
      <c r="QWT66" s="217"/>
      <c r="QWU66" s="217"/>
      <c r="QWV66" s="217"/>
      <c r="QWW66" s="217"/>
      <c r="QWX66" s="217"/>
      <c r="QWY66" s="217"/>
      <c r="QWZ66" s="217"/>
      <c r="QXA66" s="217"/>
      <c r="QXB66" s="217"/>
      <c r="QXC66" s="217"/>
      <c r="QXD66" s="217"/>
      <c r="QXE66" s="217"/>
      <c r="QXF66" s="217"/>
      <c r="QXG66" s="217"/>
      <c r="QXH66" s="217"/>
      <c r="QXI66" s="217"/>
      <c r="QXJ66" s="217"/>
      <c r="QXK66" s="217"/>
      <c r="QXL66" s="217"/>
      <c r="QXM66" s="217"/>
      <c r="QXN66" s="217"/>
      <c r="QXO66" s="217"/>
      <c r="QXP66" s="217"/>
      <c r="QXQ66" s="217"/>
      <c r="QXR66" s="217"/>
      <c r="QXS66" s="217"/>
      <c r="QXT66" s="217"/>
      <c r="QXU66" s="217"/>
      <c r="QXV66" s="217"/>
      <c r="QXW66" s="217"/>
      <c r="QXX66" s="217"/>
      <c r="QXY66" s="217"/>
      <c r="QXZ66" s="217"/>
      <c r="QYA66" s="217"/>
      <c r="QYB66" s="217"/>
      <c r="QYC66" s="217"/>
      <c r="QYD66" s="217"/>
      <c r="QYE66" s="217"/>
      <c r="QYF66" s="217"/>
      <c r="QYG66" s="217"/>
      <c r="QYH66" s="217"/>
      <c r="QYI66" s="217"/>
      <c r="QYJ66" s="217"/>
      <c r="QYK66" s="217"/>
      <c r="QYL66" s="217"/>
      <c r="QYM66" s="217"/>
      <c r="QYN66" s="217"/>
      <c r="QYO66" s="217"/>
      <c r="QYP66" s="217"/>
      <c r="QYQ66" s="217"/>
      <c r="QYR66" s="217"/>
      <c r="QYS66" s="217"/>
      <c r="QYT66" s="217"/>
      <c r="QYU66" s="217"/>
      <c r="QYV66" s="217"/>
      <c r="QYW66" s="217"/>
      <c r="QYX66" s="217"/>
      <c r="QYY66" s="217"/>
      <c r="QYZ66" s="217"/>
      <c r="QZA66" s="217"/>
      <c r="QZB66" s="217"/>
      <c r="QZC66" s="217"/>
      <c r="QZD66" s="217"/>
      <c r="QZE66" s="217"/>
      <c r="QZF66" s="217"/>
      <c r="QZG66" s="217"/>
      <c r="QZH66" s="217"/>
      <c r="QZI66" s="217"/>
      <c r="QZJ66" s="217"/>
      <c r="QZK66" s="217"/>
      <c r="QZL66" s="217"/>
      <c r="QZM66" s="217"/>
      <c r="QZN66" s="217"/>
      <c r="QZO66" s="217"/>
      <c r="QZP66" s="217"/>
      <c r="QZQ66" s="217"/>
      <c r="QZR66" s="217"/>
      <c r="QZS66" s="217"/>
      <c r="QZT66" s="217"/>
      <c r="QZU66" s="217"/>
      <c r="QZV66" s="217"/>
      <c r="QZW66" s="217"/>
      <c r="QZX66" s="217"/>
      <c r="QZY66" s="217"/>
      <c r="QZZ66" s="217"/>
      <c r="RAA66" s="217"/>
      <c r="RAB66" s="217"/>
      <c r="RAC66" s="217"/>
      <c r="RAD66" s="217"/>
      <c r="RAE66" s="217"/>
      <c r="RAF66" s="217"/>
      <c r="RAG66" s="217"/>
      <c r="RAH66" s="217"/>
      <c r="RAI66" s="217"/>
      <c r="RAJ66" s="217"/>
      <c r="RAK66" s="217"/>
      <c r="RAL66" s="217"/>
      <c r="RAM66" s="217"/>
      <c r="RAN66" s="217"/>
      <c r="RAO66" s="217"/>
      <c r="RAP66" s="217"/>
      <c r="RAQ66" s="217"/>
      <c r="RAR66" s="217"/>
      <c r="RAS66" s="217"/>
      <c r="RAT66" s="217"/>
      <c r="RAU66" s="217"/>
      <c r="RAV66" s="217"/>
      <c r="RAW66" s="217"/>
      <c r="RAX66" s="217"/>
      <c r="RAY66" s="217"/>
      <c r="RAZ66" s="217"/>
      <c r="RBA66" s="217"/>
      <c r="RBB66" s="217"/>
      <c r="RBC66" s="217"/>
      <c r="RBD66" s="217"/>
      <c r="RBE66" s="217"/>
      <c r="RBF66" s="217"/>
      <c r="RBG66" s="217"/>
      <c r="RBH66" s="217"/>
      <c r="RBI66" s="217"/>
      <c r="RBJ66" s="217"/>
      <c r="RBK66" s="217"/>
      <c r="RBL66" s="217"/>
      <c r="RBM66" s="217"/>
      <c r="RBN66" s="217"/>
      <c r="RBO66" s="217"/>
      <c r="RBP66" s="217"/>
      <c r="RBQ66" s="217"/>
      <c r="RBR66" s="217"/>
      <c r="RBS66" s="217"/>
      <c r="RBT66" s="217"/>
      <c r="RBU66" s="217"/>
      <c r="RBV66" s="217"/>
      <c r="RBW66" s="217"/>
      <c r="RBX66" s="217"/>
      <c r="RBY66" s="217"/>
      <c r="RBZ66" s="217"/>
      <c r="RCA66" s="217"/>
      <c r="RCB66" s="217"/>
      <c r="RCC66" s="217"/>
      <c r="RCD66" s="217"/>
      <c r="RCE66" s="217"/>
      <c r="RCF66" s="217"/>
      <c r="RCG66" s="217"/>
      <c r="RCH66" s="217"/>
      <c r="RCI66" s="217"/>
      <c r="RCJ66" s="217"/>
      <c r="RCK66" s="217"/>
      <c r="RCL66" s="217"/>
      <c r="RCM66" s="217"/>
      <c r="RCN66" s="217"/>
      <c r="RCO66" s="217"/>
      <c r="RCP66" s="217"/>
      <c r="RCQ66" s="217"/>
      <c r="RCR66" s="217"/>
      <c r="RCS66" s="217"/>
      <c r="RCT66" s="217"/>
      <c r="RCU66" s="217"/>
      <c r="RCV66" s="217"/>
      <c r="RCW66" s="217"/>
      <c r="RCX66" s="217"/>
      <c r="RCY66" s="217"/>
      <c r="RCZ66" s="217"/>
      <c r="RDA66" s="217"/>
      <c r="RDB66" s="217"/>
      <c r="RDC66" s="217"/>
      <c r="RDD66" s="217"/>
      <c r="RDE66" s="217"/>
      <c r="RDF66" s="217"/>
      <c r="RDG66" s="217"/>
      <c r="RDH66" s="217"/>
      <c r="RDI66" s="217"/>
      <c r="RDJ66" s="217"/>
      <c r="RDK66" s="217"/>
      <c r="RDL66" s="217"/>
      <c r="RDM66" s="217"/>
      <c r="RDN66" s="217"/>
      <c r="RDO66" s="217"/>
      <c r="RDP66" s="217"/>
      <c r="RDQ66" s="217"/>
      <c r="RDR66" s="217"/>
      <c r="RDS66" s="217"/>
      <c r="RDT66" s="217"/>
      <c r="RDU66" s="217"/>
      <c r="RDV66" s="217"/>
      <c r="RDW66" s="217"/>
      <c r="RDX66" s="217"/>
      <c r="RDY66" s="217"/>
      <c r="RDZ66" s="217"/>
      <c r="REA66" s="217"/>
      <c r="REB66" s="217"/>
      <c r="REC66" s="217"/>
      <c r="RED66" s="217"/>
      <c r="REE66" s="217"/>
      <c r="REF66" s="217"/>
      <c r="REG66" s="217"/>
      <c r="REH66" s="217"/>
      <c r="REI66" s="217"/>
      <c r="REJ66" s="217"/>
      <c r="REK66" s="217"/>
      <c r="REL66" s="217"/>
      <c r="REM66" s="217"/>
      <c r="REN66" s="217"/>
      <c r="REO66" s="217"/>
      <c r="REP66" s="217"/>
      <c r="REQ66" s="217"/>
      <c r="RER66" s="217"/>
      <c r="RES66" s="217"/>
      <c r="RET66" s="217"/>
      <c r="REU66" s="217"/>
      <c r="REV66" s="217"/>
      <c r="REW66" s="217"/>
      <c r="REX66" s="217"/>
      <c r="REY66" s="217"/>
      <c r="REZ66" s="217"/>
      <c r="RFA66" s="217"/>
      <c r="RFB66" s="217"/>
      <c r="RFC66" s="217"/>
      <c r="RFD66" s="217"/>
      <c r="RFE66" s="217"/>
      <c r="RFF66" s="217"/>
      <c r="RFG66" s="217"/>
      <c r="RFH66" s="217"/>
      <c r="RFI66" s="217"/>
      <c r="RFJ66" s="217"/>
      <c r="RFK66" s="217"/>
      <c r="RFL66" s="217"/>
      <c r="RFM66" s="217"/>
      <c r="RFN66" s="217"/>
      <c r="RFO66" s="217"/>
      <c r="RFP66" s="217"/>
      <c r="RFQ66" s="217"/>
      <c r="RFR66" s="217"/>
      <c r="RFS66" s="217"/>
      <c r="RFT66" s="217"/>
      <c r="RFU66" s="217"/>
      <c r="RFV66" s="217"/>
      <c r="RFW66" s="217"/>
      <c r="RFX66" s="217"/>
      <c r="RFY66" s="217"/>
      <c r="RFZ66" s="217"/>
      <c r="RGA66" s="217"/>
      <c r="RGB66" s="217"/>
      <c r="RGC66" s="217"/>
      <c r="RGD66" s="217"/>
      <c r="RGE66" s="217"/>
      <c r="RGF66" s="217"/>
      <c r="RGG66" s="217"/>
      <c r="RGH66" s="217"/>
      <c r="RGI66" s="217"/>
      <c r="RGJ66" s="217"/>
      <c r="RGK66" s="217"/>
      <c r="RGL66" s="217"/>
      <c r="RGM66" s="217"/>
      <c r="RGN66" s="217"/>
      <c r="RGO66" s="217"/>
      <c r="RGP66" s="217"/>
      <c r="RGQ66" s="217"/>
      <c r="RGR66" s="217"/>
      <c r="RGS66" s="217"/>
      <c r="RGT66" s="217"/>
      <c r="RGU66" s="217"/>
      <c r="RGV66" s="217"/>
      <c r="RGW66" s="217"/>
      <c r="RGX66" s="217"/>
      <c r="RGY66" s="217"/>
      <c r="RGZ66" s="217"/>
      <c r="RHA66" s="217"/>
      <c r="RHB66" s="217"/>
      <c r="RHC66" s="217"/>
      <c r="RHD66" s="217"/>
      <c r="RHE66" s="217"/>
      <c r="RHF66" s="217"/>
      <c r="RHG66" s="217"/>
      <c r="RHH66" s="217"/>
      <c r="RHI66" s="217"/>
      <c r="RHJ66" s="217"/>
      <c r="RHK66" s="217"/>
      <c r="RHL66" s="217"/>
      <c r="RHM66" s="217"/>
      <c r="RHN66" s="217"/>
      <c r="RHO66" s="217"/>
      <c r="RHP66" s="217"/>
      <c r="RHQ66" s="217"/>
      <c r="RHR66" s="217"/>
      <c r="RHS66" s="217"/>
      <c r="RHT66" s="217"/>
      <c r="RHU66" s="217"/>
      <c r="RHV66" s="217"/>
      <c r="RHW66" s="217"/>
      <c r="RHX66" s="217"/>
      <c r="RHY66" s="217"/>
      <c r="RHZ66" s="217"/>
      <c r="RIA66" s="217"/>
      <c r="RIB66" s="217"/>
      <c r="RIC66" s="217"/>
      <c r="RID66" s="217"/>
      <c r="RIE66" s="217"/>
      <c r="RIF66" s="217"/>
      <c r="RIG66" s="217"/>
      <c r="RIH66" s="217"/>
      <c r="RII66" s="217"/>
      <c r="RIJ66" s="217"/>
      <c r="RIK66" s="217"/>
      <c r="RIL66" s="217"/>
      <c r="RIM66" s="217"/>
      <c r="RIN66" s="217"/>
      <c r="RIO66" s="217"/>
      <c r="RIP66" s="217"/>
      <c r="RIQ66" s="217"/>
      <c r="RIR66" s="217"/>
      <c r="RIS66" s="217"/>
      <c r="RIT66" s="217"/>
      <c r="RIU66" s="217"/>
      <c r="RIV66" s="217"/>
      <c r="RIW66" s="217"/>
      <c r="RIX66" s="217"/>
      <c r="RIY66" s="217"/>
      <c r="RIZ66" s="217"/>
      <c r="RJA66" s="217"/>
      <c r="RJB66" s="217"/>
      <c r="RJC66" s="217"/>
      <c r="RJD66" s="217"/>
      <c r="RJE66" s="217"/>
      <c r="RJF66" s="217"/>
      <c r="RJG66" s="217"/>
      <c r="RJH66" s="217"/>
      <c r="RJI66" s="217"/>
      <c r="RJJ66" s="217"/>
      <c r="RJK66" s="217"/>
      <c r="RJL66" s="217"/>
      <c r="RJM66" s="217"/>
      <c r="RJN66" s="217"/>
      <c r="RJO66" s="217"/>
      <c r="RJP66" s="217"/>
      <c r="RJQ66" s="217"/>
      <c r="RJR66" s="217"/>
      <c r="RJS66" s="217"/>
      <c r="RJT66" s="217"/>
      <c r="RJU66" s="217"/>
      <c r="RJV66" s="217"/>
      <c r="RJW66" s="217"/>
      <c r="RJX66" s="217"/>
      <c r="RJY66" s="217"/>
      <c r="RJZ66" s="217"/>
      <c r="RKA66" s="217"/>
      <c r="RKB66" s="217"/>
      <c r="RKC66" s="217"/>
      <c r="RKD66" s="217"/>
      <c r="RKE66" s="217"/>
      <c r="RKF66" s="217"/>
      <c r="RKG66" s="217"/>
      <c r="RKH66" s="217"/>
      <c r="RKI66" s="217"/>
      <c r="RKJ66" s="217"/>
      <c r="RKK66" s="217"/>
      <c r="RKL66" s="217"/>
      <c r="RKM66" s="217"/>
      <c r="RKN66" s="217"/>
      <c r="RKO66" s="217"/>
      <c r="RKP66" s="217"/>
      <c r="RKQ66" s="217"/>
      <c r="RKR66" s="217"/>
      <c r="RKS66" s="217"/>
      <c r="RKT66" s="217"/>
      <c r="RKU66" s="217"/>
      <c r="RKV66" s="217"/>
      <c r="RKW66" s="217"/>
      <c r="RKX66" s="217"/>
      <c r="RKY66" s="217"/>
      <c r="RKZ66" s="217"/>
      <c r="RLA66" s="217"/>
      <c r="RLB66" s="217"/>
      <c r="RLC66" s="217"/>
      <c r="RLD66" s="217"/>
      <c r="RLE66" s="217"/>
      <c r="RLF66" s="217"/>
      <c r="RLG66" s="217"/>
      <c r="RLH66" s="217"/>
      <c r="RLI66" s="217"/>
      <c r="RLJ66" s="217"/>
      <c r="RLK66" s="217"/>
      <c r="RLL66" s="217"/>
      <c r="RLM66" s="217"/>
      <c r="RLN66" s="217"/>
      <c r="RLO66" s="217"/>
      <c r="RLP66" s="217"/>
      <c r="RLQ66" s="217"/>
      <c r="RLR66" s="217"/>
      <c r="RLS66" s="217"/>
      <c r="RLT66" s="217"/>
      <c r="RLU66" s="217"/>
      <c r="RLV66" s="217"/>
      <c r="RLW66" s="217"/>
      <c r="RLX66" s="217"/>
      <c r="RLY66" s="217"/>
      <c r="RLZ66" s="217"/>
      <c r="RMA66" s="217"/>
      <c r="RMB66" s="217"/>
      <c r="RMC66" s="217"/>
      <c r="RMD66" s="217"/>
      <c r="RME66" s="217"/>
      <c r="RMF66" s="217"/>
      <c r="RMG66" s="217"/>
      <c r="RMH66" s="217"/>
      <c r="RMI66" s="217"/>
      <c r="RMJ66" s="217"/>
      <c r="RMK66" s="217"/>
      <c r="RML66" s="217"/>
      <c r="RMM66" s="217"/>
      <c r="RMN66" s="217"/>
      <c r="RMO66" s="217"/>
      <c r="RMP66" s="217"/>
      <c r="RMQ66" s="217"/>
      <c r="RMR66" s="217"/>
      <c r="RMS66" s="217"/>
      <c r="RMT66" s="217"/>
      <c r="RMU66" s="217"/>
      <c r="RMV66" s="217"/>
      <c r="RMW66" s="217"/>
      <c r="RMX66" s="217"/>
      <c r="RMY66" s="217"/>
      <c r="RMZ66" s="217"/>
      <c r="RNA66" s="217"/>
      <c r="RNB66" s="217"/>
      <c r="RNC66" s="217"/>
      <c r="RND66" s="217"/>
      <c r="RNE66" s="217"/>
      <c r="RNF66" s="217"/>
      <c r="RNG66" s="217"/>
      <c r="RNH66" s="217"/>
      <c r="RNI66" s="217"/>
      <c r="RNJ66" s="217"/>
      <c r="RNK66" s="217"/>
      <c r="RNL66" s="217"/>
      <c r="RNM66" s="217"/>
      <c r="RNN66" s="217"/>
      <c r="RNO66" s="217"/>
      <c r="RNP66" s="217"/>
      <c r="RNQ66" s="217"/>
      <c r="RNR66" s="217"/>
      <c r="RNS66" s="217"/>
      <c r="RNT66" s="217"/>
      <c r="RNU66" s="217"/>
      <c r="RNV66" s="217"/>
      <c r="RNW66" s="217"/>
      <c r="RNX66" s="217"/>
      <c r="RNY66" s="217"/>
      <c r="RNZ66" s="217"/>
      <c r="ROA66" s="217"/>
      <c r="ROB66" s="217"/>
      <c r="ROC66" s="217"/>
      <c r="ROD66" s="217"/>
      <c r="ROE66" s="217"/>
      <c r="ROF66" s="217"/>
      <c r="ROG66" s="217"/>
      <c r="ROH66" s="217"/>
      <c r="ROI66" s="217"/>
      <c r="ROJ66" s="217"/>
      <c r="ROK66" s="217"/>
      <c r="ROL66" s="217"/>
      <c r="ROM66" s="217"/>
      <c r="RON66" s="217"/>
      <c r="ROO66" s="217"/>
      <c r="ROP66" s="217"/>
      <c r="ROQ66" s="217"/>
      <c r="ROR66" s="217"/>
      <c r="ROS66" s="217"/>
      <c r="ROT66" s="217"/>
      <c r="ROU66" s="217"/>
      <c r="ROV66" s="217"/>
      <c r="ROW66" s="217"/>
      <c r="ROX66" s="217"/>
      <c r="ROY66" s="217"/>
      <c r="ROZ66" s="217"/>
      <c r="RPA66" s="217"/>
      <c r="RPB66" s="217"/>
      <c r="RPC66" s="217"/>
      <c r="RPD66" s="217"/>
      <c r="RPE66" s="217"/>
      <c r="RPF66" s="217"/>
      <c r="RPG66" s="217"/>
      <c r="RPH66" s="217"/>
      <c r="RPI66" s="217"/>
      <c r="RPJ66" s="217"/>
      <c r="RPK66" s="217"/>
      <c r="RPL66" s="217"/>
      <c r="RPM66" s="217"/>
      <c r="RPN66" s="217"/>
      <c r="RPO66" s="217"/>
      <c r="RPP66" s="217"/>
      <c r="RPQ66" s="217"/>
      <c r="RPR66" s="217"/>
      <c r="RPS66" s="217"/>
      <c r="RPT66" s="217"/>
      <c r="RPU66" s="217"/>
      <c r="RPV66" s="217"/>
      <c r="RPW66" s="217"/>
      <c r="RPX66" s="217"/>
      <c r="RPY66" s="217"/>
      <c r="RPZ66" s="217"/>
      <c r="RQA66" s="217"/>
      <c r="RQB66" s="217"/>
      <c r="RQC66" s="217"/>
      <c r="RQD66" s="217"/>
      <c r="RQE66" s="217"/>
      <c r="RQF66" s="217"/>
      <c r="RQG66" s="217"/>
      <c r="RQH66" s="217"/>
      <c r="RQI66" s="217"/>
      <c r="RQJ66" s="217"/>
      <c r="RQK66" s="217"/>
      <c r="RQL66" s="217"/>
      <c r="RQM66" s="217"/>
      <c r="RQN66" s="217"/>
      <c r="RQO66" s="217"/>
      <c r="RQP66" s="217"/>
      <c r="RQQ66" s="217"/>
      <c r="RQR66" s="217"/>
      <c r="RQS66" s="217"/>
      <c r="RQT66" s="217"/>
      <c r="RQU66" s="217"/>
      <c r="RQV66" s="217"/>
      <c r="RQW66" s="217"/>
      <c r="RQX66" s="217"/>
      <c r="RQY66" s="217"/>
      <c r="RQZ66" s="217"/>
      <c r="RRA66" s="217"/>
      <c r="RRB66" s="217"/>
      <c r="RRC66" s="217"/>
      <c r="RRD66" s="217"/>
      <c r="RRE66" s="217"/>
      <c r="RRF66" s="217"/>
      <c r="RRG66" s="217"/>
      <c r="RRH66" s="217"/>
      <c r="RRI66" s="217"/>
      <c r="RRJ66" s="217"/>
      <c r="RRK66" s="217"/>
      <c r="RRL66" s="217"/>
      <c r="RRM66" s="217"/>
      <c r="RRN66" s="217"/>
      <c r="RRO66" s="217"/>
      <c r="RRP66" s="217"/>
      <c r="RRQ66" s="217"/>
      <c r="RRR66" s="217"/>
      <c r="RRS66" s="217"/>
      <c r="RRT66" s="217"/>
      <c r="RRU66" s="217"/>
      <c r="RRV66" s="217"/>
      <c r="RRW66" s="217"/>
      <c r="RRX66" s="217"/>
      <c r="RRY66" s="217"/>
      <c r="RRZ66" s="217"/>
      <c r="RSA66" s="217"/>
      <c r="RSB66" s="217"/>
      <c r="RSC66" s="217"/>
      <c r="RSD66" s="217"/>
      <c r="RSE66" s="217"/>
      <c r="RSF66" s="217"/>
      <c r="RSG66" s="217"/>
      <c r="RSH66" s="217"/>
      <c r="RSI66" s="217"/>
      <c r="RSJ66" s="217"/>
      <c r="RSK66" s="217"/>
      <c r="RSL66" s="217"/>
      <c r="RSM66" s="217"/>
      <c r="RSN66" s="217"/>
      <c r="RSO66" s="217"/>
      <c r="RSP66" s="217"/>
      <c r="RSQ66" s="217"/>
      <c r="RSR66" s="217"/>
      <c r="RSS66" s="217"/>
      <c r="RST66" s="217"/>
      <c r="RSU66" s="217"/>
      <c r="RSV66" s="217"/>
      <c r="RSW66" s="217"/>
      <c r="RSX66" s="217"/>
      <c r="RSY66" s="217"/>
      <c r="RSZ66" s="217"/>
      <c r="RTA66" s="217"/>
      <c r="RTB66" s="217"/>
      <c r="RTC66" s="217"/>
      <c r="RTD66" s="217"/>
      <c r="RTE66" s="217"/>
      <c r="RTF66" s="217"/>
      <c r="RTG66" s="217"/>
      <c r="RTH66" s="217"/>
      <c r="RTI66" s="217"/>
      <c r="RTJ66" s="217"/>
      <c r="RTK66" s="217"/>
      <c r="RTL66" s="217"/>
      <c r="RTM66" s="217"/>
      <c r="RTN66" s="217"/>
      <c r="RTO66" s="217"/>
      <c r="RTP66" s="217"/>
      <c r="RTQ66" s="217"/>
      <c r="RTR66" s="217"/>
      <c r="RTS66" s="217"/>
      <c r="RTT66" s="217"/>
      <c r="RTU66" s="217"/>
      <c r="RTV66" s="217"/>
      <c r="RTW66" s="217"/>
      <c r="RTX66" s="217"/>
      <c r="RTY66" s="217"/>
      <c r="RTZ66" s="217"/>
      <c r="RUA66" s="217"/>
      <c r="RUB66" s="217"/>
      <c r="RUC66" s="217"/>
      <c r="RUD66" s="217"/>
      <c r="RUE66" s="217"/>
      <c r="RUF66" s="217"/>
      <c r="RUG66" s="217"/>
      <c r="RUH66" s="217"/>
      <c r="RUI66" s="217"/>
      <c r="RUJ66" s="217"/>
      <c r="RUK66" s="217"/>
      <c r="RUL66" s="217"/>
      <c r="RUM66" s="217"/>
      <c r="RUN66" s="217"/>
      <c r="RUO66" s="217"/>
      <c r="RUP66" s="217"/>
      <c r="RUQ66" s="217"/>
      <c r="RUR66" s="217"/>
      <c r="RUS66" s="217"/>
      <c r="RUT66" s="217"/>
      <c r="RUU66" s="217"/>
      <c r="RUV66" s="217"/>
      <c r="RUW66" s="217"/>
      <c r="RUX66" s="217"/>
      <c r="RUY66" s="217"/>
      <c r="RUZ66" s="217"/>
      <c r="RVA66" s="217"/>
      <c r="RVB66" s="217"/>
      <c r="RVC66" s="217"/>
      <c r="RVD66" s="217"/>
      <c r="RVE66" s="217"/>
      <c r="RVF66" s="217"/>
      <c r="RVG66" s="217"/>
      <c r="RVH66" s="217"/>
      <c r="RVI66" s="217"/>
      <c r="RVJ66" s="217"/>
      <c r="RVK66" s="217"/>
      <c r="RVL66" s="217"/>
      <c r="RVM66" s="217"/>
      <c r="RVN66" s="217"/>
      <c r="RVO66" s="217"/>
      <c r="RVP66" s="217"/>
      <c r="RVQ66" s="217"/>
      <c r="RVR66" s="217"/>
      <c r="RVS66" s="217"/>
      <c r="RVT66" s="217"/>
      <c r="RVU66" s="217"/>
      <c r="RVV66" s="217"/>
      <c r="RVW66" s="217"/>
      <c r="RVX66" s="217"/>
      <c r="RVY66" s="217"/>
      <c r="RVZ66" s="217"/>
      <c r="RWA66" s="217"/>
      <c r="RWB66" s="217"/>
      <c r="RWC66" s="217"/>
      <c r="RWD66" s="217"/>
      <c r="RWE66" s="217"/>
      <c r="RWF66" s="217"/>
      <c r="RWG66" s="217"/>
      <c r="RWH66" s="217"/>
      <c r="RWI66" s="217"/>
      <c r="RWJ66" s="217"/>
      <c r="RWK66" s="217"/>
      <c r="RWL66" s="217"/>
      <c r="RWM66" s="217"/>
      <c r="RWN66" s="217"/>
      <c r="RWO66" s="217"/>
      <c r="RWP66" s="217"/>
      <c r="RWQ66" s="217"/>
      <c r="RWR66" s="217"/>
      <c r="RWS66" s="217"/>
      <c r="RWT66" s="217"/>
      <c r="RWU66" s="217"/>
      <c r="RWV66" s="217"/>
      <c r="RWW66" s="217"/>
      <c r="RWX66" s="217"/>
      <c r="RWY66" s="217"/>
      <c r="RWZ66" s="217"/>
      <c r="RXA66" s="217"/>
      <c r="RXB66" s="217"/>
      <c r="RXC66" s="217"/>
      <c r="RXD66" s="217"/>
      <c r="RXE66" s="217"/>
      <c r="RXF66" s="217"/>
      <c r="RXG66" s="217"/>
      <c r="RXH66" s="217"/>
      <c r="RXI66" s="217"/>
      <c r="RXJ66" s="217"/>
      <c r="RXK66" s="217"/>
      <c r="RXL66" s="217"/>
      <c r="RXM66" s="217"/>
      <c r="RXN66" s="217"/>
      <c r="RXO66" s="217"/>
      <c r="RXP66" s="217"/>
      <c r="RXQ66" s="217"/>
      <c r="RXR66" s="217"/>
      <c r="RXS66" s="217"/>
      <c r="RXT66" s="217"/>
      <c r="RXU66" s="217"/>
      <c r="RXV66" s="217"/>
      <c r="RXW66" s="217"/>
      <c r="RXX66" s="217"/>
      <c r="RXY66" s="217"/>
      <c r="RXZ66" s="217"/>
      <c r="RYA66" s="217"/>
      <c r="RYB66" s="217"/>
      <c r="RYC66" s="217"/>
      <c r="RYD66" s="217"/>
      <c r="RYE66" s="217"/>
      <c r="RYF66" s="217"/>
      <c r="RYG66" s="217"/>
      <c r="RYH66" s="217"/>
      <c r="RYI66" s="217"/>
      <c r="RYJ66" s="217"/>
      <c r="RYK66" s="217"/>
      <c r="RYL66" s="217"/>
      <c r="RYM66" s="217"/>
      <c r="RYN66" s="217"/>
      <c r="RYO66" s="217"/>
      <c r="RYP66" s="217"/>
      <c r="RYQ66" s="217"/>
      <c r="RYR66" s="217"/>
      <c r="RYS66" s="217"/>
      <c r="RYT66" s="217"/>
      <c r="RYU66" s="217"/>
      <c r="RYV66" s="217"/>
      <c r="RYW66" s="217"/>
      <c r="RYX66" s="217"/>
      <c r="RYY66" s="217"/>
      <c r="RYZ66" s="217"/>
      <c r="RZA66" s="217"/>
      <c r="RZB66" s="217"/>
      <c r="RZC66" s="217"/>
      <c r="RZD66" s="217"/>
      <c r="RZE66" s="217"/>
      <c r="RZF66" s="217"/>
      <c r="RZG66" s="217"/>
      <c r="RZH66" s="217"/>
      <c r="RZI66" s="217"/>
      <c r="RZJ66" s="217"/>
      <c r="RZK66" s="217"/>
      <c r="RZL66" s="217"/>
      <c r="RZM66" s="217"/>
      <c r="RZN66" s="217"/>
      <c r="RZO66" s="217"/>
      <c r="RZP66" s="217"/>
      <c r="RZQ66" s="217"/>
      <c r="RZR66" s="217"/>
      <c r="RZS66" s="217"/>
      <c r="RZT66" s="217"/>
      <c r="RZU66" s="217"/>
      <c r="RZV66" s="217"/>
      <c r="RZW66" s="217"/>
      <c r="RZX66" s="217"/>
      <c r="RZY66" s="217"/>
      <c r="RZZ66" s="217"/>
      <c r="SAA66" s="217"/>
      <c r="SAB66" s="217"/>
      <c r="SAC66" s="217"/>
      <c r="SAD66" s="217"/>
      <c r="SAE66" s="217"/>
      <c r="SAF66" s="217"/>
      <c r="SAG66" s="217"/>
      <c r="SAH66" s="217"/>
      <c r="SAI66" s="217"/>
      <c r="SAJ66" s="217"/>
      <c r="SAK66" s="217"/>
      <c r="SAL66" s="217"/>
      <c r="SAM66" s="217"/>
      <c r="SAN66" s="217"/>
      <c r="SAO66" s="217"/>
      <c r="SAP66" s="217"/>
      <c r="SAQ66" s="217"/>
      <c r="SAR66" s="217"/>
      <c r="SAS66" s="217"/>
      <c r="SAT66" s="217"/>
      <c r="SAU66" s="217"/>
      <c r="SAV66" s="217"/>
      <c r="SAW66" s="217"/>
      <c r="SAX66" s="217"/>
      <c r="SAY66" s="217"/>
      <c r="SAZ66" s="217"/>
      <c r="SBA66" s="217"/>
      <c r="SBB66" s="217"/>
      <c r="SBC66" s="217"/>
      <c r="SBD66" s="217"/>
      <c r="SBE66" s="217"/>
      <c r="SBF66" s="217"/>
      <c r="SBG66" s="217"/>
      <c r="SBH66" s="217"/>
      <c r="SBI66" s="217"/>
      <c r="SBJ66" s="217"/>
      <c r="SBK66" s="217"/>
      <c r="SBL66" s="217"/>
      <c r="SBM66" s="217"/>
      <c r="SBN66" s="217"/>
      <c r="SBO66" s="217"/>
      <c r="SBP66" s="217"/>
      <c r="SBQ66" s="217"/>
      <c r="SBR66" s="217"/>
      <c r="SBS66" s="217"/>
      <c r="SBT66" s="217"/>
      <c r="SBU66" s="217"/>
      <c r="SBV66" s="217"/>
      <c r="SBW66" s="217"/>
      <c r="SBX66" s="217"/>
      <c r="SBY66" s="217"/>
      <c r="SBZ66" s="217"/>
      <c r="SCA66" s="217"/>
      <c r="SCB66" s="217"/>
      <c r="SCC66" s="217"/>
      <c r="SCD66" s="217"/>
      <c r="SCE66" s="217"/>
      <c r="SCF66" s="217"/>
      <c r="SCG66" s="217"/>
      <c r="SCH66" s="217"/>
      <c r="SCI66" s="217"/>
      <c r="SCJ66" s="217"/>
      <c r="SCK66" s="217"/>
      <c r="SCL66" s="217"/>
      <c r="SCM66" s="217"/>
      <c r="SCN66" s="217"/>
      <c r="SCO66" s="217"/>
      <c r="SCP66" s="217"/>
      <c r="SCQ66" s="217"/>
      <c r="SCR66" s="217"/>
      <c r="SCS66" s="217"/>
      <c r="SCT66" s="217"/>
      <c r="SCU66" s="217"/>
      <c r="SCV66" s="217"/>
      <c r="SCW66" s="217"/>
      <c r="SCX66" s="217"/>
      <c r="SCY66" s="217"/>
      <c r="SCZ66" s="217"/>
      <c r="SDA66" s="217"/>
      <c r="SDB66" s="217"/>
      <c r="SDC66" s="217"/>
      <c r="SDD66" s="217"/>
      <c r="SDE66" s="217"/>
      <c r="SDF66" s="217"/>
      <c r="SDG66" s="217"/>
      <c r="SDH66" s="217"/>
      <c r="SDI66" s="217"/>
      <c r="SDJ66" s="217"/>
      <c r="SDK66" s="217"/>
      <c r="SDL66" s="217"/>
      <c r="SDM66" s="217"/>
      <c r="SDN66" s="217"/>
      <c r="SDO66" s="217"/>
      <c r="SDP66" s="217"/>
      <c r="SDQ66" s="217"/>
      <c r="SDR66" s="217"/>
      <c r="SDS66" s="217"/>
      <c r="SDT66" s="217"/>
      <c r="SDU66" s="217"/>
      <c r="SDV66" s="217"/>
      <c r="SDW66" s="217"/>
      <c r="SDX66" s="217"/>
      <c r="SDY66" s="217"/>
      <c r="SDZ66" s="217"/>
      <c r="SEA66" s="217"/>
      <c r="SEB66" s="217"/>
      <c r="SEC66" s="217"/>
      <c r="SED66" s="217"/>
      <c r="SEE66" s="217"/>
      <c r="SEF66" s="217"/>
      <c r="SEG66" s="217"/>
      <c r="SEH66" s="217"/>
      <c r="SEI66" s="217"/>
      <c r="SEJ66" s="217"/>
      <c r="SEK66" s="217"/>
      <c r="SEL66" s="217"/>
      <c r="SEM66" s="217"/>
      <c r="SEN66" s="217"/>
      <c r="SEO66" s="217"/>
      <c r="SEP66" s="217"/>
      <c r="SEQ66" s="217"/>
      <c r="SER66" s="217"/>
      <c r="SES66" s="217"/>
      <c r="SET66" s="217"/>
      <c r="SEU66" s="217"/>
      <c r="SEV66" s="217"/>
      <c r="SEW66" s="217"/>
      <c r="SEX66" s="217"/>
      <c r="SEY66" s="217"/>
      <c r="SEZ66" s="217"/>
      <c r="SFA66" s="217"/>
      <c r="SFB66" s="217"/>
      <c r="SFC66" s="217"/>
      <c r="SFD66" s="217"/>
      <c r="SFE66" s="217"/>
      <c r="SFF66" s="217"/>
      <c r="SFG66" s="217"/>
      <c r="SFH66" s="217"/>
      <c r="SFI66" s="217"/>
      <c r="SFJ66" s="217"/>
      <c r="SFK66" s="217"/>
      <c r="SFL66" s="217"/>
      <c r="SFM66" s="217"/>
      <c r="SFN66" s="217"/>
      <c r="SFO66" s="217"/>
      <c r="SFP66" s="217"/>
      <c r="SFQ66" s="217"/>
      <c r="SFR66" s="217"/>
      <c r="SFS66" s="217"/>
      <c r="SFT66" s="217"/>
      <c r="SFU66" s="217"/>
      <c r="SFV66" s="217"/>
      <c r="SFW66" s="217"/>
      <c r="SFX66" s="217"/>
      <c r="SFY66" s="217"/>
      <c r="SFZ66" s="217"/>
      <c r="SGA66" s="217"/>
      <c r="SGB66" s="217"/>
      <c r="SGC66" s="217"/>
      <c r="SGD66" s="217"/>
      <c r="SGE66" s="217"/>
      <c r="SGF66" s="217"/>
      <c r="SGG66" s="217"/>
      <c r="SGH66" s="217"/>
      <c r="SGI66" s="217"/>
      <c r="SGJ66" s="217"/>
      <c r="SGK66" s="217"/>
      <c r="SGL66" s="217"/>
      <c r="SGM66" s="217"/>
      <c r="SGN66" s="217"/>
      <c r="SGO66" s="217"/>
      <c r="SGP66" s="217"/>
      <c r="SGQ66" s="217"/>
      <c r="SGR66" s="217"/>
      <c r="SGS66" s="217"/>
      <c r="SGT66" s="217"/>
      <c r="SGU66" s="217"/>
      <c r="SGV66" s="217"/>
      <c r="SGW66" s="217"/>
      <c r="SGX66" s="217"/>
      <c r="SGY66" s="217"/>
      <c r="SGZ66" s="217"/>
      <c r="SHA66" s="217"/>
      <c r="SHB66" s="217"/>
      <c r="SHC66" s="217"/>
      <c r="SHD66" s="217"/>
      <c r="SHE66" s="217"/>
      <c r="SHF66" s="217"/>
      <c r="SHG66" s="217"/>
      <c r="SHH66" s="217"/>
      <c r="SHI66" s="217"/>
      <c r="SHJ66" s="217"/>
      <c r="SHK66" s="217"/>
      <c r="SHL66" s="217"/>
      <c r="SHM66" s="217"/>
      <c r="SHN66" s="217"/>
      <c r="SHO66" s="217"/>
      <c r="SHP66" s="217"/>
      <c r="SHQ66" s="217"/>
      <c r="SHR66" s="217"/>
      <c r="SHS66" s="217"/>
      <c r="SHT66" s="217"/>
      <c r="SHU66" s="217"/>
      <c r="SHV66" s="217"/>
      <c r="SHW66" s="217"/>
      <c r="SHX66" s="217"/>
      <c r="SHY66" s="217"/>
      <c r="SHZ66" s="217"/>
      <c r="SIA66" s="217"/>
      <c r="SIB66" s="217"/>
      <c r="SIC66" s="217"/>
      <c r="SID66" s="217"/>
      <c r="SIE66" s="217"/>
      <c r="SIF66" s="217"/>
      <c r="SIG66" s="217"/>
      <c r="SIH66" s="217"/>
      <c r="SII66" s="217"/>
      <c r="SIJ66" s="217"/>
      <c r="SIK66" s="217"/>
      <c r="SIL66" s="217"/>
      <c r="SIM66" s="217"/>
      <c r="SIN66" s="217"/>
      <c r="SIO66" s="217"/>
      <c r="SIP66" s="217"/>
      <c r="SIQ66" s="217"/>
      <c r="SIR66" s="217"/>
      <c r="SIS66" s="217"/>
      <c r="SIT66" s="217"/>
      <c r="SIU66" s="217"/>
      <c r="SIV66" s="217"/>
      <c r="SIW66" s="217"/>
      <c r="SIX66" s="217"/>
      <c r="SIY66" s="217"/>
      <c r="SIZ66" s="217"/>
      <c r="SJA66" s="217"/>
      <c r="SJB66" s="217"/>
      <c r="SJC66" s="217"/>
      <c r="SJD66" s="217"/>
      <c r="SJE66" s="217"/>
      <c r="SJF66" s="217"/>
      <c r="SJG66" s="217"/>
      <c r="SJH66" s="217"/>
      <c r="SJI66" s="217"/>
      <c r="SJJ66" s="217"/>
      <c r="SJK66" s="217"/>
      <c r="SJL66" s="217"/>
      <c r="SJM66" s="217"/>
      <c r="SJN66" s="217"/>
      <c r="SJO66" s="217"/>
      <c r="SJP66" s="217"/>
      <c r="SJQ66" s="217"/>
      <c r="SJR66" s="217"/>
      <c r="SJS66" s="217"/>
      <c r="SJT66" s="217"/>
      <c r="SJU66" s="217"/>
      <c r="SJV66" s="217"/>
      <c r="SJW66" s="217"/>
      <c r="SJX66" s="217"/>
      <c r="SJY66" s="217"/>
      <c r="SJZ66" s="217"/>
      <c r="SKA66" s="217"/>
      <c r="SKB66" s="217"/>
      <c r="SKC66" s="217"/>
      <c r="SKD66" s="217"/>
      <c r="SKE66" s="217"/>
      <c r="SKF66" s="217"/>
      <c r="SKG66" s="217"/>
      <c r="SKH66" s="217"/>
      <c r="SKI66" s="217"/>
      <c r="SKJ66" s="217"/>
      <c r="SKK66" s="217"/>
      <c r="SKL66" s="217"/>
      <c r="SKM66" s="217"/>
      <c r="SKN66" s="217"/>
      <c r="SKO66" s="217"/>
      <c r="SKP66" s="217"/>
      <c r="SKQ66" s="217"/>
      <c r="SKR66" s="217"/>
      <c r="SKS66" s="217"/>
      <c r="SKT66" s="217"/>
      <c r="SKU66" s="217"/>
      <c r="SKV66" s="217"/>
      <c r="SKW66" s="217"/>
      <c r="SKX66" s="217"/>
      <c r="SKY66" s="217"/>
      <c r="SKZ66" s="217"/>
      <c r="SLA66" s="217"/>
      <c r="SLB66" s="217"/>
      <c r="SLC66" s="217"/>
      <c r="SLD66" s="217"/>
      <c r="SLE66" s="217"/>
      <c r="SLF66" s="217"/>
      <c r="SLG66" s="217"/>
      <c r="SLH66" s="217"/>
      <c r="SLI66" s="217"/>
      <c r="SLJ66" s="217"/>
      <c r="SLK66" s="217"/>
      <c r="SLL66" s="217"/>
      <c r="SLM66" s="217"/>
      <c r="SLN66" s="217"/>
      <c r="SLO66" s="217"/>
      <c r="SLP66" s="217"/>
      <c r="SLQ66" s="217"/>
      <c r="SLR66" s="217"/>
      <c r="SLS66" s="217"/>
      <c r="SLT66" s="217"/>
      <c r="SLU66" s="217"/>
      <c r="SLV66" s="217"/>
      <c r="SLW66" s="217"/>
      <c r="SLX66" s="217"/>
      <c r="SLY66" s="217"/>
      <c r="SLZ66" s="217"/>
      <c r="SMA66" s="217"/>
      <c r="SMB66" s="217"/>
      <c r="SMC66" s="217"/>
      <c r="SMD66" s="217"/>
      <c r="SME66" s="217"/>
      <c r="SMF66" s="217"/>
      <c r="SMG66" s="217"/>
      <c r="SMH66" s="217"/>
      <c r="SMI66" s="217"/>
      <c r="SMJ66" s="217"/>
      <c r="SMK66" s="217"/>
      <c r="SML66" s="217"/>
      <c r="SMM66" s="217"/>
      <c r="SMN66" s="217"/>
      <c r="SMO66" s="217"/>
      <c r="SMP66" s="217"/>
      <c r="SMQ66" s="217"/>
      <c r="SMR66" s="217"/>
      <c r="SMS66" s="217"/>
      <c r="SMT66" s="217"/>
      <c r="SMU66" s="217"/>
      <c r="SMV66" s="217"/>
      <c r="SMW66" s="217"/>
      <c r="SMX66" s="217"/>
      <c r="SMY66" s="217"/>
      <c r="SMZ66" s="217"/>
      <c r="SNA66" s="217"/>
      <c r="SNB66" s="217"/>
      <c r="SNC66" s="217"/>
      <c r="SND66" s="217"/>
      <c r="SNE66" s="217"/>
      <c r="SNF66" s="217"/>
      <c r="SNG66" s="217"/>
      <c r="SNH66" s="217"/>
      <c r="SNI66" s="217"/>
      <c r="SNJ66" s="217"/>
      <c r="SNK66" s="217"/>
      <c r="SNL66" s="217"/>
      <c r="SNM66" s="217"/>
      <c r="SNN66" s="217"/>
      <c r="SNO66" s="217"/>
      <c r="SNP66" s="217"/>
      <c r="SNQ66" s="217"/>
      <c r="SNR66" s="217"/>
      <c r="SNS66" s="217"/>
      <c r="SNT66" s="217"/>
      <c r="SNU66" s="217"/>
      <c r="SNV66" s="217"/>
      <c r="SNW66" s="217"/>
      <c r="SNX66" s="217"/>
      <c r="SNY66" s="217"/>
      <c r="SNZ66" s="217"/>
      <c r="SOA66" s="217"/>
      <c r="SOB66" s="217"/>
      <c r="SOC66" s="217"/>
      <c r="SOD66" s="217"/>
      <c r="SOE66" s="217"/>
      <c r="SOF66" s="217"/>
      <c r="SOG66" s="217"/>
      <c r="SOH66" s="217"/>
      <c r="SOI66" s="217"/>
      <c r="SOJ66" s="217"/>
      <c r="SOK66" s="217"/>
      <c r="SOL66" s="217"/>
      <c r="SOM66" s="217"/>
      <c r="SON66" s="217"/>
      <c r="SOO66" s="217"/>
      <c r="SOP66" s="217"/>
      <c r="SOQ66" s="217"/>
      <c r="SOR66" s="217"/>
      <c r="SOS66" s="217"/>
      <c r="SOT66" s="217"/>
      <c r="SOU66" s="217"/>
      <c r="SOV66" s="217"/>
      <c r="SOW66" s="217"/>
      <c r="SOX66" s="217"/>
      <c r="SOY66" s="217"/>
      <c r="SOZ66" s="217"/>
      <c r="SPA66" s="217"/>
      <c r="SPB66" s="217"/>
      <c r="SPC66" s="217"/>
      <c r="SPD66" s="217"/>
      <c r="SPE66" s="217"/>
      <c r="SPF66" s="217"/>
      <c r="SPG66" s="217"/>
      <c r="SPH66" s="217"/>
      <c r="SPI66" s="217"/>
      <c r="SPJ66" s="217"/>
      <c r="SPK66" s="217"/>
      <c r="SPL66" s="217"/>
      <c r="SPM66" s="217"/>
      <c r="SPN66" s="217"/>
      <c r="SPO66" s="217"/>
      <c r="SPP66" s="217"/>
      <c r="SPQ66" s="217"/>
      <c r="SPR66" s="217"/>
      <c r="SPS66" s="217"/>
      <c r="SPT66" s="217"/>
      <c r="SPU66" s="217"/>
      <c r="SPV66" s="217"/>
      <c r="SPW66" s="217"/>
      <c r="SPX66" s="217"/>
      <c r="SPY66" s="217"/>
      <c r="SPZ66" s="217"/>
      <c r="SQA66" s="217"/>
      <c r="SQB66" s="217"/>
      <c r="SQC66" s="217"/>
      <c r="SQD66" s="217"/>
      <c r="SQE66" s="217"/>
      <c r="SQF66" s="217"/>
      <c r="SQG66" s="217"/>
      <c r="SQH66" s="217"/>
      <c r="SQI66" s="217"/>
      <c r="SQJ66" s="217"/>
      <c r="SQK66" s="217"/>
      <c r="SQL66" s="217"/>
      <c r="SQM66" s="217"/>
      <c r="SQN66" s="217"/>
      <c r="SQO66" s="217"/>
      <c r="SQP66" s="217"/>
      <c r="SQQ66" s="217"/>
      <c r="SQR66" s="217"/>
      <c r="SQS66" s="217"/>
      <c r="SQT66" s="217"/>
      <c r="SQU66" s="217"/>
      <c r="SQV66" s="217"/>
      <c r="SQW66" s="217"/>
      <c r="SQX66" s="217"/>
      <c r="SQY66" s="217"/>
      <c r="SQZ66" s="217"/>
      <c r="SRA66" s="217"/>
      <c r="SRB66" s="217"/>
      <c r="SRC66" s="217"/>
      <c r="SRD66" s="217"/>
      <c r="SRE66" s="217"/>
      <c r="SRF66" s="217"/>
      <c r="SRG66" s="217"/>
      <c r="SRH66" s="217"/>
      <c r="SRI66" s="217"/>
      <c r="SRJ66" s="217"/>
      <c r="SRK66" s="217"/>
      <c r="SRL66" s="217"/>
      <c r="SRM66" s="217"/>
      <c r="SRN66" s="217"/>
      <c r="SRO66" s="217"/>
      <c r="SRP66" s="217"/>
      <c r="SRQ66" s="217"/>
      <c r="SRR66" s="217"/>
      <c r="SRS66" s="217"/>
      <c r="SRT66" s="217"/>
      <c r="SRU66" s="217"/>
      <c r="SRV66" s="217"/>
      <c r="SRW66" s="217"/>
      <c r="SRX66" s="217"/>
      <c r="SRY66" s="217"/>
      <c r="SRZ66" s="217"/>
      <c r="SSA66" s="217"/>
      <c r="SSB66" s="217"/>
      <c r="SSC66" s="217"/>
      <c r="SSD66" s="217"/>
      <c r="SSE66" s="217"/>
      <c r="SSF66" s="217"/>
      <c r="SSG66" s="217"/>
      <c r="SSH66" s="217"/>
      <c r="SSI66" s="217"/>
      <c r="SSJ66" s="217"/>
      <c r="SSK66" s="217"/>
      <c r="SSL66" s="217"/>
      <c r="SSM66" s="217"/>
      <c r="SSN66" s="217"/>
      <c r="SSO66" s="217"/>
      <c r="SSP66" s="217"/>
      <c r="SSQ66" s="217"/>
      <c r="SSR66" s="217"/>
      <c r="SSS66" s="217"/>
      <c r="SST66" s="217"/>
      <c r="SSU66" s="217"/>
      <c r="SSV66" s="217"/>
      <c r="SSW66" s="217"/>
      <c r="SSX66" s="217"/>
      <c r="SSY66" s="217"/>
      <c r="SSZ66" s="217"/>
      <c r="STA66" s="217"/>
      <c r="STB66" s="217"/>
      <c r="STC66" s="217"/>
      <c r="STD66" s="217"/>
      <c r="STE66" s="217"/>
      <c r="STF66" s="217"/>
      <c r="STG66" s="217"/>
      <c r="STH66" s="217"/>
      <c r="STI66" s="217"/>
      <c r="STJ66" s="217"/>
      <c r="STK66" s="217"/>
      <c r="STL66" s="217"/>
      <c r="STM66" s="217"/>
      <c r="STN66" s="217"/>
      <c r="STO66" s="217"/>
      <c r="STP66" s="217"/>
      <c r="STQ66" s="217"/>
      <c r="STR66" s="217"/>
      <c r="STS66" s="217"/>
      <c r="STT66" s="217"/>
      <c r="STU66" s="217"/>
      <c r="STV66" s="217"/>
      <c r="STW66" s="217"/>
      <c r="STX66" s="217"/>
      <c r="STY66" s="217"/>
      <c r="STZ66" s="217"/>
      <c r="SUA66" s="217"/>
      <c r="SUB66" s="217"/>
      <c r="SUC66" s="217"/>
      <c r="SUD66" s="217"/>
      <c r="SUE66" s="217"/>
      <c r="SUF66" s="217"/>
      <c r="SUG66" s="217"/>
      <c r="SUH66" s="217"/>
      <c r="SUI66" s="217"/>
      <c r="SUJ66" s="217"/>
      <c r="SUK66" s="217"/>
      <c r="SUL66" s="217"/>
      <c r="SUM66" s="217"/>
      <c r="SUN66" s="217"/>
      <c r="SUO66" s="217"/>
      <c r="SUP66" s="217"/>
      <c r="SUQ66" s="217"/>
      <c r="SUR66" s="217"/>
      <c r="SUS66" s="217"/>
      <c r="SUT66" s="217"/>
      <c r="SUU66" s="217"/>
      <c r="SUV66" s="217"/>
      <c r="SUW66" s="217"/>
      <c r="SUX66" s="217"/>
      <c r="SUY66" s="217"/>
      <c r="SUZ66" s="217"/>
      <c r="SVA66" s="217"/>
      <c r="SVB66" s="217"/>
      <c r="SVC66" s="217"/>
      <c r="SVD66" s="217"/>
      <c r="SVE66" s="217"/>
      <c r="SVF66" s="217"/>
      <c r="SVG66" s="217"/>
      <c r="SVH66" s="217"/>
      <c r="SVI66" s="217"/>
      <c r="SVJ66" s="217"/>
      <c r="SVK66" s="217"/>
      <c r="SVL66" s="217"/>
      <c r="SVM66" s="217"/>
      <c r="SVN66" s="217"/>
      <c r="SVO66" s="217"/>
      <c r="SVP66" s="217"/>
      <c r="SVQ66" s="217"/>
      <c r="SVR66" s="217"/>
      <c r="SVS66" s="217"/>
      <c r="SVT66" s="217"/>
      <c r="SVU66" s="217"/>
      <c r="SVV66" s="217"/>
      <c r="SVW66" s="217"/>
      <c r="SVX66" s="217"/>
      <c r="SVY66" s="217"/>
      <c r="SVZ66" s="217"/>
      <c r="SWA66" s="217"/>
      <c r="SWB66" s="217"/>
      <c r="SWC66" s="217"/>
      <c r="SWD66" s="217"/>
      <c r="SWE66" s="217"/>
      <c r="SWF66" s="217"/>
      <c r="SWG66" s="217"/>
      <c r="SWH66" s="217"/>
      <c r="SWI66" s="217"/>
      <c r="SWJ66" s="217"/>
      <c r="SWK66" s="217"/>
      <c r="SWL66" s="217"/>
      <c r="SWM66" s="217"/>
      <c r="SWN66" s="217"/>
      <c r="SWO66" s="217"/>
      <c r="SWP66" s="217"/>
      <c r="SWQ66" s="217"/>
      <c r="SWR66" s="217"/>
      <c r="SWS66" s="217"/>
      <c r="SWT66" s="217"/>
      <c r="SWU66" s="217"/>
      <c r="SWV66" s="217"/>
      <c r="SWW66" s="217"/>
      <c r="SWX66" s="217"/>
      <c r="SWY66" s="217"/>
      <c r="SWZ66" s="217"/>
      <c r="SXA66" s="217"/>
      <c r="SXB66" s="217"/>
      <c r="SXC66" s="217"/>
      <c r="SXD66" s="217"/>
      <c r="SXE66" s="217"/>
      <c r="SXF66" s="217"/>
      <c r="SXG66" s="217"/>
      <c r="SXH66" s="217"/>
      <c r="SXI66" s="217"/>
      <c r="SXJ66" s="217"/>
      <c r="SXK66" s="217"/>
      <c r="SXL66" s="217"/>
      <c r="SXM66" s="217"/>
      <c r="SXN66" s="217"/>
      <c r="SXO66" s="217"/>
      <c r="SXP66" s="217"/>
      <c r="SXQ66" s="217"/>
      <c r="SXR66" s="217"/>
      <c r="SXS66" s="217"/>
      <c r="SXT66" s="217"/>
      <c r="SXU66" s="217"/>
      <c r="SXV66" s="217"/>
      <c r="SXW66" s="217"/>
      <c r="SXX66" s="217"/>
      <c r="SXY66" s="217"/>
      <c r="SXZ66" s="217"/>
      <c r="SYA66" s="217"/>
      <c r="SYB66" s="217"/>
      <c r="SYC66" s="217"/>
      <c r="SYD66" s="217"/>
      <c r="SYE66" s="217"/>
      <c r="SYF66" s="217"/>
      <c r="SYG66" s="217"/>
      <c r="SYH66" s="217"/>
      <c r="SYI66" s="217"/>
      <c r="SYJ66" s="217"/>
      <c r="SYK66" s="217"/>
      <c r="SYL66" s="217"/>
      <c r="SYM66" s="217"/>
      <c r="SYN66" s="217"/>
      <c r="SYO66" s="217"/>
      <c r="SYP66" s="217"/>
      <c r="SYQ66" s="217"/>
      <c r="SYR66" s="217"/>
      <c r="SYS66" s="217"/>
      <c r="SYT66" s="217"/>
      <c r="SYU66" s="217"/>
      <c r="SYV66" s="217"/>
      <c r="SYW66" s="217"/>
      <c r="SYX66" s="217"/>
      <c r="SYY66" s="217"/>
      <c r="SYZ66" s="217"/>
      <c r="SZA66" s="217"/>
      <c r="SZB66" s="217"/>
      <c r="SZC66" s="217"/>
      <c r="SZD66" s="217"/>
      <c r="SZE66" s="217"/>
      <c r="SZF66" s="217"/>
      <c r="SZG66" s="217"/>
      <c r="SZH66" s="217"/>
      <c r="SZI66" s="217"/>
      <c r="SZJ66" s="217"/>
      <c r="SZK66" s="217"/>
      <c r="SZL66" s="217"/>
      <c r="SZM66" s="217"/>
      <c r="SZN66" s="217"/>
      <c r="SZO66" s="217"/>
      <c r="SZP66" s="217"/>
      <c r="SZQ66" s="217"/>
      <c r="SZR66" s="217"/>
      <c r="SZS66" s="217"/>
      <c r="SZT66" s="217"/>
      <c r="SZU66" s="217"/>
      <c r="SZV66" s="217"/>
      <c r="SZW66" s="217"/>
      <c r="SZX66" s="217"/>
      <c r="SZY66" s="217"/>
      <c r="SZZ66" s="217"/>
      <c r="TAA66" s="217"/>
      <c r="TAB66" s="217"/>
      <c r="TAC66" s="217"/>
      <c r="TAD66" s="217"/>
      <c r="TAE66" s="217"/>
      <c r="TAF66" s="217"/>
      <c r="TAG66" s="217"/>
      <c r="TAH66" s="217"/>
      <c r="TAI66" s="217"/>
      <c r="TAJ66" s="217"/>
      <c r="TAK66" s="217"/>
      <c r="TAL66" s="217"/>
      <c r="TAM66" s="217"/>
      <c r="TAN66" s="217"/>
      <c r="TAO66" s="217"/>
      <c r="TAP66" s="217"/>
      <c r="TAQ66" s="217"/>
      <c r="TAR66" s="217"/>
      <c r="TAS66" s="217"/>
      <c r="TAT66" s="217"/>
      <c r="TAU66" s="217"/>
      <c r="TAV66" s="217"/>
      <c r="TAW66" s="217"/>
      <c r="TAX66" s="217"/>
      <c r="TAY66" s="217"/>
      <c r="TAZ66" s="217"/>
      <c r="TBA66" s="217"/>
      <c r="TBB66" s="217"/>
      <c r="TBC66" s="217"/>
      <c r="TBD66" s="217"/>
      <c r="TBE66" s="217"/>
      <c r="TBF66" s="217"/>
      <c r="TBG66" s="217"/>
      <c r="TBH66" s="217"/>
      <c r="TBI66" s="217"/>
      <c r="TBJ66" s="217"/>
      <c r="TBK66" s="217"/>
      <c r="TBL66" s="217"/>
      <c r="TBM66" s="217"/>
      <c r="TBN66" s="217"/>
      <c r="TBO66" s="217"/>
      <c r="TBP66" s="217"/>
      <c r="TBQ66" s="217"/>
      <c r="TBR66" s="217"/>
      <c r="TBS66" s="217"/>
      <c r="TBT66" s="217"/>
      <c r="TBU66" s="217"/>
      <c r="TBV66" s="217"/>
      <c r="TBW66" s="217"/>
      <c r="TBX66" s="217"/>
      <c r="TBY66" s="217"/>
      <c r="TBZ66" s="217"/>
      <c r="TCA66" s="217"/>
      <c r="TCB66" s="217"/>
      <c r="TCC66" s="217"/>
      <c r="TCD66" s="217"/>
      <c r="TCE66" s="217"/>
      <c r="TCF66" s="217"/>
      <c r="TCG66" s="217"/>
      <c r="TCH66" s="217"/>
      <c r="TCI66" s="217"/>
      <c r="TCJ66" s="217"/>
      <c r="TCK66" s="217"/>
      <c r="TCL66" s="217"/>
      <c r="TCM66" s="217"/>
      <c r="TCN66" s="217"/>
      <c r="TCO66" s="217"/>
      <c r="TCP66" s="217"/>
      <c r="TCQ66" s="217"/>
      <c r="TCR66" s="217"/>
      <c r="TCS66" s="217"/>
      <c r="TCT66" s="217"/>
      <c r="TCU66" s="217"/>
      <c r="TCV66" s="217"/>
      <c r="TCW66" s="217"/>
      <c r="TCX66" s="217"/>
      <c r="TCY66" s="217"/>
      <c r="TCZ66" s="217"/>
      <c r="TDA66" s="217"/>
      <c r="TDB66" s="217"/>
      <c r="TDC66" s="217"/>
      <c r="TDD66" s="217"/>
      <c r="TDE66" s="217"/>
      <c r="TDF66" s="217"/>
      <c r="TDG66" s="217"/>
      <c r="TDH66" s="217"/>
      <c r="TDI66" s="217"/>
      <c r="TDJ66" s="217"/>
      <c r="TDK66" s="217"/>
      <c r="TDL66" s="217"/>
      <c r="TDM66" s="217"/>
      <c r="TDN66" s="217"/>
      <c r="TDO66" s="217"/>
      <c r="TDP66" s="217"/>
      <c r="TDQ66" s="217"/>
      <c r="TDR66" s="217"/>
      <c r="TDS66" s="217"/>
      <c r="TDT66" s="217"/>
      <c r="TDU66" s="217"/>
      <c r="TDV66" s="217"/>
      <c r="TDW66" s="217"/>
      <c r="TDX66" s="217"/>
      <c r="TDY66" s="217"/>
      <c r="TDZ66" s="217"/>
      <c r="TEA66" s="217"/>
      <c r="TEB66" s="217"/>
      <c r="TEC66" s="217"/>
      <c r="TED66" s="217"/>
      <c r="TEE66" s="217"/>
      <c r="TEF66" s="217"/>
      <c r="TEG66" s="217"/>
      <c r="TEH66" s="217"/>
      <c r="TEI66" s="217"/>
      <c r="TEJ66" s="217"/>
      <c r="TEK66" s="217"/>
      <c r="TEL66" s="217"/>
      <c r="TEM66" s="217"/>
      <c r="TEN66" s="217"/>
      <c r="TEO66" s="217"/>
      <c r="TEP66" s="217"/>
      <c r="TEQ66" s="217"/>
      <c r="TER66" s="217"/>
      <c r="TES66" s="217"/>
      <c r="TET66" s="217"/>
      <c r="TEU66" s="217"/>
      <c r="TEV66" s="217"/>
      <c r="TEW66" s="217"/>
      <c r="TEX66" s="217"/>
      <c r="TEY66" s="217"/>
      <c r="TEZ66" s="217"/>
      <c r="TFA66" s="217"/>
      <c r="TFB66" s="217"/>
      <c r="TFC66" s="217"/>
      <c r="TFD66" s="217"/>
      <c r="TFE66" s="217"/>
      <c r="TFF66" s="217"/>
      <c r="TFG66" s="217"/>
      <c r="TFH66" s="217"/>
      <c r="TFI66" s="217"/>
      <c r="TFJ66" s="217"/>
      <c r="TFK66" s="217"/>
      <c r="TFL66" s="217"/>
      <c r="TFM66" s="217"/>
      <c r="TFN66" s="217"/>
      <c r="TFO66" s="217"/>
      <c r="TFP66" s="217"/>
      <c r="TFQ66" s="217"/>
      <c r="TFR66" s="217"/>
      <c r="TFS66" s="217"/>
      <c r="TFT66" s="217"/>
      <c r="TFU66" s="217"/>
      <c r="TFV66" s="217"/>
      <c r="TFW66" s="217"/>
      <c r="TFX66" s="217"/>
      <c r="TFY66" s="217"/>
      <c r="TFZ66" s="217"/>
      <c r="TGA66" s="217"/>
      <c r="TGB66" s="217"/>
      <c r="TGC66" s="217"/>
      <c r="TGD66" s="217"/>
      <c r="TGE66" s="217"/>
      <c r="TGF66" s="217"/>
      <c r="TGG66" s="217"/>
      <c r="TGH66" s="217"/>
      <c r="TGI66" s="217"/>
      <c r="TGJ66" s="217"/>
      <c r="TGK66" s="217"/>
      <c r="TGL66" s="217"/>
      <c r="TGM66" s="217"/>
      <c r="TGN66" s="217"/>
      <c r="TGO66" s="217"/>
      <c r="TGP66" s="217"/>
      <c r="TGQ66" s="217"/>
      <c r="TGR66" s="217"/>
      <c r="TGS66" s="217"/>
      <c r="TGT66" s="217"/>
      <c r="TGU66" s="217"/>
      <c r="TGV66" s="217"/>
      <c r="TGW66" s="217"/>
      <c r="TGX66" s="217"/>
      <c r="TGY66" s="217"/>
      <c r="TGZ66" s="217"/>
      <c r="THA66" s="217"/>
      <c r="THB66" s="217"/>
      <c r="THC66" s="217"/>
      <c r="THD66" s="217"/>
      <c r="THE66" s="217"/>
      <c r="THF66" s="217"/>
      <c r="THG66" s="217"/>
      <c r="THH66" s="217"/>
      <c r="THI66" s="217"/>
      <c r="THJ66" s="217"/>
      <c r="THK66" s="217"/>
      <c r="THL66" s="217"/>
      <c r="THM66" s="217"/>
      <c r="THN66" s="217"/>
      <c r="THO66" s="217"/>
      <c r="THP66" s="217"/>
      <c r="THQ66" s="217"/>
      <c r="THR66" s="217"/>
      <c r="THS66" s="217"/>
      <c r="THT66" s="217"/>
      <c r="THU66" s="217"/>
      <c r="THV66" s="217"/>
      <c r="THW66" s="217"/>
      <c r="THX66" s="217"/>
      <c r="THY66" s="217"/>
      <c r="THZ66" s="217"/>
      <c r="TIA66" s="217"/>
      <c r="TIB66" s="217"/>
      <c r="TIC66" s="217"/>
      <c r="TID66" s="217"/>
      <c r="TIE66" s="217"/>
      <c r="TIF66" s="217"/>
      <c r="TIG66" s="217"/>
      <c r="TIH66" s="217"/>
      <c r="TII66" s="217"/>
      <c r="TIJ66" s="217"/>
      <c r="TIK66" s="217"/>
      <c r="TIL66" s="217"/>
      <c r="TIM66" s="217"/>
      <c r="TIN66" s="217"/>
      <c r="TIO66" s="217"/>
      <c r="TIP66" s="217"/>
      <c r="TIQ66" s="217"/>
      <c r="TIR66" s="217"/>
      <c r="TIS66" s="217"/>
      <c r="TIT66" s="217"/>
      <c r="TIU66" s="217"/>
      <c r="TIV66" s="217"/>
      <c r="TIW66" s="217"/>
      <c r="TIX66" s="217"/>
      <c r="TIY66" s="217"/>
      <c r="TIZ66" s="217"/>
      <c r="TJA66" s="217"/>
      <c r="TJB66" s="217"/>
      <c r="TJC66" s="217"/>
      <c r="TJD66" s="217"/>
      <c r="TJE66" s="217"/>
      <c r="TJF66" s="217"/>
      <c r="TJG66" s="217"/>
      <c r="TJH66" s="217"/>
      <c r="TJI66" s="217"/>
      <c r="TJJ66" s="217"/>
      <c r="TJK66" s="217"/>
      <c r="TJL66" s="217"/>
      <c r="TJM66" s="217"/>
      <c r="TJN66" s="217"/>
      <c r="TJO66" s="217"/>
      <c r="TJP66" s="217"/>
      <c r="TJQ66" s="217"/>
      <c r="TJR66" s="217"/>
      <c r="TJS66" s="217"/>
      <c r="TJT66" s="217"/>
      <c r="TJU66" s="217"/>
      <c r="TJV66" s="217"/>
      <c r="TJW66" s="217"/>
      <c r="TJX66" s="217"/>
      <c r="TJY66" s="217"/>
      <c r="TJZ66" s="217"/>
      <c r="TKA66" s="217"/>
      <c r="TKB66" s="217"/>
      <c r="TKC66" s="217"/>
      <c r="TKD66" s="217"/>
      <c r="TKE66" s="217"/>
      <c r="TKF66" s="217"/>
      <c r="TKG66" s="217"/>
      <c r="TKH66" s="217"/>
      <c r="TKI66" s="217"/>
      <c r="TKJ66" s="217"/>
      <c r="TKK66" s="217"/>
      <c r="TKL66" s="217"/>
      <c r="TKM66" s="217"/>
      <c r="TKN66" s="217"/>
      <c r="TKO66" s="217"/>
      <c r="TKP66" s="217"/>
      <c r="TKQ66" s="217"/>
      <c r="TKR66" s="217"/>
      <c r="TKS66" s="217"/>
      <c r="TKT66" s="217"/>
      <c r="TKU66" s="217"/>
      <c r="TKV66" s="217"/>
      <c r="TKW66" s="217"/>
      <c r="TKX66" s="217"/>
      <c r="TKY66" s="217"/>
      <c r="TKZ66" s="217"/>
      <c r="TLA66" s="217"/>
      <c r="TLB66" s="217"/>
      <c r="TLC66" s="217"/>
      <c r="TLD66" s="217"/>
      <c r="TLE66" s="217"/>
      <c r="TLF66" s="217"/>
      <c r="TLG66" s="217"/>
      <c r="TLH66" s="217"/>
      <c r="TLI66" s="217"/>
      <c r="TLJ66" s="217"/>
      <c r="TLK66" s="217"/>
      <c r="TLL66" s="217"/>
      <c r="TLM66" s="217"/>
      <c r="TLN66" s="217"/>
      <c r="TLO66" s="217"/>
      <c r="TLP66" s="217"/>
      <c r="TLQ66" s="217"/>
      <c r="TLR66" s="217"/>
      <c r="TLS66" s="217"/>
      <c r="TLT66" s="217"/>
      <c r="TLU66" s="217"/>
      <c r="TLV66" s="217"/>
      <c r="TLW66" s="217"/>
      <c r="TLX66" s="217"/>
      <c r="TLY66" s="217"/>
      <c r="TLZ66" s="217"/>
      <c r="TMA66" s="217"/>
      <c r="TMB66" s="217"/>
      <c r="TMC66" s="217"/>
      <c r="TMD66" s="217"/>
      <c r="TME66" s="217"/>
      <c r="TMF66" s="217"/>
      <c r="TMG66" s="217"/>
      <c r="TMH66" s="217"/>
      <c r="TMI66" s="217"/>
      <c r="TMJ66" s="217"/>
      <c r="TMK66" s="217"/>
      <c r="TML66" s="217"/>
      <c r="TMM66" s="217"/>
      <c r="TMN66" s="217"/>
      <c r="TMO66" s="217"/>
      <c r="TMP66" s="217"/>
      <c r="TMQ66" s="217"/>
      <c r="TMR66" s="217"/>
      <c r="TMS66" s="217"/>
      <c r="TMT66" s="217"/>
      <c r="TMU66" s="217"/>
      <c r="TMV66" s="217"/>
      <c r="TMW66" s="217"/>
      <c r="TMX66" s="217"/>
      <c r="TMY66" s="217"/>
      <c r="TMZ66" s="217"/>
      <c r="TNA66" s="217"/>
      <c r="TNB66" s="217"/>
      <c r="TNC66" s="217"/>
      <c r="TND66" s="217"/>
      <c r="TNE66" s="217"/>
      <c r="TNF66" s="217"/>
      <c r="TNG66" s="217"/>
      <c r="TNH66" s="217"/>
      <c r="TNI66" s="217"/>
      <c r="TNJ66" s="217"/>
      <c r="TNK66" s="217"/>
      <c r="TNL66" s="217"/>
      <c r="TNM66" s="217"/>
      <c r="TNN66" s="217"/>
      <c r="TNO66" s="217"/>
      <c r="TNP66" s="217"/>
      <c r="TNQ66" s="217"/>
      <c r="TNR66" s="217"/>
      <c r="TNS66" s="217"/>
      <c r="TNT66" s="217"/>
      <c r="TNU66" s="217"/>
      <c r="TNV66" s="217"/>
      <c r="TNW66" s="217"/>
      <c r="TNX66" s="217"/>
      <c r="TNY66" s="217"/>
      <c r="TNZ66" s="217"/>
      <c r="TOA66" s="217"/>
      <c r="TOB66" s="217"/>
      <c r="TOC66" s="217"/>
      <c r="TOD66" s="217"/>
      <c r="TOE66" s="217"/>
      <c r="TOF66" s="217"/>
      <c r="TOG66" s="217"/>
      <c r="TOH66" s="217"/>
      <c r="TOI66" s="217"/>
      <c r="TOJ66" s="217"/>
      <c r="TOK66" s="217"/>
      <c r="TOL66" s="217"/>
      <c r="TOM66" s="217"/>
      <c r="TON66" s="217"/>
      <c r="TOO66" s="217"/>
      <c r="TOP66" s="217"/>
      <c r="TOQ66" s="217"/>
      <c r="TOR66" s="217"/>
      <c r="TOS66" s="217"/>
      <c r="TOT66" s="217"/>
      <c r="TOU66" s="217"/>
      <c r="TOV66" s="217"/>
      <c r="TOW66" s="217"/>
      <c r="TOX66" s="217"/>
      <c r="TOY66" s="217"/>
      <c r="TOZ66" s="217"/>
      <c r="TPA66" s="217"/>
      <c r="TPB66" s="217"/>
      <c r="TPC66" s="217"/>
      <c r="TPD66" s="217"/>
      <c r="TPE66" s="217"/>
      <c r="TPF66" s="217"/>
      <c r="TPG66" s="217"/>
      <c r="TPH66" s="217"/>
      <c r="TPI66" s="217"/>
      <c r="TPJ66" s="217"/>
      <c r="TPK66" s="217"/>
      <c r="TPL66" s="217"/>
      <c r="TPM66" s="217"/>
      <c r="TPN66" s="217"/>
      <c r="TPO66" s="217"/>
      <c r="TPP66" s="217"/>
      <c r="TPQ66" s="217"/>
      <c r="TPR66" s="217"/>
      <c r="TPS66" s="217"/>
      <c r="TPT66" s="217"/>
      <c r="TPU66" s="217"/>
      <c r="TPV66" s="217"/>
      <c r="TPW66" s="217"/>
      <c r="TPX66" s="217"/>
      <c r="TPY66" s="217"/>
      <c r="TPZ66" s="217"/>
      <c r="TQA66" s="217"/>
      <c r="TQB66" s="217"/>
      <c r="TQC66" s="217"/>
      <c r="TQD66" s="217"/>
      <c r="TQE66" s="217"/>
      <c r="TQF66" s="217"/>
      <c r="TQG66" s="217"/>
      <c r="TQH66" s="217"/>
      <c r="TQI66" s="217"/>
      <c r="TQJ66" s="217"/>
      <c r="TQK66" s="217"/>
      <c r="TQL66" s="217"/>
      <c r="TQM66" s="217"/>
      <c r="TQN66" s="217"/>
      <c r="TQO66" s="217"/>
      <c r="TQP66" s="217"/>
      <c r="TQQ66" s="217"/>
      <c r="TQR66" s="217"/>
      <c r="TQS66" s="217"/>
      <c r="TQT66" s="217"/>
      <c r="TQU66" s="217"/>
      <c r="TQV66" s="217"/>
      <c r="TQW66" s="217"/>
      <c r="TQX66" s="217"/>
      <c r="TQY66" s="217"/>
      <c r="TQZ66" s="217"/>
      <c r="TRA66" s="217"/>
      <c r="TRB66" s="217"/>
      <c r="TRC66" s="217"/>
      <c r="TRD66" s="217"/>
      <c r="TRE66" s="217"/>
      <c r="TRF66" s="217"/>
      <c r="TRG66" s="217"/>
      <c r="TRH66" s="217"/>
      <c r="TRI66" s="217"/>
      <c r="TRJ66" s="217"/>
      <c r="TRK66" s="217"/>
      <c r="TRL66" s="217"/>
      <c r="TRM66" s="217"/>
      <c r="TRN66" s="217"/>
      <c r="TRO66" s="217"/>
      <c r="TRP66" s="217"/>
      <c r="TRQ66" s="217"/>
      <c r="TRR66" s="217"/>
      <c r="TRS66" s="217"/>
      <c r="TRT66" s="217"/>
      <c r="TRU66" s="217"/>
      <c r="TRV66" s="217"/>
      <c r="TRW66" s="217"/>
      <c r="TRX66" s="217"/>
      <c r="TRY66" s="217"/>
      <c r="TRZ66" s="217"/>
      <c r="TSA66" s="217"/>
      <c r="TSB66" s="217"/>
      <c r="TSC66" s="217"/>
      <c r="TSD66" s="217"/>
      <c r="TSE66" s="217"/>
      <c r="TSF66" s="217"/>
      <c r="TSG66" s="217"/>
      <c r="TSH66" s="217"/>
      <c r="TSI66" s="217"/>
      <c r="TSJ66" s="217"/>
      <c r="TSK66" s="217"/>
      <c r="TSL66" s="217"/>
      <c r="TSM66" s="217"/>
      <c r="TSN66" s="217"/>
      <c r="TSO66" s="217"/>
      <c r="TSP66" s="217"/>
      <c r="TSQ66" s="217"/>
      <c r="TSR66" s="217"/>
      <c r="TSS66" s="217"/>
      <c r="TST66" s="217"/>
      <c r="TSU66" s="217"/>
      <c r="TSV66" s="217"/>
      <c r="TSW66" s="217"/>
      <c r="TSX66" s="217"/>
      <c r="TSY66" s="217"/>
      <c r="TSZ66" s="217"/>
      <c r="TTA66" s="217"/>
      <c r="TTB66" s="217"/>
      <c r="TTC66" s="217"/>
      <c r="TTD66" s="217"/>
      <c r="TTE66" s="217"/>
      <c r="TTF66" s="217"/>
      <c r="TTG66" s="217"/>
      <c r="TTH66" s="217"/>
      <c r="TTI66" s="217"/>
      <c r="TTJ66" s="217"/>
      <c r="TTK66" s="217"/>
      <c r="TTL66" s="217"/>
      <c r="TTM66" s="217"/>
      <c r="TTN66" s="217"/>
      <c r="TTO66" s="217"/>
      <c r="TTP66" s="217"/>
      <c r="TTQ66" s="217"/>
      <c r="TTR66" s="217"/>
      <c r="TTS66" s="217"/>
      <c r="TTT66" s="217"/>
      <c r="TTU66" s="217"/>
      <c r="TTV66" s="217"/>
      <c r="TTW66" s="217"/>
      <c r="TTX66" s="217"/>
      <c r="TTY66" s="217"/>
      <c r="TTZ66" s="217"/>
      <c r="TUA66" s="217"/>
      <c r="TUB66" s="217"/>
      <c r="TUC66" s="217"/>
      <c r="TUD66" s="217"/>
      <c r="TUE66" s="217"/>
      <c r="TUF66" s="217"/>
      <c r="TUG66" s="217"/>
      <c r="TUH66" s="217"/>
      <c r="TUI66" s="217"/>
      <c r="TUJ66" s="217"/>
      <c r="TUK66" s="217"/>
      <c r="TUL66" s="217"/>
      <c r="TUM66" s="217"/>
      <c r="TUN66" s="217"/>
      <c r="TUO66" s="217"/>
      <c r="TUP66" s="217"/>
      <c r="TUQ66" s="217"/>
      <c r="TUR66" s="217"/>
      <c r="TUS66" s="217"/>
      <c r="TUT66" s="217"/>
      <c r="TUU66" s="217"/>
      <c r="TUV66" s="217"/>
      <c r="TUW66" s="217"/>
      <c r="TUX66" s="217"/>
      <c r="TUY66" s="217"/>
      <c r="TUZ66" s="217"/>
      <c r="TVA66" s="217"/>
      <c r="TVB66" s="217"/>
      <c r="TVC66" s="217"/>
      <c r="TVD66" s="217"/>
      <c r="TVE66" s="217"/>
      <c r="TVF66" s="217"/>
      <c r="TVG66" s="217"/>
      <c r="TVH66" s="217"/>
      <c r="TVI66" s="217"/>
      <c r="TVJ66" s="217"/>
      <c r="TVK66" s="217"/>
      <c r="TVL66" s="217"/>
      <c r="TVM66" s="217"/>
      <c r="TVN66" s="217"/>
      <c r="TVO66" s="217"/>
      <c r="TVP66" s="217"/>
      <c r="TVQ66" s="217"/>
      <c r="TVR66" s="217"/>
      <c r="TVS66" s="217"/>
      <c r="TVT66" s="217"/>
      <c r="TVU66" s="217"/>
      <c r="TVV66" s="217"/>
      <c r="TVW66" s="217"/>
      <c r="TVX66" s="217"/>
      <c r="TVY66" s="217"/>
      <c r="TVZ66" s="217"/>
      <c r="TWA66" s="217"/>
      <c r="TWB66" s="217"/>
      <c r="TWC66" s="217"/>
      <c r="TWD66" s="217"/>
      <c r="TWE66" s="217"/>
      <c r="TWF66" s="217"/>
      <c r="TWG66" s="217"/>
      <c r="TWH66" s="217"/>
      <c r="TWI66" s="217"/>
      <c r="TWJ66" s="217"/>
      <c r="TWK66" s="217"/>
      <c r="TWL66" s="217"/>
      <c r="TWM66" s="217"/>
      <c r="TWN66" s="217"/>
      <c r="TWO66" s="217"/>
      <c r="TWP66" s="217"/>
      <c r="TWQ66" s="217"/>
      <c r="TWR66" s="217"/>
      <c r="TWS66" s="217"/>
      <c r="TWT66" s="217"/>
      <c r="TWU66" s="217"/>
      <c r="TWV66" s="217"/>
      <c r="TWW66" s="217"/>
      <c r="TWX66" s="217"/>
      <c r="TWY66" s="217"/>
      <c r="TWZ66" s="217"/>
      <c r="TXA66" s="217"/>
      <c r="TXB66" s="217"/>
      <c r="TXC66" s="217"/>
      <c r="TXD66" s="217"/>
      <c r="TXE66" s="217"/>
      <c r="TXF66" s="217"/>
      <c r="TXG66" s="217"/>
      <c r="TXH66" s="217"/>
      <c r="TXI66" s="217"/>
      <c r="TXJ66" s="217"/>
      <c r="TXK66" s="217"/>
      <c r="TXL66" s="217"/>
      <c r="TXM66" s="217"/>
      <c r="TXN66" s="217"/>
      <c r="TXO66" s="217"/>
      <c r="TXP66" s="217"/>
      <c r="TXQ66" s="217"/>
      <c r="TXR66" s="217"/>
      <c r="TXS66" s="217"/>
      <c r="TXT66" s="217"/>
      <c r="TXU66" s="217"/>
      <c r="TXV66" s="217"/>
      <c r="TXW66" s="217"/>
      <c r="TXX66" s="217"/>
      <c r="TXY66" s="217"/>
      <c r="TXZ66" s="217"/>
      <c r="TYA66" s="217"/>
      <c r="TYB66" s="217"/>
      <c r="TYC66" s="217"/>
      <c r="TYD66" s="217"/>
      <c r="TYE66" s="217"/>
      <c r="TYF66" s="217"/>
      <c r="TYG66" s="217"/>
      <c r="TYH66" s="217"/>
      <c r="TYI66" s="217"/>
      <c r="TYJ66" s="217"/>
      <c r="TYK66" s="217"/>
      <c r="TYL66" s="217"/>
      <c r="TYM66" s="217"/>
      <c r="TYN66" s="217"/>
      <c r="TYO66" s="217"/>
      <c r="TYP66" s="217"/>
      <c r="TYQ66" s="217"/>
      <c r="TYR66" s="217"/>
      <c r="TYS66" s="217"/>
      <c r="TYT66" s="217"/>
      <c r="TYU66" s="217"/>
      <c r="TYV66" s="217"/>
      <c r="TYW66" s="217"/>
      <c r="TYX66" s="217"/>
      <c r="TYY66" s="217"/>
      <c r="TYZ66" s="217"/>
      <c r="TZA66" s="217"/>
      <c r="TZB66" s="217"/>
      <c r="TZC66" s="217"/>
      <c r="TZD66" s="217"/>
      <c r="TZE66" s="217"/>
      <c r="TZF66" s="217"/>
      <c r="TZG66" s="217"/>
      <c r="TZH66" s="217"/>
      <c r="TZI66" s="217"/>
      <c r="TZJ66" s="217"/>
      <c r="TZK66" s="217"/>
      <c r="TZL66" s="217"/>
      <c r="TZM66" s="217"/>
      <c r="TZN66" s="217"/>
      <c r="TZO66" s="217"/>
      <c r="TZP66" s="217"/>
      <c r="TZQ66" s="217"/>
      <c r="TZR66" s="217"/>
      <c r="TZS66" s="217"/>
      <c r="TZT66" s="217"/>
      <c r="TZU66" s="217"/>
      <c r="TZV66" s="217"/>
      <c r="TZW66" s="217"/>
      <c r="TZX66" s="217"/>
      <c r="TZY66" s="217"/>
      <c r="TZZ66" s="217"/>
      <c r="UAA66" s="217"/>
      <c r="UAB66" s="217"/>
      <c r="UAC66" s="217"/>
      <c r="UAD66" s="217"/>
      <c r="UAE66" s="217"/>
      <c r="UAF66" s="217"/>
      <c r="UAG66" s="217"/>
      <c r="UAH66" s="217"/>
      <c r="UAI66" s="217"/>
      <c r="UAJ66" s="217"/>
      <c r="UAK66" s="217"/>
      <c r="UAL66" s="217"/>
      <c r="UAM66" s="217"/>
      <c r="UAN66" s="217"/>
      <c r="UAO66" s="217"/>
      <c r="UAP66" s="217"/>
      <c r="UAQ66" s="217"/>
      <c r="UAR66" s="217"/>
      <c r="UAS66" s="217"/>
      <c r="UAT66" s="217"/>
      <c r="UAU66" s="217"/>
      <c r="UAV66" s="217"/>
      <c r="UAW66" s="217"/>
      <c r="UAX66" s="217"/>
      <c r="UAY66" s="217"/>
      <c r="UAZ66" s="217"/>
      <c r="UBA66" s="217"/>
      <c r="UBB66" s="217"/>
      <c r="UBC66" s="217"/>
      <c r="UBD66" s="217"/>
      <c r="UBE66" s="217"/>
      <c r="UBF66" s="217"/>
      <c r="UBG66" s="217"/>
      <c r="UBH66" s="217"/>
      <c r="UBI66" s="217"/>
      <c r="UBJ66" s="217"/>
      <c r="UBK66" s="217"/>
      <c r="UBL66" s="217"/>
      <c r="UBM66" s="217"/>
      <c r="UBN66" s="217"/>
      <c r="UBO66" s="217"/>
      <c r="UBP66" s="217"/>
      <c r="UBQ66" s="217"/>
      <c r="UBR66" s="217"/>
      <c r="UBS66" s="217"/>
      <c r="UBT66" s="217"/>
      <c r="UBU66" s="217"/>
      <c r="UBV66" s="217"/>
      <c r="UBW66" s="217"/>
      <c r="UBX66" s="217"/>
      <c r="UBY66" s="217"/>
      <c r="UBZ66" s="217"/>
      <c r="UCA66" s="217"/>
      <c r="UCB66" s="217"/>
      <c r="UCC66" s="217"/>
      <c r="UCD66" s="217"/>
      <c r="UCE66" s="217"/>
      <c r="UCF66" s="217"/>
      <c r="UCG66" s="217"/>
      <c r="UCH66" s="217"/>
      <c r="UCI66" s="217"/>
      <c r="UCJ66" s="217"/>
      <c r="UCK66" s="217"/>
      <c r="UCL66" s="217"/>
      <c r="UCM66" s="217"/>
      <c r="UCN66" s="217"/>
      <c r="UCO66" s="217"/>
      <c r="UCP66" s="217"/>
      <c r="UCQ66" s="217"/>
      <c r="UCR66" s="217"/>
      <c r="UCS66" s="217"/>
      <c r="UCT66" s="217"/>
      <c r="UCU66" s="217"/>
      <c r="UCV66" s="217"/>
      <c r="UCW66" s="217"/>
      <c r="UCX66" s="217"/>
      <c r="UCY66" s="217"/>
      <c r="UCZ66" s="217"/>
      <c r="UDA66" s="217"/>
      <c r="UDB66" s="217"/>
      <c r="UDC66" s="217"/>
      <c r="UDD66" s="217"/>
      <c r="UDE66" s="217"/>
      <c r="UDF66" s="217"/>
      <c r="UDG66" s="217"/>
      <c r="UDH66" s="217"/>
      <c r="UDI66" s="217"/>
      <c r="UDJ66" s="217"/>
      <c r="UDK66" s="217"/>
      <c r="UDL66" s="217"/>
      <c r="UDM66" s="217"/>
      <c r="UDN66" s="217"/>
      <c r="UDO66" s="217"/>
      <c r="UDP66" s="217"/>
      <c r="UDQ66" s="217"/>
      <c r="UDR66" s="217"/>
      <c r="UDS66" s="217"/>
      <c r="UDT66" s="217"/>
      <c r="UDU66" s="217"/>
      <c r="UDV66" s="217"/>
      <c r="UDW66" s="217"/>
      <c r="UDX66" s="217"/>
      <c r="UDY66" s="217"/>
      <c r="UDZ66" s="217"/>
      <c r="UEA66" s="217"/>
      <c r="UEB66" s="217"/>
      <c r="UEC66" s="217"/>
      <c r="UED66" s="217"/>
      <c r="UEE66" s="217"/>
      <c r="UEF66" s="217"/>
      <c r="UEG66" s="217"/>
      <c r="UEH66" s="217"/>
      <c r="UEI66" s="217"/>
      <c r="UEJ66" s="217"/>
      <c r="UEK66" s="217"/>
      <c r="UEL66" s="217"/>
      <c r="UEM66" s="217"/>
      <c r="UEN66" s="217"/>
      <c r="UEO66" s="217"/>
      <c r="UEP66" s="217"/>
      <c r="UEQ66" s="217"/>
      <c r="UER66" s="217"/>
      <c r="UES66" s="217"/>
      <c r="UET66" s="217"/>
      <c r="UEU66" s="217"/>
      <c r="UEV66" s="217"/>
      <c r="UEW66" s="217"/>
      <c r="UEX66" s="217"/>
      <c r="UEY66" s="217"/>
      <c r="UEZ66" s="217"/>
      <c r="UFA66" s="217"/>
      <c r="UFB66" s="217"/>
      <c r="UFC66" s="217"/>
      <c r="UFD66" s="217"/>
      <c r="UFE66" s="217"/>
      <c r="UFF66" s="217"/>
      <c r="UFG66" s="217"/>
      <c r="UFH66" s="217"/>
      <c r="UFI66" s="217"/>
      <c r="UFJ66" s="217"/>
      <c r="UFK66" s="217"/>
      <c r="UFL66" s="217"/>
      <c r="UFM66" s="217"/>
      <c r="UFN66" s="217"/>
      <c r="UFO66" s="217"/>
      <c r="UFP66" s="217"/>
      <c r="UFQ66" s="217"/>
      <c r="UFR66" s="217"/>
      <c r="UFS66" s="217"/>
      <c r="UFT66" s="217"/>
      <c r="UFU66" s="217"/>
      <c r="UFV66" s="217"/>
      <c r="UFW66" s="217"/>
      <c r="UFX66" s="217"/>
      <c r="UFY66" s="217"/>
      <c r="UFZ66" s="217"/>
      <c r="UGA66" s="217"/>
      <c r="UGB66" s="217"/>
      <c r="UGC66" s="217"/>
      <c r="UGD66" s="217"/>
      <c r="UGE66" s="217"/>
      <c r="UGF66" s="217"/>
      <c r="UGG66" s="217"/>
      <c r="UGH66" s="217"/>
      <c r="UGI66" s="217"/>
      <c r="UGJ66" s="217"/>
      <c r="UGK66" s="217"/>
      <c r="UGL66" s="217"/>
      <c r="UGM66" s="217"/>
      <c r="UGN66" s="217"/>
      <c r="UGO66" s="217"/>
      <c r="UGP66" s="217"/>
      <c r="UGQ66" s="217"/>
      <c r="UGR66" s="217"/>
      <c r="UGS66" s="217"/>
      <c r="UGT66" s="217"/>
      <c r="UGU66" s="217"/>
      <c r="UGV66" s="217"/>
      <c r="UGW66" s="217"/>
      <c r="UGX66" s="217"/>
      <c r="UGY66" s="217"/>
      <c r="UGZ66" s="217"/>
      <c r="UHA66" s="217"/>
      <c r="UHB66" s="217"/>
      <c r="UHC66" s="217"/>
      <c r="UHD66" s="217"/>
      <c r="UHE66" s="217"/>
      <c r="UHF66" s="217"/>
      <c r="UHG66" s="217"/>
      <c r="UHH66" s="217"/>
      <c r="UHI66" s="217"/>
      <c r="UHJ66" s="217"/>
      <c r="UHK66" s="217"/>
      <c r="UHL66" s="217"/>
      <c r="UHM66" s="217"/>
      <c r="UHN66" s="217"/>
      <c r="UHO66" s="217"/>
      <c r="UHP66" s="217"/>
      <c r="UHQ66" s="217"/>
      <c r="UHR66" s="217"/>
      <c r="UHS66" s="217"/>
      <c r="UHT66" s="217"/>
      <c r="UHU66" s="217"/>
      <c r="UHV66" s="217"/>
      <c r="UHW66" s="217"/>
      <c r="UHX66" s="217"/>
      <c r="UHY66" s="217"/>
      <c r="UHZ66" s="217"/>
      <c r="UIA66" s="217"/>
      <c r="UIB66" s="217"/>
      <c r="UIC66" s="217"/>
      <c r="UID66" s="217"/>
      <c r="UIE66" s="217"/>
      <c r="UIF66" s="217"/>
      <c r="UIG66" s="217"/>
      <c r="UIH66" s="217"/>
      <c r="UII66" s="217"/>
      <c r="UIJ66" s="217"/>
      <c r="UIK66" s="217"/>
      <c r="UIL66" s="217"/>
      <c r="UIM66" s="217"/>
      <c r="UIN66" s="217"/>
      <c r="UIO66" s="217"/>
      <c r="UIP66" s="217"/>
      <c r="UIQ66" s="217"/>
      <c r="UIR66" s="217"/>
      <c r="UIS66" s="217"/>
      <c r="UIT66" s="217"/>
      <c r="UIU66" s="217"/>
      <c r="UIV66" s="217"/>
      <c r="UIW66" s="217"/>
      <c r="UIX66" s="217"/>
      <c r="UIY66" s="217"/>
      <c r="UIZ66" s="217"/>
      <c r="UJA66" s="217"/>
      <c r="UJB66" s="217"/>
      <c r="UJC66" s="217"/>
      <c r="UJD66" s="217"/>
      <c r="UJE66" s="217"/>
      <c r="UJF66" s="217"/>
      <c r="UJG66" s="217"/>
      <c r="UJH66" s="217"/>
      <c r="UJI66" s="217"/>
      <c r="UJJ66" s="217"/>
      <c r="UJK66" s="217"/>
      <c r="UJL66" s="217"/>
      <c r="UJM66" s="217"/>
      <c r="UJN66" s="217"/>
      <c r="UJO66" s="217"/>
      <c r="UJP66" s="217"/>
      <c r="UJQ66" s="217"/>
      <c r="UJR66" s="217"/>
      <c r="UJS66" s="217"/>
      <c r="UJT66" s="217"/>
      <c r="UJU66" s="217"/>
      <c r="UJV66" s="217"/>
      <c r="UJW66" s="217"/>
      <c r="UJX66" s="217"/>
      <c r="UJY66" s="217"/>
      <c r="UJZ66" s="217"/>
      <c r="UKA66" s="217"/>
      <c r="UKB66" s="217"/>
      <c r="UKC66" s="217"/>
      <c r="UKD66" s="217"/>
      <c r="UKE66" s="217"/>
      <c r="UKF66" s="217"/>
      <c r="UKG66" s="217"/>
      <c r="UKH66" s="217"/>
      <c r="UKI66" s="217"/>
      <c r="UKJ66" s="217"/>
      <c r="UKK66" s="217"/>
      <c r="UKL66" s="217"/>
      <c r="UKM66" s="217"/>
      <c r="UKN66" s="217"/>
      <c r="UKO66" s="217"/>
      <c r="UKP66" s="217"/>
      <c r="UKQ66" s="217"/>
      <c r="UKR66" s="217"/>
      <c r="UKS66" s="217"/>
      <c r="UKT66" s="217"/>
      <c r="UKU66" s="217"/>
      <c r="UKV66" s="217"/>
      <c r="UKW66" s="217"/>
      <c r="UKX66" s="217"/>
      <c r="UKY66" s="217"/>
      <c r="UKZ66" s="217"/>
      <c r="ULA66" s="217"/>
      <c r="ULB66" s="217"/>
      <c r="ULC66" s="217"/>
      <c r="ULD66" s="217"/>
      <c r="ULE66" s="217"/>
      <c r="ULF66" s="217"/>
      <c r="ULG66" s="217"/>
      <c r="ULH66" s="217"/>
      <c r="ULI66" s="217"/>
      <c r="ULJ66" s="217"/>
      <c r="ULK66" s="217"/>
      <c r="ULL66" s="217"/>
      <c r="ULM66" s="217"/>
      <c r="ULN66" s="217"/>
      <c r="ULO66" s="217"/>
      <c r="ULP66" s="217"/>
      <c r="ULQ66" s="217"/>
      <c r="ULR66" s="217"/>
      <c r="ULS66" s="217"/>
      <c r="ULT66" s="217"/>
      <c r="ULU66" s="217"/>
      <c r="ULV66" s="217"/>
      <c r="ULW66" s="217"/>
      <c r="ULX66" s="217"/>
      <c r="ULY66" s="217"/>
      <c r="ULZ66" s="217"/>
      <c r="UMA66" s="217"/>
      <c r="UMB66" s="217"/>
      <c r="UMC66" s="217"/>
      <c r="UMD66" s="217"/>
      <c r="UME66" s="217"/>
      <c r="UMF66" s="217"/>
      <c r="UMG66" s="217"/>
      <c r="UMH66" s="217"/>
      <c r="UMI66" s="217"/>
      <c r="UMJ66" s="217"/>
      <c r="UMK66" s="217"/>
      <c r="UML66" s="217"/>
      <c r="UMM66" s="217"/>
      <c r="UMN66" s="217"/>
      <c r="UMO66" s="217"/>
      <c r="UMP66" s="217"/>
      <c r="UMQ66" s="217"/>
      <c r="UMR66" s="217"/>
      <c r="UMS66" s="217"/>
      <c r="UMT66" s="217"/>
      <c r="UMU66" s="217"/>
      <c r="UMV66" s="217"/>
      <c r="UMW66" s="217"/>
      <c r="UMX66" s="217"/>
      <c r="UMY66" s="217"/>
      <c r="UMZ66" s="217"/>
      <c r="UNA66" s="217"/>
      <c r="UNB66" s="217"/>
      <c r="UNC66" s="217"/>
      <c r="UND66" s="217"/>
      <c r="UNE66" s="217"/>
      <c r="UNF66" s="217"/>
      <c r="UNG66" s="217"/>
      <c r="UNH66" s="217"/>
      <c r="UNI66" s="217"/>
      <c r="UNJ66" s="217"/>
      <c r="UNK66" s="217"/>
      <c r="UNL66" s="217"/>
      <c r="UNM66" s="217"/>
      <c r="UNN66" s="217"/>
      <c r="UNO66" s="217"/>
      <c r="UNP66" s="217"/>
      <c r="UNQ66" s="217"/>
      <c r="UNR66" s="217"/>
      <c r="UNS66" s="217"/>
      <c r="UNT66" s="217"/>
      <c r="UNU66" s="217"/>
      <c r="UNV66" s="217"/>
      <c r="UNW66" s="217"/>
      <c r="UNX66" s="217"/>
      <c r="UNY66" s="217"/>
      <c r="UNZ66" s="217"/>
      <c r="UOA66" s="217"/>
      <c r="UOB66" s="217"/>
      <c r="UOC66" s="217"/>
      <c r="UOD66" s="217"/>
      <c r="UOE66" s="217"/>
      <c r="UOF66" s="217"/>
      <c r="UOG66" s="217"/>
      <c r="UOH66" s="217"/>
      <c r="UOI66" s="217"/>
      <c r="UOJ66" s="217"/>
      <c r="UOK66" s="217"/>
      <c r="UOL66" s="217"/>
      <c r="UOM66" s="217"/>
      <c r="UON66" s="217"/>
      <c r="UOO66" s="217"/>
      <c r="UOP66" s="217"/>
      <c r="UOQ66" s="217"/>
      <c r="UOR66" s="217"/>
      <c r="UOS66" s="217"/>
      <c r="UOT66" s="217"/>
      <c r="UOU66" s="217"/>
      <c r="UOV66" s="217"/>
      <c r="UOW66" s="217"/>
      <c r="UOX66" s="217"/>
      <c r="UOY66" s="217"/>
      <c r="UOZ66" s="217"/>
      <c r="UPA66" s="217"/>
      <c r="UPB66" s="217"/>
      <c r="UPC66" s="217"/>
      <c r="UPD66" s="217"/>
      <c r="UPE66" s="217"/>
      <c r="UPF66" s="217"/>
      <c r="UPG66" s="217"/>
      <c r="UPH66" s="217"/>
      <c r="UPI66" s="217"/>
      <c r="UPJ66" s="217"/>
      <c r="UPK66" s="217"/>
      <c r="UPL66" s="217"/>
      <c r="UPM66" s="217"/>
      <c r="UPN66" s="217"/>
      <c r="UPO66" s="217"/>
      <c r="UPP66" s="217"/>
      <c r="UPQ66" s="217"/>
      <c r="UPR66" s="217"/>
      <c r="UPS66" s="217"/>
      <c r="UPT66" s="217"/>
      <c r="UPU66" s="217"/>
      <c r="UPV66" s="217"/>
      <c r="UPW66" s="217"/>
      <c r="UPX66" s="217"/>
      <c r="UPY66" s="217"/>
      <c r="UPZ66" s="217"/>
      <c r="UQA66" s="217"/>
      <c r="UQB66" s="217"/>
      <c r="UQC66" s="217"/>
      <c r="UQD66" s="217"/>
      <c r="UQE66" s="217"/>
      <c r="UQF66" s="217"/>
      <c r="UQG66" s="217"/>
      <c r="UQH66" s="217"/>
      <c r="UQI66" s="217"/>
      <c r="UQJ66" s="217"/>
      <c r="UQK66" s="217"/>
      <c r="UQL66" s="217"/>
      <c r="UQM66" s="217"/>
      <c r="UQN66" s="217"/>
      <c r="UQO66" s="217"/>
      <c r="UQP66" s="217"/>
      <c r="UQQ66" s="217"/>
      <c r="UQR66" s="217"/>
      <c r="UQS66" s="217"/>
      <c r="UQT66" s="217"/>
      <c r="UQU66" s="217"/>
      <c r="UQV66" s="217"/>
      <c r="UQW66" s="217"/>
      <c r="UQX66" s="217"/>
      <c r="UQY66" s="217"/>
      <c r="UQZ66" s="217"/>
      <c r="URA66" s="217"/>
      <c r="URB66" s="217"/>
      <c r="URC66" s="217"/>
      <c r="URD66" s="217"/>
      <c r="URE66" s="217"/>
      <c r="URF66" s="217"/>
      <c r="URG66" s="217"/>
      <c r="URH66" s="217"/>
      <c r="URI66" s="217"/>
      <c r="URJ66" s="217"/>
      <c r="URK66" s="217"/>
      <c r="URL66" s="217"/>
      <c r="URM66" s="217"/>
      <c r="URN66" s="217"/>
      <c r="URO66" s="217"/>
      <c r="URP66" s="217"/>
      <c r="URQ66" s="217"/>
      <c r="URR66" s="217"/>
      <c r="URS66" s="217"/>
      <c r="URT66" s="217"/>
      <c r="URU66" s="217"/>
      <c r="URV66" s="217"/>
      <c r="URW66" s="217"/>
      <c r="URX66" s="217"/>
      <c r="URY66" s="217"/>
      <c r="URZ66" s="217"/>
      <c r="USA66" s="217"/>
      <c r="USB66" s="217"/>
      <c r="USC66" s="217"/>
      <c r="USD66" s="217"/>
      <c r="USE66" s="217"/>
      <c r="USF66" s="217"/>
      <c r="USG66" s="217"/>
      <c r="USH66" s="217"/>
      <c r="USI66" s="217"/>
      <c r="USJ66" s="217"/>
      <c r="USK66" s="217"/>
      <c r="USL66" s="217"/>
      <c r="USM66" s="217"/>
      <c r="USN66" s="217"/>
      <c r="USO66" s="217"/>
      <c r="USP66" s="217"/>
      <c r="USQ66" s="217"/>
      <c r="USR66" s="217"/>
      <c r="USS66" s="217"/>
      <c r="UST66" s="217"/>
      <c r="USU66" s="217"/>
      <c r="USV66" s="217"/>
      <c r="USW66" s="217"/>
      <c r="USX66" s="217"/>
      <c r="USY66" s="217"/>
      <c r="USZ66" s="217"/>
      <c r="UTA66" s="217"/>
      <c r="UTB66" s="217"/>
      <c r="UTC66" s="217"/>
      <c r="UTD66" s="217"/>
      <c r="UTE66" s="217"/>
      <c r="UTF66" s="217"/>
      <c r="UTG66" s="217"/>
      <c r="UTH66" s="217"/>
      <c r="UTI66" s="217"/>
      <c r="UTJ66" s="217"/>
      <c r="UTK66" s="217"/>
      <c r="UTL66" s="217"/>
      <c r="UTM66" s="217"/>
      <c r="UTN66" s="217"/>
      <c r="UTO66" s="217"/>
      <c r="UTP66" s="217"/>
      <c r="UTQ66" s="217"/>
      <c r="UTR66" s="217"/>
      <c r="UTS66" s="217"/>
      <c r="UTT66" s="217"/>
      <c r="UTU66" s="217"/>
      <c r="UTV66" s="217"/>
      <c r="UTW66" s="217"/>
      <c r="UTX66" s="217"/>
      <c r="UTY66" s="217"/>
      <c r="UTZ66" s="217"/>
      <c r="UUA66" s="217"/>
      <c r="UUB66" s="217"/>
      <c r="UUC66" s="217"/>
      <c r="UUD66" s="217"/>
      <c r="UUE66" s="217"/>
      <c r="UUF66" s="217"/>
      <c r="UUG66" s="217"/>
      <c r="UUH66" s="217"/>
      <c r="UUI66" s="217"/>
      <c r="UUJ66" s="217"/>
      <c r="UUK66" s="217"/>
      <c r="UUL66" s="217"/>
      <c r="UUM66" s="217"/>
      <c r="UUN66" s="217"/>
      <c r="UUO66" s="217"/>
      <c r="UUP66" s="217"/>
      <c r="UUQ66" s="217"/>
      <c r="UUR66" s="217"/>
      <c r="UUS66" s="217"/>
      <c r="UUT66" s="217"/>
      <c r="UUU66" s="217"/>
      <c r="UUV66" s="217"/>
      <c r="UUW66" s="217"/>
      <c r="UUX66" s="217"/>
      <c r="UUY66" s="217"/>
      <c r="UUZ66" s="217"/>
      <c r="UVA66" s="217"/>
      <c r="UVB66" s="217"/>
      <c r="UVC66" s="217"/>
      <c r="UVD66" s="217"/>
      <c r="UVE66" s="217"/>
      <c r="UVF66" s="217"/>
      <c r="UVG66" s="217"/>
      <c r="UVH66" s="217"/>
      <c r="UVI66" s="217"/>
      <c r="UVJ66" s="217"/>
      <c r="UVK66" s="217"/>
      <c r="UVL66" s="217"/>
      <c r="UVM66" s="217"/>
      <c r="UVN66" s="217"/>
      <c r="UVO66" s="217"/>
      <c r="UVP66" s="217"/>
      <c r="UVQ66" s="217"/>
      <c r="UVR66" s="217"/>
      <c r="UVS66" s="217"/>
      <c r="UVT66" s="217"/>
      <c r="UVU66" s="217"/>
      <c r="UVV66" s="217"/>
      <c r="UVW66" s="217"/>
      <c r="UVX66" s="217"/>
      <c r="UVY66" s="217"/>
      <c r="UVZ66" s="217"/>
      <c r="UWA66" s="217"/>
      <c r="UWB66" s="217"/>
      <c r="UWC66" s="217"/>
      <c r="UWD66" s="217"/>
      <c r="UWE66" s="217"/>
      <c r="UWF66" s="217"/>
      <c r="UWG66" s="217"/>
      <c r="UWH66" s="217"/>
      <c r="UWI66" s="217"/>
      <c r="UWJ66" s="217"/>
      <c r="UWK66" s="217"/>
      <c r="UWL66" s="217"/>
      <c r="UWM66" s="217"/>
      <c r="UWN66" s="217"/>
      <c r="UWO66" s="217"/>
      <c r="UWP66" s="217"/>
      <c r="UWQ66" s="217"/>
      <c r="UWR66" s="217"/>
      <c r="UWS66" s="217"/>
      <c r="UWT66" s="217"/>
      <c r="UWU66" s="217"/>
      <c r="UWV66" s="217"/>
      <c r="UWW66" s="217"/>
      <c r="UWX66" s="217"/>
      <c r="UWY66" s="217"/>
      <c r="UWZ66" s="217"/>
      <c r="UXA66" s="217"/>
      <c r="UXB66" s="217"/>
      <c r="UXC66" s="217"/>
      <c r="UXD66" s="217"/>
      <c r="UXE66" s="217"/>
      <c r="UXF66" s="217"/>
      <c r="UXG66" s="217"/>
      <c r="UXH66" s="217"/>
      <c r="UXI66" s="217"/>
      <c r="UXJ66" s="217"/>
      <c r="UXK66" s="217"/>
      <c r="UXL66" s="217"/>
      <c r="UXM66" s="217"/>
      <c r="UXN66" s="217"/>
      <c r="UXO66" s="217"/>
      <c r="UXP66" s="217"/>
      <c r="UXQ66" s="217"/>
      <c r="UXR66" s="217"/>
      <c r="UXS66" s="217"/>
      <c r="UXT66" s="217"/>
      <c r="UXU66" s="217"/>
      <c r="UXV66" s="217"/>
      <c r="UXW66" s="217"/>
      <c r="UXX66" s="217"/>
      <c r="UXY66" s="217"/>
      <c r="UXZ66" s="217"/>
      <c r="UYA66" s="217"/>
      <c r="UYB66" s="217"/>
      <c r="UYC66" s="217"/>
      <c r="UYD66" s="217"/>
      <c r="UYE66" s="217"/>
      <c r="UYF66" s="217"/>
      <c r="UYG66" s="217"/>
      <c r="UYH66" s="217"/>
      <c r="UYI66" s="217"/>
      <c r="UYJ66" s="217"/>
      <c r="UYK66" s="217"/>
      <c r="UYL66" s="217"/>
      <c r="UYM66" s="217"/>
      <c r="UYN66" s="217"/>
      <c r="UYO66" s="217"/>
      <c r="UYP66" s="217"/>
      <c r="UYQ66" s="217"/>
      <c r="UYR66" s="217"/>
      <c r="UYS66" s="217"/>
      <c r="UYT66" s="217"/>
      <c r="UYU66" s="217"/>
      <c r="UYV66" s="217"/>
      <c r="UYW66" s="217"/>
      <c r="UYX66" s="217"/>
      <c r="UYY66" s="217"/>
      <c r="UYZ66" s="217"/>
      <c r="UZA66" s="217"/>
      <c r="UZB66" s="217"/>
      <c r="UZC66" s="217"/>
      <c r="UZD66" s="217"/>
      <c r="UZE66" s="217"/>
      <c r="UZF66" s="217"/>
      <c r="UZG66" s="217"/>
      <c r="UZH66" s="217"/>
      <c r="UZI66" s="217"/>
      <c r="UZJ66" s="217"/>
      <c r="UZK66" s="217"/>
      <c r="UZL66" s="217"/>
      <c r="UZM66" s="217"/>
      <c r="UZN66" s="217"/>
      <c r="UZO66" s="217"/>
      <c r="UZP66" s="217"/>
      <c r="UZQ66" s="217"/>
      <c r="UZR66" s="217"/>
      <c r="UZS66" s="217"/>
      <c r="UZT66" s="217"/>
      <c r="UZU66" s="217"/>
      <c r="UZV66" s="217"/>
      <c r="UZW66" s="217"/>
      <c r="UZX66" s="217"/>
      <c r="UZY66" s="217"/>
      <c r="UZZ66" s="217"/>
      <c r="VAA66" s="217"/>
      <c r="VAB66" s="217"/>
      <c r="VAC66" s="217"/>
      <c r="VAD66" s="217"/>
      <c r="VAE66" s="217"/>
      <c r="VAF66" s="217"/>
      <c r="VAG66" s="217"/>
      <c r="VAH66" s="217"/>
      <c r="VAI66" s="217"/>
      <c r="VAJ66" s="217"/>
      <c r="VAK66" s="217"/>
      <c r="VAL66" s="217"/>
      <c r="VAM66" s="217"/>
      <c r="VAN66" s="217"/>
      <c r="VAO66" s="217"/>
      <c r="VAP66" s="217"/>
      <c r="VAQ66" s="217"/>
      <c r="VAR66" s="217"/>
      <c r="VAS66" s="217"/>
      <c r="VAT66" s="217"/>
      <c r="VAU66" s="217"/>
      <c r="VAV66" s="217"/>
      <c r="VAW66" s="217"/>
      <c r="VAX66" s="217"/>
      <c r="VAY66" s="217"/>
      <c r="VAZ66" s="217"/>
      <c r="VBA66" s="217"/>
      <c r="VBB66" s="217"/>
      <c r="VBC66" s="217"/>
      <c r="VBD66" s="217"/>
      <c r="VBE66" s="217"/>
      <c r="VBF66" s="217"/>
      <c r="VBG66" s="217"/>
      <c r="VBH66" s="217"/>
      <c r="VBI66" s="217"/>
      <c r="VBJ66" s="217"/>
      <c r="VBK66" s="217"/>
      <c r="VBL66" s="217"/>
      <c r="VBM66" s="217"/>
      <c r="VBN66" s="217"/>
      <c r="VBO66" s="217"/>
      <c r="VBP66" s="217"/>
      <c r="VBQ66" s="217"/>
      <c r="VBR66" s="217"/>
      <c r="VBS66" s="217"/>
      <c r="VBT66" s="217"/>
      <c r="VBU66" s="217"/>
      <c r="VBV66" s="217"/>
      <c r="VBW66" s="217"/>
      <c r="VBX66" s="217"/>
      <c r="VBY66" s="217"/>
      <c r="VBZ66" s="217"/>
      <c r="VCA66" s="217"/>
      <c r="VCB66" s="217"/>
      <c r="VCC66" s="217"/>
      <c r="VCD66" s="217"/>
      <c r="VCE66" s="217"/>
      <c r="VCF66" s="217"/>
      <c r="VCG66" s="217"/>
      <c r="VCH66" s="217"/>
      <c r="VCI66" s="217"/>
      <c r="VCJ66" s="217"/>
      <c r="VCK66" s="217"/>
      <c r="VCL66" s="217"/>
      <c r="VCM66" s="217"/>
      <c r="VCN66" s="217"/>
      <c r="VCO66" s="217"/>
      <c r="VCP66" s="217"/>
      <c r="VCQ66" s="217"/>
      <c r="VCR66" s="217"/>
      <c r="VCS66" s="217"/>
      <c r="VCT66" s="217"/>
      <c r="VCU66" s="217"/>
      <c r="VCV66" s="217"/>
      <c r="VCW66" s="217"/>
      <c r="VCX66" s="217"/>
      <c r="VCY66" s="217"/>
      <c r="VCZ66" s="217"/>
      <c r="VDA66" s="217"/>
      <c r="VDB66" s="217"/>
      <c r="VDC66" s="217"/>
      <c r="VDD66" s="217"/>
      <c r="VDE66" s="217"/>
      <c r="VDF66" s="217"/>
      <c r="VDG66" s="217"/>
      <c r="VDH66" s="217"/>
      <c r="VDI66" s="217"/>
      <c r="VDJ66" s="217"/>
      <c r="VDK66" s="217"/>
      <c r="VDL66" s="217"/>
      <c r="VDM66" s="217"/>
      <c r="VDN66" s="217"/>
      <c r="VDO66" s="217"/>
      <c r="VDP66" s="217"/>
      <c r="VDQ66" s="217"/>
      <c r="VDR66" s="217"/>
      <c r="VDS66" s="217"/>
      <c r="VDT66" s="217"/>
      <c r="VDU66" s="217"/>
      <c r="VDV66" s="217"/>
      <c r="VDW66" s="217"/>
      <c r="VDX66" s="217"/>
      <c r="VDY66" s="217"/>
      <c r="VDZ66" s="217"/>
      <c r="VEA66" s="217"/>
      <c r="VEB66" s="217"/>
      <c r="VEC66" s="217"/>
      <c r="VED66" s="217"/>
      <c r="VEE66" s="217"/>
      <c r="VEF66" s="217"/>
      <c r="VEG66" s="217"/>
      <c r="VEH66" s="217"/>
      <c r="VEI66" s="217"/>
      <c r="VEJ66" s="217"/>
      <c r="VEK66" s="217"/>
      <c r="VEL66" s="217"/>
      <c r="VEM66" s="217"/>
      <c r="VEN66" s="217"/>
      <c r="VEO66" s="217"/>
      <c r="VEP66" s="217"/>
      <c r="VEQ66" s="217"/>
      <c r="VER66" s="217"/>
      <c r="VES66" s="217"/>
      <c r="VET66" s="217"/>
      <c r="VEU66" s="217"/>
      <c r="VEV66" s="217"/>
      <c r="VEW66" s="217"/>
      <c r="VEX66" s="217"/>
      <c r="VEY66" s="217"/>
      <c r="VEZ66" s="217"/>
      <c r="VFA66" s="217"/>
      <c r="VFB66" s="217"/>
      <c r="VFC66" s="217"/>
      <c r="VFD66" s="217"/>
      <c r="VFE66" s="217"/>
      <c r="VFF66" s="217"/>
      <c r="VFG66" s="217"/>
      <c r="VFH66" s="217"/>
      <c r="VFI66" s="217"/>
      <c r="VFJ66" s="217"/>
      <c r="VFK66" s="217"/>
      <c r="VFL66" s="217"/>
      <c r="VFM66" s="217"/>
      <c r="VFN66" s="217"/>
      <c r="VFO66" s="217"/>
      <c r="VFP66" s="217"/>
      <c r="VFQ66" s="217"/>
      <c r="VFR66" s="217"/>
      <c r="VFS66" s="217"/>
      <c r="VFT66" s="217"/>
      <c r="VFU66" s="217"/>
      <c r="VFV66" s="217"/>
      <c r="VFW66" s="217"/>
      <c r="VFX66" s="217"/>
      <c r="VFY66" s="217"/>
      <c r="VFZ66" s="217"/>
      <c r="VGA66" s="217"/>
      <c r="VGB66" s="217"/>
      <c r="VGC66" s="217"/>
      <c r="VGD66" s="217"/>
      <c r="VGE66" s="217"/>
      <c r="VGF66" s="217"/>
      <c r="VGG66" s="217"/>
      <c r="VGH66" s="217"/>
      <c r="VGI66" s="217"/>
      <c r="VGJ66" s="217"/>
      <c r="VGK66" s="217"/>
      <c r="VGL66" s="217"/>
      <c r="VGM66" s="217"/>
      <c r="VGN66" s="217"/>
      <c r="VGO66" s="217"/>
      <c r="VGP66" s="217"/>
      <c r="VGQ66" s="217"/>
      <c r="VGR66" s="217"/>
      <c r="VGS66" s="217"/>
      <c r="VGT66" s="217"/>
      <c r="VGU66" s="217"/>
      <c r="VGV66" s="217"/>
      <c r="VGW66" s="217"/>
      <c r="VGX66" s="217"/>
      <c r="VGY66" s="217"/>
      <c r="VGZ66" s="217"/>
      <c r="VHA66" s="217"/>
      <c r="VHB66" s="217"/>
      <c r="VHC66" s="217"/>
      <c r="VHD66" s="217"/>
      <c r="VHE66" s="217"/>
      <c r="VHF66" s="217"/>
      <c r="VHG66" s="217"/>
      <c r="VHH66" s="217"/>
      <c r="VHI66" s="217"/>
      <c r="VHJ66" s="217"/>
      <c r="VHK66" s="217"/>
      <c r="VHL66" s="217"/>
      <c r="VHM66" s="217"/>
      <c r="VHN66" s="217"/>
      <c r="VHO66" s="217"/>
      <c r="VHP66" s="217"/>
      <c r="VHQ66" s="217"/>
      <c r="VHR66" s="217"/>
      <c r="VHS66" s="217"/>
      <c r="VHT66" s="217"/>
      <c r="VHU66" s="217"/>
      <c r="VHV66" s="217"/>
      <c r="VHW66" s="217"/>
      <c r="VHX66" s="217"/>
      <c r="VHY66" s="217"/>
      <c r="VHZ66" s="217"/>
      <c r="VIA66" s="217"/>
      <c r="VIB66" s="217"/>
      <c r="VIC66" s="217"/>
      <c r="VID66" s="217"/>
      <c r="VIE66" s="217"/>
      <c r="VIF66" s="217"/>
      <c r="VIG66" s="217"/>
      <c r="VIH66" s="217"/>
      <c r="VII66" s="217"/>
      <c r="VIJ66" s="217"/>
      <c r="VIK66" s="217"/>
      <c r="VIL66" s="217"/>
      <c r="VIM66" s="217"/>
      <c r="VIN66" s="217"/>
      <c r="VIO66" s="217"/>
      <c r="VIP66" s="217"/>
      <c r="VIQ66" s="217"/>
      <c r="VIR66" s="217"/>
      <c r="VIS66" s="217"/>
      <c r="VIT66" s="217"/>
      <c r="VIU66" s="217"/>
      <c r="VIV66" s="217"/>
      <c r="VIW66" s="217"/>
      <c r="VIX66" s="217"/>
      <c r="VIY66" s="217"/>
      <c r="VIZ66" s="217"/>
      <c r="VJA66" s="217"/>
      <c r="VJB66" s="217"/>
      <c r="VJC66" s="217"/>
      <c r="VJD66" s="217"/>
      <c r="VJE66" s="217"/>
      <c r="VJF66" s="217"/>
      <c r="VJG66" s="217"/>
      <c r="VJH66" s="217"/>
      <c r="VJI66" s="217"/>
      <c r="VJJ66" s="217"/>
      <c r="VJK66" s="217"/>
      <c r="VJL66" s="217"/>
      <c r="VJM66" s="217"/>
      <c r="VJN66" s="217"/>
      <c r="VJO66" s="217"/>
      <c r="VJP66" s="217"/>
      <c r="VJQ66" s="217"/>
      <c r="VJR66" s="217"/>
      <c r="VJS66" s="217"/>
      <c r="VJT66" s="217"/>
      <c r="VJU66" s="217"/>
      <c r="VJV66" s="217"/>
      <c r="VJW66" s="217"/>
      <c r="VJX66" s="217"/>
      <c r="VJY66" s="217"/>
      <c r="VJZ66" s="217"/>
      <c r="VKA66" s="217"/>
      <c r="VKB66" s="217"/>
      <c r="VKC66" s="217"/>
      <c r="VKD66" s="217"/>
      <c r="VKE66" s="217"/>
      <c r="VKF66" s="217"/>
      <c r="VKG66" s="217"/>
      <c r="VKH66" s="217"/>
      <c r="VKI66" s="217"/>
      <c r="VKJ66" s="217"/>
      <c r="VKK66" s="217"/>
      <c r="VKL66" s="217"/>
      <c r="VKM66" s="217"/>
      <c r="VKN66" s="217"/>
      <c r="VKO66" s="217"/>
      <c r="VKP66" s="217"/>
      <c r="VKQ66" s="217"/>
      <c r="VKR66" s="217"/>
      <c r="VKS66" s="217"/>
      <c r="VKT66" s="217"/>
      <c r="VKU66" s="217"/>
      <c r="VKV66" s="217"/>
      <c r="VKW66" s="217"/>
      <c r="VKX66" s="217"/>
      <c r="VKY66" s="217"/>
      <c r="VKZ66" s="217"/>
      <c r="VLA66" s="217"/>
      <c r="VLB66" s="217"/>
      <c r="VLC66" s="217"/>
      <c r="VLD66" s="217"/>
      <c r="VLE66" s="217"/>
      <c r="VLF66" s="217"/>
      <c r="VLG66" s="217"/>
      <c r="VLH66" s="217"/>
      <c r="VLI66" s="217"/>
      <c r="VLJ66" s="217"/>
      <c r="VLK66" s="217"/>
      <c r="VLL66" s="217"/>
      <c r="VLM66" s="217"/>
      <c r="VLN66" s="217"/>
      <c r="VLO66" s="217"/>
      <c r="VLP66" s="217"/>
      <c r="VLQ66" s="217"/>
      <c r="VLR66" s="217"/>
      <c r="VLS66" s="217"/>
      <c r="VLT66" s="217"/>
      <c r="VLU66" s="217"/>
      <c r="VLV66" s="217"/>
      <c r="VLW66" s="217"/>
      <c r="VLX66" s="217"/>
      <c r="VLY66" s="217"/>
      <c r="VLZ66" s="217"/>
      <c r="VMA66" s="217"/>
      <c r="VMB66" s="217"/>
      <c r="VMC66" s="217"/>
      <c r="VMD66" s="217"/>
      <c r="VME66" s="217"/>
      <c r="VMF66" s="217"/>
      <c r="VMG66" s="217"/>
      <c r="VMH66" s="217"/>
      <c r="VMI66" s="217"/>
      <c r="VMJ66" s="217"/>
      <c r="VMK66" s="217"/>
      <c r="VML66" s="217"/>
      <c r="VMM66" s="217"/>
      <c r="VMN66" s="217"/>
      <c r="VMO66" s="217"/>
      <c r="VMP66" s="217"/>
      <c r="VMQ66" s="217"/>
      <c r="VMR66" s="217"/>
      <c r="VMS66" s="217"/>
      <c r="VMT66" s="217"/>
      <c r="VMU66" s="217"/>
      <c r="VMV66" s="217"/>
      <c r="VMW66" s="217"/>
      <c r="VMX66" s="217"/>
      <c r="VMY66" s="217"/>
      <c r="VMZ66" s="217"/>
      <c r="VNA66" s="217"/>
      <c r="VNB66" s="217"/>
      <c r="VNC66" s="217"/>
      <c r="VND66" s="217"/>
      <c r="VNE66" s="217"/>
      <c r="VNF66" s="217"/>
      <c r="VNG66" s="217"/>
      <c r="VNH66" s="217"/>
      <c r="VNI66" s="217"/>
      <c r="VNJ66" s="217"/>
      <c r="VNK66" s="217"/>
      <c r="VNL66" s="217"/>
      <c r="VNM66" s="217"/>
      <c r="VNN66" s="217"/>
      <c r="VNO66" s="217"/>
      <c r="VNP66" s="217"/>
      <c r="VNQ66" s="217"/>
      <c r="VNR66" s="217"/>
      <c r="VNS66" s="217"/>
      <c r="VNT66" s="217"/>
      <c r="VNU66" s="217"/>
      <c r="VNV66" s="217"/>
      <c r="VNW66" s="217"/>
      <c r="VNX66" s="217"/>
      <c r="VNY66" s="217"/>
      <c r="VNZ66" s="217"/>
      <c r="VOA66" s="217"/>
      <c r="VOB66" s="217"/>
      <c r="VOC66" s="217"/>
      <c r="VOD66" s="217"/>
      <c r="VOE66" s="217"/>
      <c r="VOF66" s="217"/>
      <c r="VOG66" s="217"/>
      <c r="VOH66" s="217"/>
      <c r="VOI66" s="217"/>
      <c r="VOJ66" s="217"/>
      <c r="VOK66" s="217"/>
      <c r="VOL66" s="217"/>
      <c r="VOM66" s="217"/>
      <c r="VON66" s="217"/>
      <c r="VOO66" s="217"/>
      <c r="VOP66" s="217"/>
      <c r="VOQ66" s="217"/>
      <c r="VOR66" s="217"/>
      <c r="VOS66" s="217"/>
      <c r="VOT66" s="217"/>
      <c r="VOU66" s="217"/>
      <c r="VOV66" s="217"/>
      <c r="VOW66" s="217"/>
      <c r="VOX66" s="217"/>
      <c r="VOY66" s="217"/>
      <c r="VOZ66" s="217"/>
      <c r="VPA66" s="217"/>
      <c r="VPB66" s="217"/>
      <c r="VPC66" s="217"/>
      <c r="VPD66" s="217"/>
      <c r="VPE66" s="217"/>
      <c r="VPF66" s="217"/>
      <c r="VPG66" s="217"/>
      <c r="VPH66" s="217"/>
      <c r="VPI66" s="217"/>
      <c r="VPJ66" s="217"/>
      <c r="VPK66" s="217"/>
      <c r="VPL66" s="217"/>
      <c r="VPM66" s="217"/>
      <c r="VPN66" s="217"/>
      <c r="VPO66" s="217"/>
      <c r="VPP66" s="217"/>
      <c r="VPQ66" s="217"/>
      <c r="VPR66" s="217"/>
      <c r="VPS66" s="217"/>
      <c r="VPT66" s="217"/>
      <c r="VPU66" s="217"/>
      <c r="VPV66" s="217"/>
      <c r="VPW66" s="217"/>
      <c r="VPX66" s="217"/>
      <c r="VPY66" s="217"/>
      <c r="VPZ66" s="217"/>
      <c r="VQA66" s="217"/>
      <c r="VQB66" s="217"/>
      <c r="VQC66" s="217"/>
      <c r="VQD66" s="217"/>
      <c r="VQE66" s="217"/>
      <c r="VQF66" s="217"/>
      <c r="VQG66" s="217"/>
      <c r="VQH66" s="217"/>
      <c r="VQI66" s="217"/>
      <c r="VQJ66" s="217"/>
      <c r="VQK66" s="217"/>
      <c r="VQL66" s="217"/>
      <c r="VQM66" s="217"/>
      <c r="VQN66" s="217"/>
      <c r="VQO66" s="217"/>
      <c r="VQP66" s="217"/>
      <c r="VQQ66" s="217"/>
      <c r="VQR66" s="217"/>
      <c r="VQS66" s="217"/>
      <c r="VQT66" s="217"/>
      <c r="VQU66" s="217"/>
      <c r="VQV66" s="217"/>
      <c r="VQW66" s="217"/>
      <c r="VQX66" s="217"/>
      <c r="VQY66" s="217"/>
      <c r="VQZ66" s="217"/>
      <c r="VRA66" s="217"/>
      <c r="VRB66" s="217"/>
      <c r="VRC66" s="217"/>
      <c r="VRD66" s="217"/>
      <c r="VRE66" s="217"/>
      <c r="VRF66" s="217"/>
      <c r="VRG66" s="217"/>
      <c r="VRH66" s="217"/>
      <c r="VRI66" s="217"/>
      <c r="VRJ66" s="217"/>
      <c r="VRK66" s="217"/>
      <c r="VRL66" s="217"/>
      <c r="VRM66" s="217"/>
      <c r="VRN66" s="217"/>
      <c r="VRO66" s="217"/>
      <c r="VRP66" s="217"/>
      <c r="VRQ66" s="217"/>
      <c r="VRR66" s="217"/>
      <c r="VRS66" s="217"/>
      <c r="VRT66" s="217"/>
      <c r="VRU66" s="217"/>
      <c r="VRV66" s="217"/>
      <c r="VRW66" s="217"/>
      <c r="VRX66" s="217"/>
      <c r="VRY66" s="217"/>
      <c r="VRZ66" s="217"/>
      <c r="VSA66" s="217"/>
      <c r="VSB66" s="217"/>
      <c r="VSC66" s="217"/>
      <c r="VSD66" s="217"/>
      <c r="VSE66" s="217"/>
      <c r="VSF66" s="217"/>
      <c r="VSG66" s="217"/>
      <c r="VSH66" s="217"/>
      <c r="VSI66" s="217"/>
      <c r="VSJ66" s="217"/>
      <c r="VSK66" s="217"/>
      <c r="VSL66" s="217"/>
      <c r="VSM66" s="217"/>
      <c r="VSN66" s="217"/>
      <c r="VSO66" s="217"/>
      <c r="VSP66" s="217"/>
      <c r="VSQ66" s="217"/>
      <c r="VSR66" s="217"/>
      <c r="VSS66" s="217"/>
      <c r="VST66" s="217"/>
      <c r="VSU66" s="217"/>
      <c r="VSV66" s="217"/>
      <c r="VSW66" s="217"/>
      <c r="VSX66" s="217"/>
      <c r="VSY66" s="217"/>
      <c r="VSZ66" s="217"/>
      <c r="VTA66" s="217"/>
      <c r="VTB66" s="217"/>
      <c r="VTC66" s="217"/>
      <c r="VTD66" s="217"/>
      <c r="VTE66" s="217"/>
      <c r="VTF66" s="217"/>
      <c r="VTG66" s="217"/>
      <c r="VTH66" s="217"/>
      <c r="VTI66" s="217"/>
      <c r="VTJ66" s="217"/>
      <c r="VTK66" s="217"/>
      <c r="VTL66" s="217"/>
      <c r="VTM66" s="217"/>
      <c r="VTN66" s="217"/>
      <c r="VTO66" s="217"/>
      <c r="VTP66" s="217"/>
      <c r="VTQ66" s="217"/>
      <c r="VTR66" s="217"/>
      <c r="VTS66" s="217"/>
      <c r="VTT66" s="217"/>
      <c r="VTU66" s="217"/>
      <c r="VTV66" s="217"/>
      <c r="VTW66" s="217"/>
      <c r="VTX66" s="217"/>
      <c r="VTY66" s="217"/>
      <c r="VTZ66" s="217"/>
      <c r="VUA66" s="217"/>
      <c r="VUB66" s="217"/>
      <c r="VUC66" s="217"/>
      <c r="VUD66" s="217"/>
      <c r="VUE66" s="217"/>
      <c r="VUF66" s="217"/>
      <c r="VUG66" s="217"/>
      <c r="VUH66" s="217"/>
      <c r="VUI66" s="217"/>
      <c r="VUJ66" s="217"/>
      <c r="VUK66" s="217"/>
      <c r="VUL66" s="217"/>
      <c r="VUM66" s="217"/>
      <c r="VUN66" s="217"/>
      <c r="VUO66" s="217"/>
      <c r="VUP66" s="217"/>
      <c r="VUQ66" s="217"/>
      <c r="VUR66" s="217"/>
      <c r="VUS66" s="217"/>
      <c r="VUT66" s="217"/>
      <c r="VUU66" s="217"/>
      <c r="VUV66" s="217"/>
      <c r="VUW66" s="217"/>
      <c r="VUX66" s="217"/>
      <c r="VUY66" s="217"/>
      <c r="VUZ66" s="217"/>
      <c r="VVA66" s="217"/>
      <c r="VVB66" s="217"/>
      <c r="VVC66" s="217"/>
      <c r="VVD66" s="217"/>
      <c r="VVE66" s="217"/>
      <c r="VVF66" s="217"/>
      <c r="VVG66" s="217"/>
      <c r="VVH66" s="217"/>
      <c r="VVI66" s="217"/>
      <c r="VVJ66" s="217"/>
      <c r="VVK66" s="217"/>
      <c r="VVL66" s="217"/>
      <c r="VVM66" s="217"/>
      <c r="VVN66" s="217"/>
      <c r="VVO66" s="217"/>
      <c r="VVP66" s="217"/>
      <c r="VVQ66" s="217"/>
      <c r="VVR66" s="217"/>
      <c r="VVS66" s="217"/>
      <c r="VVT66" s="217"/>
      <c r="VVU66" s="217"/>
      <c r="VVV66" s="217"/>
      <c r="VVW66" s="217"/>
      <c r="VVX66" s="217"/>
      <c r="VVY66" s="217"/>
      <c r="VVZ66" s="217"/>
      <c r="VWA66" s="217"/>
      <c r="VWB66" s="217"/>
      <c r="VWC66" s="217"/>
      <c r="VWD66" s="217"/>
      <c r="VWE66" s="217"/>
      <c r="VWF66" s="217"/>
      <c r="VWG66" s="217"/>
      <c r="VWH66" s="217"/>
      <c r="VWI66" s="217"/>
      <c r="VWJ66" s="217"/>
      <c r="VWK66" s="217"/>
      <c r="VWL66" s="217"/>
      <c r="VWM66" s="217"/>
      <c r="VWN66" s="217"/>
      <c r="VWO66" s="217"/>
      <c r="VWP66" s="217"/>
      <c r="VWQ66" s="217"/>
      <c r="VWR66" s="217"/>
      <c r="VWS66" s="217"/>
      <c r="VWT66" s="217"/>
      <c r="VWU66" s="217"/>
      <c r="VWV66" s="217"/>
      <c r="VWW66" s="217"/>
      <c r="VWX66" s="217"/>
      <c r="VWY66" s="217"/>
      <c r="VWZ66" s="217"/>
      <c r="VXA66" s="217"/>
      <c r="VXB66" s="217"/>
      <c r="VXC66" s="217"/>
      <c r="VXD66" s="217"/>
      <c r="VXE66" s="217"/>
      <c r="VXF66" s="217"/>
      <c r="VXG66" s="217"/>
      <c r="VXH66" s="217"/>
      <c r="VXI66" s="217"/>
      <c r="VXJ66" s="217"/>
      <c r="VXK66" s="217"/>
      <c r="VXL66" s="217"/>
      <c r="VXM66" s="217"/>
      <c r="VXN66" s="217"/>
      <c r="VXO66" s="217"/>
      <c r="VXP66" s="217"/>
      <c r="VXQ66" s="217"/>
      <c r="VXR66" s="217"/>
      <c r="VXS66" s="217"/>
      <c r="VXT66" s="217"/>
      <c r="VXU66" s="217"/>
      <c r="VXV66" s="217"/>
      <c r="VXW66" s="217"/>
      <c r="VXX66" s="217"/>
      <c r="VXY66" s="217"/>
      <c r="VXZ66" s="217"/>
      <c r="VYA66" s="217"/>
      <c r="VYB66" s="217"/>
      <c r="VYC66" s="217"/>
      <c r="VYD66" s="217"/>
      <c r="VYE66" s="217"/>
      <c r="VYF66" s="217"/>
      <c r="VYG66" s="217"/>
      <c r="VYH66" s="217"/>
      <c r="VYI66" s="217"/>
      <c r="VYJ66" s="217"/>
      <c r="VYK66" s="217"/>
      <c r="VYL66" s="217"/>
      <c r="VYM66" s="217"/>
      <c r="VYN66" s="217"/>
      <c r="VYO66" s="217"/>
      <c r="VYP66" s="217"/>
      <c r="VYQ66" s="217"/>
      <c r="VYR66" s="217"/>
      <c r="VYS66" s="217"/>
      <c r="VYT66" s="217"/>
      <c r="VYU66" s="217"/>
      <c r="VYV66" s="217"/>
      <c r="VYW66" s="217"/>
      <c r="VYX66" s="217"/>
      <c r="VYY66" s="217"/>
      <c r="VYZ66" s="217"/>
      <c r="VZA66" s="217"/>
      <c r="VZB66" s="217"/>
      <c r="VZC66" s="217"/>
      <c r="VZD66" s="217"/>
      <c r="VZE66" s="217"/>
      <c r="VZF66" s="217"/>
      <c r="VZG66" s="217"/>
      <c r="VZH66" s="217"/>
      <c r="VZI66" s="217"/>
      <c r="VZJ66" s="217"/>
      <c r="VZK66" s="217"/>
      <c r="VZL66" s="217"/>
      <c r="VZM66" s="217"/>
      <c r="VZN66" s="217"/>
      <c r="VZO66" s="217"/>
      <c r="VZP66" s="217"/>
      <c r="VZQ66" s="217"/>
      <c r="VZR66" s="217"/>
      <c r="VZS66" s="217"/>
      <c r="VZT66" s="217"/>
      <c r="VZU66" s="217"/>
      <c r="VZV66" s="217"/>
      <c r="VZW66" s="217"/>
      <c r="VZX66" s="217"/>
      <c r="VZY66" s="217"/>
      <c r="VZZ66" s="217"/>
      <c r="WAA66" s="217"/>
      <c r="WAB66" s="217"/>
      <c r="WAC66" s="217"/>
      <c r="WAD66" s="217"/>
      <c r="WAE66" s="217"/>
      <c r="WAF66" s="217"/>
      <c r="WAG66" s="217"/>
      <c r="WAH66" s="217"/>
      <c r="WAI66" s="217"/>
      <c r="WAJ66" s="217"/>
      <c r="WAK66" s="217"/>
      <c r="WAL66" s="217"/>
      <c r="WAM66" s="217"/>
      <c r="WAN66" s="217"/>
      <c r="WAO66" s="217"/>
      <c r="WAP66" s="217"/>
      <c r="WAQ66" s="217"/>
      <c r="WAR66" s="217"/>
      <c r="WAS66" s="217"/>
      <c r="WAT66" s="217"/>
      <c r="WAU66" s="217"/>
      <c r="WAV66" s="217"/>
      <c r="WAW66" s="217"/>
      <c r="WAX66" s="217"/>
      <c r="WAY66" s="217"/>
      <c r="WAZ66" s="217"/>
      <c r="WBA66" s="217"/>
      <c r="WBB66" s="217"/>
      <c r="WBC66" s="217"/>
      <c r="WBD66" s="217"/>
      <c r="WBE66" s="217"/>
      <c r="WBF66" s="217"/>
      <c r="WBG66" s="217"/>
      <c r="WBH66" s="217"/>
      <c r="WBI66" s="217"/>
      <c r="WBJ66" s="217"/>
      <c r="WBK66" s="217"/>
      <c r="WBL66" s="217"/>
      <c r="WBM66" s="217"/>
      <c r="WBN66" s="217"/>
      <c r="WBO66" s="217"/>
      <c r="WBP66" s="217"/>
      <c r="WBQ66" s="217"/>
      <c r="WBR66" s="217"/>
      <c r="WBS66" s="217"/>
      <c r="WBT66" s="217"/>
      <c r="WBU66" s="217"/>
      <c r="WBV66" s="217"/>
      <c r="WBW66" s="217"/>
      <c r="WBX66" s="217"/>
      <c r="WBY66" s="217"/>
      <c r="WBZ66" s="217"/>
      <c r="WCA66" s="217"/>
      <c r="WCB66" s="217"/>
      <c r="WCC66" s="217"/>
      <c r="WCD66" s="217"/>
      <c r="WCE66" s="217"/>
      <c r="WCF66" s="217"/>
      <c r="WCG66" s="217"/>
      <c r="WCH66" s="217"/>
      <c r="WCI66" s="217"/>
      <c r="WCJ66" s="217"/>
      <c r="WCK66" s="217"/>
      <c r="WCL66" s="217"/>
      <c r="WCM66" s="217"/>
      <c r="WCN66" s="217"/>
      <c r="WCO66" s="217"/>
      <c r="WCP66" s="217"/>
      <c r="WCQ66" s="217"/>
      <c r="WCR66" s="217"/>
      <c r="WCS66" s="217"/>
      <c r="WCT66" s="217"/>
      <c r="WCU66" s="217"/>
      <c r="WCV66" s="217"/>
      <c r="WCW66" s="217"/>
      <c r="WCX66" s="217"/>
      <c r="WCY66" s="217"/>
      <c r="WCZ66" s="217"/>
      <c r="WDA66" s="217"/>
      <c r="WDB66" s="217"/>
      <c r="WDC66" s="217"/>
      <c r="WDD66" s="217"/>
      <c r="WDE66" s="217"/>
      <c r="WDF66" s="217"/>
      <c r="WDG66" s="217"/>
      <c r="WDH66" s="217"/>
      <c r="WDI66" s="217"/>
      <c r="WDJ66" s="217"/>
      <c r="WDK66" s="217"/>
      <c r="WDL66" s="217"/>
      <c r="WDM66" s="217"/>
      <c r="WDN66" s="217"/>
      <c r="WDO66" s="217"/>
      <c r="WDP66" s="217"/>
      <c r="WDQ66" s="217"/>
      <c r="WDR66" s="217"/>
      <c r="WDS66" s="217"/>
      <c r="WDT66" s="217"/>
      <c r="WDU66" s="217"/>
      <c r="WDV66" s="217"/>
      <c r="WDW66" s="217"/>
      <c r="WDX66" s="217"/>
      <c r="WDY66" s="217"/>
      <c r="WDZ66" s="217"/>
      <c r="WEA66" s="217"/>
      <c r="WEB66" s="217"/>
      <c r="WEC66" s="217"/>
      <c r="WED66" s="217"/>
      <c r="WEE66" s="217"/>
      <c r="WEF66" s="217"/>
      <c r="WEG66" s="217"/>
      <c r="WEH66" s="217"/>
      <c r="WEI66" s="217"/>
      <c r="WEJ66" s="217"/>
      <c r="WEK66" s="217"/>
      <c r="WEL66" s="217"/>
      <c r="WEM66" s="217"/>
      <c r="WEN66" s="217"/>
      <c r="WEO66" s="217"/>
      <c r="WEP66" s="217"/>
      <c r="WEQ66" s="217"/>
      <c r="WER66" s="217"/>
      <c r="WES66" s="217"/>
      <c r="WET66" s="217"/>
      <c r="WEU66" s="217"/>
      <c r="WEV66" s="217"/>
      <c r="WEW66" s="217"/>
      <c r="WEX66" s="217"/>
      <c r="WEY66" s="217"/>
      <c r="WEZ66" s="217"/>
      <c r="WFA66" s="217"/>
      <c r="WFB66" s="217"/>
      <c r="WFC66" s="217"/>
      <c r="WFD66" s="217"/>
      <c r="WFE66" s="217"/>
      <c r="WFF66" s="217"/>
      <c r="WFG66" s="217"/>
      <c r="WFH66" s="217"/>
      <c r="WFI66" s="217"/>
      <c r="WFJ66" s="217"/>
      <c r="WFK66" s="217"/>
      <c r="WFL66" s="217"/>
      <c r="WFM66" s="217"/>
      <c r="WFN66" s="217"/>
      <c r="WFO66" s="217"/>
      <c r="WFP66" s="217"/>
      <c r="WFQ66" s="217"/>
      <c r="WFR66" s="217"/>
      <c r="WFS66" s="217"/>
      <c r="WFT66" s="217"/>
      <c r="WFU66" s="217"/>
      <c r="WFV66" s="217"/>
      <c r="WFW66" s="217"/>
      <c r="WFX66" s="217"/>
      <c r="WFY66" s="217"/>
      <c r="WFZ66" s="217"/>
      <c r="WGA66" s="217"/>
      <c r="WGB66" s="217"/>
      <c r="WGC66" s="217"/>
      <c r="WGD66" s="217"/>
      <c r="WGE66" s="217"/>
      <c r="WGF66" s="217"/>
      <c r="WGG66" s="217"/>
      <c r="WGH66" s="217"/>
      <c r="WGI66" s="217"/>
      <c r="WGJ66" s="217"/>
      <c r="WGK66" s="217"/>
      <c r="WGL66" s="217"/>
      <c r="WGM66" s="217"/>
      <c r="WGN66" s="217"/>
      <c r="WGO66" s="217"/>
      <c r="WGP66" s="217"/>
      <c r="WGQ66" s="217"/>
      <c r="WGR66" s="217"/>
      <c r="WGS66" s="217"/>
      <c r="WGT66" s="217"/>
      <c r="WGU66" s="217"/>
      <c r="WGV66" s="217"/>
      <c r="WGW66" s="217"/>
      <c r="WGX66" s="217"/>
      <c r="WGY66" s="217"/>
      <c r="WGZ66" s="217"/>
      <c r="WHA66" s="217"/>
      <c r="WHB66" s="217"/>
      <c r="WHC66" s="217"/>
      <c r="WHD66" s="217"/>
      <c r="WHE66" s="217"/>
      <c r="WHF66" s="217"/>
      <c r="WHG66" s="217"/>
      <c r="WHH66" s="217"/>
      <c r="WHI66" s="217"/>
      <c r="WHJ66" s="217"/>
      <c r="WHK66" s="217"/>
      <c r="WHL66" s="217"/>
      <c r="WHM66" s="217"/>
      <c r="WHN66" s="217"/>
      <c r="WHO66" s="217"/>
      <c r="WHP66" s="217"/>
      <c r="WHQ66" s="217"/>
      <c r="WHR66" s="217"/>
      <c r="WHS66" s="217"/>
      <c r="WHT66" s="217"/>
      <c r="WHU66" s="217"/>
      <c r="WHV66" s="217"/>
      <c r="WHW66" s="217"/>
      <c r="WHX66" s="217"/>
      <c r="WHY66" s="217"/>
      <c r="WHZ66" s="217"/>
      <c r="WIA66" s="217"/>
      <c r="WIB66" s="217"/>
      <c r="WIC66" s="217"/>
      <c r="WID66" s="217"/>
      <c r="WIE66" s="217"/>
      <c r="WIF66" s="217"/>
      <c r="WIG66" s="217"/>
      <c r="WIH66" s="217"/>
      <c r="WII66" s="217"/>
      <c r="WIJ66" s="217"/>
      <c r="WIK66" s="217"/>
      <c r="WIL66" s="217"/>
      <c r="WIM66" s="217"/>
      <c r="WIN66" s="217"/>
      <c r="WIO66" s="217"/>
      <c r="WIP66" s="217"/>
      <c r="WIQ66" s="217"/>
      <c r="WIR66" s="217"/>
      <c r="WIS66" s="217"/>
      <c r="WIT66" s="217"/>
      <c r="WIU66" s="217"/>
      <c r="WIV66" s="217"/>
      <c r="WIW66" s="217"/>
      <c r="WIX66" s="217"/>
      <c r="WIY66" s="217"/>
      <c r="WIZ66" s="217"/>
      <c r="WJA66" s="217"/>
      <c r="WJB66" s="217"/>
      <c r="WJC66" s="217"/>
      <c r="WJD66" s="217"/>
      <c r="WJE66" s="217"/>
      <c r="WJF66" s="217"/>
      <c r="WJG66" s="217"/>
      <c r="WJH66" s="217"/>
      <c r="WJI66" s="217"/>
      <c r="WJJ66" s="217"/>
      <c r="WJK66" s="217"/>
      <c r="WJL66" s="217"/>
      <c r="WJM66" s="217"/>
      <c r="WJN66" s="217"/>
      <c r="WJO66" s="217"/>
      <c r="WJP66" s="217"/>
      <c r="WJQ66" s="217"/>
      <c r="WJR66" s="217"/>
      <c r="WJS66" s="217"/>
      <c r="WJT66" s="217"/>
      <c r="WJU66" s="217"/>
      <c r="WJV66" s="217"/>
      <c r="WJW66" s="217"/>
      <c r="WJX66" s="217"/>
      <c r="WJY66" s="217"/>
      <c r="WJZ66" s="217"/>
      <c r="WKA66" s="217"/>
      <c r="WKB66" s="217"/>
      <c r="WKC66" s="217"/>
      <c r="WKD66" s="217"/>
      <c r="WKE66" s="217"/>
      <c r="WKF66" s="217"/>
      <c r="WKG66" s="217"/>
      <c r="WKH66" s="217"/>
      <c r="WKI66" s="217"/>
      <c r="WKJ66" s="217"/>
      <c r="WKK66" s="217"/>
      <c r="WKL66" s="217"/>
      <c r="WKM66" s="217"/>
      <c r="WKN66" s="217"/>
      <c r="WKO66" s="217"/>
      <c r="WKP66" s="217"/>
      <c r="WKQ66" s="217"/>
      <c r="WKR66" s="217"/>
      <c r="WKS66" s="217"/>
      <c r="WKT66" s="217"/>
      <c r="WKU66" s="217"/>
      <c r="WKV66" s="217"/>
      <c r="WKW66" s="217"/>
      <c r="WKX66" s="217"/>
      <c r="WKY66" s="217"/>
      <c r="WKZ66" s="217"/>
      <c r="WLA66" s="217"/>
      <c r="WLB66" s="217"/>
      <c r="WLC66" s="217"/>
      <c r="WLD66" s="217"/>
      <c r="WLE66" s="217"/>
      <c r="WLF66" s="217"/>
      <c r="WLG66" s="217"/>
      <c r="WLH66" s="217"/>
      <c r="WLI66" s="217"/>
      <c r="WLJ66" s="217"/>
      <c r="WLK66" s="217"/>
      <c r="WLL66" s="217"/>
      <c r="WLM66" s="217"/>
      <c r="WLN66" s="217"/>
      <c r="WLO66" s="217"/>
      <c r="WLP66" s="217"/>
      <c r="WLQ66" s="217"/>
      <c r="WLR66" s="217"/>
      <c r="WLS66" s="217"/>
      <c r="WLT66" s="217"/>
      <c r="WLU66" s="217"/>
      <c r="WLV66" s="217"/>
      <c r="WLW66" s="217"/>
      <c r="WLX66" s="217"/>
      <c r="WLY66" s="217"/>
      <c r="WLZ66" s="217"/>
      <c r="WMA66" s="217"/>
      <c r="WMB66" s="217"/>
      <c r="WMC66" s="217"/>
      <c r="WMD66" s="217"/>
      <c r="WME66" s="217"/>
      <c r="WMF66" s="217"/>
      <c r="WMG66" s="217"/>
      <c r="WMH66" s="217"/>
      <c r="WMI66" s="217"/>
      <c r="WMJ66" s="217"/>
      <c r="WMK66" s="217"/>
      <c r="WML66" s="217"/>
      <c r="WMM66" s="217"/>
      <c r="WMN66" s="217"/>
      <c r="WMO66" s="217"/>
      <c r="WMP66" s="217"/>
      <c r="WMQ66" s="217"/>
      <c r="WMR66" s="217"/>
      <c r="WMS66" s="217"/>
      <c r="WMT66" s="217"/>
      <c r="WMU66" s="217"/>
      <c r="WMV66" s="217"/>
      <c r="WMW66" s="217"/>
      <c r="WMX66" s="217"/>
      <c r="WMY66" s="217"/>
      <c r="WMZ66" s="217"/>
      <c r="WNA66" s="217"/>
      <c r="WNB66" s="217"/>
      <c r="WNC66" s="217"/>
      <c r="WND66" s="217"/>
      <c r="WNE66" s="217"/>
      <c r="WNF66" s="217"/>
      <c r="WNG66" s="217"/>
      <c r="WNH66" s="217"/>
      <c r="WNI66" s="217"/>
      <c r="WNJ66" s="217"/>
      <c r="WNK66" s="217"/>
      <c r="WNL66" s="217"/>
      <c r="WNM66" s="217"/>
      <c r="WNN66" s="217"/>
      <c r="WNO66" s="217"/>
      <c r="WNP66" s="217"/>
      <c r="WNQ66" s="217"/>
      <c r="WNR66" s="217"/>
      <c r="WNS66" s="217"/>
      <c r="WNT66" s="217"/>
      <c r="WNU66" s="217"/>
      <c r="WNV66" s="217"/>
      <c r="WNW66" s="217"/>
      <c r="WNX66" s="217"/>
      <c r="WNY66" s="217"/>
      <c r="WNZ66" s="217"/>
      <c r="WOA66" s="217"/>
      <c r="WOB66" s="217"/>
      <c r="WOC66" s="217"/>
      <c r="WOD66" s="217"/>
      <c r="WOE66" s="217"/>
      <c r="WOF66" s="217"/>
      <c r="WOG66" s="217"/>
      <c r="WOH66" s="217"/>
      <c r="WOI66" s="217"/>
      <c r="WOJ66" s="217"/>
      <c r="WOK66" s="217"/>
      <c r="WOL66" s="217"/>
      <c r="WOM66" s="217"/>
      <c r="WON66" s="217"/>
      <c r="WOO66" s="217"/>
      <c r="WOP66" s="217"/>
      <c r="WOQ66" s="217"/>
      <c r="WOR66" s="217"/>
      <c r="WOS66" s="217"/>
      <c r="WOT66" s="217"/>
      <c r="WOU66" s="217"/>
      <c r="WOV66" s="217"/>
      <c r="WOW66" s="217"/>
      <c r="WOX66" s="217"/>
      <c r="WOY66" s="217"/>
      <c r="WOZ66" s="217"/>
      <c r="WPA66" s="217"/>
      <c r="WPB66" s="217"/>
      <c r="WPC66" s="217"/>
      <c r="WPD66" s="217"/>
      <c r="WPE66" s="217"/>
      <c r="WPF66" s="217"/>
      <c r="WPG66" s="217"/>
      <c r="WPH66" s="217"/>
      <c r="WPI66" s="217"/>
      <c r="WPJ66" s="217"/>
      <c r="WPK66" s="217"/>
      <c r="WPL66" s="217"/>
      <c r="WPM66" s="217"/>
      <c r="WPN66" s="217"/>
      <c r="WPO66" s="217"/>
      <c r="WPP66" s="217"/>
      <c r="WPQ66" s="217"/>
      <c r="WPR66" s="217"/>
      <c r="WPS66" s="217"/>
      <c r="WPT66" s="217"/>
      <c r="WPU66" s="217"/>
      <c r="WPV66" s="217"/>
      <c r="WPW66" s="217"/>
      <c r="WPX66" s="217"/>
      <c r="WPY66" s="217"/>
      <c r="WPZ66" s="217"/>
      <c r="WQA66" s="217"/>
      <c r="WQB66" s="217"/>
      <c r="WQC66" s="217"/>
      <c r="WQD66" s="217"/>
      <c r="WQE66" s="217"/>
      <c r="WQF66" s="217"/>
      <c r="WQG66" s="217"/>
      <c r="WQH66" s="217"/>
      <c r="WQI66" s="217"/>
      <c r="WQJ66" s="217"/>
      <c r="WQK66" s="217"/>
      <c r="WQL66" s="217"/>
      <c r="WQM66" s="217"/>
      <c r="WQN66" s="217"/>
      <c r="WQO66" s="217"/>
      <c r="WQP66" s="217"/>
      <c r="WQQ66" s="217"/>
      <c r="WQR66" s="217"/>
      <c r="WQS66" s="217"/>
      <c r="WQT66" s="217"/>
      <c r="WQU66" s="217"/>
      <c r="WQV66" s="217"/>
      <c r="WQW66" s="217"/>
      <c r="WQX66" s="217"/>
      <c r="WQY66" s="217"/>
      <c r="WQZ66" s="217"/>
      <c r="WRA66" s="217"/>
      <c r="WRB66" s="217"/>
      <c r="WRC66" s="217"/>
      <c r="WRD66" s="217"/>
      <c r="WRE66" s="217"/>
      <c r="WRF66" s="217"/>
      <c r="WRG66" s="217"/>
      <c r="WRH66" s="217"/>
      <c r="WRI66" s="217"/>
      <c r="WRJ66" s="217"/>
      <c r="WRK66" s="217"/>
      <c r="WRL66" s="217"/>
      <c r="WRM66" s="217"/>
      <c r="WRN66" s="217"/>
      <c r="WRO66" s="217"/>
      <c r="WRP66" s="217"/>
      <c r="WRQ66" s="217"/>
      <c r="WRR66" s="217"/>
      <c r="WRS66" s="217"/>
      <c r="WRT66" s="217"/>
      <c r="WRU66" s="217"/>
      <c r="WRV66" s="217"/>
      <c r="WRW66" s="217"/>
      <c r="WRX66" s="217"/>
      <c r="WRY66" s="217"/>
      <c r="WRZ66" s="217"/>
      <c r="WSA66" s="217"/>
      <c r="WSB66" s="217"/>
      <c r="WSC66" s="217"/>
      <c r="WSD66" s="217"/>
      <c r="WSE66" s="217"/>
      <c r="WSF66" s="217"/>
      <c r="WSG66" s="217"/>
      <c r="WSH66" s="217"/>
      <c r="WSI66" s="217"/>
      <c r="WSJ66" s="217"/>
      <c r="WSK66" s="217"/>
      <c r="WSL66" s="217"/>
      <c r="WSM66" s="217"/>
      <c r="WSN66" s="217"/>
      <c r="WSO66" s="217"/>
      <c r="WSP66" s="217"/>
      <c r="WSQ66" s="217"/>
      <c r="WSR66" s="217"/>
      <c r="WSS66" s="217"/>
      <c r="WST66" s="217"/>
      <c r="WSU66" s="217"/>
      <c r="WSV66" s="217"/>
      <c r="WSW66" s="217"/>
      <c r="WSX66" s="217"/>
      <c r="WSY66" s="217"/>
      <c r="WSZ66" s="217"/>
      <c r="WTA66" s="217"/>
      <c r="WTB66" s="217"/>
      <c r="WTC66" s="217"/>
      <c r="WTD66" s="217"/>
      <c r="WTE66" s="217"/>
      <c r="WTF66" s="217"/>
      <c r="WTG66" s="217"/>
      <c r="WTH66" s="217"/>
      <c r="WTI66" s="217"/>
      <c r="WTJ66" s="217"/>
      <c r="WTK66" s="217"/>
      <c r="WTL66" s="217"/>
      <c r="WTM66" s="217"/>
      <c r="WTN66" s="217"/>
      <c r="WTO66" s="217"/>
      <c r="WTP66" s="217"/>
      <c r="WTQ66" s="217"/>
      <c r="WTR66" s="217"/>
      <c r="WTS66" s="217"/>
      <c r="WTT66" s="217"/>
      <c r="WTU66" s="217"/>
      <c r="WTV66" s="217"/>
      <c r="WTW66" s="217"/>
      <c r="WTX66" s="217"/>
      <c r="WTY66" s="217"/>
      <c r="WTZ66" s="217"/>
      <c r="WUA66" s="217"/>
      <c r="WUB66" s="217"/>
      <c r="WUC66" s="217"/>
      <c r="WUD66" s="217"/>
      <c r="WUE66" s="217"/>
      <c r="WUF66" s="217"/>
      <c r="WUG66" s="217"/>
      <c r="WUH66" s="217"/>
      <c r="WUI66" s="217"/>
      <c r="WUJ66" s="217"/>
      <c r="WUK66" s="217"/>
      <c r="WUL66" s="217"/>
      <c r="WUM66" s="217"/>
      <c r="WUN66" s="217"/>
      <c r="WUO66" s="217"/>
      <c r="WUP66" s="217"/>
      <c r="WUQ66" s="217"/>
      <c r="WUR66" s="217"/>
      <c r="WUS66" s="217"/>
      <c r="WUT66" s="217"/>
      <c r="WUU66" s="217"/>
      <c r="WUV66" s="217"/>
      <c r="WUW66" s="217"/>
      <c r="WUX66" s="217"/>
      <c r="WUY66" s="217"/>
      <c r="WUZ66" s="217"/>
      <c r="WVA66" s="217"/>
      <c r="WVB66" s="217"/>
      <c r="WVC66" s="217"/>
      <c r="WVD66" s="217"/>
      <c r="WVE66" s="217"/>
      <c r="WVF66" s="217"/>
      <c r="WVG66" s="217"/>
      <c r="WVH66" s="217"/>
      <c r="WVI66" s="217"/>
      <c r="WVJ66" s="217"/>
      <c r="WVK66" s="217"/>
      <c r="WVL66" s="217"/>
      <c r="WVM66" s="217"/>
      <c r="WVN66" s="217"/>
      <c r="WVO66" s="217"/>
      <c r="WVP66" s="217"/>
      <c r="WVQ66" s="217"/>
      <c r="WVR66" s="217"/>
      <c r="WVS66" s="217"/>
      <c r="WVT66" s="217"/>
      <c r="WVU66" s="217"/>
      <c r="WVV66" s="217"/>
      <c r="WVW66" s="217"/>
      <c r="WVX66" s="217"/>
      <c r="WVY66" s="217"/>
      <c r="WVZ66" s="217"/>
      <c r="WWA66" s="217"/>
      <c r="WWB66" s="217"/>
      <c r="WWC66" s="217"/>
      <c r="WWD66" s="217"/>
      <c r="WWE66" s="217"/>
      <c r="WWF66" s="217"/>
      <c r="WWG66" s="217"/>
      <c r="WWH66" s="217"/>
      <c r="WWI66" s="217"/>
      <c r="WWJ66" s="217"/>
      <c r="WWK66" s="217"/>
      <c r="WWL66" s="217"/>
      <c r="WWM66" s="217"/>
      <c r="WWN66" s="217"/>
      <c r="WWO66" s="217"/>
      <c r="WWP66" s="217"/>
      <c r="WWQ66" s="217"/>
      <c r="WWR66" s="217"/>
      <c r="WWS66" s="217"/>
      <c r="WWT66" s="217"/>
      <c r="WWU66" s="217"/>
      <c r="WWV66" s="217"/>
      <c r="WWW66" s="217"/>
      <c r="WWX66" s="217"/>
      <c r="WWY66" s="217"/>
      <c r="WWZ66" s="217"/>
      <c r="WXA66" s="217"/>
      <c r="WXB66" s="217"/>
      <c r="WXC66" s="217"/>
      <c r="WXD66" s="217"/>
      <c r="WXE66" s="217"/>
      <c r="WXF66" s="217"/>
      <c r="WXG66" s="217"/>
      <c r="WXH66" s="217"/>
      <c r="WXI66" s="217"/>
      <c r="WXJ66" s="217"/>
      <c r="WXK66" s="217"/>
      <c r="WXL66" s="217"/>
      <c r="WXM66" s="217"/>
      <c r="WXN66" s="217"/>
      <c r="WXO66" s="217"/>
      <c r="WXP66" s="217"/>
      <c r="WXQ66" s="217"/>
      <c r="WXR66" s="217"/>
      <c r="WXS66" s="217"/>
      <c r="WXT66" s="217"/>
      <c r="WXU66" s="217"/>
      <c r="WXV66" s="217"/>
      <c r="WXW66" s="217"/>
      <c r="WXX66" s="217"/>
      <c r="WXY66" s="217"/>
      <c r="WXZ66" s="217"/>
      <c r="WYA66" s="217"/>
      <c r="WYB66" s="217"/>
      <c r="WYC66" s="217"/>
      <c r="WYD66" s="217"/>
      <c r="WYE66" s="217"/>
      <c r="WYF66" s="217"/>
      <c r="WYG66" s="217"/>
      <c r="WYH66" s="217"/>
      <c r="WYI66" s="217"/>
      <c r="WYJ66" s="217"/>
      <c r="WYK66" s="217"/>
      <c r="WYL66" s="217"/>
      <c r="WYM66" s="217"/>
      <c r="WYN66" s="217"/>
      <c r="WYO66" s="217"/>
      <c r="WYP66" s="217"/>
      <c r="WYQ66" s="217"/>
      <c r="WYR66" s="217"/>
      <c r="WYS66" s="217"/>
      <c r="WYT66" s="217"/>
      <c r="WYU66" s="217"/>
      <c r="WYV66" s="217"/>
      <c r="WYW66" s="217"/>
      <c r="WYX66" s="217"/>
      <c r="WYY66" s="217"/>
      <c r="WYZ66" s="217"/>
      <c r="WZA66" s="217"/>
      <c r="WZB66" s="217"/>
      <c r="WZC66" s="217"/>
      <c r="WZD66" s="217"/>
      <c r="WZE66" s="217"/>
      <c r="WZF66" s="217"/>
      <c r="WZG66" s="217"/>
      <c r="WZH66" s="217"/>
      <c r="WZI66" s="217"/>
      <c r="WZJ66" s="217"/>
      <c r="WZK66" s="217"/>
      <c r="WZL66" s="217"/>
      <c r="WZM66" s="217"/>
      <c r="WZN66" s="217"/>
      <c r="WZO66" s="217"/>
      <c r="WZP66" s="217"/>
      <c r="WZQ66" s="217"/>
      <c r="WZR66" s="217"/>
      <c r="WZS66" s="217"/>
      <c r="WZT66" s="217"/>
      <c r="WZU66" s="217"/>
      <c r="WZV66" s="217"/>
      <c r="WZW66" s="217"/>
      <c r="WZX66" s="217"/>
      <c r="WZY66" s="217"/>
      <c r="WZZ66" s="217"/>
      <c r="XAA66" s="217"/>
      <c r="XAB66" s="217"/>
      <c r="XAC66" s="217"/>
      <c r="XAD66" s="217"/>
      <c r="XAE66" s="217"/>
      <c r="XAF66" s="217"/>
      <c r="XAG66" s="217"/>
      <c r="XAH66" s="217"/>
      <c r="XAI66" s="217"/>
      <c r="XAJ66" s="217"/>
      <c r="XAK66" s="217"/>
      <c r="XAL66" s="217"/>
      <c r="XAM66" s="217"/>
      <c r="XAN66" s="217"/>
      <c r="XAO66" s="217"/>
      <c r="XAP66" s="217"/>
      <c r="XAQ66" s="217"/>
      <c r="XAR66" s="217"/>
      <c r="XAS66" s="217"/>
      <c r="XAT66" s="217"/>
      <c r="XAU66" s="217"/>
      <c r="XAV66" s="217"/>
      <c r="XAW66" s="217"/>
      <c r="XAX66" s="217"/>
      <c r="XAY66" s="217"/>
      <c r="XAZ66" s="217"/>
      <c r="XBA66" s="217"/>
      <c r="XBB66" s="217"/>
      <c r="XBC66" s="217"/>
      <c r="XBD66" s="217"/>
      <c r="XBE66" s="217"/>
      <c r="XBF66" s="217"/>
      <c r="XBG66" s="217"/>
      <c r="XBH66" s="217"/>
      <c r="XBI66" s="217"/>
      <c r="XBJ66" s="217"/>
      <c r="XBK66" s="217"/>
      <c r="XBL66" s="217"/>
      <c r="XBM66" s="217"/>
      <c r="XBN66" s="217"/>
      <c r="XBO66" s="217"/>
      <c r="XBP66" s="217"/>
      <c r="XBQ66" s="217"/>
      <c r="XBR66" s="217"/>
      <c r="XBS66" s="217"/>
      <c r="XBT66" s="217"/>
      <c r="XBU66" s="217"/>
      <c r="XBV66" s="217"/>
      <c r="XBW66" s="217"/>
      <c r="XBX66" s="217"/>
      <c r="XBY66" s="217"/>
      <c r="XBZ66" s="217"/>
      <c r="XCA66" s="217"/>
      <c r="XCB66" s="217"/>
      <c r="XCC66" s="217"/>
      <c r="XCD66" s="217"/>
      <c r="XCE66" s="217"/>
      <c r="XCF66" s="217"/>
      <c r="XCG66" s="217"/>
      <c r="XCH66" s="217"/>
      <c r="XCI66" s="217"/>
      <c r="XCJ66" s="217"/>
      <c r="XCK66" s="217"/>
      <c r="XCL66" s="217"/>
      <c r="XCM66" s="217"/>
      <c r="XCN66" s="217"/>
      <c r="XCO66" s="217"/>
      <c r="XCP66" s="217"/>
      <c r="XCQ66" s="217"/>
      <c r="XCR66" s="217"/>
      <c r="XCS66" s="217"/>
      <c r="XCT66" s="217"/>
      <c r="XCU66" s="217"/>
      <c r="XCV66" s="217"/>
      <c r="XCW66" s="217"/>
      <c r="XCX66" s="217"/>
      <c r="XCY66" s="217"/>
      <c r="XCZ66" s="217"/>
      <c r="XDA66" s="217"/>
      <c r="XDB66" s="217"/>
      <c r="XDC66" s="217"/>
      <c r="XDD66" s="217"/>
      <c r="XDE66" s="217"/>
      <c r="XDF66" s="217"/>
      <c r="XDG66" s="217"/>
      <c r="XDH66" s="217"/>
      <c r="XDI66" s="217"/>
      <c r="XDJ66" s="217"/>
      <c r="XDK66" s="217"/>
      <c r="XDL66" s="217"/>
      <c r="XDM66" s="217"/>
      <c r="XDN66" s="217"/>
      <c r="XDO66" s="217"/>
    </row>
    <row r="67" spans="1:16343">
      <c r="B67" s="185" t="str">
        <f>B66</f>
        <v>Contracts</v>
      </c>
      <c r="D67" s="19" t="s">
        <v>23</v>
      </c>
      <c r="F67" s="12"/>
      <c r="G67" s="124"/>
      <c r="H67" s="235">
        <f>SUMIF(Tot_cost!$AI$11:$AX$11,H$11, Tot_cost!$AI67:$AX67)</f>
        <v>0</v>
      </c>
      <c r="I67" s="235">
        <f>SUMIF(Tot_cost!$AI$11:$AX$11,I$11, Tot_cost!$AI67:$AX67)</f>
        <v>0</v>
      </c>
      <c r="J67" s="235">
        <f ca="1">SUMIF(Tot_cost!$AI$11:$AX$11,J$11, Tot_cost!$AI67:$AX67)</f>
        <v>0</v>
      </c>
      <c r="K67" s="235">
        <f ca="1">SUMIF(Tot_cost!$AI$11:$AX$11,K$11, Tot_cost!$AI67:$AX67)</f>
        <v>660212</v>
      </c>
      <c r="L67" s="235">
        <f ca="1">SUMIF(Tot_cost!$AI$11:$AX$11,L$11, Tot_cost!$AI67:$AX67)</f>
        <v>0</v>
      </c>
      <c r="M67" s="235">
        <f ca="1">SUMIF(Tot_cost!$AI$11:$AX$11,M$11, Tot_cost!$AI67:$AX67)</f>
        <v>0</v>
      </c>
      <c r="N67" s="235">
        <f>SUMIF(Tot_cost!$AI$11:$AX$11,N$11, Tot_cost!$AI67:$AX67)</f>
        <v>0</v>
      </c>
      <c r="O67" s="124"/>
      <c r="P67" s="235">
        <f ca="1">SUM(H67:N67)</f>
        <v>660212</v>
      </c>
      <c r="R67" s="124"/>
    </row>
    <row r="68" spans="1:16343">
      <c r="B68" s="185" t="str">
        <f>B67</f>
        <v>Contracts</v>
      </c>
      <c r="D68" s="19" t="s">
        <v>26</v>
      </c>
      <c r="F68" s="12"/>
      <c r="G68" s="124"/>
      <c r="H68" s="235">
        <f>SUMIF(Tot_cost!$AI$11:$AX$11,H$11, Tot_cost!$AI68:$AX68)</f>
        <v>0</v>
      </c>
      <c r="I68" s="235">
        <f>SUMIF(Tot_cost!$AI$11:$AX$11,I$11, Tot_cost!$AI68:$AX68)</f>
        <v>0</v>
      </c>
      <c r="J68" s="235">
        <f ca="1">SUMIF(Tot_cost!$AI$11:$AX$11,J$11, Tot_cost!$AI68:$AX68)</f>
        <v>20400</v>
      </c>
      <c r="K68" s="235">
        <f ca="1">SUMIF(Tot_cost!$AI$11:$AX$11,K$11, Tot_cost!$AI68:$AX68)</f>
        <v>81426.15778947658</v>
      </c>
      <c r="L68" s="235">
        <f ca="1">SUMIF(Tot_cost!$AI$11:$AX$11,L$11, Tot_cost!$AI68:$AX68)</f>
        <v>28560</v>
      </c>
      <c r="M68" s="235">
        <f ca="1">SUMIF(Tot_cost!$AI$11:$AX$11,M$11, Tot_cost!$AI68:$AX68)</f>
        <v>8160</v>
      </c>
      <c r="N68" s="235">
        <f>SUMIF(Tot_cost!$AI$11:$AX$11,N$11, Tot_cost!$AI68:$AX68)</f>
        <v>0</v>
      </c>
      <c r="O68" s="124"/>
      <c r="P68" s="235">
        <f ca="1">SUM(H68:N68)</f>
        <v>138546.15778947657</v>
      </c>
      <c r="R68" s="124"/>
    </row>
    <row r="69" spans="1:16343">
      <c r="B69" s="185" t="str">
        <f>B68</f>
        <v>Contracts</v>
      </c>
      <c r="D69" s="19" t="s">
        <v>19</v>
      </c>
      <c r="F69" s="12"/>
      <c r="G69" s="124"/>
      <c r="H69" s="235">
        <f>SUMIF(Tot_cost!$AI$11:$AX$11,H$11, Tot_cost!$AI69:$AX69)</f>
        <v>0</v>
      </c>
      <c r="I69" s="235">
        <f>SUMIF(Tot_cost!$AI$11:$AX$11,I$11, Tot_cost!$AI69:$AX69)</f>
        <v>0</v>
      </c>
      <c r="J69" s="235">
        <f ca="1">SUMIF(Tot_cost!$AI$11:$AX$11,J$11, Tot_cost!$AI69:$AX69)</f>
        <v>1000000</v>
      </c>
      <c r="K69" s="235">
        <f ca="1">SUMIF(Tot_cost!$AI$11:$AX$11,K$11, Tot_cost!$AI69:$AX69)</f>
        <v>2989166</v>
      </c>
      <c r="L69" s="235">
        <f ca="1">SUMIF(Tot_cost!$AI$11:$AX$11,L$11, Tot_cost!$AI69:$AX69)</f>
        <v>0</v>
      </c>
      <c r="M69" s="235">
        <f ca="1">SUMIF(Tot_cost!$AI$11:$AX$11,M$11, Tot_cost!$AI69:$AX69)</f>
        <v>0</v>
      </c>
      <c r="N69" s="235">
        <f>SUMIF(Tot_cost!$AI$11:$AX$11,N$11, Tot_cost!$AI69:$AX69)</f>
        <v>0</v>
      </c>
      <c r="O69" s="124"/>
      <c r="P69" s="235">
        <f ca="1">SUM(H69:N69)</f>
        <v>3989166</v>
      </c>
      <c r="R69" s="124"/>
    </row>
    <row r="70" spans="1:16343">
      <c r="B70" s="185" t="str">
        <f>B69</f>
        <v>Contracts</v>
      </c>
      <c r="D70" s="155" t="s">
        <v>24</v>
      </c>
      <c r="F70" s="12"/>
      <c r="G70" s="124"/>
      <c r="H70" s="235">
        <f>SUMIF(Tot_cost!$AI$11:$AX$11,H$11, Tot_cost!$AI70:$AX70)</f>
        <v>0</v>
      </c>
      <c r="I70" s="235">
        <f>SUMIF(Tot_cost!$AI$11:$AX$11,I$11, Tot_cost!$AI70:$AX70)</f>
        <v>0</v>
      </c>
      <c r="J70" s="235">
        <f ca="1">SUMIF(Tot_cost!$AI$11:$AX$11,J$11, Tot_cost!$AI70:$AX70)</f>
        <v>61200</v>
      </c>
      <c r="K70" s="235">
        <f ca="1">SUMIF(Tot_cost!$AI$11:$AX$11,K$11, Tot_cost!$AI70:$AX70)</f>
        <v>163200</v>
      </c>
      <c r="L70" s="235">
        <f ca="1">SUMIF(Tot_cost!$AI$11:$AX$11,L$11, Tot_cost!$AI70:$AX70)</f>
        <v>81600</v>
      </c>
      <c r="M70" s="235">
        <f ca="1">SUMIF(Tot_cost!$AI$11:$AX$11,M$11, Tot_cost!$AI70:$AX70)</f>
        <v>20400</v>
      </c>
      <c r="N70" s="235">
        <f>SUMIF(Tot_cost!$AI$11:$AX$11,N$11, Tot_cost!$AI70:$AX70)</f>
        <v>0</v>
      </c>
      <c r="O70" s="124"/>
      <c r="P70" s="235">
        <f ca="1">SUM(H70:N70)</f>
        <v>326400</v>
      </c>
      <c r="R70" s="124"/>
    </row>
    <row r="71" spans="1:16343">
      <c r="B71" s="185" t="str">
        <f>B69</f>
        <v>Contracts</v>
      </c>
      <c r="D71" s="155" t="s">
        <v>99</v>
      </c>
      <c r="F71" s="12"/>
      <c r="G71" s="124"/>
      <c r="H71" s="235">
        <f>SUMIF(Tot_cost!$AI$11:$AX$11,H$11, Tot_cost!$AI71:$AX71)</f>
        <v>0</v>
      </c>
      <c r="I71" s="235">
        <f>SUMIF(Tot_cost!$AI$11:$AX$11,I$11, Tot_cost!$AI71:$AX71)</f>
        <v>0</v>
      </c>
      <c r="J71" s="235">
        <f ca="1">SUMIF(Tot_cost!$AI$11:$AX$11,J$11, Tot_cost!$AI71:$AX71)</f>
        <v>0</v>
      </c>
      <c r="K71" s="235">
        <f ca="1">SUMIF(Tot_cost!$AI$11:$AX$11,K$11, Tot_cost!$AI71:$AX71)</f>
        <v>960500</v>
      </c>
      <c r="L71" s="235">
        <f ca="1">SUMIF(Tot_cost!$AI$11:$AX$11,L$11, Tot_cost!$AI71:$AX71)</f>
        <v>150000</v>
      </c>
      <c r="M71" s="235">
        <f ca="1">SUMIF(Tot_cost!$AI$11:$AX$11,M$11, Tot_cost!$AI71:$AX71)</f>
        <v>150000</v>
      </c>
      <c r="N71" s="235">
        <f>SUMIF(Tot_cost!$AI$11:$AX$11,N$11, Tot_cost!$AI71:$AX71)</f>
        <v>0</v>
      </c>
      <c r="O71" s="124"/>
      <c r="P71" s="235">
        <f ca="1">SUM(H71:N71)</f>
        <v>1260500</v>
      </c>
      <c r="R71" s="124"/>
    </row>
    <row r="72" spans="1:16343">
      <c r="D72" s="19"/>
      <c r="F72" s="12"/>
      <c r="H72" s="106"/>
      <c r="I72" s="106"/>
      <c r="J72" s="106"/>
      <c r="K72" s="106"/>
      <c r="L72" s="106"/>
      <c r="M72" s="106"/>
      <c r="N72" s="106"/>
      <c r="P72" s="106"/>
      <c r="Q72" s="18"/>
      <c r="R72" s="124"/>
    </row>
    <row r="73" spans="1:16343" ht="15">
      <c r="B73" s="9" t="s">
        <v>102</v>
      </c>
      <c r="D73" s="19"/>
      <c r="F73" s="12"/>
      <c r="H73" s="107"/>
      <c r="I73" s="107"/>
      <c r="J73" s="107"/>
      <c r="K73" s="107"/>
      <c r="L73" s="107"/>
      <c r="M73" s="107"/>
      <c r="N73" s="107"/>
      <c r="P73" s="107"/>
      <c r="R73" s="124"/>
    </row>
    <row r="74" spans="1:16343" ht="15">
      <c r="B74" s="185" t="s">
        <v>40</v>
      </c>
      <c r="D74" s="8" t="s">
        <v>40</v>
      </c>
      <c r="F74" s="12"/>
      <c r="H74" s="235">
        <f>SUMIF(Tot_cost!$AI$11:$AX$11,H$11, Tot_cost!$AI74:$AX74)</f>
        <v>0</v>
      </c>
      <c r="I74" s="235">
        <f>SUMIF(Tot_cost!$AI$11:$AX$11,I$11, Tot_cost!$AI74:$AX74)</f>
        <v>0</v>
      </c>
      <c r="J74" s="235">
        <f>SUMIF(Tot_cost!$AI$11:$AX$11,J$11, Tot_cost!$AI74:$AX74)</f>
        <v>0</v>
      </c>
      <c r="K74" s="235">
        <f>SUMIF(Tot_cost!$AI$11:$AX$11,K$11, Tot_cost!$AI74:$AX74)</f>
        <v>0</v>
      </c>
      <c r="L74" s="235">
        <f>SUMIF(Tot_cost!$AI$11:$AX$11,L$11, Tot_cost!$AI74:$AX74)</f>
        <v>0</v>
      </c>
      <c r="M74" s="235">
        <f>SUMIF(Tot_cost!$AI$11:$AX$11,M$11, Tot_cost!$AI74:$AX74)</f>
        <v>0</v>
      </c>
      <c r="N74" s="235">
        <f>SUMIF(Tot_cost!$AI$11:$AX$11,N$11, Tot_cost!$AI74:$AX74)</f>
        <v>0</v>
      </c>
      <c r="O74" s="124"/>
      <c r="P74" s="235">
        <f>SUM(H74:N74)</f>
        <v>0</v>
      </c>
      <c r="R74" s="124"/>
    </row>
    <row r="75" spans="1:16343" ht="15">
      <c r="B75" s="185"/>
      <c r="D75" s="8" t="s">
        <v>101</v>
      </c>
      <c r="F75" s="12"/>
      <c r="H75" s="235">
        <f>SUMIF(Tot_cost!$AI$11:$AX$11,H$11, Tot_cost!$AI75:$AX75)</f>
        <v>0</v>
      </c>
      <c r="I75" s="235">
        <f>SUMIF(Tot_cost!$AI$11:$AX$11,I$11, Tot_cost!$AI75:$AX75)</f>
        <v>0</v>
      </c>
      <c r="J75" s="235">
        <f>SUMIF(Tot_cost!$AI$11:$AX$11,J$11, Tot_cost!$AI75:$AX75)</f>
        <v>0</v>
      </c>
      <c r="K75" s="235">
        <f>SUMIF(Tot_cost!$AI$11:$AX$11,K$11, Tot_cost!$AI75:$AX75)</f>
        <v>0</v>
      </c>
      <c r="L75" s="235">
        <f>SUMIF(Tot_cost!$AI$11:$AX$11,L$11, Tot_cost!$AI75:$AX75)</f>
        <v>0</v>
      </c>
      <c r="M75" s="235">
        <f>SUMIF(Tot_cost!$AI$11:$AX$11,M$11, Tot_cost!$AI75:$AX75)</f>
        <v>0</v>
      </c>
      <c r="N75" s="235">
        <f>SUMIF(Tot_cost!$AI$11:$AX$11,N$11, Tot_cost!$AI75:$AX75)</f>
        <v>0</v>
      </c>
      <c r="O75" s="124"/>
      <c r="P75" s="235">
        <f>SUM(H75:N75)</f>
        <v>0</v>
      </c>
    </row>
    <row r="76" spans="1:16343" ht="15">
      <c r="B76" s="185"/>
      <c r="D76" s="8" t="s">
        <v>136</v>
      </c>
      <c r="F76" s="12"/>
      <c r="H76" s="235">
        <f>SUMIF(Tot_cost!$AI$11:$AX$11,H$11, Tot_cost!$AI76:$AX76)</f>
        <v>0</v>
      </c>
      <c r="I76" s="235">
        <f>SUMIF(Tot_cost!$AI$11:$AX$11,I$11, Tot_cost!$AI76:$AX76)</f>
        <v>0</v>
      </c>
      <c r="J76" s="235">
        <f>SUMIF(Tot_cost!$AI$11:$AX$11,J$11, Tot_cost!$AI76:$AX76)</f>
        <v>0</v>
      </c>
      <c r="K76" s="235">
        <f>SUMIF(Tot_cost!$AI$11:$AX$11,K$11, Tot_cost!$AI76:$AX76)</f>
        <v>0</v>
      </c>
      <c r="L76" s="235">
        <f>SUMIF(Tot_cost!$AI$11:$AX$11,L$11, Tot_cost!$AI76:$AX76)</f>
        <v>0</v>
      </c>
      <c r="M76" s="235">
        <f>SUMIF(Tot_cost!$AI$11:$AX$11,M$11, Tot_cost!$AI76:$AX76)</f>
        <v>0</v>
      </c>
      <c r="N76" s="235">
        <f>SUMIF(Tot_cost!$AI$11:$AX$11,N$11, Tot_cost!$AI76:$AX76)</f>
        <v>0</v>
      </c>
      <c r="O76" s="124"/>
      <c r="P76" s="235">
        <f>SUM(H76:N76)</f>
        <v>0</v>
      </c>
    </row>
    <row r="77" spans="1:16343">
      <c r="D77" s="19"/>
      <c r="F77" s="12"/>
      <c r="H77" s="235"/>
      <c r="I77" s="235"/>
      <c r="J77" s="235"/>
      <c r="K77" s="235"/>
      <c r="L77" s="235"/>
      <c r="M77" s="235"/>
      <c r="N77" s="235"/>
      <c r="O77" s="124"/>
      <c r="P77" s="235"/>
    </row>
    <row r="78" spans="1:16343" ht="13.5" thickBot="1">
      <c r="C78" s="15" t="s">
        <v>51</v>
      </c>
      <c r="D78" s="16"/>
      <c r="E78" s="16"/>
      <c r="F78" s="12"/>
      <c r="H78" s="244">
        <f>SUM(H15:H76)</f>
        <v>0</v>
      </c>
      <c r="I78" s="244">
        <f t="shared" ref="I78:N78" ca="1" si="7">SUM(I15:I76)</f>
        <v>131335.85754942868</v>
      </c>
      <c r="J78" s="244">
        <f t="shared" ca="1" si="7"/>
        <v>24961716.679420579</v>
      </c>
      <c r="K78" s="244">
        <f t="shared" ca="1" si="7"/>
        <v>79792223.015564203</v>
      </c>
      <c r="L78" s="244">
        <f t="shared" ca="1" si="7"/>
        <v>12408700.218688238</v>
      </c>
      <c r="M78" s="244">
        <f t="shared" ca="1" si="7"/>
        <v>5599273.077467395</v>
      </c>
      <c r="N78" s="267">
        <f t="shared" si="7"/>
        <v>0</v>
      </c>
      <c r="P78" s="245">
        <f ca="1">SUM(H78:N78)</f>
        <v>122893248.84868984</v>
      </c>
    </row>
    <row r="79" spans="1:16343" ht="13.5" thickTop="1">
      <c r="C79" s="18"/>
      <c r="D79" s="18"/>
      <c r="E79" s="18"/>
      <c r="F79" s="116"/>
      <c r="G79" s="18"/>
      <c r="H79" s="18"/>
      <c r="I79" s="18"/>
      <c r="J79" s="18"/>
      <c r="K79" s="18"/>
      <c r="L79" s="18"/>
      <c r="M79" s="18"/>
      <c r="N79" s="18"/>
      <c r="O79" s="18"/>
      <c r="P79" s="218"/>
      <c r="Q79" s="18"/>
    </row>
    <row r="80" spans="1:16343" s="218" customFormat="1">
      <c r="A80" s="217"/>
      <c r="B80" s="217"/>
      <c r="C80" s="217"/>
      <c r="D80" s="286" t="s">
        <v>63</v>
      </c>
      <c r="E80" s="287" t="b">
        <f>ABS(CLC_cost!AA73+CMN_cost!AA73+EHK_cost!AA73+GSB_cost!AA73+BETS_cost!AA73+BGO_cost!AA73+WIN_cost!AA73+WPD_cost!AA73+TQY_cost!AA73+GHP_cost!AA73-SUM(E15:E71))&lt;check_limit</f>
        <v>1</v>
      </c>
      <c r="F80" s="288"/>
      <c r="G80" s="289"/>
      <c r="H80" s="287"/>
      <c r="I80" s="287"/>
      <c r="J80" s="287"/>
      <c r="K80" s="287"/>
      <c r="L80" s="287"/>
      <c r="M80" s="287"/>
      <c r="N80" s="287"/>
      <c r="O80" s="289"/>
      <c r="P80" s="287" t="b">
        <f ca="1">ABS(CLC_cost!AL73+CMN_cost!AL73+EHK_cost!AL73+GSB_cost!AL73+BETS_cost!AL73+BGO_cost!AL73+WIN_cost!AL73+WPD_cost!AL73+TQY_cost!AL73+GHP_cost!AL73-SUM(P15:P71))&lt;check_limit</f>
        <v>1</v>
      </c>
      <c r="Q80" s="247"/>
    </row>
    <row r="81" spans="1:19">
      <c r="P81" s="218"/>
    </row>
    <row r="82" spans="1:19" s="218" customFormat="1">
      <c r="A82" s="217"/>
      <c r="B82" s="217"/>
      <c r="C82" s="217"/>
      <c r="D82" s="217"/>
      <c r="E82" s="217"/>
      <c r="F82" s="20"/>
      <c r="H82" s="95"/>
      <c r="I82" s="2"/>
      <c r="O82" s="2"/>
      <c r="P82" s="2"/>
    </row>
    <row r="83" spans="1:19" s="218" customFormat="1">
      <c r="A83" s="217"/>
      <c r="B83" s="217"/>
      <c r="C83" s="217"/>
      <c r="D83" s="217"/>
      <c r="E83" s="217"/>
      <c r="F83" s="20"/>
      <c r="I83" s="2"/>
      <c r="R83" s="2"/>
      <c r="S83" s="2"/>
    </row>
    <row r="84" spans="1:19" s="218" customFormat="1">
      <c r="A84" s="217"/>
      <c r="B84" s="217"/>
      <c r="C84" s="217"/>
      <c r="D84" s="217"/>
      <c r="E84" s="217"/>
      <c r="F84" s="20"/>
    </row>
    <row r="85" spans="1:19" s="218" customFormat="1">
      <c r="A85" s="217"/>
      <c r="B85" s="217"/>
      <c r="C85" s="217"/>
      <c r="D85" s="217"/>
      <c r="E85" s="217"/>
      <c r="F85" s="20"/>
    </row>
    <row r="86" spans="1:19" s="218" customFormat="1">
      <c r="A86" s="217"/>
      <c r="B86" s="217"/>
      <c r="C86" s="217"/>
      <c r="D86" s="217"/>
      <c r="E86" s="217"/>
      <c r="F86" s="20"/>
    </row>
    <row r="87" spans="1:19" s="218" customFormat="1">
      <c r="A87" s="217"/>
      <c r="B87" s="217"/>
      <c r="C87" s="217"/>
      <c r="D87" s="217"/>
      <c r="E87" s="217"/>
      <c r="F87" s="20"/>
    </row>
    <row r="88" spans="1:19" s="218" customFormat="1">
      <c r="A88" s="217"/>
      <c r="B88" s="217"/>
      <c r="C88" s="217"/>
      <c r="D88" s="217"/>
      <c r="E88" s="217"/>
      <c r="F88" s="20"/>
    </row>
    <row r="89" spans="1:19" s="218" customFormat="1">
      <c r="A89" s="217"/>
      <c r="B89" s="217"/>
      <c r="C89" s="217"/>
      <c r="D89" s="217"/>
      <c r="E89" s="217"/>
      <c r="F89" s="20"/>
    </row>
    <row r="90" spans="1:19" s="218" customFormat="1">
      <c r="A90" s="217"/>
      <c r="B90" s="217"/>
      <c r="C90" s="217"/>
      <c r="D90" s="217"/>
      <c r="E90" s="217"/>
      <c r="F90" s="20"/>
    </row>
    <row r="91" spans="1:19" s="218" customFormat="1">
      <c r="A91" s="217"/>
      <c r="B91" s="217"/>
      <c r="C91" s="217"/>
      <c r="D91" s="217"/>
      <c r="E91" s="217"/>
      <c r="F91" s="20"/>
    </row>
    <row r="92" spans="1:19" s="218" customFormat="1">
      <c r="A92" s="217"/>
      <c r="B92" s="217"/>
      <c r="C92" s="217"/>
      <c r="D92" s="217"/>
      <c r="E92" s="217"/>
      <c r="F92" s="20"/>
    </row>
    <row r="93" spans="1:19" s="218" customFormat="1">
      <c r="A93" s="217"/>
      <c r="B93" s="217"/>
      <c r="C93" s="217"/>
      <c r="D93" s="217"/>
      <c r="E93" s="217"/>
      <c r="F93" s="20"/>
    </row>
    <row r="94" spans="1:19" s="218" customFormat="1">
      <c r="A94" s="217"/>
      <c r="B94" s="217"/>
      <c r="C94" s="217"/>
      <c r="D94" s="217"/>
      <c r="E94" s="217"/>
      <c r="F94" s="20"/>
    </row>
    <row r="95" spans="1:19" s="218" customFormat="1">
      <c r="A95" s="217"/>
      <c r="B95" s="217"/>
      <c r="C95" s="217"/>
      <c r="D95" s="217"/>
      <c r="E95" s="217"/>
      <c r="F95" s="20"/>
    </row>
    <row r="96" spans="1:19" s="218" customFormat="1">
      <c r="A96" s="217"/>
      <c r="B96" s="217"/>
      <c r="C96" s="217"/>
      <c r="D96" s="217"/>
      <c r="E96" s="217"/>
      <c r="F96" s="20"/>
    </row>
    <row r="97" spans="1:6" s="218" customFormat="1">
      <c r="A97" s="217"/>
      <c r="B97" s="217"/>
      <c r="C97" s="217"/>
      <c r="D97" s="217"/>
      <c r="E97" s="217"/>
      <c r="F97" s="20"/>
    </row>
    <row r="98" spans="1:6" s="218" customFormat="1">
      <c r="A98" s="217"/>
      <c r="B98" s="217"/>
      <c r="C98" s="217"/>
      <c r="D98" s="217"/>
      <c r="E98" s="217"/>
      <c r="F98" s="20"/>
    </row>
    <row r="99" spans="1:6" s="218" customFormat="1">
      <c r="A99" s="217"/>
      <c r="B99" s="217"/>
      <c r="C99" s="217"/>
      <c r="D99" s="217"/>
      <c r="E99" s="217"/>
      <c r="F99" s="20"/>
    </row>
    <row r="100" spans="1:6" s="218" customFormat="1">
      <c r="A100" s="217"/>
      <c r="B100" s="217"/>
      <c r="C100" s="217"/>
      <c r="D100" s="217"/>
      <c r="E100" s="217"/>
      <c r="F100" s="20"/>
    </row>
    <row r="101" spans="1:6" s="218" customFormat="1">
      <c r="A101" s="217"/>
      <c r="B101" s="217"/>
      <c r="C101" s="217"/>
      <c r="D101" s="217"/>
      <c r="E101" s="217"/>
      <c r="F101" s="20"/>
    </row>
    <row r="102" spans="1:6" s="218" customFormat="1">
      <c r="A102" s="217"/>
      <c r="B102" s="217"/>
      <c r="C102" s="217"/>
      <c r="D102" s="217"/>
      <c r="E102" s="217"/>
      <c r="F102" s="20"/>
    </row>
    <row r="103" spans="1:6" s="218" customFormat="1">
      <c r="A103" s="217"/>
      <c r="B103" s="217"/>
      <c r="C103" s="217"/>
      <c r="D103" s="217"/>
      <c r="E103" s="217"/>
      <c r="F103" s="20"/>
    </row>
    <row r="104" spans="1:6" s="218" customFormat="1">
      <c r="A104" s="217"/>
      <c r="B104" s="217"/>
      <c r="C104" s="217"/>
      <c r="D104" s="217"/>
      <c r="E104" s="217"/>
      <c r="F104" s="20"/>
    </row>
    <row r="105" spans="1:6" s="218" customFormat="1">
      <c r="A105" s="217"/>
      <c r="B105" s="217"/>
      <c r="C105" s="217"/>
      <c r="D105" s="217"/>
      <c r="E105" s="217"/>
      <c r="F105" s="20"/>
    </row>
    <row r="106" spans="1:6" s="218" customFormat="1">
      <c r="A106" s="217"/>
      <c r="B106" s="217"/>
      <c r="C106" s="217"/>
      <c r="D106" s="217"/>
      <c r="E106" s="217"/>
      <c r="F106" s="20"/>
    </row>
    <row r="107" spans="1:6" s="218" customFormat="1">
      <c r="A107" s="217"/>
      <c r="B107" s="217"/>
      <c r="C107" s="217"/>
      <c r="D107" s="217"/>
      <c r="E107" s="217"/>
      <c r="F107" s="20"/>
    </row>
    <row r="108" spans="1:6" s="218" customFormat="1">
      <c r="A108" s="217"/>
      <c r="B108" s="217"/>
      <c r="C108" s="217"/>
      <c r="D108" s="217"/>
      <c r="E108" s="217"/>
      <c r="F108" s="20"/>
    </row>
    <row r="109" spans="1:6" s="218" customFormat="1">
      <c r="A109" s="217"/>
      <c r="B109" s="217"/>
      <c r="C109" s="217"/>
      <c r="D109" s="217"/>
      <c r="E109" s="217"/>
      <c r="F109" s="20"/>
    </row>
    <row r="110" spans="1:6" s="218" customFormat="1">
      <c r="A110" s="217"/>
      <c r="B110" s="217"/>
      <c r="C110" s="217"/>
      <c r="D110" s="217"/>
      <c r="E110" s="217"/>
      <c r="F110" s="20"/>
    </row>
    <row r="111" spans="1:6" s="218" customFormat="1">
      <c r="A111" s="217"/>
      <c r="B111" s="217"/>
      <c r="C111" s="217"/>
      <c r="D111" s="217"/>
      <c r="E111" s="217"/>
      <c r="F111" s="20"/>
    </row>
    <row r="112" spans="1:6" s="218" customFormat="1">
      <c r="A112" s="217"/>
      <c r="B112" s="217"/>
      <c r="C112" s="217"/>
      <c r="D112" s="217"/>
      <c r="E112" s="217"/>
      <c r="F112" s="20"/>
    </row>
    <row r="113" spans="1:6" s="218" customFormat="1">
      <c r="A113" s="217"/>
      <c r="B113" s="217"/>
      <c r="C113" s="217"/>
      <c r="D113" s="217"/>
      <c r="E113" s="217"/>
      <c r="F113" s="20"/>
    </row>
    <row r="114" spans="1:6" s="218" customFormat="1">
      <c r="A114" s="217"/>
      <c r="B114" s="217"/>
      <c r="C114" s="217"/>
      <c r="D114" s="217"/>
      <c r="E114" s="217"/>
      <c r="F114" s="20"/>
    </row>
    <row r="115" spans="1:6" s="218" customFormat="1">
      <c r="A115" s="217"/>
      <c r="B115" s="217"/>
      <c r="C115" s="217"/>
      <c r="D115" s="217"/>
      <c r="E115" s="217"/>
      <c r="F115" s="20"/>
    </row>
    <row r="116" spans="1:6" s="218" customFormat="1">
      <c r="A116" s="217"/>
      <c r="B116" s="217"/>
      <c r="C116" s="217"/>
      <c r="D116" s="217"/>
      <c r="E116" s="217"/>
      <c r="F116" s="20"/>
    </row>
    <row r="117" spans="1:6" s="218" customFormat="1">
      <c r="A117" s="217"/>
      <c r="B117" s="217"/>
      <c r="C117" s="217"/>
      <c r="D117" s="217"/>
      <c r="E117" s="217"/>
      <c r="F117" s="20"/>
    </row>
    <row r="118" spans="1:6" s="218" customFormat="1">
      <c r="A118" s="217"/>
      <c r="B118" s="217"/>
      <c r="C118" s="217"/>
      <c r="D118" s="217"/>
      <c r="E118" s="217"/>
      <c r="F118" s="20"/>
    </row>
    <row r="119" spans="1:6" s="218" customFormat="1">
      <c r="A119" s="217"/>
      <c r="B119" s="217"/>
      <c r="C119" s="217"/>
      <c r="D119" s="217"/>
      <c r="E119" s="217"/>
      <c r="F119" s="20"/>
    </row>
    <row r="120" spans="1:6" s="218" customFormat="1">
      <c r="A120" s="217"/>
      <c r="B120" s="217"/>
      <c r="C120" s="217"/>
      <c r="D120" s="217"/>
      <c r="E120" s="217"/>
      <c r="F120" s="20"/>
    </row>
    <row r="121" spans="1:6" s="218" customFormat="1">
      <c r="A121" s="217"/>
      <c r="B121" s="217"/>
      <c r="C121" s="217"/>
      <c r="D121" s="217"/>
      <c r="E121" s="217"/>
      <c r="F121" s="20"/>
    </row>
    <row r="122" spans="1:6" s="218" customFormat="1">
      <c r="A122" s="217"/>
      <c r="B122" s="217"/>
      <c r="C122" s="217"/>
      <c r="D122" s="217"/>
      <c r="E122" s="217"/>
      <c r="F122" s="20"/>
    </row>
    <row r="123" spans="1:6" s="218" customFormat="1">
      <c r="A123" s="217"/>
      <c r="B123" s="217"/>
      <c r="C123" s="217"/>
      <c r="D123" s="217"/>
      <c r="E123" s="217"/>
      <c r="F123" s="20"/>
    </row>
    <row r="124" spans="1:6" s="218" customFormat="1">
      <c r="A124" s="217"/>
      <c r="B124" s="217"/>
      <c r="C124" s="217"/>
      <c r="D124" s="217"/>
      <c r="E124" s="217"/>
      <c r="F124" s="20"/>
    </row>
    <row r="125" spans="1:6" s="218" customFormat="1">
      <c r="A125" s="217"/>
      <c r="B125" s="217"/>
      <c r="C125" s="217"/>
      <c r="D125" s="217"/>
      <c r="E125" s="217"/>
      <c r="F125" s="20"/>
    </row>
    <row r="126" spans="1:6" s="218" customFormat="1">
      <c r="A126" s="217"/>
      <c r="B126" s="217"/>
      <c r="C126" s="217"/>
      <c r="D126" s="217"/>
      <c r="E126" s="217"/>
      <c r="F126" s="20"/>
    </row>
    <row r="127" spans="1:6" s="218" customFormat="1">
      <c r="A127" s="217"/>
      <c r="B127" s="217"/>
      <c r="C127" s="217"/>
      <c r="D127" s="217"/>
      <c r="E127" s="217"/>
      <c r="F127" s="20"/>
    </row>
    <row r="128" spans="1:6" s="218" customFormat="1">
      <c r="A128" s="217"/>
      <c r="B128" s="217"/>
      <c r="C128" s="217"/>
      <c r="D128" s="217"/>
      <c r="E128" s="217"/>
      <c r="F128" s="20"/>
    </row>
    <row r="129" spans="1:16" s="218" customFormat="1">
      <c r="A129" s="217"/>
      <c r="B129" s="217"/>
      <c r="C129" s="217"/>
      <c r="D129" s="217"/>
      <c r="E129" s="217"/>
      <c r="F129" s="20"/>
    </row>
    <row r="130" spans="1:16" s="218" customFormat="1">
      <c r="A130" s="217"/>
      <c r="B130" s="217"/>
      <c r="C130" s="217"/>
      <c r="D130" s="217"/>
      <c r="E130" s="217"/>
      <c r="F130" s="20"/>
    </row>
    <row r="131" spans="1:16" s="218" customFormat="1">
      <c r="A131" s="217"/>
      <c r="B131" s="217"/>
      <c r="C131" s="217"/>
      <c r="D131" s="217"/>
      <c r="E131" s="217"/>
      <c r="F131" s="20"/>
    </row>
    <row r="132" spans="1:16" s="218" customFormat="1">
      <c r="A132" s="217"/>
      <c r="B132" s="217"/>
      <c r="C132" s="217"/>
      <c r="D132" s="217"/>
      <c r="E132" s="217"/>
      <c r="F132" s="20"/>
    </row>
    <row r="133" spans="1:16" s="218" customFormat="1">
      <c r="A133" s="217"/>
      <c r="B133" s="217"/>
      <c r="C133" s="217"/>
      <c r="D133" s="217"/>
      <c r="E133" s="217"/>
      <c r="F133" s="20"/>
    </row>
    <row r="134" spans="1:16" s="218" customFormat="1">
      <c r="A134" s="217"/>
      <c r="B134" s="217"/>
      <c r="C134" s="217"/>
      <c r="D134" s="217"/>
      <c r="E134" s="217"/>
      <c r="F134" s="20"/>
    </row>
    <row r="135" spans="1:16" s="218" customFormat="1">
      <c r="A135" s="217"/>
      <c r="B135" s="217"/>
      <c r="C135" s="217"/>
      <c r="D135" s="217"/>
      <c r="E135" s="217"/>
      <c r="F135" s="20"/>
    </row>
    <row r="136" spans="1:16" s="218" customFormat="1">
      <c r="A136" s="217"/>
      <c r="B136" s="217"/>
      <c r="C136" s="217"/>
      <c r="D136" s="217"/>
      <c r="E136" s="217"/>
      <c r="F136" s="20"/>
    </row>
    <row r="137" spans="1:16" s="218" customFormat="1">
      <c r="A137" s="217"/>
      <c r="B137" s="217"/>
      <c r="C137" s="217"/>
      <c r="D137" s="217"/>
      <c r="E137" s="217"/>
      <c r="F137" s="20"/>
    </row>
    <row r="138" spans="1:16" s="218" customFormat="1">
      <c r="A138" s="217"/>
      <c r="B138" s="217"/>
      <c r="C138" s="217"/>
      <c r="D138" s="217"/>
      <c r="E138" s="217"/>
      <c r="F138" s="20"/>
    </row>
    <row r="139" spans="1:16" s="218" customFormat="1">
      <c r="A139" s="217"/>
      <c r="B139" s="217"/>
      <c r="C139" s="217"/>
      <c r="D139" s="217"/>
      <c r="E139" s="217"/>
      <c r="F139" s="20"/>
    </row>
    <row r="140" spans="1:16" s="218" customFormat="1">
      <c r="A140" s="217"/>
      <c r="B140" s="217"/>
      <c r="C140" s="217"/>
      <c r="D140" s="217"/>
      <c r="E140" s="217"/>
      <c r="F140" s="20"/>
    </row>
    <row r="141" spans="1:16" s="218" customFormat="1">
      <c r="A141" s="217"/>
      <c r="B141" s="217"/>
      <c r="C141" s="217"/>
      <c r="D141" s="217"/>
      <c r="E141" s="217"/>
      <c r="F141" s="20"/>
    </row>
    <row r="142" spans="1:16" s="218" customFormat="1">
      <c r="A142" s="217"/>
      <c r="B142" s="217"/>
      <c r="C142" s="217"/>
      <c r="D142" s="217"/>
      <c r="E142" s="217"/>
      <c r="F142" s="20"/>
    </row>
    <row r="143" spans="1:16" s="218" customFormat="1">
      <c r="A143" s="217"/>
      <c r="B143" s="217"/>
      <c r="C143" s="217"/>
      <c r="D143" s="217"/>
      <c r="E143" s="217"/>
      <c r="F143" s="20"/>
      <c r="P143" s="217"/>
    </row>
    <row r="144" spans="1:16" s="218" customFormat="1">
      <c r="A144" s="217"/>
      <c r="B144" s="217"/>
      <c r="C144" s="217"/>
      <c r="D144" s="217"/>
      <c r="E144" s="217"/>
      <c r="F144" s="20"/>
      <c r="P144" s="217"/>
    </row>
    <row r="145" spans="1:16" s="218" customFormat="1">
      <c r="A145" s="217"/>
      <c r="B145" s="217"/>
      <c r="C145" s="217"/>
      <c r="D145" s="217"/>
      <c r="E145" s="217"/>
      <c r="F145" s="20"/>
      <c r="P145" s="217"/>
    </row>
    <row r="146" spans="1:16" s="218" customFormat="1">
      <c r="A146" s="217"/>
      <c r="B146" s="217"/>
      <c r="C146" s="217"/>
      <c r="D146" s="217"/>
      <c r="E146" s="217"/>
      <c r="F146" s="20"/>
      <c r="P146" s="217"/>
    </row>
    <row r="147" spans="1:16" s="218" customFormat="1">
      <c r="A147" s="217"/>
      <c r="B147" s="217"/>
      <c r="C147" s="217"/>
      <c r="D147" s="217"/>
      <c r="E147" s="217"/>
      <c r="F147" s="20"/>
      <c r="P147" s="217"/>
    </row>
    <row r="148" spans="1:16" s="218" customFormat="1">
      <c r="A148" s="217"/>
      <c r="B148" s="217"/>
      <c r="C148" s="217"/>
      <c r="D148" s="217"/>
      <c r="E148" s="217"/>
      <c r="F148" s="20"/>
      <c r="P148" s="217"/>
    </row>
    <row r="149" spans="1:16" s="218" customFormat="1">
      <c r="A149" s="217"/>
      <c r="B149" s="217"/>
      <c r="C149" s="217"/>
      <c r="D149" s="217"/>
      <c r="E149" s="217"/>
      <c r="F149" s="20"/>
      <c r="P149" s="217"/>
    </row>
    <row r="150" spans="1:16" s="218" customFormat="1">
      <c r="A150" s="217"/>
      <c r="B150" s="217"/>
      <c r="C150" s="217"/>
      <c r="D150" s="217"/>
      <c r="E150" s="217"/>
      <c r="F150" s="20"/>
      <c r="P150" s="217"/>
    </row>
    <row r="151" spans="1:16" s="218" customFormat="1">
      <c r="A151" s="217"/>
      <c r="B151" s="217"/>
      <c r="C151" s="217"/>
      <c r="D151" s="217"/>
      <c r="E151" s="217"/>
      <c r="F151" s="20"/>
      <c r="P151" s="217"/>
    </row>
  </sheetData>
  <pageMargins left="0.43307086614173229" right="0.23622047244094488" top="0.55118110236220474" bottom="0.55118110236220474" header="0.31496062992125984" footer="0.31496062992125984"/>
  <pageSetup paperSize="9" scale="2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>
    <pageSetUpPr fitToPage="1"/>
  </sheetPr>
  <dimension ref="A1:AU90"/>
  <sheetViews>
    <sheetView showGridLines="0" zoomScale="70" zoomScaleNormal="70" workbookViewId="0"/>
  </sheetViews>
  <sheetFormatPr defaultColWidth="9.140625" defaultRowHeight="12.75"/>
  <cols>
    <col min="1" max="1" width="3.140625" style="70" customWidth="1"/>
    <col min="2" max="2" width="28.5703125" style="72" customWidth="1"/>
    <col min="3" max="3" width="16.85546875" style="72" customWidth="1"/>
    <col min="4" max="5" width="12" style="72" customWidth="1"/>
    <col min="6" max="6" width="12" style="71" customWidth="1"/>
    <col min="7" max="7" width="12.42578125" style="71" customWidth="1"/>
    <col min="8" max="16" width="12.28515625" style="71" customWidth="1"/>
    <col min="17" max="17" width="25.140625" style="71" customWidth="1"/>
    <col min="18" max="18" width="1.140625" style="71" hidden="1" customWidth="1"/>
    <col min="19" max="19" width="12.28515625" style="70" hidden="1" customWidth="1"/>
    <col min="20" max="20" width="1.140625" style="71" hidden="1" customWidth="1"/>
    <col min="21" max="22" width="12.28515625" style="70" customWidth="1"/>
    <col min="23" max="23" width="13.85546875" style="70" customWidth="1"/>
    <col min="24" max="25" width="12" style="70" customWidth="1"/>
    <col min="26" max="28" width="10.7109375" style="70" bestFit="1" customWidth="1"/>
    <col min="29" max="29" width="16.5703125" style="70" customWidth="1"/>
    <col min="30" max="33" width="10.7109375" style="70" bestFit="1" customWidth="1"/>
    <col min="34" max="34" width="9.140625" style="70"/>
    <col min="35" max="38" width="10.7109375" style="70" bestFit="1" customWidth="1"/>
    <col min="39" max="39" width="9.140625" style="70"/>
    <col min="40" max="43" width="10.7109375" style="70" bestFit="1" customWidth="1"/>
    <col min="44" max="51" width="9.140625" style="70"/>
    <col min="52" max="52" width="9.140625" style="70" customWidth="1"/>
    <col min="53" max="16384" width="9.140625" style="70"/>
  </cols>
  <sheetData>
    <row r="1" spans="1:47" customFormat="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78"/>
      <c r="Q1" s="178"/>
      <c r="R1" s="178"/>
      <c r="S1" s="179"/>
      <c r="T1" s="178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</row>
    <row r="2" spans="1:47" customFormat="1" ht="17.25" customHeight="1">
      <c r="A2" s="170" t="s">
        <v>33</v>
      </c>
      <c r="B2" s="169"/>
      <c r="C2" s="170"/>
      <c r="D2" s="170"/>
      <c r="E2" s="170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78"/>
      <c r="Q2" s="178"/>
      <c r="R2" s="178"/>
      <c r="S2" s="179"/>
      <c r="T2" s="178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</row>
    <row r="3" spans="1:47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8"/>
      <c r="Q3" s="178"/>
      <c r="R3" s="178"/>
      <c r="S3" s="179"/>
      <c r="T3" s="178"/>
      <c r="U3" s="179"/>
      <c r="V3" s="179"/>
      <c r="W3" s="179"/>
      <c r="X3" s="179"/>
      <c r="Y3" s="179"/>
      <c r="Z3" s="10"/>
      <c r="AA3" s="10"/>
      <c r="AC3" s="179"/>
    </row>
    <row r="4" spans="1:47" ht="15">
      <c r="P4" s="178"/>
      <c r="Q4" s="249"/>
      <c r="R4" s="178"/>
      <c r="S4" s="179"/>
      <c r="T4" s="178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</row>
    <row r="5" spans="1:47" ht="12.75" customHeight="1">
      <c r="A5" s="77"/>
      <c r="B5" s="70"/>
      <c r="F5" s="72"/>
      <c r="G5" s="72"/>
      <c r="H5" s="229"/>
      <c r="I5" s="229"/>
      <c r="J5" s="229"/>
      <c r="K5" s="229"/>
      <c r="L5" s="229"/>
      <c r="M5" s="229"/>
      <c r="N5" s="229"/>
      <c r="O5" s="229"/>
      <c r="P5" s="178"/>
      <c r="Q5" s="249"/>
      <c r="R5" s="178"/>
      <c r="S5" s="179"/>
      <c r="T5" s="178"/>
      <c r="U5" s="179"/>
      <c r="V5" s="179"/>
      <c r="W5" s="179"/>
      <c r="X5" s="179"/>
      <c r="Y5" s="179"/>
      <c r="Z5"/>
      <c r="AA5"/>
      <c r="AB5"/>
      <c r="AC5" s="179"/>
      <c r="AD5"/>
      <c r="AE5"/>
      <c r="AF5"/>
    </row>
    <row r="6" spans="1:47" ht="12.75" customHeight="1">
      <c r="B6" s="70"/>
      <c r="D6" s="74"/>
      <c r="E6" s="74"/>
      <c r="H6" s="309"/>
      <c r="P6" s="178"/>
      <c r="Q6" s="178"/>
      <c r="R6" s="178"/>
      <c r="S6" s="179"/>
      <c r="T6" s="178"/>
      <c r="U6" s="179"/>
      <c r="V6" s="179"/>
      <c r="W6" s="179"/>
      <c r="X6" s="179"/>
      <c r="Y6" s="179"/>
      <c r="Z6"/>
      <c r="AA6"/>
      <c r="AB6"/>
      <c r="AC6" s="179"/>
      <c r="AD6"/>
      <c r="AE6"/>
      <c r="AF6"/>
    </row>
    <row r="7" spans="1:47" ht="12.75" customHeight="1">
      <c r="B7" s="70"/>
      <c r="D7" s="74"/>
      <c r="E7" s="74"/>
      <c r="P7" s="178"/>
      <c r="Q7" s="178"/>
      <c r="R7" s="178"/>
      <c r="S7" s="179"/>
      <c r="T7" s="178"/>
      <c r="U7" s="179"/>
      <c r="V7" s="179"/>
      <c r="W7" s="179"/>
      <c r="X7" s="179"/>
      <c r="Y7" s="179"/>
      <c r="Z7" s="217"/>
      <c r="AA7" s="217"/>
      <c r="AB7" s="217"/>
      <c r="AC7" s="179"/>
      <c r="AD7" s="217"/>
      <c r="AE7" s="217"/>
      <c r="AF7" s="217"/>
    </row>
    <row r="8" spans="1:47" s="2" customFormat="1">
      <c r="A8" s="173" t="s">
        <v>122</v>
      </c>
      <c r="B8" s="173"/>
      <c r="C8" s="173"/>
      <c r="D8" s="173"/>
      <c r="E8" s="173"/>
      <c r="F8" s="175"/>
      <c r="G8" s="175"/>
      <c r="H8" s="175"/>
      <c r="I8" s="175"/>
      <c r="J8" s="175"/>
      <c r="K8" s="175"/>
      <c r="L8" s="175"/>
      <c r="M8" s="175"/>
      <c r="N8" s="175"/>
      <c r="O8" s="177"/>
      <c r="Q8" s="178"/>
      <c r="R8" s="178"/>
      <c r="S8" s="179"/>
      <c r="T8" s="178"/>
      <c r="U8" s="179"/>
      <c r="V8" s="179"/>
      <c r="W8" s="179"/>
      <c r="X8" s="179"/>
      <c r="Y8" s="179"/>
      <c r="Z8" s="217"/>
      <c r="AA8" s="217"/>
      <c r="AB8" s="217"/>
      <c r="AC8" s="179"/>
      <c r="AD8" s="217"/>
      <c r="AE8" s="217"/>
      <c r="AF8" s="217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</row>
    <row r="9" spans="1:47" ht="12.75" customHeight="1">
      <c r="B9" s="70"/>
      <c r="C9" s="73"/>
      <c r="D9" s="74"/>
      <c r="E9" s="74"/>
      <c r="Q9" s="178"/>
      <c r="R9" s="178"/>
      <c r="S9" s="179"/>
      <c r="T9" s="178"/>
      <c r="U9" s="179"/>
      <c r="V9" s="179"/>
      <c r="W9" s="179"/>
      <c r="X9" s="179"/>
      <c r="Y9" s="179"/>
      <c r="Z9" s="217"/>
      <c r="AA9" s="217"/>
      <c r="AB9" s="217"/>
      <c r="AC9" s="179"/>
      <c r="AD9" s="217"/>
      <c r="AE9" s="217"/>
      <c r="AF9" s="217"/>
    </row>
    <row r="10" spans="1:47" s="77" customFormat="1">
      <c r="B10" s="202" t="s">
        <v>123</v>
      </c>
      <c r="C10" s="202"/>
      <c r="D10" s="206"/>
      <c r="E10" s="206"/>
      <c r="F10" s="206">
        <v>2016</v>
      </c>
      <c r="G10" s="206">
        <v>2017</v>
      </c>
      <c r="H10" s="206">
        <v>2018</v>
      </c>
      <c r="I10" s="206">
        <v>2019</v>
      </c>
      <c r="J10" s="248">
        <f t="shared" ref="J10:O10" si="0">I10+1</f>
        <v>2020</v>
      </c>
      <c r="K10" s="248">
        <f t="shared" si="0"/>
        <v>2021</v>
      </c>
      <c r="L10" s="248">
        <f t="shared" si="0"/>
        <v>2022</v>
      </c>
      <c r="M10" s="248">
        <f t="shared" si="0"/>
        <v>2023</v>
      </c>
      <c r="N10" s="248">
        <f t="shared" si="0"/>
        <v>2024</v>
      </c>
      <c r="O10" s="248">
        <f t="shared" si="0"/>
        <v>2025</v>
      </c>
      <c r="P10" s="207"/>
      <c r="Q10" s="178"/>
      <c r="R10" s="178"/>
      <c r="S10" s="179"/>
      <c r="T10" s="178"/>
      <c r="U10" s="179"/>
      <c r="V10" s="179"/>
      <c r="W10" s="179"/>
      <c r="X10" s="179"/>
      <c r="Y10" s="179"/>
      <c r="Z10" s="217"/>
      <c r="AA10" s="217"/>
      <c r="AB10" s="217"/>
      <c r="AC10" s="179"/>
      <c r="AD10" s="217"/>
      <c r="AE10" s="217"/>
      <c r="AF10" s="217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</row>
    <row r="11" spans="1:47">
      <c r="B11" s="72" t="s">
        <v>120</v>
      </c>
      <c r="D11" s="71" t="s">
        <v>171</v>
      </c>
      <c r="E11" s="115"/>
      <c r="F11" s="75"/>
      <c r="G11" s="75"/>
      <c r="H11" s="230">
        <v>215.30468450726011</v>
      </c>
      <c r="I11" s="75">
        <f>H11*(1+Project_inputs!M$93)</f>
        <v>215.30468450726011</v>
      </c>
      <c r="J11" s="75">
        <f>I11*(1+Project_inputs!N$93)</f>
        <v>215.30468450726011</v>
      </c>
      <c r="K11" s="75">
        <f>J11*(1+Project_inputs!O$93)</f>
        <v>215.30468450726011</v>
      </c>
      <c r="L11" s="75">
        <f>K11*(1+Project_inputs!P$93)</f>
        <v>215.30468450726011</v>
      </c>
      <c r="M11" s="75">
        <f>L11*(1+Project_inputs!Q$93)</f>
        <v>215.30468450726011</v>
      </c>
      <c r="N11" s="75">
        <f>M11*(1+Project_inputs!R$93)</f>
        <v>215.30468450726011</v>
      </c>
      <c r="O11" s="75">
        <f>N11*(1+Project_inputs!S$93)</f>
        <v>215.30468450726011</v>
      </c>
      <c r="Q11" s="304"/>
      <c r="R11" s="178"/>
      <c r="S11" s="179"/>
      <c r="T11" s="178"/>
      <c r="U11" s="179"/>
      <c r="V11" s="179"/>
      <c r="W11" s="179"/>
      <c r="X11" s="179"/>
      <c r="Y11" s="179"/>
      <c r="Z11" s="217"/>
      <c r="AA11" s="217"/>
      <c r="AB11" s="217"/>
      <c r="AC11" s="179"/>
      <c r="AD11" s="217"/>
      <c r="AE11" s="217"/>
      <c r="AF11" s="217"/>
      <c r="AU11" s="275"/>
    </row>
    <row r="12" spans="1:47">
      <c r="F12" s="75"/>
      <c r="G12" s="75"/>
      <c r="H12" s="75"/>
      <c r="I12" s="75"/>
      <c r="J12" s="75"/>
      <c r="K12" s="75"/>
      <c r="L12" s="75"/>
      <c r="M12" s="75"/>
      <c r="N12" s="75"/>
      <c r="O12" s="75"/>
      <c r="Q12" s="178"/>
      <c r="R12" s="178"/>
      <c r="S12" s="179"/>
      <c r="T12" s="178"/>
      <c r="U12" s="179"/>
      <c r="V12" s="179"/>
      <c r="W12" s="179"/>
      <c r="X12" s="179"/>
      <c r="Y12" s="179"/>
      <c r="Z12" s="217"/>
      <c r="AA12" s="217"/>
      <c r="AB12" s="217"/>
      <c r="AC12" s="179"/>
      <c r="AD12" s="217"/>
      <c r="AE12" s="217"/>
      <c r="AF12" s="217"/>
      <c r="AU12" s="275"/>
    </row>
    <row r="13" spans="1:47"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178"/>
      <c r="R13" s="178"/>
      <c r="S13" s="179"/>
      <c r="T13" s="178"/>
      <c r="U13" s="179"/>
      <c r="V13" s="179"/>
      <c r="W13" s="179"/>
      <c r="X13" s="179"/>
      <c r="Y13" s="179"/>
      <c r="Z13" s="217"/>
      <c r="AA13" s="217"/>
      <c r="AB13" s="217"/>
      <c r="AC13" s="179"/>
      <c r="AD13" s="217"/>
      <c r="AE13" s="217"/>
      <c r="AF13" s="217"/>
      <c r="AU13" s="275"/>
    </row>
    <row r="14" spans="1:47" s="2" customFormat="1">
      <c r="A14" s="173" t="s">
        <v>98</v>
      </c>
      <c r="B14" s="173"/>
      <c r="C14" s="173"/>
      <c r="D14" s="173"/>
      <c r="E14" s="173"/>
      <c r="F14" s="175"/>
      <c r="G14" s="175"/>
      <c r="H14" s="175"/>
      <c r="I14" s="175"/>
      <c r="J14" s="175"/>
      <c r="K14" s="175"/>
      <c r="L14" s="175"/>
      <c r="M14" s="175"/>
      <c r="N14" s="175"/>
      <c r="O14" s="177"/>
      <c r="Q14" s="178"/>
      <c r="R14" s="178"/>
      <c r="S14" s="179"/>
      <c r="T14" s="178"/>
      <c r="U14" s="179"/>
      <c r="V14" s="179"/>
      <c r="W14" s="179"/>
      <c r="X14" s="179"/>
      <c r="Y14" s="179"/>
      <c r="Z14" s="217"/>
      <c r="AA14" s="217"/>
      <c r="AB14" s="217"/>
      <c r="AC14" s="179"/>
      <c r="AD14" s="217"/>
      <c r="AE14" s="217"/>
      <c r="AF14" s="217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276"/>
    </row>
    <row r="15" spans="1:47" ht="12.75" customHeight="1">
      <c r="B15" s="70"/>
      <c r="C15" s="70"/>
      <c r="D15" s="71"/>
      <c r="E15" s="79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0"/>
      <c r="Q15" s="304"/>
      <c r="R15" s="178"/>
      <c r="S15" s="179"/>
      <c r="T15" s="178"/>
      <c r="U15" s="179"/>
      <c r="V15" s="179"/>
      <c r="W15" s="179"/>
      <c r="X15" s="179"/>
      <c r="Y15" s="179"/>
      <c r="Z15" s="217"/>
      <c r="AA15" s="217"/>
      <c r="AB15" s="217"/>
      <c r="AC15" s="179"/>
      <c r="AD15" s="217"/>
      <c r="AE15" s="217"/>
      <c r="AF15" s="217"/>
    </row>
    <row r="16" spans="1:47" ht="12.75" customHeight="1">
      <c r="B16" s="202" t="s">
        <v>29</v>
      </c>
      <c r="C16" s="204"/>
      <c r="D16" s="205"/>
      <c r="E16" s="206"/>
      <c r="F16" s="206">
        <v>2016</v>
      </c>
      <c r="G16" s="206">
        <v>2017</v>
      </c>
      <c r="H16" s="206">
        <v>2018</v>
      </c>
      <c r="I16" s="206">
        <v>2019</v>
      </c>
      <c r="J16" s="248">
        <f t="shared" ref="J16:O16" si="1">I16+1</f>
        <v>2020</v>
      </c>
      <c r="K16" s="248">
        <f t="shared" si="1"/>
        <v>2021</v>
      </c>
      <c r="L16" s="248">
        <f t="shared" si="1"/>
        <v>2022</v>
      </c>
      <c r="M16" s="248">
        <f t="shared" si="1"/>
        <v>2023</v>
      </c>
      <c r="N16" s="248">
        <f t="shared" si="1"/>
        <v>2024</v>
      </c>
      <c r="O16" s="248">
        <f t="shared" si="1"/>
        <v>2025</v>
      </c>
      <c r="P16" s="70"/>
      <c r="Q16" s="304"/>
      <c r="R16" s="178"/>
      <c r="S16" s="179"/>
      <c r="T16" s="178"/>
      <c r="U16" s="179"/>
      <c r="V16" s="179"/>
      <c r="W16" s="179"/>
      <c r="X16" s="179"/>
      <c r="Y16" s="179"/>
      <c r="Z16" s="217"/>
      <c r="AA16" s="217"/>
      <c r="AB16" s="217"/>
      <c r="AC16" s="179"/>
      <c r="AD16" s="217"/>
      <c r="AE16" s="217"/>
      <c r="AF16" s="217"/>
    </row>
    <row r="17" spans="1:32" ht="12.75" customHeight="1">
      <c r="B17" s="78" t="s">
        <v>28</v>
      </c>
      <c r="C17" s="70"/>
      <c r="D17" s="71" t="s">
        <v>171</v>
      </c>
      <c r="E17" s="71"/>
      <c r="F17" s="75"/>
      <c r="G17" s="75"/>
      <c r="H17" s="230">
        <v>208.2081405354011</v>
      </c>
      <c r="I17" s="75">
        <f>H17*(1+Project_inputs!M$93)</f>
        <v>208.2081405354011</v>
      </c>
      <c r="J17" s="75">
        <f>I17*(1+Project_inputs!N$93)</f>
        <v>208.2081405354011</v>
      </c>
      <c r="K17" s="75">
        <f>J17*(1+Project_inputs!O$93)</f>
        <v>208.2081405354011</v>
      </c>
      <c r="L17" s="75">
        <f>K17*(1+Project_inputs!P$93)</f>
        <v>208.2081405354011</v>
      </c>
      <c r="M17" s="75">
        <f>L17*(1+Project_inputs!Q$93)</f>
        <v>208.2081405354011</v>
      </c>
      <c r="N17" s="75">
        <f>M17*(1+Project_inputs!R$93)</f>
        <v>208.2081405354011</v>
      </c>
      <c r="O17" s="75">
        <f>N17*(1+Project_inputs!S$93)</f>
        <v>208.2081405354011</v>
      </c>
      <c r="P17" s="70"/>
      <c r="Q17" s="304"/>
      <c r="R17" s="178"/>
      <c r="S17" s="179"/>
      <c r="T17" s="178"/>
      <c r="U17" s="179"/>
      <c r="V17" s="179"/>
      <c r="W17" s="179"/>
      <c r="X17" s="179"/>
      <c r="Y17" s="179"/>
      <c r="Z17" s="217"/>
      <c r="AA17" s="217"/>
      <c r="AB17" s="217"/>
      <c r="AC17" s="179"/>
      <c r="AD17" s="217"/>
      <c r="AE17" s="217"/>
      <c r="AF17" s="217"/>
    </row>
    <row r="18" spans="1:32" ht="12.75" customHeight="1">
      <c r="B18" s="78" t="s">
        <v>27</v>
      </c>
      <c r="C18" s="70"/>
      <c r="D18" s="71" t="s">
        <v>171</v>
      </c>
      <c r="E18" s="71"/>
      <c r="F18" s="75"/>
      <c r="G18" s="75"/>
      <c r="H18" s="230">
        <v>195.73499225633134</v>
      </c>
      <c r="I18" s="75">
        <f>H18*(1+Project_inputs!M$93)</f>
        <v>195.73499225633134</v>
      </c>
      <c r="J18" s="75">
        <f>I18*(1+Project_inputs!N$93)</f>
        <v>195.73499225633134</v>
      </c>
      <c r="K18" s="75">
        <f>J18*(1+Project_inputs!O$93)</f>
        <v>195.73499225633134</v>
      </c>
      <c r="L18" s="75">
        <f>K18*(1+Project_inputs!P$93)</f>
        <v>195.73499225633134</v>
      </c>
      <c r="M18" s="75">
        <f>L18*(1+Project_inputs!Q$93)</f>
        <v>195.73499225633134</v>
      </c>
      <c r="N18" s="75">
        <f>M18*(1+Project_inputs!R$93)</f>
        <v>195.73499225633134</v>
      </c>
      <c r="O18" s="75">
        <f>N18*(1+Project_inputs!S$93)</f>
        <v>195.73499225633134</v>
      </c>
      <c r="P18" s="70"/>
      <c r="Q18" s="304"/>
      <c r="R18" s="178"/>
      <c r="S18" s="179"/>
      <c r="T18" s="178"/>
      <c r="U18" s="179"/>
      <c r="V18" s="179"/>
      <c r="W18" s="179"/>
      <c r="X18" s="179"/>
      <c r="Y18" s="179"/>
      <c r="Z18" s="217"/>
      <c r="AA18" s="217"/>
      <c r="AB18" s="217"/>
      <c r="AC18" s="179"/>
      <c r="AD18" s="217"/>
      <c r="AE18" s="217"/>
      <c r="AF18" s="217"/>
    </row>
    <row r="19" spans="1:32" ht="12.75" customHeight="1">
      <c r="B19" s="78" t="s">
        <v>2</v>
      </c>
      <c r="C19" s="70"/>
      <c r="D19" s="71" t="s">
        <v>171</v>
      </c>
      <c r="E19" s="71"/>
      <c r="F19" s="75"/>
      <c r="G19" s="75"/>
      <c r="H19" s="230">
        <v>270.26769757519463</v>
      </c>
      <c r="I19" s="75">
        <f>H19*(1+Project_inputs!M$93)</f>
        <v>270.26769757519463</v>
      </c>
      <c r="J19" s="75">
        <f>I19*(1+Project_inputs!N$93)</f>
        <v>270.26769757519463</v>
      </c>
      <c r="K19" s="75">
        <f>J19*(1+Project_inputs!O$93)</f>
        <v>270.26769757519463</v>
      </c>
      <c r="L19" s="75">
        <f>K19*(1+Project_inputs!P$93)</f>
        <v>270.26769757519463</v>
      </c>
      <c r="M19" s="75">
        <f>L19*(1+Project_inputs!Q$93)</f>
        <v>270.26769757519463</v>
      </c>
      <c r="N19" s="75">
        <f>M19*(1+Project_inputs!R$93)</f>
        <v>270.26769757519463</v>
      </c>
      <c r="O19" s="75">
        <f>N19*(1+Project_inputs!S$93)</f>
        <v>270.26769757519463</v>
      </c>
      <c r="P19" s="70"/>
      <c r="Q19" s="304"/>
      <c r="R19" s="178"/>
      <c r="S19" s="179"/>
      <c r="T19" s="178"/>
      <c r="U19" s="179"/>
      <c r="V19" s="179"/>
      <c r="W19" s="179"/>
      <c r="X19" s="179"/>
      <c r="Y19" s="179"/>
      <c r="Z19" s="217"/>
      <c r="AA19" s="217"/>
      <c r="AB19" s="217"/>
      <c r="AC19" s="179"/>
      <c r="AD19" s="217"/>
      <c r="AE19" s="217"/>
      <c r="AF19" s="217"/>
    </row>
    <row r="20" spans="1:32" ht="12.75" customHeight="1">
      <c r="B20" s="78" t="s">
        <v>3</v>
      </c>
      <c r="C20" s="70"/>
      <c r="D20" s="71" t="s">
        <v>171</v>
      </c>
      <c r="E20" s="71"/>
      <c r="F20" s="75"/>
      <c r="G20" s="75"/>
      <c r="H20" s="230">
        <v>173.72775290129252</v>
      </c>
      <c r="I20" s="75">
        <f>H20*(1+Project_inputs!M$93)</f>
        <v>173.72775290129252</v>
      </c>
      <c r="J20" s="75">
        <f>I20*(1+Project_inputs!N$93)</f>
        <v>173.72775290129252</v>
      </c>
      <c r="K20" s="75">
        <f>J20*(1+Project_inputs!O$93)</f>
        <v>173.72775290129252</v>
      </c>
      <c r="L20" s="75">
        <f>K20*(1+Project_inputs!P$93)</f>
        <v>173.72775290129252</v>
      </c>
      <c r="M20" s="75">
        <f>L20*(1+Project_inputs!Q$93)</f>
        <v>173.72775290129252</v>
      </c>
      <c r="N20" s="75">
        <f>M20*(1+Project_inputs!R$93)</f>
        <v>173.72775290129252</v>
      </c>
      <c r="O20" s="75">
        <f>N20*(1+Project_inputs!S$93)</f>
        <v>173.72775290129252</v>
      </c>
      <c r="Q20" s="304"/>
      <c r="R20" s="178"/>
      <c r="S20" s="179"/>
      <c r="T20" s="178"/>
      <c r="U20" s="179"/>
      <c r="V20" s="179"/>
      <c r="W20" s="179"/>
      <c r="X20" s="179"/>
      <c r="Y20" s="179"/>
      <c r="Z20" s="217"/>
      <c r="AA20" s="217"/>
      <c r="AB20" s="217"/>
      <c r="AC20" s="179"/>
      <c r="AD20" s="217"/>
      <c r="AE20" s="217"/>
      <c r="AF20" s="217"/>
    </row>
    <row r="21" spans="1:32">
      <c r="Q21" s="304"/>
      <c r="R21" s="178"/>
      <c r="S21" s="179"/>
      <c r="T21" s="178"/>
      <c r="U21" s="179"/>
      <c r="V21" s="179"/>
      <c r="W21" s="179"/>
      <c r="X21" s="179"/>
      <c r="Y21" s="179"/>
      <c r="Z21" s="217"/>
      <c r="AA21" s="217"/>
      <c r="AB21" s="217"/>
      <c r="AC21" s="179"/>
      <c r="AD21" s="217"/>
      <c r="AE21" s="217"/>
      <c r="AF21" s="217"/>
    </row>
    <row r="22" spans="1:32">
      <c r="Q22" s="304"/>
      <c r="R22" s="178"/>
      <c r="S22" s="179"/>
      <c r="T22" s="178"/>
      <c r="U22" s="179"/>
      <c r="V22" s="179"/>
      <c r="W22" s="179"/>
      <c r="X22" s="179"/>
      <c r="Y22" s="179"/>
      <c r="Z22" s="217"/>
      <c r="AA22" s="217"/>
      <c r="AB22" s="217"/>
      <c r="AC22" s="179"/>
      <c r="AD22" s="217"/>
      <c r="AE22" s="217"/>
      <c r="AF22" s="217"/>
    </row>
    <row r="23" spans="1:32">
      <c r="A23" s="173" t="s">
        <v>109</v>
      </c>
      <c r="B23" s="173"/>
      <c r="C23" s="173"/>
      <c r="D23" s="173"/>
      <c r="E23" s="173"/>
      <c r="F23" s="175"/>
      <c r="G23" s="175"/>
      <c r="H23" s="175"/>
      <c r="I23" s="175"/>
      <c r="J23" s="175"/>
      <c r="K23" s="175"/>
      <c r="L23" s="175"/>
      <c r="M23" s="175"/>
      <c r="N23" s="175"/>
      <c r="O23" s="177"/>
      <c r="Q23" s="304"/>
      <c r="R23" s="178"/>
      <c r="S23" s="179"/>
      <c r="T23" s="178"/>
      <c r="U23" s="179"/>
      <c r="V23" s="179"/>
      <c r="W23" s="179"/>
      <c r="X23" s="179"/>
      <c r="Y23" s="179"/>
      <c r="Z23" s="217"/>
      <c r="AA23" s="217"/>
      <c r="AB23" s="217"/>
      <c r="AC23" s="179"/>
      <c r="AD23" s="217"/>
      <c r="AE23" s="217"/>
      <c r="AF23" s="217"/>
    </row>
    <row r="24" spans="1:32">
      <c r="B24" s="70"/>
      <c r="C24" s="74"/>
      <c r="D24" s="74"/>
      <c r="E24" s="74"/>
      <c r="Q24" s="304"/>
      <c r="R24" s="178"/>
      <c r="S24" s="179"/>
      <c r="T24" s="178"/>
      <c r="U24" s="179"/>
      <c r="V24" s="179"/>
      <c r="W24" s="179"/>
      <c r="X24" s="179"/>
      <c r="Y24" s="179"/>
      <c r="Z24" s="217"/>
      <c r="AA24" s="217"/>
      <c r="AB24" s="217"/>
      <c r="AC24" s="179"/>
      <c r="AD24" s="217"/>
      <c r="AE24" s="217"/>
      <c r="AF24" s="217"/>
    </row>
    <row r="25" spans="1:32">
      <c r="B25" s="202" t="s">
        <v>29</v>
      </c>
      <c r="C25" s="204"/>
      <c r="D25" s="205"/>
      <c r="E25" s="206"/>
      <c r="F25" s="206">
        <v>2016</v>
      </c>
      <c r="G25" s="206">
        <v>2017</v>
      </c>
      <c r="H25" s="206">
        <v>2018</v>
      </c>
      <c r="I25" s="206">
        <v>2019</v>
      </c>
      <c r="J25" s="248">
        <f t="shared" ref="J25:O25" si="2">I25+1</f>
        <v>2020</v>
      </c>
      <c r="K25" s="248">
        <f t="shared" si="2"/>
        <v>2021</v>
      </c>
      <c r="L25" s="248">
        <f t="shared" si="2"/>
        <v>2022</v>
      </c>
      <c r="M25" s="248">
        <f t="shared" si="2"/>
        <v>2023</v>
      </c>
      <c r="N25" s="248">
        <f t="shared" si="2"/>
        <v>2024</v>
      </c>
      <c r="O25" s="248">
        <f t="shared" si="2"/>
        <v>2025</v>
      </c>
      <c r="Q25" s="304"/>
      <c r="R25" s="178"/>
      <c r="S25" s="179"/>
      <c r="T25" s="178"/>
      <c r="U25" s="179"/>
      <c r="V25" s="179"/>
      <c r="W25" s="179"/>
      <c r="X25" s="179"/>
      <c r="Y25" s="179"/>
      <c r="Z25" s="217"/>
      <c r="AA25" s="217"/>
      <c r="AB25" s="217"/>
      <c r="AC25" s="179"/>
      <c r="AD25" s="217"/>
      <c r="AE25" s="217"/>
      <c r="AF25" s="217"/>
    </row>
    <row r="26" spans="1:32">
      <c r="B26" s="78" t="s">
        <v>28</v>
      </c>
      <c r="C26" s="70"/>
      <c r="D26" s="71" t="s">
        <v>171</v>
      </c>
      <c r="E26" s="71"/>
      <c r="F26" s="75"/>
      <c r="G26" s="75"/>
      <c r="H26" s="230">
        <v>175.35975198759749</v>
      </c>
      <c r="I26" s="75">
        <f>H26*(1+Project_inputs!M$93)</f>
        <v>175.35975198759749</v>
      </c>
      <c r="J26" s="75">
        <f>I26*(1+Project_inputs!N$93)</f>
        <v>175.35975198759749</v>
      </c>
      <c r="K26" s="75">
        <f>J26*(1+Project_inputs!O$93)</f>
        <v>175.35975198759749</v>
      </c>
      <c r="L26" s="75">
        <f>K26*(1+Project_inputs!P$93)</f>
        <v>175.35975198759749</v>
      </c>
      <c r="M26" s="75">
        <f>L26*(1+Project_inputs!Q$93)</f>
        <v>175.35975198759749</v>
      </c>
      <c r="N26" s="75">
        <f>M26*(1+Project_inputs!R$93)</f>
        <v>175.35975198759749</v>
      </c>
      <c r="O26" s="75">
        <f>N26*(1+Project_inputs!S$93)</f>
        <v>175.35975198759749</v>
      </c>
      <c r="Q26" s="304"/>
      <c r="R26" s="178"/>
      <c r="S26" s="179"/>
      <c r="T26" s="178"/>
      <c r="U26" s="179"/>
      <c r="V26" s="179"/>
      <c r="W26" s="179"/>
      <c r="X26" s="179"/>
      <c r="Y26" s="179"/>
      <c r="Z26" s="217"/>
      <c r="AA26" s="217"/>
      <c r="AB26" s="217"/>
      <c r="AC26" s="179"/>
      <c r="AD26" s="217"/>
      <c r="AE26" s="217"/>
      <c r="AF26" s="217"/>
    </row>
    <row r="27" spans="1:32">
      <c r="B27" s="78" t="s">
        <v>27</v>
      </c>
      <c r="C27" s="70"/>
      <c r="D27" s="71" t="s">
        <v>171</v>
      </c>
      <c r="E27" s="71"/>
      <c r="F27" s="75"/>
      <c r="G27" s="75"/>
      <c r="H27" s="230">
        <v>164.72232046304958</v>
      </c>
      <c r="I27" s="75">
        <f>H27*(1+Project_inputs!M$93)</f>
        <v>164.72232046304958</v>
      </c>
      <c r="J27" s="75">
        <f>I27*(1+Project_inputs!N$93)</f>
        <v>164.72232046304958</v>
      </c>
      <c r="K27" s="75">
        <f>J27*(1+Project_inputs!O$93)</f>
        <v>164.72232046304958</v>
      </c>
      <c r="L27" s="75">
        <f>K27*(1+Project_inputs!P$93)</f>
        <v>164.72232046304958</v>
      </c>
      <c r="M27" s="75">
        <f>L27*(1+Project_inputs!Q$93)</f>
        <v>164.72232046304958</v>
      </c>
      <c r="N27" s="75">
        <f>M27*(1+Project_inputs!R$93)</f>
        <v>164.72232046304958</v>
      </c>
      <c r="O27" s="75">
        <f>N27*(1+Project_inputs!S$93)</f>
        <v>164.72232046304958</v>
      </c>
      <c r="Q27" s="304"/>
      <c r="R27" s="178"/>
      <c r="S27" s="179"/>
      <c r="T27" s="178"/>
      <c r="U27" s="179"/>
      <c r="V27" s="179"/>
      <c r="W27" s="179"/>
      <c r="X27" s="179"/>
      <c r="Y27" s="179"/>
      <c r="Z27" s="217"/>
      <c r="AA27" s="217"/>
      <c r="AB27" s="217"/>
      <c r="AC27" s="179"/>
      <c r="AD27" s="217"/>
      <c r="AE27" s="217"/>
      <c r="AF27" s="217"/>
    </row>
    <row r="28" spans="1:32">
      <c r="B28" s="78" t="s">
        <v>2</v>
      </c>
      <c r="C28" s="70"/>
      <c r="D28" s="71" t="s">
        <v>171</v>
      </c>
      <c r="E28" s="71"/>
      <c r="F28" s="75"/>
      <c r="G28" s="75"/>
      <c r="H28" s="230">
        <v>253.73582644341167</v>
      </c>
      <c r="I28" s="75">
        <f>H28*(1+Project_inputs!M$93)</f>
        <v>253.73582644341167</v>
      </c>
      <c r="J28" s="75">
        <f>I28*(1+Project_inputs!N$93)</f>
        <v>253.73582644341167</v>
      </c>
      <c r="K28" s="75">
        <f>J28*(1+Project_inputs!O$93)</f>
        <v>253.73582644341167</v>
      </c>
      <c r="L28" s="75">
        <f>K28*(1+Project_inputs!P$93)</f>
        <v>253.73582644341167</v>
      </c>
      <c r="M28" s="75">
        <f>L28*(1+Project_inputs!Q$93)</f>
        <v>253.73582644341167</v>
      </c>
      <c r="N28" s="75">
        <f>M28*(1+Project_inputs!R$93)</f>
        <v>253.73582644341167</v>
      </c>
      <c r="O28" s="75">
        <f>N28*(1+Project_inputs!S$93)</f>
        <v>253.73582644341167</v>
      </c>
      <c r="Q28" s="304"/>
      <c r="R28" s="178"/>
      <c r="S28" s="179"/>
      <c r="T28" s="178"/>
      <c r="U28" s="179"/>
      <c r="V28" s="179"/>
      <c r="W28" s="179"/>
      <c r="X28" s="179"/>
      <c r="Y28" s="179"/>
      <c r="Z28" s="217"/>
      <c r="AA28" s="217"/>
      <c r="AB28" s="217"/>
      <c r="AC28" s="179"/>
      <c r="AD28" s="217"/>
      <c r="AE28" s="217"/>
      <c r="AF28" s="217"/>
    </row>
    <row r="29" spans="1:32">
      <c r="B29" s="78" t="s">
        <v>3</v>
      </c>
      <c r="C29" s="70"/>
      <c r="D29" s="71" t="s">
        <v>171</v>
      </c>
      <c r="E29" s="71"/>
      <c r="F29" s="75"/>
      <c r="G29" s="75"/>
      <c r="H29" s="230">
        <v>179.16612891369564</v>
      </c>
      <c r="I29" s="75">
        <f>H29*(1+Project_inputs!M$93)</f>
        <v>179.16612891369564</v>
      </c>
      <c r="J29" s="75">
        <f>I29*(1+Project_inputs!N$93)</f>
        <v>179.16612891369564</v>
      </c>
      <c r="K29" s="75">
        <f>J29*(1+Project_inputs!O$93)</f>
        <v>179.16612891369564</v>
      </c>
      <c r="L29" s="75">
        <f>K29*(1+Project_inputs!P$93)</f>
        <v>179.16612891369564</v>
      </c>
      <c r="M29" s="75">
        <f>L29*(1+Project_inputs!Q$93)</f>
        <v>179.16612891369564</v>
      </c>
      <c r="N29" s="75">
        <f>M29*(1+Project_inputs!R$93)</f>
        <v>179.16612891369564</v>
      </c>
      <c r="O29" s="75">
        <f>N29*(1+Project_inputs!S$93)</f>
        <v>179.16612891369564</v>
      </c>
      <c r="Q29" s="304"/>
      <c r="R29" s="178"/>
      <c r="S29" s="179"/>
      <c r="T29" s="178"/>
      <c r="U29" s="179"/>
      <c r="V29" s="179"/>
      <c r="W29" s="179"/>
      <c r="X29" s="179"/>
      <c r="Y29" s="179"/>
      <c r="Z29" s="217"/>
      <c r="AA29" s="217"/>
      <c r="AB29" s="217"/>
      <c r="AC29" s="179"/>
      <c r="AD29" s="217"/>
      <c r="AE29" s="217"/>
      <c r="AF29" s="217"/>
    </row>
    <row r="30" spans="1:32">
      <c r="Q30" s="304"/>
      <c r="R30" s="178"/>
      <c r="S30" s="179"/>
      <c r="T30" s="178"/>
      <c r="U30" s="179"/>
      <c r="V30" s="179"/>
      <c r="W30" s="179"/>
      <c r="X30" s="179"/>
      <c r="Y30" s="179"/>
      <c r="Z30" s="217"/>
      <c r="AA30" s="217"/>
      <c r="AB30" s="217"/>
      <c r="AC30" s="179"/>
      <c r="AD30" s="217"/>
      <c r="AE30" s="217"/>
      <c r="AF30" s="217"/>
    </row>
    <row r="31" spans="1:32">
      <c r="Q31" s="304"/>
      <c r="R31" s="178"/>
      <c r="S31" s="179"/>
      <c r="T31" s="178"/>
      <c r="U31" s="179"/>
      <c r="V31" s="179"/>
      <c r="W31" s="179"/>
      <c r="X31" s="179"/>
      <c r="Y31" s="179"/>
      <c r="Z31" s="217"/>
      <c r="AA31" s="217"/>
      <c r="AB31" s="217"/>
      <c r="AC31" s="179"/>
      <c r="AD31" s="217"/>
      <c r="AE31" s="217"/>
      <c r="AF31" s="217"/>
    </row>
    <row r="32" spans="1:32">
      <c r="A32" s="173" t="s">
        <v>111</v>
      </c>
      <c r="B32" s="173"/>
      <c r="C32" s="173"/>
      <c r="D32" s="173"/>
      <c r="E32" s="173"/>
      <c r="F32" s="175"/>
      <c r="G32" s="175"/>
      <c r="H32" s="175"/>
      <c r="I32" s="175"/>
      <c r="J32" s="175"/>
      <c r="K32" s="175"/>
      <c r="L32" s="175"/>
      <c r="M32" s="175"/>
      <c r="N32" s="175"/>
      <c r="O32" s="177"/>
      <c r="Q32" s="304"/>
      <c r="R32" s="178"/>
      <c r="S32" s="179"/>
      <c r="T32" s="178"/>
      <c r="U32" s="179"/>
      <c r="V32" s="179"/>
      <c r="W32" s="179"/>
      <c r="X32" s="179"/>
      <c r="Y32" s="179"/>
      <c r="Z32" s="217"/>
      <c r="AA32" s="217"/>
      <c r="AB32" s="217"/>
      <c r="AC32" s="179"/>
      <c r="AD32" s="217"/>
      <c r="AE32" s="217"/>
      <c r="AF32" s="217"/>
    </row>
    <row r="33" spans="1:32">
      <c r="B33" s="70"/>
      <c r="C33" s="74"/>
      <c r="D33" s="74"/>
      <c r="E33" s="74"/>
      <c r="Q33" s="304"/>
      <c r="R33" s="178"/>
      <c r="S33" s="179"/>
      <c r="T33" s="178"/>
      <c r="U33" s="179"/>
      <c r="V33" s="179"/>
      <c r="W33" s="179"/>
      <c r="X33" s="179"/>
      <c r="Y33" s="179"/>
      <c r="Z33" s="217"/>
      <c r="AA33" s="217"/>
      <c r="AB33" s="217"/>
      <c r="AC33" s="179"/>
      <c r="AD33" s="217"/>
      <c r="AE33" s="217"/>
      <c r="AF33" s="217"/>
    </row>
    <row r="34" spans="1:32">
      <c r="B34" s="202" t="s">
        <v>29</v>
      </c>
      <c r="C34" s="204"/>
      <c r="D34" s="205"/>
      <c r="E34" s="206"/>
      <c r="F34" s="206">
        <v>2016</v>
      </c>
      <c r="G34" s="206">
        <v>2017</v>
      </c>
      <c r="H34" s="206">
        <v>2018</v>
      </c>
      <c r="I34" s="206">
        <v>2019</v>
      </c>
      <c r="J34" s="248">
        <f t="shared" ref="J34:O34" si="3">I34+1</f>
        <v>2020</v>
      </c>
      <c r="K34" s="248">
        <f t="shared" si="3"/>
        <v>2021</v>
      </c>
      <c r="L34" s="248">
        <f t="shared" si="3"/>
        <v>2022</v>
      </c>
      <c r="M34" s="248">
        <f t="shared" si="3"/>
        <v>2023</v>
      </c>
      <c r="N34" s="248">
        <f t="shared" si="3"/>
        <v>2024</v>
      </c>
      <c r="O34" s="248">
        <f t="shared" si="3"/>
        <v>2025</v>
      </c>
      <c r="Q34" s="304"/>
      <c r="R34" s="178"/>
      <c r="S34" s="179"/>
      <c r="T34" s="178"/>
      <c r="U34" s="179"/>
      <c r="V34" s="179"/>
      <c r="W34" s="179"/>
      <c r="X34" s="179"/>
      <c r="Y34" s="179"/>
      <c r="Z34" s="217"/>
      <c r="AA34" s="217"/>
      <c r="AB34" s="217"/>
      <c r="AC34" s="179"/>
      <c r="AD34" s="217"/>
      <c r="AE34" s="217"/>
      <c r="AF34" s="217"/>
    </row>
    <row r="35" spans="1:32">
      <c r="B35" s="78" t="s">
        <v>28</v>
      </c>
      <c r="C35" s="70"/>
      <c r="D35" s="71" t="s">
        <v>171</v>
      </c>
      <c r="E35" s="71"/>
      <c r="F35" s="75"/>
      <c r="G35" s="75"/>
      <c r="H35" s="230">
        <v>221.73426428113757</v>
      </c>
      <c r="I35" s="75">
        <f>H35*(1+Project_inputs!M$93)</f>
        <v>221.73426428113757</v>
      </c>
      <c r="J35" s="75">
        <f>I35*(1+Project_inputs!N$93)</f>
        <v>221.73426428113757</v>
      </c>
      <c r="K35" s="75">
        <f>J35*(1+Project_inputs!O$93)</f>
        <v>221.73426428113757</v>
      </c>
      <c r="L35" s="75">
        <f>K35*(1+Project_inputs!P$93)</f>
        <v>221.73426428113757</v>
      </c>
      <c r="M35" s="75">
        <f>L35*(1+Project_inputs!Q$93)</f>
        <v>221.73426428113757</v>
      </c>
      <c r="N35" s="75">
        <f>M35*(1+Project_inputs!R$93)</f>
        <v>221.73426428113757</v>
      </c>
      <c r="O35" s="75">
        <f>N35*(1+Project_inputs!S$93)</f>
        <v>221.73426428113757</v>
      </c>
      <c r="Q35" s="304"/>
      <c r="R35" s="178"/>
      <c r="S35" s="179"/>
      <c r="T35" s="178"/>
      <c r="U35" s="179"/>
      <c r="V35" s="179"/>
      <c r="W35" s="179"/>
      <c r="X35" s="179"/>
      <c r="Y35" s="179"/>
      <c r="Z35" s="217"/>
      <c r="AA35" s="217"/>
      <c r="AB35" s="217"/>
      <c r="AC35" s="179"/>
      <c r="AD35" s="217"/>
      <c r="AE35" s="217"/>
      <c r="AF35" s="217"/>
    </row>
    <row r="36" spans="1:32">
      <c r="B36" s="78" t="s">
        <v>27</v>
      </c>
      <c r="C36" s="70"/>
      <c r="D36" s="71" t="s">
        <v>171</v>
      </c>
      <c r="E36" s="71"/>
      <c r="F36" s="75"/>
      <c r="G36" s="75"/>
      <c r="H36" s="230">
        <v>209.05930872971643</v>
      </c>
      <c r="I36" s="75">
        <f>H36*(1+Project_inputs!M$93)</f>
        <v>209.05930872971643</v>
      </c>
      <c r="J36" s="75">
        <f>I36*(1+Project_inputs!N$93)</f>
        <v>209.05930872971643</v>
      </c>
      <c r="K36" s="75">
        <f>J36*(1+Project_inputs!O$93)</f>
        <v>209.05930872971643</v>
      </c>
      <c r="L36" s="75">
        <f>K36*(1+Project_inputs!P$93)</f>
        <v>209.05930872971643</v>
      </c>
      <c r="M36" s="75">
        <f>L36*(1+Project_inputs!Q$93)</f>
        <v>209.05930872971643</v>
      </c>
      <c r="N36" s="75">
        <f>M36*(1+Project_inputs!R$93)</f>
        <v>209.05930872971643</v>
      </c>
      <c r="O36" s="75">
        <f>N36*(1+Project_inputs!S$93)</f>
        <v>209.05930872971643</v>
      </c>
      <c r="Q36" s="304"/>
      <c r="R36" s="178"/>
      <c r="S36" s="179"/>
      <c r="T36" s="178"/>
      <c r="U36" s="179"/>
      <c r="V36" s="179"/>
      <c r="W36" s="179"/>
      <c r="X36" s="179"/>
      <c r="Y36" s="179"/>
      <c r="Z36" s="217"/>
      <c r="AA36" s="217"/>
      <c r="AB36" s="217"/>
      <c r="AC36" s="179"/>
      <c r="AD36" s="217"/>
      <c r="AE36" s="217"/>
      <c r="AF36" s="217"/>
    </row>
    <row r="37" spans="1:32">
      <c r="B37" s="78" t="s">
        <v>2</v>
      </c>
      <c r="C37" s="70"/>
      <c r="D37" s="71" t="s">
        <v>171</v>
      </c>
      <c r="E37" s="71"/>
      <c r="F37" s="75"/>
      <c r="G37" s="75"/>
      <c r="H37" s="230">
        <v>329.72355872248164</v>
      </c>
      <c r="I37" s="75">
        <f>H37*(1+Project_inputs!M$93)</f>
        <v>329.72355872248164</v>
      </c>
      <c r="J37" s="75">
        <f>I37*(1+Project_inputs!N$93)</f>
        <v>329.72355872248164</v>
      </c>
      <c r="K37" s="75">
        <f>J37*(1+Project_inputs!O$93)</f>
        <v>329.72355872248164</v>
      </c>
      <c r="L37" s="75">
        <f>K37*(1+Project_inputs!P$93)</f>
        <v>329.72355872248164</v>
      </c>
      <c r="M37" s="75">
        <f>L37*(1+Project_inputs!Q$93)</f>
        <v>329.72355872248164</v>
      </c>
      <c r="N37" s="75">
        <f>M37*(1+Project_inputs!R$93)</f>
        <v>329.72355872248164</v>
      </c>
      <c r="O37" s="75">
        <f>N37*(1+Project_inputs!S$93)</f>
        <v>329.72355872248164</v>
      </c>
      <c r="Q37" s="304"/>
      <c r="R37" s="178"/>
      <c r="S37" s="179"/>
      <c r="T37" s="178"/>
      <c r="U37" s="179"/>
      <c r="V37" s="179"/>
      <c r="W37" s="179"/>
      <c r="X37" s="179"/>
      <c r="Y37" s="179"/>
      <c r="Z37" s="217"/>
      <c r="AA37" s="217"/>
      <c r="AB37" s="217"/>
      <c r="AC37" s="179"/>
      <c r="AD37" s="217"/>
      <c r="AE37" s="217"/>
      <c r="AF37" s="217"/>
    </row>
    <row r="38" spans="1:32">
      <c r="B38" s="78" t="s">
        <v>3</v>
      </c>
      <c r="C38" s="70"/>
      <c r="D38" s="71" t="s">
        <v>171</v>
      </c>
      <c r="E38" s="71"/>
      <c r="F38" s="75"/>
      <c r="G38" s="75"/>
      <c r="H38" s="230">
        <v>208.29931851989727</v>
      </c>
      <c r="I38" s="75">
        <f>H38*(1+Project_inputs!M$93)</f>
        <v>208.29931851989727</v>
      </c>
      <c r="J38" s="75">
        <f>I38*(1+Project_inputs!N$93)</f>
        <v>208.29931851989727</v>
      </c>
      <c r="K38" s="75">
        <f>J38*(1+Project_inputs!O$93)</f>
        <v>208.29931851989727</v>
      </c>
      <c r="L38" s="75">
        <f>K38*(1+Project_inputs!P$93)</f>
        <v>208.29931851989727</v>
      </c>
      <c r="M38" s="75">
        <f>L38*(1+Project_inputs!Q$93)</f>
        <v>208.29931851989727</v>
      </c>
      <c r="N38" s="75">
        <f>M38*(1+Project_inputs!R$93)</f>
        <v>208.29931851989727</v>
      </c>
      <c r="O38" s="75">
        <f>N38*(1+Project_inputs!S$93)</f>
        <v>208.29931851989727</v>
      </c>
      <c r="Q38" s="304"/>
      <c r="R38" s="178"/>
      <c r="S38" s="179"/>
      <c r="T38" s="178"/>
      <c r="U38" s="179"/>
      <c r="V38" s="179"/>
      <c r="W38" s="179"/>
      <c r="X38" s="179"/>
      <c r="Y38" s="179"/>
      <c r="Z38" s="217"/>
      <c r="AA38" s="217"/>
      <c r="AB38" s="217"/>
      <c r="AC38" s="179"/>
      <c r="AD38" s="217"/>
      <c r="AE38" s="217"/>
      <c r="AF38" s="217"/>
    </row>
    <row r="39" spans="1:32">
      <c r="Q39" s="304"/>
      <c r="R39" s="178"/>
      <c r="S39" s="179"/>
      <c r="T39" s="178"/>
      <c r="U39" s="179"/>
      <c r="V39" s="179"/>
      <c r="W39" s="179"/>
      <c r="X39" s="179"/>
      <c r="Y39" s="179"/>
      <c r="Z39" s="217"/>
      <c r="AA39" s="217"/>
      <c r="AB39" s="217"/>
      <c r="AC39" s="179"/>
      <c r="AD39" s="217"/>
      <c r="AE39" s="217"/>
      <c r="AF39" s="217"/>
    </row>
    <row r="40" spans="1:32">
      <c r="Q40" s="304"/>
      <c r="R40" s="178"/>
      <c r="S40" s="179"/>
      <c r="T40" s="178"/>
      <c r="U40" s="179"/>
      <c r="V40" s="179"/>
      <c r="W40" s="179"/>
      <c r="X40" s="179"/>
      <c r="Y40" s="179"/>
      <c r="Z40" s="217"/>
      <c r="AA40" s="217"/>
      <c r="AB40" s="217"/>
      <c r="AC40" s="179"/>
      <c r="AD40" s="217"/>
      <c r="AE40" s="217"/>
      <c r="AF40" s="217"/>
    </row>
    <row r="41" spans="1:32">
      <c r="A41" s="173" t="s">
        <v>112</v>
      </c>
      <c r="B41" s="173"/>
      <c r="C41" s="173"/>
      <c r="D41" s="173"/>
      <c r="E41" s="173"/>
      <c r="F41" s="175"/>
      <c r="G41" s="175"/>
      <c r="H41" s="175"/>
      <c r="I41" s="175"/>
      <c r="J41" s="175"/>
      <c r="K41" s="175"/>
      <c r="L41" s="175"/>
      <c r="M41" s="175"/>
      <c r="N41" s="175"/>
      <c r="O41" s="177"/>
      <c r="Q41" s="304"/>
      <c r="R41" s="178"/>
      <c r="S41" s="179"/>
      <c r="T41" s="178"/>
      <c r="U41" s="179"/>
      <c r="V41" s="179"/>
      <c r="W41" s="179"/>
      <c r="X41" s="179"/>
      <c r="Y41" s="179"/>
      <c r="Z41" s="217"/>
      <c r="AA41" s="217"/>
      <c r="AB41" s="217"/>
      <c r="AC41" s="179"/>
      <c r="AD41" s="217"/>
      <c r="AE41" s="217"/>
      <c r="AF41" s="217"/>
    </row>
    <row r="42" spans="1:32">
      <c r="B42" s="70"/>
      <c r="C42" s="74"/>
      <c r="D42" s="74"/>
      <c r="E42" s="74"/>
      <c r="Q42" s="304"/>
      <c r="R42" s="178"/>
      <c r="S42" s="179"/>
      <c r="T42" s="178"/>
      <c r="U42" s="179"/>
      <c r="V42" s="179"/>
      <c r="W42" s="179"/>
      <c r="X42" s="179"/>
      <c r="Y42" s="179"/>
      <c r="Z42" s="217"/>
      <c r="AA42" s="217"/>
      <c r="AB42" s="217"/>
      <c r="AC42" s="179"/>
      <c r="AD42" s="217"/>
      <c r="AE42" s="217"/>
      <c r="AF42" s="217"/>
    </row>
    <row r="43" spans="1:32">
      <c r="B43" s="202" t="s">
        <v>29</v>
      </c>
      <c r="C43" s="204"/>
      <c r="D43" s="205"/>
      <c r="E43" s="206"/>
      <c r="F43" s="206">
        <v>2016</v>
      </c>
      <c r="G43" s="206">
        <v>2017</v>
      </c>
      <c r="H43" s="206">
        <v>2018</v>
      </c>
      <c r="I43" s="206">
        <v>2019</v>
      </c>
      <c r="J43" s="248">
        <f t="shared" ref="J43:O43" si="4">I43+1</f>
        <v>2020</v>
      </c>
      <c r="K43" s="248">
        <f t="shared" si="4"/>
        <v>2021</v>
      </c>
      <c r="L43" s="248">
        <f t="shared" si="4"/>
        <v>2022</v>
      </c>
      <c r="M43" s="248">
        <f t="shared" si="4"/>
        <v>2023</v>
      </c>
      <c r="N43" s="248">
        <f t="shared" si="4"/>
        <v>2024</v>
      </c>
      <c r="O43" s="248">
        <f t="shared" si="4"/>
        <v>2025</v>
      </c>
      <c r="Q43" s="304"/>
      <c r="R43" s="178"/>
      <c r="S43" s="179"/>
      <c r="T43" s="178"/>
      <c r="U43" s="179"/>
      <c r="V43" s="179"/>
      <c r="W43" s="179"/>
      <c r="X43" s="179"/>
      <c r="Y43" s="179"/>
      <c r="Z43" s="217"/>
      <c r="AA43" s="217"/>
      <c r="AB43" s="217"/>
      <c r="AC43" s="179"/>
      <c r="AD43" s="217"/>
      <c r="AE43" s="217"/>
      <c r="AF43" s="217"/>
    </row>
    <row r="44" spans="1:32">
      <c r="B44" s="78" t="s">
        <v>28</v>
      </c>
      <c r="C44" s="70"/>
      <c r="D44" s="71" t="s">
        <v>171</v>
      </c>
      <c r="E44" s="71"/>
      <c r="F44" s="75"/>
      <c r="G44" s="75"/>
      <c r="H44" s="230">
        <v>233.20080761137018</v>
      </c>
      <c r="I44" s="75">
        <f>H44*(1+Project_inputs!M$93)</f>
        <v>233.20080761137018</v>
      </c>
      <c r="J44" s="75">
        <f>I44*(1+Project_inputs!N$93)</f>
        <v>233.20080761137018</v>
      </c>
      <c r="K44" s="75">
        <f>J44*(1+Project_inputs!O$93)</f>
        <v>233.20080761137018</v>
      </c>
      <c r="L44" s="75">
        <f>K44*(1+Project_inputs!P$93)</f>
        <v>233.20080761137018</v>
      </c>
      <c r="M44" s="75">
        <f>L44*(1+Project_inputs!Q$93)</f>
        <v>233.20080761137018</v>
      </c>
      <c r="N44" s="75">
        <f>M44*(1+Project_inputs!R$93)</f>
        <v>233.20080761137018</v>
      </c>
      <c r="O44" s="75">
        <f>N44*(1+Project_inputs!S$93)</f>
        <v>233.20080761137018</v>
      </c>
      <c r="Q44" s="304"/>
      <c r="R44" s="178"/>
      <c r="S44" s="179"/>
      <c r="T44" s="178"/>
      <c r="U44" s="179"/>
      <c r="V44" s="179"/>
      <c r="W44" s="179"/>
      <c r="X44" s="179"/>
      <c r="Y44" s="179"/>
      <c r="Z44" s="217"/>
      <c r="AA44" s="217"/>
      <c r="AB44" s="217"/>
      <c r="AC44" s="179"/>
      <c r="AD44" s="217"/>
      <c r="AE44" s="217"/>
      <c r="AF44" s="217"/>
    </row>
    <row r="45" spans="1:32">
      <c r="B45" s="78" t="s">
        <v>27</v>
      </c>
      <c r="C45" s="70"/>
      <c r="D45" s="71" t="s">
        <v>171</v>
      </c>
      <c r="E45" s="71"/>
      <c r="F45" s="75"/>
      <c r="G45" s="75"/>
      <c r="H45" s="230">
        <v>220.19448521343733</v>
      </c>
      <c r="I45" s="75">
        <f>H45*(1+Project_inputs!M$93)</f>
        <v>220.19448521343733</v>
      </c>
      <c r="J45" s="75">
        <f>I45*(1+Project_inputs!N$93)</f>
        <v>220.19448521343733</v>
      </c>
      <c r="K45" s="75">
        <f>J45*(1+Project_inputs!O$93)</f>
        <v>220.19448521343733</v>
      </c>
      <c r="L45" s="75">
        <f>K45*(1+Project_inputs!P$93)</f>
        <v>220.19448521343733</v>
      </c>
      <c r="M45" s="75">
        <f>L45*(1+Project_inputs!Q$93)</f>
        <v>220.19448521343733</v>
      </c>
      <c r="N45" s="75">
        <f>M45*(1+Project_inputs!R$93)</f>
        <v>220.19448521343733</v>
      </c>
      <c r="O45" s="75">
        <f>N45*(1+Project_inputs!S$93)</f>
        <v>220.19448521343733</v>
      </c>
      <c r="Q45" s="304"/>
      <c r="R45" s="178"/>
      <c r="S45" s="179"/>
      <c r="T45" s="178"/>
      <c r="U45" s="179"/>
      <c r="V45" s="179"/>
      <c r="W45" s="179"/>
      <c r="X45" s="179"/>
      <c r="Y45" s="179"/>
      <c r="Z45" s="217"/>
      <c r="AA45" s="217"/>
      <c r="AB45" s="217"/>
      <c r="AC45" s="179"/>
      <c r="AD45" s="217"/>
      <c r="AE45" s="217"/>
      <c r="AF45" s="217"/>
    </row>
    <row r="46" spans="1:32">
      <c r="B46" s="78" t="s">
        <v>2</v>
      </c>
      <c r="C46" s="70"/>
      <c r="D46" s="71" t="s">
        <v>171</v>
      </c>
      <c r="E46" s="71"/>
      <c r="F46" s="75"/>
      <c r="G46" s="75"/>
      <c r="H46" s="230">
        <v>320.03576761550482</v>
      </c>
      <c r="I46" s="75">
        <f>H46*(1+Project_inputs!M$93)</f>
        <v>320.03576761550482</v>
      </c>
      <c r="J46" s="75">
        <f>I46*(1+Project_inputs!N$93)</f>
        <v>320.03576761550482</v>
      </c>
      <c r="K46" s="75">
        <f>J46*(1+Project_inputs!O$93)</f>
        <v>320.03576761550482</v>
      </c>
      <c r="L46" s="75">
        <f>K46*(1+Project_inputs!P$93)</f>
        <v>320.03576761550482</v>
      </c>
      <c r="M46" s="75">
        <f>L46*(1+Project_inputs!Q$93)</f>
        <v>320.03576761550482</v>
      </c>
      <c r="N46" s="75">
        <f>M46*(1+Project_inputs!R$93)</f>
        <v>320.03576761550482</v>
      </c>
      <c r="O46" s="75">
        <f>N46*(1+Project_inputs!S$93)</f>
        <v>320.03576761550482</v>
      </c>
      <c r="Q46" s="304"/>
      <c r="R46" s="178"/>
      <c r="S46" s="179"/>
      <c r="T46" s="178"/>
      <c r="U46" s="179"/>
      <c r="V46" s="179"/>
      <c r="W46" s="179"/>
      <c r="X46" s="179"/>
      <c r="Y46" s="179"/>
      <c r="Z46" s="217"/>
      <c r="AA46" s="217"/>
      <c r="AB46" s="217"/>
      <c r="AC46" s="179"/>
      <c r="AD46" s="217"/>
      <c r="AE46" s="217"/>
      <c r="AF46" s="217"/>
    </row>
    <row r="47" spans="1:32">
      <c r="B47" s="78" t="s">
        <v>3</v>
      </c>
      <c r="C47" s="70"/>
      <c r="D47" s="71" t="s">
        <v>171</v>
      </c>
      <c r="E47" s="71"/>
      <c r="F47" s="75"/>
      <c r="G47" s="75"/>
      <c r="H47" s="230">
        <v>215.50394234625387</v>
      </c>
      <c r="I47" s="75">
        <f>H47*(1+Project_inputs!M$93)</f>
        <v>215.50394234625387</v>
      </c>
      <c r="J47" s="75">
        <f>I47*(1+Project_inputs!N$93)</f>
        <v>215.50394234625387</v>
      </c>
      <c r="K47" s="75">
        <f>J47*(1+Project_inputs!O$93)</f>
        <v>215.50394234625387</v>
      </c>
      <c r="L47" s="75">
        <f>K47*(1+Project_inputs!P$93)</f>
        <v>215.50394234625387</v>
      </c>
      <c r="M47" s="75">
        <f>L47*(1+Project_inputs!Q$93)</f>
        <v>215.50394234625387</v>
      </c>
      <c r="N47" s="75">
        <f>M47*(1+Project_inputs!R$93)</f>
        <v>215.50394234625387</v>
      </c>
      <c r="O47" s="75">
        <f>N47*(1+Project_inputs!S$93)</f>
        <v>215.50394234625387</v>
      </c>
      <c r="Q47" s="304"/>
      <c r="R47" s="178"/>
      <c r="S47" s="179"/>
      <c r="T47" s="178"/>
      <c r="U47" s="179"/>
      <c r="V47" s="179"/>
      <c r="W47" s="179"/>
      <c r="X47" s="179"/>
      <c r="Y47" s="179"/>
      <c r="Z47" s="217"/>
      <c r="AA47" s="217"/>
      <c r="AB47" s="217"/>
      <c r="AC47" s="179"/>
      <c r="AD47" s="217"/>
      <c r="AE47" s="217"/>
      <c r="AF47" s="217"/>
    </row>
    <row r="48" spans="1:32">
      <c r="Q48" s="304"/>
      <c r="R48" s="178"/>
      <c r="S48" s="179"/>
      <c r="T48" s="178"/>
      <c r="U48" s="179"/>
      <c r="V48" s="179"/>
      <c r="W48" s="179"/>
      <c r="X48" s="179"/>
      <c r="Y48" s="179"/>
      <c r="Z48" s="217"/>
      <c r="AA48" s="217"/>
      <c r="AB48" s="217"/>
      <c r="AC48" s="179"/>
      <c r="AD48" s="217"/>
      <c r="AE48" s="217"/>
      <c r="AF48" s="217"/>
    </row>
    <row r="49" spans="1:32">
      <c r="Q49" s="304"/>
      <c r="R49" s="178"/>
      <c r="S49" s="179"/>
      <c r="T49" s="178"/>
      <c r="U49" s="179"/>
      <c r="V49" s="179"/>
      <c r="W49" s="179"/>
      <c r="X49" s="179"/>
      <c r="Y49" s="179"/>
      <c r="Z49" s="217"/>
      <c r="AA49" s="217"/>
      <c r="AB49" s="217"/>
      <c r="AC49" s="179"/>
      <c r="AD49" s="217"/>
      <c r="AE49" s="217"/>
      <c r="AF49" s="217"/>
    </row>
    <row r="50" spans="1:32">
      <c r="A50" s="173" t="s">
        <v>110</v>
      </c>
      <c r="B50" s="173"/>
      <c r="C50" s="173"/>
      <c r="D50" s="173"/>
      <c r="E50" s="173"/>
      <c r="F50" s="175"/>
      <c r="G50" s="175"/>
      <c r="H50" s="175"/>
      <c r="I50" s="175"/>
      <c r="J50" s="175"/>
      <c r="K50" s="175"/>
      <c r="L50" s="175"/>
      <c r="M50" s="175"/>
      <c r="N50" s="175"/>
      <c r="O50" s="177"/>
      <c r="Q50" s="304"/>
      <c r="R50" s="178"/>
      <c r="S50" s="179"/>
      <c r="T50" s="178"/>
      <c r="U50" s="179"/>
      <c r="V50" s="179"/>
      <c r="W50" s="179"/>
      <c r="X50" s="179"/>
      <c r="Y50" s="179"/>
      <c r="Z50" s="217"/>
      <c r="AA50" s="217"/>
      <c r="AB50" s="217"/>
      <c r="AC50" s="179"/>
      <c r="AD50" s="217"/>
      <c r="AE50" s="217"/>
      <c r="AF50" s="217"/>
    </row>
    <row r="51" spans="1:32">
      <c r="B51" s="70"/>
      <c r="C51" s="74"/>
      <c r="D51" s="74"/>
      <c r="E51" s="74"/>
      <c r="Q51" s="304"/>
      <c r="R51" s="178"/>
      <c r="S51" s="179"/>
      <c r="T51" s="178"/>
      <c r="U51" s="179"/>
      <c r="V51" s="179"/>
      <c r="W51" s="179"/>
      <c r="X51" s="179"/>
      <c r="Y51" s="179"/>
      <c r="Z51" s="217"/>
      <c r="AA51" s="217"/>
      <c r="AB51" s="217"/>
      <c r="AC51" s="179"/>
      <c r="AD51" s="217"/>
      <c r="AE51" s="217"/>
      <c r="AF51" s="217"/>
    </row>
    <row r="52" spans="1:32">
      <c r="B52" s="202" t="s">
        <v>29</v>
      </c>
      <c r="C52" s="204"/>
      <c r="D52" s="205"/>
      <c r="E52" s="206"/>
      <c r="F52" s="206">
        <v>2016</v>
      </c>
      <c r="G52" s="206">
        <v>2017</v>
      </c>
      <c r="H52" s="206">
        <v>2018</v>
      </c>
      <c r="I52" s="206">
        <v>2019</v>
      </c>
      <c r="J52" s="248">
        <f t="shared" ref="J52:O52" si="5">I52+1</f>
        <v>2020</v>
      </c>
      <c r="K52" s="248">
        <f t="shared" si="5"/>
        <v>2021</v>
      </c>
      <c r="L52" s="248">
        <f t="shared" si="5"/>
        <v>2022</v>
      </c>
      <c r="M52" s="248">
        <f t="shared" si="5"/>
        <v>2023</v>
      </c>
      <c r="N52" s="248">
        <f t="shared" si="5"/>
        <v>2024</v>
      </c>
      <c r="O52" s="248">
        <f t="shared" si="5"/>
        <v>2025</v>
      </c>
      <c r="Q52" s="304"/>
      <c r="R52" s="178"/>
      <c r="S52" s="179"/>
      <c r="T52" s="178"/>
      <c r="U52" s="179"/>
      <c r="V52" s="179"/>
      <c r="W52" s="179"/>
      <c r="X52" s="179"/>
      <c r="Y52" s="179"/>
      <c r="Z52" s="217"/>
      <c r="AA52" s="217"/>
      <c r="AB52" s="217"/>
      <c r="AC52" s="179"/>
      <c r="AD52" s="217"/>
      <c r="AE52" s="217"/>
      <c r="AF52" s="217"/>
    </row>
    <row r="53" spans="1:32">
      <c r="B53" s="78" t="s">
        <v>28</v>
      </c>
      <c r="C53" s="70"/>
      <c r="D53" s="71" t="s">
        <v>171</v>
      </c>
      <c r="E53" s="71"/>
      <c r="F53" s="75"/>
      <c r="G53" s="75"/>
      <c r="H53" s="230">
        <v>214.51574666666727</v>
      </c>
      <c r="I53" s="75">
        <f>H53*(1+Project_inputs!M$93)</f>
        <v>214.51574666666727</v>
      </c>
      <c r="J53" s="75">
        <f>I53*(1+Project_inputs!N$93)</f>
        <v>214.51574666666727</v>
      </c>
      <c r="K53" s="75">
        <f>J53*(1+Project_inputs!O$93)</f>
        <v>214.51574666666727</v>
      </c>
      <c r="L53" s="75">
        <f>K53*(1+Project_inputs!P$93)</f>
        <v>214.51574666666727</v>
      </c>
      <c r="M53" s="75">
        <f>L53*(1+Project_inputs!Q$93)</f>
        <v>214.51574666666727</v>
      </c>
      <c r="N53" s="75">
        <f>M53*(1+Project_inputs!R$93)</f>
        <v>214.51574666666727</v>
      </c>
      <c r="O53" s="75">
        <f>N53*(1+Project_inputs!S$93)</f>
        <v>214.51574666666727</v>
      </c>
      <c r="Q53" s="304"/>
      <c r="R53" s="178"/>
      <c r="S53" s="179"/>
      <c r="T53" s="178"/>
      <c r="U53" s="179"/>
      <c r="V53" s="179"/>
      <c r="W53" s="179"/>
      <c r="X53" s="179"/>
      <c r="Y53" s="179"/>
      <c r="Z53" s="217"/>
      <c r="AA53" s="217"/>
      <c r="AB53" s="217"/>
      <c r="AC53" s="179"/>
      <c r="AD53" s="217"/>
      <c r="AE53" s="217"/>
      <c r="AF53" s="217"/>
    </row>
    <row r="54" spans="1:32">
      <c r="B54" s="78" t="s">
        <v>27</v>
      </c>
      <c r="C54" s="70"/>
      <c r="D54" s="71" t="s">
        <v>171</v>
      </c>
      <c r="E54" s="71"/>
      <c r="F54" s="75"/>
      <c r="G54" s="75"/>
      <c r="H54" s="230">
        <v>202.29060250542696</v>
      </c>
      <c r="I54" s="75">
        <f>H54*(1+Project_inputs!M$93)</f>
        <v>202.29060250542696</v>
      </c>
      <c r="J54" s="75">
        <f>I54*(1+Project_inputs!N$93)</f>
        <v>202.29060250542696</v>
      </c>
      <c r="K54" s="75">
        <f>J54*(1+Project_inputs!O$93)</f>
        <v>202.29060250542696</v>
      </c>
      <c r="L54" s="75">
        <f>K54*(1+Project_inputs!P$93)</f>
        <v>202.29060250542696</v>
      </c>
      <c r="M54" s="75">
        <f>L54*(1+Project_inputs!Q$93)</f>
        <v>202.29060250542696</v>
      </c>
      <c r="N54" s="75">
        <f>M54*(1+Project_inputs!R$93)</f>
        <v>202.29060250542696</v>
      </c>
      <c r="O54" s="75">
        <f>N54*(1+Project_inputs!S$93)</f>
        <v>202.29060250542696</v>
      </c>
      <c r="Q54" s="304"/>
      <c r="R54" s="178"/>
      <c r="S54" s="179"/>
      <c r="T54" s="178"/>
      <c r="U54" s="179"/>
      <c r="V54" s="179"/>
      <c r="W54" s="179"/>
      <c r="X54" s="179"/>
      <c r="Y54" s="179"/>
      <c r="Z54" s="217"/>
      <c r="AA54" s="217"/>
      <c r="AB54" s="217"/>
      <c r="AC54" s="179"/>
      <c r="AD54" s="217"/>
      <c r="AE54" s="217"/>
      <c r="AF54" s="217"/>
    </row>
    <row r="55" spans="1:32">
      <c r="B55" s="78" t="s">
        <v>2</v>
      </c>
      <c r="C55" s="70"/>
      <c r="D55" s="71" t="s">
        <v>171</v>
      </c>
      <c r="E55" s="71"/>
      <c r="F55" s="75"/>
      <c r="G55" s="75"/>
      <c r="H55" s="230">
        <v>314.28321831938075</v>
      </c>
      <c r="I55" s="75">
        <f>H55*(1+Project_inputs!M$93)</f>
        <v>314.28321831938075</v>
      </c>
      <c r="J55" s="75">
        <f>I55*(1+Project_inputs!N$93)</f>
        <v>314.28321831938075</v>
      </c>
      <c r="K55" s="75">
        <f>J55*(1+Project_inputs!O$93)</f>
        <v>314.28321831938075</v>
      </c>
      <c r="L55" s="75">
        <f>K55*(1+Project_inputs!P$93)</f>
        <v>314.28321831938075</v>
      </c>
      <c r="M55" s="75">
        <f>L55*(1+Project_inputs!Q$93)</f>
        <v>314.28321831938075</v>
      </c>
      <c r="N55" s="75">
        <f>M55*(1+Project_inputs!R$93)</f>
        <v>314.28321831938075</v>
      </c>
      <c r="O55" s="75">
        <f>N55*(1+Project_inputs!S$93)</f>
        <v>314.28321831938075</v>
      </c>
      <c r="Q55" s="304"/>
      <c r="R55" s="178"/>
      <c r="S55" s="179"/>
      <c r="T55" s="178"/>
      <c r="U55" s="179"/>
      <c r="V55" s="179"/>
      <c r="W55" s="179"/>
      <c r="X55" s="179"/>
      <c r="Y55" s="179"/>
      <c r="Z55" s="217"/>
      <c r="AA55" s="217"/>
      <c r="AB55" s="217"/>
      <c r="AC55" s="179"/>
      <c r="AD55" s="217"/>
      <c r="AE55" s="217"/>
      <c r="AF55" s="217"/>
    </row>
    <row r="56" spans="1:32">
      <c r="B56" s="78" t="s">
        <v>3</v>
      </c>
      <c r="C56" s="70"/>
      <c r="D56" s="71" t="s">
        <v>171</v>
      </c>
      <c r="E56" s="71"/>
      <c r="F56" s="75"/>
      <c r="G56" s="75"/>
      <c r="H56" s="230">
        <v>207.49695225633138</v>
      </c>
      <c r="I56" s="75">
        <f>H56*(1+Project_inputs!M$93)</f>
        <v>207.49695225633138</v>
      </c>
      <c r="J56" s="75">
        <f>I56*(1+Project_inputs!N$93)</f>
        <v>207.49695225633138</v>
      </c>
      <c r="K56" s="75">
        <f>J56*(1+Project_inputs!O$93)</f>
        <v>207.49695225633138</v>
      </c>
      <c r="L56" s="75">
        <f>K56*(1+Project_inputs!P$93)</f>
        <v>207.49695225633138</v>
      </c>
      <c r="M56" s="75">
        <f>L56*(1+Project_inputs!Q$93)</f>
        <v>207.49695225633138</v>
      </c>
      <c r="N56" s="75">
        <f>M56*(1+Project_inputs!R$93)</f>
        <v>207.49695225633138</v>
      </c>
      <c r="O56" s="75">
        <f>N56*(1+Project_inputs!S$93)</f>
        <v>207.49695225633138</v>
      </c>
      <c r="Q56" s="304"/>
      <c r="R56" s="178"/>
      <c r="S56" s="179"/>
      <c r="T56" s="178"/>
      <c r="U56" s="179"/>
      <c r="V56" s="179"/>
      <c r="W56" s="179"/>
      <c r="X56" s="179"/>
      <c r="Y56" s="179"/>
      <c r="Z56" s="217"/>
      <c r="AA56" s="217"/>
      <c r="AB56" s="217"/>
      <c r="AC56" s="179"/>
      <c r="AD56" s="217"/>
      <c r="AE56" s="217"/>
      <c r="AF56" s="217"/>
    </row>
    <row r="57" spans="1:32">
      <c r="Q57" s="178"/>
      <c r="R57" s="178"/>
      <c r="S57" s="179"/>
      <c r="T57" s="178"/>
      <c r="U57" s="179"/>
      <c r="V57" s="179"/>
      <c r="W57" s="179"/>
      <c r="X57" s="179"/>
      <c r="Y57" s="179"/>
      <c r="Z57" s="217"/>
      <c r="AA57" s="217"/>
      <c r="AB57" s="217"/>
      <c r="AC57" s="179"/>
      <c r="AD57" s="217"/>
      <c r="AE57" s="217"/>
      <c r="AF57" s="217"/>
    </row>
    <row r="58" spans="1:32">
      <c r="Q58" s="178"/>
      <c r="R58" s="178"/>
      <c r="S58" s="179"/>
      <c r="T58" s="178"/>
      <c r="U58" s="179"/>
      <c r="V58" s="179"/>
      <c r="W58" s="179"/>
      <c r="X58" s="179"/>
      <c r="Y58" s="179"/>
      <c r="Z58" s="217"/>
      <c r="AA58" s="217"/>
      <c r="AB58" s="217"/>
      <c r="AC58" s="179"/>
      <c r="AD58" s="217"/>
      <c r="AE58" s="217"/>
      <c r="AF58" s="217"/>
    </row>
    <row r="68" spans="17:43">
      <c r="Y68" s="273"/>
      <c r="Z68" s="274"/>
      <c r="AA68" s="274"/>
      <c r="AB68" s="274"/>
      <c r="AC68" s="274"/>
      <c r="AD68" s="274"/>
      <c r="AE68" s="274"/>
      <c r="AF68" s="273"/>
      <c r="AG68" s="274"/>
      <c r="AH68" s="274"/>
      <c r="AI68" s="273"/>
      <c r="AJ68" s="273"/>
      <c r="AK68" s="273"/>
      <c r="AL68" s="273"/>
      <c r="AM68" s="273"/>
      <c r="AN68" s="273"/>
      <c r="AO68" s="273"/>
      <c r="AP68" s="273"/>
      <c r="AQ68" s="273"/>
    </row>
    <row r="69" spans="17:43">
      <c r="Y69"/>
      <c r="Z69"/>
      <c r="AA69"/>
      <c r="AB69"/>
      <c r="AC69" s="217"/>
      <c r="AD69"/>
      <c r="AF69" s="217"/>
    </row>
    <row r="70" spans="17:43">
      <c r="Z70"/>
      <c r="AA70"/>
      <c r="AD70" s="217"/>
    </row>
    <row r="71" spans="17:43">
      <c r="Z71"/>
      <c r="AA71"/>
      <c r="AD71" s="217"/>
    </row>
    <row r="72" spans="17:43">
      <c r="Z72"/>
      <c r="AA72"/>
      <c r="AD72" s="217"/>
    </row>
    <row r="76" spans="17:43">
      <c r="Q76"/>
      <c r="R76" s="217"/>
      <c r="S76"/>
      <c r="T76" s="217"/>
      <c r="U76" s="217"/>
      <c r="V76" s="217"/>
    </row>
    <row r="77" spans="17:43">
      <c r="Q77"/>
      <c r="R77" s="217"/>
      <c r="S77"/>
      <c r="T77" s="217"/>
      <c r="U77" s="217"/>
      <c r="V77" s="217"/>
    </row>
    <row r="78" spans="17:43">
      <c r="Q78"/>
      <c r="R78" s="217"/>
      <c r="S78"/>
      <c r="T78" s="217"/>
      <c r="U78" s="217"/>
      <c r="V78" s="217"/>
    </row>
    <row r="79" spans="17:43">
      <c r="Q79" s="272"/>
      <c r="R79" s="217"/>
      <c r="S79"/>
      <c r="T79" s="217"/>
      <c r="U79" s="34"/>
      <c r="V79" s="34"/>
      <c r="W79" s="275"/>
      <c r="X79" s="275"/>
      <c r="Y79" s="275"/>
      <c r="Z79" s="271"/>
      <c r="AA79" s="271"/>
    </row>
    <row r="80" spans="17:43">
      <c r="Q80" s="272"/>
      <c r="R80" s="217"/>
      <c r="S80" s="217"/>
      <c r="T80" s="217"/>
      <c r="U80" s="34"/>
      <c r="V80" s="34"/>
      <c r="W80" s="275"/>
      <c r="X80" s="275"/>
      <c r="Y80" s="275"/>
      <c r="Z80" s="271"/>
      <c r="AA80" s="271"/>
    </row>
    <row r="81" spans="17:27">
      <c r="Q81"/>
      <c r="R81" s="217"/>
      <c r="S81" s="217"/>
      <c r="T81" s="217"/>
      <c r="U81" s="34"/>
      <c r="V81" s="34"/>
      <c r="W81" s="275"/>
      <c r="X81" s="275"/>
      <c r="Y81" s="275"/>
      <c r="Z81" s="271"/>
      <c r="AA81" s="271"/>
    </row>
    <row r="82" spans="17:27">
      <c r="Q82" s="217"/>
      <c r="R82" s="217"/>
      <c r="S82" s="217"/>
      <c r="T82" s="217"/>
      <c r="U82" s="34"/>
      <c r="V82" s="34"/>
      <c r="W82" s="275"/>
      <c r="X82" s="275"/>
      <c r="Y82" s="275"/>
      <c r="Z82" s="271"/>
      <c r="AA82" s="271"/>
    </row>
    <row r="83" spans="17:27">
      <c r="Q83"/>
      <c r="R83" s="217"/>
      <c r="S83" s="217"/>
      <c r="T83" s="217"/>
      <c r="U83" s="34"/>
      <c r="V83" s="34"/>
      <c r="W83" s="275"/>
      <c r="X83" s="275"/>
      <c r="Y83" s="275"/>
      <c r="Z83" s="271"/>
      <c r="AA83" s="271"/>
    </row>
    <row r="84" spans="17:27">
      <c r="Q84" s="217"/>
      <c r="R84" s="217"/>
      <c r="S84" s="217"/>
      <c r="T84" s="217"/>
      <c r="U84" s="34"/>
      <c r="V84" s="34"/>
      <c r="W84" s="275"/>
      <c r="X84" s="275"/>
      <c r="Y84" s="275"/>
      <c r="Z84" s="271"/>
      <c r="AA84" s="271"/>
    </row>
    <row r="85" spans="17:27">
      <c r="Q85"/>
      <c r="R85" s="217"/>
      <c r="S85" s="217"/>
      <c r="T85" s="217"/>
      <c r="U85" s="34"/>
      <c r="V85" s="34"/>
      <c r="W85" s="275"/>
      <c r="X85" s="275"/>
      <c r="Y85" s="275"/>
      <c r="Z85" s="271"/>
      <c r="AA85" s="271"/>
    </row>
    <row r="86" spans="17:27">
      <c r="Q86"/>
      <c r="R86" s="217"/>
      <c r="S86"/>
      <c r="T86" s="217"/>
      <c r="U86" s="34"/>
      <c r="V86" s="34"/>
      <c r="W86" s="275"/>
      <c r="X86" s="275"/>
      <c r="Y86" s="275"/>
    </row>
    <row r="87" spans="17:27">
      <c r="U87" s="34"/>
      <c r="V87" s="275"/>
      <c r="W87" s="275"/>
      <c r="X87" s="275"/>
      <c r="Y87" s="275"/>
    </row>
    <row r="88" spans="17:27">
      <c r="U88" s="275"/>
      <c r="V88" s="34"/>
      <c r="W88" s="275"/>
      <c r="X88" s="275"/>
      <c r="Y88" s="275"/>
    </row>
    <row r="89" spans="17:27">
      <c r="U89" s="275"/>
      <c r="V89" s="275"/>
      <c r="W89" s="275"/>
      <c r="X89" s="275"/>
      <c r="Y89" s="275"/>
    </row>
    <row r="90" spans="17:27">
      <c r="U90" s="275"/>
      <c r="V90" s="275"/>
      <c r="W90" s="275"/>
      <c r="X90" s="275"/>
      <c r="Y90" s="275"/>
    </row>
  </sheetData>
  <printOptions horizontalCentered="1"/>
  <pageMargins left="0.62992125984251968" right="0.23622047244094491" top="0.55118110236220474" bottom="0.55118110236220474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38"/>
  <sheetViews>
    <sheetView showGridLines="0" zoomScale="70" zoomScaleNormal="70" workbookViewId="0">
      <selection activeCell="H18" sqref="H18"/>
    </sheetView>
  </sheetViews>
  <sheetFormatPr defaultColWidth="9.140625" defaultRowHeight="12.75"/>
  <cols>
    <col min="1" max="1" width="3.140625" style="70" customWidth="1"/>
    <col min="2" max="2" width="28.5703125" style="72" customWidth="1"/>
    <col min="3" max="3" width="16.85546875" style="72" customWidth="1"/>
    <col min="4" max="5" width="12" style="72" customWidth="1"/>
    <col min="6" max="6" width="12" style="71" customWidth="1"/>
    <col min="7" max="7" width="12.42578125" style="71" customWidth="1"/>
    <col min="8" max="16" width="12.28515625" style="71" customWidth="1"/>
    <col min="17" max="17" width="25.140625" style="71" customWidth="1"/>
    <col min="18" max="18" width="1.140625" style="71" hidden="1" customWidth="1"/>
    <col min="19" max="19" width="12.28515625" style="70" hidden="1" customWidth="1"/>
    <col min="20" max="20" width="1.140625" style="71" hidden="1" customWidth="1"/>
    <col min="21" max="22" width="12.28515625" style="70" customWidth="1"/>
    <col min="23" max="23" width="13.85546875" style="70" customWidth="1"/>
    <col min="24" max="25" width="12" style="70" customWidth="1"/>
    <col min="26" max="28" width="10.7109375" style="70" bestFit="1" customWidth="1"/>
    <col min="29" max="29" width="16.5703125" style="70" customWidth="1"/>
    <col min="30" max="33" width="10.7109375" style="70" bestFit="1" customWidth="1"/>
    <col min="34" max="34" width="9.140625" style="70"/>
    <col min="35" max="38" width="10.7109375" style="70" bestFit="1" customWidth="1"/>
    <col min="39" max="39" width="9.140625" style="70"/>
    <col min="40" max="43" width="10.7109375" style="70" bestFit="1" customWidth="1"/>
    <col min="44" max="51" width="9.140625" style="70"/>
    <col min="52" max="52" width="9.140625" style="70" customWidth="1"/>
    <col min="53" max="16384" width="9.140625" style="70"/>
  </cols>
  <sheetData>
    <row r="1" spans="1:47" s="217" customFormat="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78"/>
      <c r="Q1" s="178"/>
      <c r="R1" s="178"/>
      <c r="S1" s="179"/>
      <c r="T1" s="178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</row>
    <row r="2" spans="1:47" s="217" customFormat="1" ht="17.25" customHeight="1">
      <c r="A2" s="170" t="s">
        <v>33</v>
      </c>
      <c r="B2" s="169"/>
      <c r="C2" s="170"/>
      <c r="D2" s="170"/>
      <c r="E2" s="170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78"/>
      <c r="Q2" s="178"/>
      <c r="R2" s="178"/>
      <c r="S2" s="179"/>
      <c r="T2" s="178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</row>
    <row r="3" spans="1:47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8"/>
      <c r="Q3" s="178"/>
      <c r="R3" s="178"/>
      <c r="S3" s="179"/>
      <c r="T3" s="178"/>
      <c r="U3" s="179"/>
      <c r="V3" s="179"/>
      <c r="W3" s="179"/>
      <c r="X3" s="179"/>
      <c r="Y3" s="179"/>
      <c r="Z3" s="10"/>
      <c r="AA3" s="10"/>
      <c r="AC3" s="179"/>
    </row>
    <row r="4" spans="1:47" ht="15">
      <c r="P4" s="178"/>
      <c r="Q4" s="249"/>
      <c r="R4" s="178"/>
      <c r="S4" s="179"/>
      <c r="T4" s="178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</row>
    <row r="5" spans="1:47" s="218" customFormat="1">
      <c r="A5" s="173" t="s">
        <v>122</v>
      </c>
      <c r="B5" s="173"/>
      <c r="C5" s="173"/>
      <c r="D5" s="173"/>
      <c r="E5" s="173"/>
      <c r="F5" s="175"/>
      <c r="G5" s="175"/>
      <c r="H5" s="175"/>
      <c r="I5" s="175"/>
      <c r="J5" s="175"/>
      <c r="K5" s="175"/>
      <c r="L5" s="175"/>
      <c r="M5" s="175"/>
      <c r="N5" s="175"/>
      <c r="O5" s="177"/>
      <c r="Q5" s="178"/>
      <c r="R5" s="178"/>
      <c r="S5" s="179"/>
      <c r="T5" s="178"/>
      <c r="U5" s="179"/>
      <c r="V5" s="179"/>
      <c r="W5" s="179"/>
      <c r="X5" s="179"/>
      <c r="Y5" s="179"/>
      <c r="Z5" s="217"/>
      <c r="AA5" s="217"/>
      <c r="AB5" s="217"/>
      <c r="AC5" s="179"/>
      <c r="AD5" s="217"/>
      <c r="AE5" s="217"/>
      <c r="AF5" s="217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</row>
    <row r="6" spans="1:47" ht="12.75" customHeight="1">
      <c r="B6" s="70"/>
      <c r="C6" s="73"/>
      <c r="D6" s="74"/>
      <c r="E6" s="74"/>
      <c r="Q6" s="178"/>
      <c r="R6" s="178"/>
      <c r="S6" s="179"/>
      <c r="T6" s="178"/>
      <c r="U6" s="179"/>
      <c r="V6" s="179"/>
      <c r="W6" s="179"/>
      <c r="X6" s="179"/>
      <c r="Y6" s="179"/>
      <c r="Z6" s="217"/>
      <c r="AA6" s="217"/>
      <c r="AB6" s="217"/>
      <c r="AC6" s="179"/>
      <c r="AD6" s="217"/>
      <c r="AE6" s="217"/>
      <c r="AF6" s="217"/>
    </row>
    <row r="7" spans="1:47" ht="12.75" customHeight="1">
      <c r="B7" s="70"/>
      <c r="D7" s="74"/>
      <c r="E7" s="74"/>
      <c r="P7" s="178"/>
      <c r="Q7" s="178"/>
      <c r="R7" s="178"/>
      <c r="S7" s="179"/>
      <c r="T7" s="178"/>
      <c r="U7" s="179"/>
      <c r="V7" s="179"/>
      <c r="W7" s="179"/>
      <c r="X7" s="179"/>
      <c r="Y7" s="179"/>
      <c r="Z7" s="217"/>
      <c r="AA7" s="217"/>
      <c r="AB7" s="217"/>
      <c r="AC7" s="179"/>
      <c r="AD7" s="217"/>
      <c r="AE7" s="217"/>
      <c r="AF7" s="217"/>
    </row>
    <row r="8" spans="1:47" s="218" customFormat="1">
      <c r="A8" s="173" t="s">
        <v>122</v>
      </c>
      <c r="B8" s="173"/>
      <c r="C8" s="173"/>
      <c r="D8" s="173"/>
      <c r="E8" s="173"/>
      <c r="F8" s="175"/>
      <c r="G8" s="175"/>
      <c r="H8" s="175"/>
      <c r="I8" s="175"/>
      <c r="J8" s="175"/>
      <c r="K8" s="175"/>
      <c r="L8" s="175"/>
      <c r="M8" s="175"/>
      <c r="N8" s="175"/>
      <c r="O8" s="177"/>
      <c r="Q8" s="178"/>
      <c r="R8" s="178"/>
      <c r="S8" s="179"/>
      <c r="T8" s="178"/>
      <c r="U8" s="179"/>
      <c r="V8" s="179"/>
      <c r="W8" s="179"/>
      <c r="X8" s="179"/>
      <c r="Y8" s="179"/>
      <c r="Z8" s="217"/>
      <c r="AA8" s="217"/>
      <c r="AB8" s="217"/>
      <c r="AC8" s="179"/>
      <c r="AD8" s="217"/>
      <c r="AE8" s="217"/>
      <c r="AF8" s="217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</row>
    <row r="9" spans="1:47" ht="12.75" customHeight="1">
      <c r="B9" s="70"/>
      <c r="C9" s="73"/>
      <c r="D9" s="74"/>
      <c r="E9" s="74"/>
      <c r="Q9" s="178"/>
      <c r="R9" s="178"/>
      <c r="S9" s="179"/>
      <c r="T9" s="178"/>
      <c r="U9" s="179"/>
      <c r="V9" s="179"/>
      <c r="W9" s="179"/>
      <c r="X9" s="179"/>
      <c r="Y9" s="179"/>
      <c r="Z9" s="217"/>
      <c r="AA9" s="217"/>
      <c r="AB9" s="217"/>
      <c r="AC9" s="179"/>
      <c r="AD9" s="217"/>
      <c r="AE9" s="217"/>
      <c r="AF9" s="217"/>
    </row>
    <row r="10" spans="1:47" s="77" customFormat="1">
      <c r="B10" s="202" t="s">
        <v>123</v>
      </c>
      <c r="C10" s="202"/>
      <c r="D10" s="206"/>
      <c r="E10" s="206"/>
      <c r="F10" s="206"/>
      <c r="G10" s="206"/>
      <c r="H10" s="206">
        <v>2018</v>
      </c>
      <c r="I10" s="206" t="s">
        <v>180</v>
      </c>
      <c r="J10" s="248" t="s">
        <v>179</v>
      </c>
      <c r="K10" s="248" t="s">
        <v>174</v>
      </c>
      <c r="L10" s="248" t="s">
        <v>175</v>
      </c>
      <c r="M10" s="248" t="s">
        <v>176</v>
      </c>
      <c r="N10" s="248" t="s">
        <v>177</v>
      </c>
      <c r="O10" s="248" t="s">
        <v>178</v>
      </c>
      <c r="P10" s="207"/>
      <c r="Q10" s="178"/>
      <c r="R10" s="178"/>
      <c r="S10" s="179"/>
      <c r="T10" s="178"/>
      <c r="U10" s="179"/>
      <c r="V10" s="179"/>
      <c r="W10" s="179"/>
      <c r="X10" s="179"/>
      <c r="Y10" s="179"/>
      <c r="Z10" s="217"/>
      <c r="AA10" s="217"/>
      <c r="AB10" s="217"/>
      <c r="AC10" s="179"/>
      <c r="AD10" s="217"/>
      <c r="AE10" s="217"/>
      <c r="AF10" s="217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</row>
    <row r="11" spans="1:47">
      <c r="B11" s="72" t="s">
        <v>120</v>
      </c>
      <c r="D11" s="71" t="s">
        <v>171</v>
      </c>
      <c r="E11" s="71"/>
      <c r="F11" s="75"/>
      <c r="G11" s="75"/>
      <c r="H11" s="230">
        <v>221.69698933312765</v>
      </c>
      <c r="I11" s="75">
        <f>H11</f>
        <v>221.69698933312765</v>
      </c>
      <c r="J11" s="75">
        <f t="shared" ref="J11:O11" si="0">I11</f>
        <v>221.69698933312765</v>
      </c>
      <c r="K11" s="75">
        <f t="shared" si="0"/>
        <v>221.69698933312765</v>
      </c>
      <c r="L11" s="75">
        <f t="shared" si="0"/>
        <v>221.69698933312765</v>
      </c>
      <c r="M11" s="75">
        <f t="shared" si="0"/>
        <v>221.69698933312765</v>
      </c>
      <c r="N11" s="75">
        <f t="shared" si="0"/>
        <v>221.69698933312765</v>
      </c>
      <c r="O11" s="75">
        <f t="shared" si="0"/>
        <v>221.69698933312765</v>
      </c>
      <c r="Q11" s="304"/>
      <c r="R11" s="178"/>
      <c r="S11" s="179"/>
      <c r="T11" s="178"/>
      <c r="U11" s="179"/>
      <c r="V11" s="179"/>
      <c r="W11" s="179"/>
      <c r="X11" s="179"/>
      <c r="Y11" s="179"/>
      <c r="Z11" s="217"/>
      <c r="AA11" s="217"/>
      <c r="AB11" s="217"/>
      <c r="AC11" s="179"/>
      <c r="AD11" s="217"/>
      <c r="AE11" s="217"/>
      <c r="AF11" s="217"/>
      <c r="AU11" s="275"/>
    </row>
    <row r="12" spans="1:47">
      <c r="F12" s="75"/>
      <c r="G12" s="75"/>
      <c r="H12" s="75"/>
      <c r="I12" s="75"/>
      <c r="J12" s="75"/>
      <c r="K12" s="75"/>
      <c r="L12" s="75"/>
      <c r="M12" s="75"/>
      <c r="N12" s="75"/>
      <c r="O12" s="75"/>
      <c r="Q12" s="178"/>
      <c r="R12" s="178"/>
      <c r="S12" s="179"/>
      <c r="T12" s="178"/>
      <c r="U12" s="179"/>
      <c r="V12" s="179"/>
      <c r="W12" s="179"/>
      <c r="X12" s="179"/>
      <c r="Y12" s="179"/>
      <c r="Z12" s="217"/>
      <c r="AA12" s="217"/>
      <c r="AB12" s="217"/>
      <c r="AC12" s="179"/>
      <c r="AD12" s="217"/>
      <c r="AE12" s="217"/>
      <c r="AF12" s="217"/>
      <c r="AU12" s="275"/>
    </row>
    <row r="14" spans="1:47">
      <c r="A14" s="173" t="s">
        <v>190</v>
      </c>
      <c r="B14" s="173"/>
      <c r="C14" s="173"/>
      <c r="D14" s="173"/>
      <c r="E14" s="173"/>
      <c r="F14" s="175"/>
      <c r="G14" s="175"/>
      <c r="H14" s="175"/>
      <c r="I14" s="175"/>
      <c r="J14" s="175"/>
      <c r="K14" s="175"/>
      <c r="L14" s="175"/>
      <c r="M14" s="175"/>
      <c r="N14" s="175"/>
      <c r="O14" s="177"/>
      <c r="Q14" s="304"/>
      <c r="R14" s="178"/>
      <c r="S14" s="179"/>
      <c r="T14" s="178"/>
      <c r="U14" s="179"/>
      <c r="V14" s="179"/>
      <c r="W14" s="179"/>
      <c r="X14" s="179"/>
      <c r="Y14" s="179"/>
      <c r="Z14" s="217"/>
      <c r="AA14" s="217"/>
      <c r="AB14" s="217"/>
      <c r="AC14" s="179"/>
      <c r="AD14" s="217"/>
      <c r="AE14" s="217"/>
      <c r="AF14" s="217"/>
    </row>
    <row r="15" spans="1:47">
      <c r="B15" s="70"/>
      <c r="C15" s="74"/>
      <c r="D15" s="74"/>
      <c r="E15" s="74"/>
      <c r="Q15" s="304"/>
      <c r="R15" s="178"/>
      <c r="S15" s="179"/>
      <c r="T15" s="178"/>
      <c r="U15" s="179"/>
      <c r="V15" s="179"/>
      <c r="W15" s="179"/>
      <c r="X15" s="179"/>
      <c r="Y15" s="179"/>
      <c r="Z15" s="217"/>
      <c r="AA15" s="217"/>
      <c r="AB15" s="217"/>
      <c r="AC15" s="179"/>
      <c r="AD15" s="217"/>
      <c r="AE15" s="217"/>
      <c r="AF15" s="217"/>
    </row>
    <row r="16" spans="1:47">
      <c r="B16" s="202" t="s">
        <v>29</v>
      </c>
      <c r="C16" s="204"/>
      <c r="D16" s="205"/>
      <c r="E16" s="205"/>
      <c r="F16" s="206"/>
      <c r="G16" s="206"/>
      <c r="H16" s="206"/>
      <c r="I16" s="206" t="s">
        <v>180</v>
      </c>
      <c r="J16" s="248" t="s">
        <v>179</v>
      </c>
      <c r="K16" s="248" t="s">
        <v>174</v>
      </c>
      <c r="L16" s="248" t="s">
        <v>175</v>
      </c>
      <c r="M16" s="248" t="s">
        <v>176</v>
      </c>
      <c r="N16" s="248" t="s">
        <v>177</v>
      </c>
      <c r="O16" s="248" t="s">
        <v>178</v>
      </c>
      <c r="Q16" s="304"/>
      <c r="R16" s="178"/>
      <c r="S16" s="179"/>
      <c r="T16" s="178"/>
      <c r="U16" s="179"/>
      <c r="V16" s="179"/>
      <c r="W16" s="179"/>
      <c r="X16" s="179"/>
      <c r="Y16" s="179"/>
      <c r="Z16" s="217"/>
      <c r="AA16" s="217"/>
      <c r="AB16" s="217"/>
      <c r="AC16" s="179"/>
      <c r="AD16" s="217"/>
      <c r="AE16" s="217"/>
      <c r="AF16" s="217"/>
    </row>
    <row r="17" spans="2:32">
      <c r="B17" s="78" t="s">
        <v>28</v>
      </c>
      <c r="C17" s="70"/>
      <c r="D17" s="71" t="s">
        <v>171</v>
      </c>
      <c r="E17" s="71"/>
      <c r="F17" s="75"/>
      <c r="G17" s="75"/>
      <c r="H17" s="230">
        <v>180.56610869766459</v>
      </c>
      <c r="I17" s="75">
        <f>H17</f>
        <v>180.56610869766459</v>
      </c>
      <c r="J17" s="75">
        <f t="shared" ref="J17:O17" si="1">I17</f>
        <v>180.56610869766459</v>
      </c>
      <c r="K17" s="75">
        <f t="shared" si="1"/>
        <v>180.56610869766459</v>
      </c>
      <c r="L17" s="75">
        <f t="shared" si="1"/>
        <v>180.56610869766459</v>
      </c>
      <c r="M17" s="75">
        <f t="shared" si="1"/>
        <v>180.56610869766459</v>
      </c>
      <c r="N17" s="75">
        <f t="shared" si="1"/>
        <v>180.56610869766459</v>
      </c>
      <c r="O17" s="75">
        <f t="shared" si="1"/>
        <v>180.56610869766459</v>
      </c>
      <c r="Q17" s="304"/>
      <c r="R17" s="178"/>
      <c r="S17" s="179"/>
      <c r="T17" s="178"/>
      <c r="U17" s="179"/>
      <c r="V17" s="179"/>
      <c r="W17" s="179"/>
      <c r="X17" s="179"/>
      <c r="Y17" s="179"/>
      <c r="Z17" s="217"/>
      <c r="AA17" s="217"/>
      <c r="AB17" s="217"/>
      <c r="AC17" s="179"/>
      <c r="AD17" s="217"/>
      <c r="AE17" s="217"/>
      <c r="AF17" s="217"/>
    </row>
    <row r="18" spans="2:32">
      <c r="B18" s="78" t="s">
        <v>27</v>
      </c>
      <c r="C18" s="70"/>
      <c r="D18" s="71" t="s">
        <v>171</v>
      </c>
      <c r="E18" s="71"/>
      <c r="F18" s="75"/>
      <c r="G18" s="75"/>
      <c r="H18" s="230">
        <v>169.61285633984119</v>
      </c>
      <c r="I18" s="75">
        <f t="shared" ref="I18:O18" si="2">H18</f>
        <v>169.61285633984119</v>
      </c>
      <c r="J18" s="75">
        <f t="shared" si="2"/>
        <v>169.61285633984119</v>
      </c>
      <c r="K18" s="75">
        <f t="shared" si="2"/>
        <v>169.61285633984119</v>
      </c>
      <c r="L18" s="75">
        <f t="shared" si="2"/>
        <v>169.61285633984119</v>
      </c>
      <c r="M18" s="75">
        <f t="shared" si="2"/>
        <v>169.61285633984119</v>
      </c>
      <c r="N18" s="75">
        <f t="shared" si="2"/>
        <v>169.61285633984119</v>
      </c>
      <c r="O18" s="75">
        <f t="shared" si="2"/>
        <v>169.61285633984119</v>
      </c>
      <c r="Q18" s="304"/>
      <c r="R18" s="178"/>
      <c r="S18" s="179"/>
      <c r="T18" s="178"/>
      <c r="U18" s="179"/>
      <c r="V18" s="179"/>
      <c r="W18" s="179"/>
      <c r="X18" s="179"/>
      <c r="Y18" s="179"/>
      <c r="Z18" s="217"/>
      <c r="AA18" s="217"/>
      <c r="AB18" s="217"/>
      <c r="AC18" s="179"/>
      <c r="AD18" s="217"/>
      <c r="AE18" s="217"/>
      <c r="AF18" s="217"/>
    </row>
    <row r="19" spans="2:32">
      <c r="B19" s="78" t="s">
        <v>2</v>
      </c>
      <c r="C19" s="70"/>
      <c r="D19" s="71" t="s">
        <v>171</v>
      </c>
      <c r="E19" s="71"/>
      <c r="F19" s="75"/>
      <c r="G19" s="75"/>
      <c r="H19" s="230">
        <v>261.26913558427719</v>
      </c>
      <c r="I19" s="75">
        <f t="shared" ref="I19:O19" si="3">H19</f>
        <v>261.26913558427719</v>
      </c>
      <c r="J19" s="75">
        <f t="shared" si="3"/>
        <v>261.26913558427719</v>
      </c>
      <c r="K19" s="75">
        <f t="shared" si="3"/>
        <v>261.26913558427719</v>
      </c>
      <c r="L19" s="75">
        <f t="shared" si="3"/>
        <v>261.26913558427719</v>
      </c>
      <c r="M19" s="75">
        <f t="shared" si="3"/>
        <v>261.26913558427719</v>
      </c>
      <c r="N19" s="75">
        <f t="shared" si="3"/>
        <v>261.26913558427719</v>
      </c>
      <c r="O19" s="75">
        <f t="shared" si="3"/>
        <v>261.26913558427719</v>
      </c>
      <c r="Q19" s="304"/>
      <c r="R19" s="178"/>
      <c r="S19" s="179"/>
      <c r="T19" s="178"/>
      <c r="U19" s="179"/>
      <c r="V19" s="179"/>
      <c r="W19" s="179"/>
      <c r="X19" s="179"/>
      <c r="Y19" s="179"/>
      <c r="Z19" s="217"/>
      <c r="AA19" s="217"/>
      <c r="AB19" s="217"/>
      <c r="AC19" s="179"/>
      <c r="AD19" s="217"/>
      <c r="AE19" s="217"/>
      <c r="AF19" s="217"/>
    </row>
    <row r="20" spans="2:32">
      <c r="B20" s="78" t="s">
        <v>3</v>
      </c>
      <c r="C20" s="70"/>
      <c r="D20" s="71" t="s">
        <v>171</v>
      </c>
      <c r="E20" s="71"/>
      <c r="F20" s="75"/>
      <c r="G20" s="75"/>
      <c r="H20" s="230">
        <v>184.48549534136109</v>
      </c>
      <c r="I20" s="75">
        <f t="shared" ref="I20:O20" si="4">H20</f>
        <v>184.48549534136109</v>
      </c>
      <c r="J20" s="75">
        <f t="shared" si="4"/>
        <v>184.48549534136109</v>
      </c>
      <c r="K20" s="75">
        <f t="shared" si="4"/>
        <v>184.48549534136109</v>
      </c>
      <c r="L20" s="75">
        <f t="shared" si="4"/>
        <v>184.48549534136109</v>
      </c>
      <c r="M20" s="75">
        <f t="shared" si="4"/>
        <v>184.48549534136109</v>
      </c>
      <c r="N20" s="75">
        <f t="shared" si="4"/>
        <v>184.48549534136109</v>
      </c>
      <c r="O20" s="75">
        <f t="shared" si="4"/>
        <v>184.48549534136109</v>
      </c>
      <c r="Q20" s="304"/>
      <c r="R20" s="178"/>
      <c r="S20" s="179"/>
      <c r="T20" s="178"/>
      <c r="U20" s="179"/>
      <c r="V20" s="179"/>
      <c r="W20" s="179"/>
      <c r="X20" s="179"/>
      <c r="Y20" s="179"/>
      <c r="Z20" s="217"/>
      <c r="AA20" s="217"/>
      <c r="AB20" s="217"/>
      <c r="AC20" s="179"/>
      <c r="AD20" s="217"/>
      <c r="AE20" s="217"/>
      <c r="AF20" s="217"/>
    </row>
    <row r="21" spans="2:32">
      <c r="Q21" s="304"/>
      <c r="R21" s="178"/>
      <c r="S21" s="179"/>
      <c r="T21" s="178"/>
      <c r="U21" s="179"/>
      <c r="V21" s="179"/>
      <c r="W21" s="179"/>
      <c r="X21" s="179"/>
      <c r="Y21" s="179"/>
      <c r="Z21" s="217"/>
      <c r="AA21" s="217"/>
      <c r="AB21" s="217"/>
      <c r="AC21" s="179"/>
      <c r="AD21" s="217"/>
      <c r="AE21" s="217"/>
      <c r="AF21" s="217"/>
    </row>
    <row r="22" spans="2:32">
      <c r="Q22" s="304"/>
      <c r="R22" s="178"/>
      <c r="S22" s="179"/>
      <c r="T22" s="178"/>
      <c r="U22" s="179"/>
      <c r="V22" s="179"/>
      <c r="W22" s="179"/>
      <c r="X22" s="179"/>
      <c r="Y22" s="179"/>
      <c r="Z22" s="217"/>
      <c r="AA22" s="217"/>
      <c r="AB22" s="217"/>
      <c r="AC22" s="179"/>
      <c r="AD22" s="217"/>
      <c r="AE22" s="217"/>
      <c r="AF22" s="217"/>
    </row>
    <row r="23" spans="2:32">
      <c r="H23" s="310"/>
    </row>
    <row r="24" spans="2:32">
      <c r="H24" s="310"/>
      <c r="Q24" s="217"/>
      <c r="R24" s="217"/>
      <c r="S24" s="217"/>
      <c r="T24" s="217"/>
      <c r="U24" s="217"/>
      <c r="V24" s="217"/>
    </row>
    <row r="25" spans="2:32">
      <c r="H25" s="310"/>
      <c r="Q25" s="217"/>
      <c r="R25" s="217"/>
      <c r="S25" s="217"/>
      <c r="T25" s="217"/>
      <c r="U25" s="217"/>
      <c r="V25" s="217"/>
    </row>
    <row r="26" spans="2:32">
      <c r="Q26" s="217"/>
      <c r="R26" s="217"/>
      <c r="S26" s="217"/>
      <c r="T26" s="217"/>
      <c r="U26" s="217"/>
      <c r="V26" s="217"/>
    </row>
    <row r="27" spans="2:32">
      <c r="Q27" s="272"/>
      <c r="R27" s="217"/>
      <c r="S27" s="217"/>
      <c r="T27" s="217"/>
      <c r="U27" s="34"/>
      <c r="V27" s="34"/>
      <c r="W27" s="275"/>
      <c r="X27" s="275"/>
      <c r="Y27" s="275"/>
      <c r="Z27" s="271"/>
      <c r="AA27" s="271"/>
    </row>
    <row r="28" spans="2:32">
      <c r="Q28" s="272"/>
      <c r="R28" s="217"/>
      <c r="S28" s="217"/>
      <c r="T28" s="217"/>
      <c r="U28" s="34"/>
      <c r="V28" s="34"/>
      <c r="W28" s="275"/>
      <c r="X28" s="275"/>
      <c r="Y28" s="275"/>
      <c r="Z28" s="271"/>
      <c r="AA28" s="271"/>
    </row>
    <row r="29" spans="2:32">
      <c r="Q29" s="217"/>
      <c r="R29" s="217"/>
      <c r="S29" s="217"/>
      <c r="T29" s="217"/>
      <c r="U29" s="34"/>
      <c r="V29" s="34"/>
      <c r="W29" s="275"/>
      <c r="X29" s="275"/>
      <c r="Y29" s="275"/>
      <c r="Z29" s="271"/>
      <c r="AA29" s="271"/>
    </row>
    <row r="30" spans="2:32">
      <c r="Q30" s="217"/>
      <c r="R30" s="217"/>
      <c r="S30" s="217"/>
      <c r="T30" s="217"/>
      <c r="U30" s="34"/>
      <c r="V30" s="34"/>
      <c r="W30" s="275"/>
      <c r="X30" s="275"/>
      <c r="Y30" s="275"/>
      <c r="Z30" s="271"/>
      <c r="AA30" s="271"/>
    </row>
    <row r="31" spans="2:32">
      <c r="Q31" s="217"/>
      <c r="R31" s="217"/>
      <c r="S31" s="217"/>
      <c r="T31" s="217"/>
      <c r="U31" s="34"/>
      <c r="V31" s="34"/>
      <c r="W31" s="275"/>
      <c r="X31" s="275"/>
      <c r="Y31" s="275"/>
      <c r="Z31" s="271"/>
      <c r="AA31" s="271"/>
    </row>
    <row r="32" spans="2:32">
      <c r="Q32" s="217"/>
      <c r="R32" s="217"/>
      <c r="S32" s="217"/>
      <c r="T32" s="217"/>
      <c r="U32" s="34"/>
      <c r="V32" s="34"/>
      <c r="W32" s="275"/>
      <c r="X32" s="275"/>
      <c r="Y32" s="275"/>
      <c r="Z32" s="271"/>
      <c r="AA32" s="271"/>
    </row>
    <row r="33" spans="17:27">
      <c r="Q33" s="217"/>
      <c r="R33" s="217"/>
      <c r="S33" s="217"/>
      <c r="T33" s="217"/>
      <c r="U33" s="34"/>
      <c r="V33" s="34"/>
      <c r="W33" s="275"/>
      <c r="X33" s="275"/>
      <c r="Y33" s="275"/>
      <c r="Z33" s="271"/>
      <c r="AA33" s="271"/>
    </row>
    <row r="34" spans="17:27">
      <c r="Q34" s="217"/>
      <c r="R34" s="217"/>
      <c r="S34" s="217"/>
      <c r="T34" s="217"/>
      <c r="U34" s="34"/>
      <c r="V34" s="34"/>
      <c r="W34" s="275"/>
      <c r="X34" s="275"/>
      <c r="Y34" s="275"/>
    </row>
    <row r="35" spans="17:27">
      <c r="U35" s="34"/>
      <c r="V35" s="275"/>
      <c r="W35" s="275"/>
      <c r="X35" s="275"/>
      <c r="Y35" s="275"/>
    </row>
    <row r="36" spans="17:27">
      <c r="U36" s="275"/>
      <c r="V36" s="34"/>
      <c r="W36" s="275"/>
      <c r="X36" s="275"/>
      <c r="Y36" s="275"/>
    </row>
    <row r="37" spans="17:27">
      <c r="U37" s="275"/>
      <c r="V37" s="275"/>
      <c r="W37" s="275"/>
      <c r="X37" s="275"/>
      <c r="Y37" s="275"/>
    </row>
    <row r="38" spans="17:27">
      <c r="U38" s="275"/>
      <c r="V38" s="275"/>
      <c r="W38" s="275"/>
      <c r="X38" s="275"/>
      <c r="Y38" s="275"/>
    </row>
  </sheetData>
  <printOptions horizontalCentered="1"/>
  <pageMargins left="0.62992125984251968" right="0.23622047244094491" top="0.55118110236220474" bottom="0.55118110236220474" header="0.31496062992125984" footer="0.31496062992125984"/>
  <pageSetup paperSize="9" scale="3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1">
    <tabColor rgb="FFFFFFCC"/>
    <pageSetUpPr fitToPage="1"/>
  </sheetPr>
  <dimension ref="A1:AB113"/>
  <sheetViews>
    <sheetView showGridLines="0" zoomScale="70" zoomScaleNormal="70" zoomScaleSheetLayoutView="85" workbookViewId="0"/>
  </sheetViews>
  <sheetFormatPr defaultRowHeight="12.75"/>
  <cols>
    <col min="1" max="1" width="2.28515625" customWidth="1"/>
    <col min="2" max="2" width="2.7109375" customWidth="1"/>
    <col min="3" max="3" width="5" customWidth="1"/>
    <col min="4" max="4" width="20.7109375" customWidth="1"/>
    <col min="5" max="5" width="6" customWidth="1"/>
    <col min="6" max="6" width="14" customWidth="1"/>
    <col min="7" max="7" width="7.42578125" customWidth="1"/>
    <col min="8" max="8" width="14.7109375" customWidth="1"/>
    <col min="9" max="9" width="14.140625" customWidth="1"/>
    <col min="10" max="11" width="15.85546875" customWidth="1"/>
    <col min="12" max="12" width="13" customWidth="1"/>
    <col min="13" max="13" width="15.85546875" customWidth="1"/>
    <col min="14" max="14" width="13.42578125" customWidth="1"/>
    <col min="15" max="19" width="12.7109375" customWidth="1"/>
    <col min="20" max="20" width="10.85546875" bestFit="1" customWidth="1"/>
    <col min="22" max="22" width="2.85546875" customWidth="1"/>
    <col min="23" max="25" width="11.7109375" customWidth="1"/>
  </cols>
  <sheetData>
    <row r="1" spans="1:28" ht="23.25">
      <c r="A1" s="168" t="s">
        <v>172</v>
      </c>
      <c r="B1" s="169"/>
      <c r="C1" s="169"/>
      <c r="D1" s="169"/>
      <c r="E1" s="169"/>
      <c r="F1" s="169"/>
      <c r="G1" s="169"/>
      <c r="H1" s="169"/>
      <c r="I1" s="169"/>
      <c r="J1" s="169"/>
      <c r="K1" s="336" t="s">
        <v>193</v>
      </c>
      <c r="L1" s="169"/>
      <c r="M1" s="169"/>
      <c r="N1" s="169"/>
      <c r="O1" s="169"/>
      <c r="P1" s="169"/>
      <c r="Q1" s="169"/>
      <c r="R1" s="169"/>
      <c r="S1" s="169"/>
      <c r="U1" s="10"/>
      <c r="V1" s="10"/>
      <c r="W1" s="10"/>
    </row>
    <row r="2" spans="1:28" ht="21">
      <c r="A2" s="170" t="s">
        <v>69</v>
      </c>
      <c r="B2" s="169"/>
      <c r="C2" s="169"/>
      <c r="D2" s="169"/>
      <c r="E2" s="170"/>
      <c r="F2" s="170"/>
      <c r="G2" s="169"/>
      <c r="H2" s="171"/>
      <c r="I2" s="169"/>
      <c r="J2" s="169"/>
      <c r="K2" s="337" t="s">
        <v>194</v>
      </c>
      <c r="L2" s="169"/>
      <c r="M2" s="169"/>
      <c r="N2" s="169"/>
      <c r="O2" s="169"/>
      <c r="P2" s="169"/>
      <c r="Q2" s="169"/>
      <c r="R2" s="169"/>
      <c r="S2" s="169"/>
      <c r="U2" s="10"/>
    </row>
    <row r="3" spans="1:28" s="217" customFormat="1" ht="12.75" customHeight="1">
      <c r="A3" s="172" t="s">
        <v>146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0"/>
      <c r="U3" s="10"/>
      <c r="V3" s="10"/>
      <c r="W3" s="10"/>
      <c r="X3" s="10"/>
      <c r="Z3" s="10"/>
      <c r="AA3" s="10"/>
      <c r="AB3" s="10"/>
    </row>
    <row r="4" spans="1:28">
      <c r="A4" s="3"/>
      <c r="N4" s="135"/>
      <c r="O4" s="10"/>
      <c r="P4" s="10"/>
      <c r="Q4" s="10"/>
      <c r="R4" s="10"/>
      <c r="S4" s="10"/>
      <c r="T4" s="166"/>
      <c r="U4" s="5"/>
      <c r="V4" s="5"/>
      <c r="W4" s="5"/>
      <c r="X4" s="5"/>
      <c r="Y4" s="5"/>
      <c r="Z4" s="5"/>
      <c r="AA4" s="5"/>
    </row>
    <row r="5" spans="1:28">
      <c r="A5" s="5"/>
      <c r="B5" s="5"/>
      <c r="O5" s="219"/>
      <c r="P5" s="219"/>
      <c r="Q5" s="219"/>
      <c r="S5" s="219"/>
      <c r="T5" s="217"/>
      <c r="U5" s="219"/>
      <c r="V5" s="219"/>
      <c r="W5" s="219"/>
    </row>
    <row r="6" spans="1:28" s="217" customFormat="1">
      <c r="A6" s="173" t="s">
        <v>56</v>
      </c>
      <c r="B6" s="173"/>
      <c r="C6" s="173"/>
      <c r="D6" s="173"/>
      <c r="E6" s="173"/>
      <c r="F6" s="173"/>
      <c r="G6" s="174"/>
      <c r="H6" s="174"/>
      <c r="I6" s="174"/>
      <c r="J6" s="175"/>
      <c r="K6" s="175"/>
      <c r="L6" s="175"/>
      <c r="M6" s="175"/>
      <c r="N6" s="175"/>
      <c r="O6" s="175"/>
      <c r="P6" s="175"/>
      <c r="Q6" s="175"/>
      <c r="R6" s="175"/>
      <c r="S6" s="175"/>
    </row>
    <row r="7" spans="1:28">
      <c r="A7" s="3" t="s">
        <v>146</v>
      </c>
      <c r="B7" s="5"/>
      <c r="O7" s="219"/>
      <c r="P7" s="219"/>
      <c r="Q7" s="219"/>
      <c r="R7" s="219"/>
      <c r="S7" s="219"/>
      <c r="T7" s="219"/>
      <c r="U7" s="219"/>
      <c r="V7" s="219"/>
      <c r="W7" s="219"/>
    </row>
    <row r="8" spans="1:28">
      <c r="O8" s="217"/>
      <c r="P8" s="217"/>
      <c r="R8" s="217"/>
      <c r="T8" s="217"/>
      <c r="U8" s="219"/>
      <c r="V8" s="219"/>
      <c r="W8" s="219"/>
      <c r="X8" s="219"/>
      <c r="Y8" s="219"/>
    </row>
    <row r="9" spans="1:28" ht="15">
      <c r="B9" s="9" t="s">
        <v>45</v>
      </c>
      <c r="H9" s="12"/>
      <c r="J9" s="58"/>
      <c r="K9" s="217"/>
      <c r="M9" s="217"/>
      <c r="O9" s="217"/>
      <c r="P9" s="217"/>
      <c r="Q9" s="217"/>
      <c r="R9" s="217"/>
      <c r="S9" s="217"/>
      <c r="T9" s="217"/>
      <c r="U9" s="219"/>
      <c r="V9" s="219"/>
      <c r="W9" s="219"/>
      <c r="X9" s="219"/>
      <c r="Y9" s="219"/>
    </row>
    <row r="10" spans="1:28">
      <c r="D10" s="17" t="s">
        <v>86</v>
      </c>
      <c r="G10" s="14"/>
      <c r="I10" s="225">
        <v>397.32805225545206</v>
      </c>
      <c r="J10" t="s">
        <v>16</v>
      </c>
      <c r="K10" s="12"/>
      <c r="M10" s="24"/>
      <c r="N10" s="24"/>
      <c r="O10" s="24"/>
      <c r="P10" s="24"/>
      <c r="Q10" s="217"/>
      <c r="R10" s="217"/>
      <c r="S10" s="217"/>
      <c r="T10" s="217"/>
      <c r="U10" s="219"/>
      <c r="V10" s="219"/>
      <c r="W10" s="219"/>
      <c r="X10" s="219"/>
    </row>
    <row r="11" spans="1:28">
      <c r="C11" s="217"/>
      <c r="D11" s="17" t="s">
        <v>87</v>
      </c>
      <c r="G11" s="14"/>
      <c r="I11" s="225">
        <v>590.73641631630699</v>
      </c>
      <c r="J11" t="s">
        <v>16</v>
      </c>
      <c r="K11" s="12"/>
      <c r="L11" s="217"/>
      <c r="M11" s="24"/>
      <c r="N11" s="24"/>
      <c r="O11" s="24"/>
      <c r="P11" s="24"/>
      <c r="Q11" s="217"/>
      <c r="R11" s="217"/>
      <c r="S11" s="217"/>
      <c r="T11" s="217"/>
      <c r="U11" s="219"/>
      <c r="V11" s="219"/>
      <c r="W11" s="219"/>
      <c r="X11" s="219"/>
      <c r="Z11" s="34"/>
      <c r="AA11" s="34"/>
    </row>
    <row r="12" spans="1:28">
      <c r="C12" s="217"/>
      <c r="D12" t="s">
        <v>68</v>
      </c>
      <c r="I12" s="225">
        <v>27103.449278854048</v>
      </c>
      <c r="J12" t="s">
        <v>16</v>
      </c>
      <c r="K12" s="12"/>
      <c r="L12" s="217"/>
      <c r="M12" s="24"/>
      <c r="N12" s="24"/>
      <c r="O12" s="24"/>
      <c r="P12" s="24"/>
      <c r="Q12" s="217"/>
      <c r="R12" s="217"/>
      <c r="S12" s="217"/>
      <c r="T12" s="217"/>
      <c r="U12" s="219"/>
      <c r="V12" s="219"/>
      <c r="W12" s="219"/>
      <c r="X12" s="219"/>
    </row>
    <row r="13" spans="1:28">
      <c r="C13" s="217"/>
      <c r="D13" s="17" t="s">
        <v>67</v>
      </c>
      <c r="I13" s="225">
        <v>9411.2509952012024</v>
      </c>
      <c r="J13" t="s">
        <v>16</v>
      </c>
      <c r="K13" s="12"/>
      <c r="L13" s="217"/>
      <c r="M13" s="24"/>
      <c r="N13" s="24"/>
      <c r="O13" s="24"/>
      <c r="P13" s="24"/>
      <c r="Q13" s="217"/>
      <c r="R13" s="217"/>
      <c r="S13" s="217"/>
      <c r="T13" s="217"/>
      <c r="U13" s="219"/>
      <c r="V13" s="219"/>
      <c r="W13" s="219"/>
      <c r="X13" s="219"/>
    </row>
    <row r="14" spans="1:28">
      <c r="C14" s="217"/>
      <c r="D14" t="s">
        <v>5</v>
      </c>
      <c r="I14" s="225">
        <v>19288.460895531607</v>
      </c>
      <c r="J14" t="s">
        <v>16</v>
      </c>
      <c r="K14" s="12"/>
      <c r="L14" s="217"/>
      <c r="M14" s="24"/>
      <c r="N14" s="24"/>
      <c r="O14" s="24"/>
      <c r="P14" s="24"/>
      <c r="Q14" s="217"/>
      <c r="R14" s="217"/>
      <c r="S14" s="217"/>
      <c r="T14" s="217"/>
      <c r="U14" s="219"/>
      <c r="V14" s="219"/>
      <c r="W14" s="219"/>
      <c r="X14" s="219"/>
    </row>
    <row r="15" spans="1:28">
      <c r="C15" s="217"/>
      <c r="D15" t="s">
        <v>6</v>
      </c>
      <c r="I15" s="225">
        <v>24307.437059278644</v>
      </c>
      <c r="J15" t="s">
        <v>16</v>
      </c>
      <c r="K15" s="12"/>
      <c r="L15" s="217"/>
      <c r="M15" s="24"/>
      <c r="N15" s="24"/>
      <c r="O15" s="24"/>
      <c r="P15" s="24"/>
      <c r="Q15" s="217"/>
      <c r="R15" s="217"/>
      <c r="S15" s="217"/>
      <c r="T15" s="217"/>
      <c r="U15" s="219"/>
      <c r="V15" s="219"/>
      <c r="W15" s="219"/>
      <c r="X15" s="219"/>
    </row>
    <row r="16" spans="1:28">
      <c r="C16" s="217"/>
      <c r="D16" t="s">
        <v>20</v>
      </c>
      <c r="I16" s="225">
        <v>228.09573370220392</v>
      </c>
      <c r="J16" t="s">
        <v>16</v>
      </c>
      <c r="K16" s="12"/>
      <c r="L16" s="217"/>
      <c r="M16" s="24"/>
      <c r="N16" s="24"/>
      <c r="O16" s="24"/>
      <c r="P16" s="24"/>
      <c r="Q16" s="217"/>
      <c r="R16" s="217"/>
      <c r="S16" s="217"/>
      <c r="T16" s="217"/>
      <c r="U16" s="219"/>
      <c r="V16" s="219"/>
      <c r="W16" s="219"/>
      <c r="X16" s="219"/>
    </row>
    <row r="17" spans="3:24">
      <c r="C17" s="217"/>
      <c r="D17" t="s">
        <v>78</v>
      </c>
      <c r="I17" s="225">
        <v>12540.009691554345</v>
      </c>
      <c r="J17" t="s">
        <v>16</v>
      </c>
      <c r="K17" s="12"/>
      <c r="L17" s="217"/>
      <c r="M17" s="24"/>
      <c r="N17" s="24"/>
      <c r="O17" s="24"/>
      <c r="P17" s="24"/>
      <c r="Q17" s="217"/>
      <c r="R17" s="217"/>
      <c r="S17" s="217"/>
      <c r="T17" s="217"/>
      <c r="U17" s="219"/>
      <c r="V17" s="219"/>
      <c r="W17" s="219"/>
    </row>
    <row r="18" spans="3:24">
      <c r="C18" s="217"/>
      <c r="D18" t="s">
        <v>79</v>
      </c>
      <c r="I18" s="225">
        <v>15538.890466910972</v>
      </c>
      <c r="J18" t="s">
        <v>16</v>
      </c>
      <c r="K18" s="12"/>
      <c r="L18" s="217"/>
      <c r="M18" s="24"/>
      <c r="N18" s="24"/>
      <c r="O18" s="24"/>
      <c r="P18" s="24"/>
      <c r="Q18" s="217"/>
      <c r="R18" s="217"/>
      <c r="S18" s="217"/>
      <c r="T18" s="217"/>
      <c r="U18" s="219"/>
      <c r="V18" s="219"/>
      <c r="W18" s="219"/>
    </row>
    <row r="19" spans="3:24">
      <c r="C19" s="217"/>
      <c r="D19" t="s">
        <v>80</v>
      </c>
      <c r="I19" s="225">
        <v>162190.78251605423</v>
      </c>
      <c r="J19" t="s">
        <v>16</v>
      </c>
      <c r="K19" s="12"/>
      <c r="L19" s="217"/>
      <c r="M19" s="24"/>
      <c r="N19" s="24"/>
      <c r="O19" s="24"/>
      <c r="P19" s="24"/>
      <c r="Q19" s="217"/>
      <c r="R19" s="217"/>
      <c r="S19" s="217"/>
      <c r="T19" s="217"/>
      <c r="U19" s="219"/>
      <c r="V19" s="219"/>
      <c r="W19" s="219"/>
    </row>
    <row r="20" spans="3:24">
      <c r="C20" s="217"/>
      <c r="D20" t="s">
        <v>93</v>
      </c>
      <c r="F20" s="20"/>
      <c r="I20" s="225">
        <v>107553.29571704632</v>
      </c>
      <c r="J20" t="s">
        <v>16</v>
      </c>
      <c r="K20" s="12"/>
      <c r="L20" s="217"/>
      <c r="M20" s="24"/>
      <c r="N20" s="24"/>
      <c r="O20" s="24"/>
      <c r="P20" s="24"/>
      <c r="Q20" s="217"/>
      <c r="R20" s="217"/>
      <c r="S20" s="217"/>
      <c r="T20" s="217"/>
      <c r="U20" s="219"/>
      <c r="V20" s="219"/>
      <c r="W20" s="219"/>
    </row>
    <row r="21" spans="3:24" ht="12.75" customHeight="1">
      <c r="C21" s="217"/>
      <c r="D21" t="s">
        <v>103</v>
      </c>
      <c r="I21" s="225">
        <v>473.00958601839528</v>
      </c>
      <c r="J21" t="s">
        <v>46</v>
      </c>
      <c r="K21" s="12"/>
      <c r="L21" s="217"/>
      <c r="M21" s="24"/>
      <c r="N21" s="24"/>
      <c r="O21" s="24"/>
      <c r="P21" s="24"/>
      <c r="Q21" s="217"/>
      <c r="R21" s="217"/>
      <c r="S21" s="217"/>
      <c r="T21" s="217"/>
      <c r="U21" s="219"/>
      <c r="V21" s="219"/>
      <c r="W21" s="219"/>
    </row>
    <row r="22" spans="3:24" ht="12.75" customHeight="1">
      <c r="C22" s="217"/>
      <c r="D22" t="s">
        <v>114</v>
      </c>
      <c r="H22" s="20"/>
      <c r="I22" s="225">
        <v>1118.8358521196446</v>
      </c>
      <c r="J22" t="s">
        <v>16</v>
      </c>
      <c r="K22" s="12"/>
      <c r="L22" s="217"/>
      <c r="M22" s="24"/>
      <c r="N22" s="24"/>
      <c r="O22" s="24"/>
      <c r="P22" s="24"/>
      <c r="Q22" s="217"/>
      <c r="R22" s="217"/>
      <c r="S22" s="217"/>
      <c r="T22" s="217"/>
      <c r="U22" s="219"/>
      <c r="V22" s="219"/>
      <c r="W22" s="219"/>
    </row>
    <row r="23" spans="3:24" s="217" customFormat="1" ht="12.75" customHeight="1">
      <c r="D23" s="219" t="s">
        <v>126</v>
      </c>
      <c r="I23" s="225">
        <v>27103.449278854048</v>
      </c>
      <c r="K23" s="12"/>
      <c r="M23" s="24"/>
      <c r="N23" s="24"/>
      <c r="O23" s="24"/>
      <c r="P23" s="24"/>
      <c r="U23" s="219"/>
      <c r="V23" s="219"/>
      <c r="W23" s="219"/>
    </row>
    <row r="24" spans="3:24" s="217" customFormat="1" ht="12.75" customHeight="1">
      <c r="D24" s="219" t="s">
        <v>127</v>
      </c>
      <c r="I24" s="225">
        <v>68410.850859633822</v>
      </c>
      <c r="K24" s="12"/>
      <c r="M24" s="24"/>
      <c r="N24" s="24"/>
      <c r="O24" s="24"/>
      <c r="P24" s="24"/>
      <c r="U24" s="219"/>
      <c r="V24" s="219"/>
      <c r="W24" s="219"/>
    </row>
    <row r="25" spans="3:24">
      <c r="C25" s="217"/>
      <c r="K25" s="12"/>
      <c r="L25" s="217"/>
      <c r="M25" s="24"/>
      <c r="N25" s="24"/>
      <c r="O25" s="24"/>
      <c r="Q25" s="217"/>
      <c r="R25" s="217"/>
      <c r="S25" s="217"/>
      <c r="T25" s="217"/>
      <c r="U25" s="219"/>
      <c r="V25" s="219"/>
      <c r="W25" s="219"/>
    </row>
    <row r="26" spans="3:24" ht="12.75" customHeight="1">
      <c r="C26" s="217"/>
      <c r="D26" s="217" t="s">
        <v>165</v>
      </c>
      <c r="H26" s="20"/>
      <c r="I26" s="225">
        <v>306000</v>
      </c>
      <c r="J26" s="217" t="s">
        <v>16</v>
      </c>
      <c r="K26" s="12"/>
      <c r="L26" s="217"/>
      <c r="M26" s="24"/>
      <c r="N26" s="24"/>
      <c r="O26" s="24"/>
      <c r="P26" s="24"/>
      <c r="Q26" s="217"/>
      <c r="R26" s="217"/>
      <c r="S26" s="217"/>
      <c r="T26" s="217"/>
      <c r="U26" s="219"/>
      <c r="V26" s="219"/>
      <c r="W26" s="219"/>
    </row>
    <row r="27" spans="3:24" s="217" customFormat="1" ht="12.75" customHeight="1">
      <c r="D27" s="217" t="s">
        <v>167</v>
      </c>
      <c r="H27" s="20"/>
      <c r="I27" s="225">
        <v>306000</v>
      </c>
      <c r="J27" s="217" t="s">
        <v>168</v>
      </c>
      <c r="K27" s="12"/>
      <c r="M27" s="24"/>
      <c r="N27" s="24"/>
      <c r="O27" s="24"/>
      <c r="P27" s="24"/>
      <c r="U27" s="219"/>
      <c r="V27" s="219"/>
      <c r="W27" s="219"/>
    </row>
    <row r="28" spans="3:24" s="217" customFormat="1">
      <c r="D28" s="219" t="s">
        <v>119</v>
      </c>
      <c r="K28" s="12"/>
      <c r="M28" s="24"/>
      <c r="N28" s="24"/>
      <c r="O28" s="24"/>
      <c r="P28" s="24"/>
      <c r="U28" s="219"/>
      <c r="V28" s="219"/>
      <c r="W28" s="219"/>
      <c r="X28" s="219"/>
    </row>
    <row r="29" spans="3:24" ht="12.75" customHeight="1">
      <c r="C29" s="217"/>
      <c r="D29" t="s">
        <v>191</v>
      </c>
      <c r="I29" s="217"/>
      <c r="K29" s="12"/>
      <c r="L29" s="217"/>
      <c r="M29" s="24"/>
      <c r="N29" s="24"/>
      <c r="O29" s="24"/>
      <c r="P29" s="24"/>
      <c r="Q29" s="217"/>
      <c r="R29" s="217"/>
      <c r="S29" s="217"/>
      <c r="T29" s="217"/>
      <c r="U29" s="219"/>
      <c r="V29" s="219"/>
      <c r="W29" s="219"/>
    </row>
    <row r="30" spans="3:24" ht="12.75" customHeight="1">
      <c r="C30" s="217"/>
      <c r="D30" s="217" t="s">
        <v>115</v>
      </c>
      <c r="H30" s="20"/>
      <c r="I30" s="20"/>
      <c r="K30" s="12"/>
      <c r="L30" s="217"/>
      <c r="M30" s="24"/>
      <c r="N30" s="24"/>
      <c r="O30" s="24"/>
      <c r="P30" s="24"/>
      <c r="Q30" s="217"/>
      <c r="R30" s="217"/>
      <c r="S30" s="217"/>
      <c r="T30" s="217"/>
      <c r="U30" s="219"/>
      <c r="V30" s="219"/>
      <c r="W30" s="219"/>
    </row>
    <row r="31" spans="3:24" ht="12.75" customHeight="1">
      <c r="C31" s="217"/>
      <c r="D31" s="217" t="s">
        <v>132</v>
      </c>
      <c r="H31" s="20"/>
      <c r="I31" s="20"/>
      <c r="K31" s="12"/>
      <c r="L31" s="217"/>
      <c r="M31" s="24"/>
      <c r="N31" s="24"/>
      <c r="O31" s="24"/>
      <c r="P31" s="24"/>
      <c r="Q31" s="217"/>
      <c r="R31" s="217"/>
      <c r="S31" s="217"/>
      <c r="T31" s="217"/>
      <c r="U31" s="219"/>
      <c r="V31" s="219"/>
      <c r="W31" s="219"/>
    </row>
    <row r="32" spans="3:24" s="217" customFormat="1" ht="12.75" customHeight="1">
      <c r="H32" s="20"/>
      <c r="I32" s="20"/>
      <c r="J32" s="20"/>
      <c r="L32"/>
      <c r="M32" s="24"/>
      <c r="N32" s="24"/>
      <c r="O32" s="24"/>
      <c r="P32" s="24"/>
      <c r="U32" s="219"/>
      <c r="V32" s="219"/>
      <c r="W32" s="219"/>
    </row>
    <row r="33" spans="1:23" ht="12.75" customHeight="1">
      <c r="K33" s="217"/>
      <c r="M33" s="24"/>
      <c r="N33" s="24"/>
      <c r="O33" s="24"/>
      <c r="P33" s="24"/>
      <c r="Q33" s="217"/>
      <c r="R33" s="217"/>
      <c r="S33" s="217"/>
      <c r="T33" s="217"/>
      <c r="U33" s="219"/>
      <c r="V33" s="219"/>
      <c r="W33" s="219"/>
    </row>
    <row r="34" spans="1:23" ht="12.75" customHeight="1">
      <c r="A34" s="18"/>
      <c r="B34" s="9" t="s">
        <v>7</v>
      </c>
      <c r="C34" s="18"/>
      <c r="D34" s="18"/>
      <c r="E34" s="18"/>
      <c r="F34" s="18"/>
      <c r="K34" s="217"/>
      <c r="M34" s="24"/>
      <c r="N34" s="24"/>
      <c r="O34" s="24"/>
      <c r="P34" s="24"/>
      <c r="Q34" s="217"/>
      <c r="R34" s="217"/>
      <c r="S34" s="217"/>
      <c r="T34" s="217"/>
      <c r="U34" s="219"/>
      <c r="V34" s="219"/>
      <c r="W34" s="219"/>
    </row>
    <row r="35" spans="1:23">
      <c r="C35" s="10" t="s">
        <v>8</v>
      </c>
      <c r="K35" s="217"/>
      <c r="M35" s="24"/>
      <c r="N35" s="24"/>
      <c r="O35" s="24"/>
      <c r="P35" s="24"/>
      <c r="Q35" s="217"/>
      <c r="R35" s="217"/>
      <c r="S35" s="217"/>
      <c r="T35" s="217"/>
      <c r="U35" s="219"/>
      <c r="V35" s="219"/>
      <c r="W35" s="219"/>
    </row>
    <row r="36" spans="1:23">
      <c r="C36" s="217"/>
      <c r="D36" t="s">
        <v>9</v>
      </c>
      <c r="I36" s="225">
        <v>1290638.4353777387</v>
      </c>
      <c r="J36" t="s">
        <v>16</v>
      </c>
      <c r="K36" s="12"/>
      <c r="L36" s="217"/>
      <c r="M36" s="24"/>
      <c r="N36" s="24"/>
      <c r="O36" s="296"/>
      <c r="P36" s="24"/>
      <c r="Q36" s="217"/>
      <c r="R36" s="217"/>
      <c r="S36" s="217"/>
      <c r="T36" s="217"/>
      <c r="U36" s="219"/>
      <c r="V36" s="219"/>
      <c r="W36" s="219"/>
    </row>
    <row r="37" spans="1:23">
      <c r="C37" s="217"/>
      <c r="D37" t="s">
        <v>10</v>
      </c>
      <c r="I37" s="23">
        <v>161329.90506950076</v>
      </c>
      <c r="J37" t="s">
        <v>16</v>
      </c>
      <c r="K37" s="12"/>
      <c r="L37" s="217"/>
      <c r="M37" s="24"/>
      <c r="N37" s="24"/>
      <c r="O37" s="24"/>
      <c r="P37" s="24"/>
      <c r="Q37" s="217"/>
      <c r="R37" s="217"/>
      <c r="S37" s="217"/>
      <c r="T37" s="217"/>
      <c r="U37" s="219"/>
      <c r="V37" s="219"/>
      <c r="W37" s="219"/>
    </row>
    <row r="38" spans="1:23">
      <c r="C38" s="217"/>
      <c r="D38" s="217" t="s">
        <v>116</v>
      </c>
      <c r="I38" s="23">
        <v>1281303.0824604162</v>
      </c>
      <c r="J38" t="s">
        <v>16</v>
      </c>
      <c r="K38" s="12"/>
      <c r="L38" s="217"/>
      <c r="M38" s="24"/>
      <c r="N38" s="24"/>
      <c r="O38" s="24"/>
      <c r="P38" s="24"/>
      <c r="Q38" s="217"/>
      <c r="R38" s="217"/>
      <c r="S38" s="217"/>
      <c r="T38" s="217"/>
      <c r="U38" s="219"/>
      <c r="V38" s="219"/>
      <c r="W38" s="219"/>
    </row>
    <row r="39" spans="1:23">
      <c r="C39" s="217"/>
      <c r="D39" t="s">
        <v>11</v>
      </c>
      <c r="I39" s="23">
        <v>74373.925040705726</v>
      </c>
      <c r="J39" t="s">
        <v>16</v>
      </c>
      <c r="K39" s="12"/>
      <c r="L39" s="217"/>
      <c r="M39" s="24"/>
      <c r="N39" s="24"/>
      <c r="O39" s="24"/>
      <c r="P39" s="24"/>
      <c r="Q39" s="217"/>
      <c r="R39" s="217"/>
      <c r="S39" s="217"/>
      <c r="T39" s="217"/>
      <c r="U39" s="219"/>
      <c r="V39" s="219"/>
      <c r="W39" s="219"/>
    </row>
    <row r="40" spans="1:23" s="217" customFormat="1">
      <c r="D40" s="217" t="s">
        <v>162</v>
      </c>
      <c r="I40" s="225">
        <v>754800</v>
      </c>
      <c r="J40" s="217" t="s">
        <v>16</v>
      </c>
      <c r="K40" s="12"/>
      <c r="M40" s="24"/>
      <c r="N40" s="24"/>
      <c r="O40" s="24"/>
      <c r="P40" s="24"/>
      <c r="U40" s="219"/>
      <c r="V40" s="219"/>
      <c r="W40" s="219"/>
    </row>
    <row r="41" spans="1:23" s="217" customFormat="1">
      <c r="D41" s="217" t="s">
        <v>163</v>
      </c>
      <c r="I41" s="225">
        <v>94860</v>
      </c>
      <c r="J41" s="217" t="s">
        <v>16</v>
      </c>
      <c r="K41" s="12"/>
      <c r="M41" s="24"/>
      <c r="N41" s="24"/>
      <c r="O41" s="24"/>
      <c r="P41" s="24"/>
      <c r="U41" s="219"/>
      <c r="V41" s="219"/>
      <c r="W41" s="219"/>
    </row>
    <row r="42" spans="1:23" s="217" customFormat="1">
      <c r="D42" s="217" t="s">
        <v>164</v>
      </c>
      <c r="I42" s="225">
        <v>208080</v>
      </c>
      <c r="J42" s="217" t="s">
        <v>16</v>
      </c>
      <c r="K42" s="12"/>
      <c r="M42" s="24"/>
      <c r="N42" s="24"/>
      <c r="O42" s="24"/>
      <c r="P42" s="24"/>
      <c r="U42" s="219"/>
      <c r="V42" s="219"/>
      <c r="W42" s="219"/>
    </row>
    <row r="43" spans="1:23">
      <c r="C43" s="217"/>
      <c r="D43" t="s">
        <v>21</v>
      </c>
      <c r="I43" s="23">
        <v>73172.480692218989</v>
      </c>
      <c r="J43" t="s">
        <v>16</v>
      </c>
      <c r="K43" s="12"/>
      <c r="L43" s="217"/>
      <c r="M43" s="24"/>
      <c r="N43" s="24"/>
      <c r="O43" s="24"/>
      <c r="P43" s="24"/>
      <c r="Q43" s="217"/>
      <c r="R43" s="217"/>
      <c r="S43" s="217"/>
      <c r="T43" s="217"/>
      <c r="U43" s="219"/>
      <c r="V43" s="219"/>
      <c r="W43" s="219"/>
    </row>
    <row r="44" spans="1:23">
      <c r="C44" s="217"/>
      <c r="D44" t="s">
        <v>22</v>
      </c>
      <c r="I44" s="23">
        <v>87926.175246339437</v>
      </c>
      <c r="J44" t="s">
        <v>16</v>
      </c>
      <c r="K44" s="12"/>
      <c r="L44" s="217"/>
      <c r="M44" s="24"/>
      <c r="N44" s="24"/>
      <c r="O44" s="24"/>
      <c r="P44" s="24"/>
      <c r="Q44" s="217"/>
      <c r="R44" s="217"/>
      <c r="S44" s="217"/>
      <c r="T44" s="217"/>
      <c r="U44" s="219"/>
      <c r="V44" s="219"/>
      <c r="W44" s="219"/>
    </row>
    <row r="45" spans="1:23">
      <c r="C45" s="217"/>
      <c r="D45" t="s">
        <v>12</v>
      </c>
      <c r="I45" s="23">
        <v>344183.84856766526</v>
      </c>
      <c r="J45" t="s">
        <v>16</v>
      </c>
      <c r="K45" s="12"/>
      <c r="L45" s="217"/>
      <c r="M45" s="24"/>
      <c r="N45" s="24"/>
      <c r="O45" s="24"/>
      <c r="P45" s="24"/>
      <c r="Q45" s="217"/>
      <c r="R45" s="217"/>
      <c r="S45" s="217"/>
      <c r="T45" s="217"/>
      <c r="U45" s="219"/>
      <c r="V45" s="219"/>
      <c r="W45" s="219"/>
    </row>
    <row r="46" spans="1:23">
      <c r="C46" s="217"/>
      <c r="D46" t="s">
        <v>13</v>
      </c>
      <c r="I46" s="23">
        <v>53776.985400638048</v>
      </c>
      <c r="J46" t="s">
        <v>16</v>
      </c>
      <c r="K46" s="12"/>
      <c r="L46" s="217"/>
      <c r="M46" s="24"/>
      <c r="N46" s="24"/>
      <c r="O46" s="24"/>
      <c r="P46" s="24"/>
      <c r="Q46" s="217"/>
      <c r="R46" s="217"/>
      <c r="S46" s="217"/>
      <c r="T46" s="217"/>
      <c r="U46" s="219"/>
      <c r="V46" s="219"/>
      <c r="W46" s="219"/>
    </row>
    <row r="47" spans="1:23">
      <c r="C47" s="217"/>
      <c r="D47" t="s">
        <v>128</v>
      </c>
      <c r="I47" s="23">
        <v>935507.8479030485</v>
      </c>
      <c r="J47" t="s">
        <v>16</v>
      </c>
      <c r="K47" s="12"/>
      <c r="L47" s="217"/>
      <c r="M47" s="24"/>
      <c r="N47" s="24"/>
      <c r="O47" s="24"/>
      <c r="P47" s="24"/>
      <c r="Q47" s="217"/>
      <c r="R47" s="217"/>
      <c r="S47" s="217"/>
      <c r="T47" s="217"/>
      <c r="U47" s="219"/>
      <c r="V47" s="219"/>
      <c r="W47" s="219"/>
    </row>
    <row r="48" spans="1:23">
      <c r="C48" s="217"/>
      <c r="D48" t="s">
        <v>47</v>
      </c>
      <c r="I48" s="23">
        <v>76383.690215077222</v>
      </c>
      <c r="J48" t="s">
        <v>16</v>
      </c>
      <c r="K48" s="12"/>
      <c r="L48" s="217"/>
      <c r="M48" s="24"/>
      <c r="N48" s="24"/>
      <c r="O48" s="24"/>
      <c r="P48" s="24"/>
      <c r="Q48" s="217"/>
      <c r="R48" s="217"/>
      <c r="S48" s="217"/>
      <c r="T48" s="217"/>
      <c r="U48" s="219"/>
      <c r="V48" s="219"/>
      <c r="W48" s="219"/>
    </row>
    <row r="49" spans="1:24">
      <c r="C49" s="217"/>
      <c r="D49" t="s">
        <v>14</v>
      </c>
      <c r="I49" s="23">
        <v>18391.663836808584</v>
      </c>
      <c r="J49" t="s">
        <v>16</v>
      </c>
      <c r="K49" s="12"/>
      <c r="L49" s="217"/>
      <c r="M49" s="24"/>
      <c r="N49" s="24"/>
      <c r="O49" s="24"/>
      <c r="P49" s="24"/>
      <c r="Q49" s="217"/>
      <c r="R49" s="217"/>
      <c r="S49" s="217"/>
      <c r="T49" s="217"/>
      <c r="U49" s="219"/>
      <c r="V49" s="219"/>
      <c r="W49" s="219"/>
    </row>
    <row r="50" spans="1:24">
      <c r="C50" s="217"/>
      <c r="D50" s="217" t="s">
        <v>117</v>
      </c>
      <c r="H50" s="12"/>
      <c r="I50" s="225">
        <v>15293.976614594781</v>
      </c>
      <c r="J50" s="217" t="s">
        <v>16</v>
      </c>
      <c r="K50" s="12"/>
      <c r="L50" s="217"/>
      <c r="M50" s="24"/>
      <c r="N50" s="24"/>
      <c r="O50" s="24"/>
      <c r="P50" s="24"/>
      <c r="Q50" s="217"/>
      <c r="R50" s="217"/>
      <c r="S50" s="217"/>
      <c r="T50" s="217"/>
      <c r="U50" s="219"/>
      <c r="V50" s="219"/>
      <c r="W50" s="219"/>
    </row>
    <row r="51" spans="1:24" s="217" customFormat="1">
      <c r="D51" s="217" t="s">
        <v>118</v>
      </c>
      <c r="H51" s="12"/>
      <c r="I51" s="225">
        <v>5203.1054462023485</v>
      </c>
      <c r="K51" s="12"/>
      <c r="M51" s="24"/>
      <c r="N51" s="24"/>
      <c r="O51" s="24"/>
      <c r="P51" s="24"/>
      <c r="U51" s="219"/>
      <c r="V51" s="219"/>
      <c r="W51" s="219"/>
    </row>
    <row r="52" spans="1:24"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M52" s="217"/>
      <c r="N52" s="217"/>
      <c r="O52" s="217"/>
      <c r="P52" s="217"/>
      <c r="Q52" s="217"/>
      <c r="R52" s="217"/>
      <c r="S52" s="217"/>
      <c r="T52" s="217"/>
      <c r="U52" s="219"/>
      <c r="V52" s="219"/>
      <c r="W52" s="219"/>
      <c r="X52" s="217"/>
    </row>
    <row r="53" spans="1:24">
      <c r="C53" s="10"/>
      <c r="H53" s="68"/>
      <c r="L53" s="217"/>
      <c r="O53" s="217"/>
      <c r="P53" s="217"/>
      <c r="R53" s="217"/>
      <c r="S53" s="10"/>
      <c r="T53" s="10"/>
      <c r="U53" s="10"/>
      <c r="V53" s="10"/>
    </row>
    <row r="54" spans="1:24" s="217" customFormat="1">
      <c r="A54" s="173" t="s">
        <v>57</v>
      </c>
      <c r="B54" s="173"/>
      <c r="C54" s="173"/>
      <c r="D54" s="173"/>
      <c r="E54" s="173"/>
      <c r="F54" s="173"/>
      <c r="G54" s="174"/>
      <c r="H54" s="174"/>
      <c r="I54" s="174"/>
      <c r="J54" s="175"/>
      <c r="K54" s="175"/>
      <c r="L54" s="175"/>
      <c r="M54" s="175"/>
      <c r="N54" s="175"/>
      <c r="O54" s="175"/>
      <c r="P54" s="175"/>
      <c r="Q54" s="175"/>
      <c r="R54" s="175"/>
      <c r="S54" s="175"/>
    </row>
    <row r="55" spans="1:24">
      <c r="A55" s="3" t="s">
        <v>146</v>
      </c>
      <c r="I55" s="122"/>
      <c r="K55" s="217"/>
      <c r="L55" s="217"/>
      <c r="M55" s="217"/>
      <c r="N55" s="217"/>
      <c r="O55" s="10"/>
      <c r="P55" s="10"/>
      <c r="Q55" s="10"/>
      <c r="R55" s="10"/>
      <c r="S55" s="10"/>
    </row>
    <row r="56" spans="1:24">
      <c r="A56" s="3"/>
      <c r="C56" t="s">
        <v>75</v>
      </c>
      <c r="H56" s="12"/>
      <c r="I56" s="333">
        <v>15667.895399134433</v>
      </c>
      <c r="J56" s="217" t="s">
        <v>188</v>
      </c>
      <c r="K56" s="250" t="s">
        <v>189</v>
      </c>
      <c r="L56" s="217"/>
      <c r="M56" s="217"/>
      <c r="N56" s="217"/>
      <c r="O56" s="10"/>
      <c r="P56" s="10"/>
      <c r="Q56" s="10"/>
      <c r="R56" s="306"/>
      <c r="S56" s="24"/>
      <c r="T56" s="24"/>
      <c r="V56" s="226"/>
    </row>
    <row r="57" spans="1:24">
      <c r="A57" s="3"/>
      <c r="C57" t="s">
        <v>73</v>
      </c>
      <c r="H57" s="12"/>
      <c r="I57" s="333">
        <v>30029.967675920852</v>
      </c>
      <c r="J57" s="217" t="s">
        <v>188</v>
      </c>
      <c r="K57" s="250" t="s">
        <v>189</v>
      </c>
      <c r="L57" s="217"/>
      <c r="M57" s="217"/>
      <c r="N57" s="217"/>
      <c r="O57" s="10"/>
      <c r="P57" s="10"/>
      <c r="Q57" s="10"/>
      <c r="R57" s="306"/>
      <c r="S57" s="24"/>
      <c r="T57" s="24"/>
    </row>
    <row r="58" spans="1:24" s="5" customFormat="1">
      <c r="B58" s="47"/>
      <c r="C58" t="s">
        <v>88</v>
      </c>
      <c r="G58"/>
      <c r="H58"/>
      <c r="I58" s="225">
        <v>3133.1105907806464</v>
      </c>
      <c r="J58" s="5" t="s">
        <v>77</v>
      </c>
      <c r="K58" s="250" t="s">
        <v>113</v>
      </c>
      <c r="L58" s="217"/>
      <c r="M58" s="217"/>
      <c r="N58" s="217"/>
      <c r="O58" s="10"/>
      <c r="P58" s="10"/>
      <c r="Q58" s="10"/>
      <c r="R58" s="306"/>
      <c r="S58" s="24"/>
      <c r="T58" s="24"/>
    </row>
    <row r="59" spans="1:24" s="5" customFormat="1">
      <c r="B59" s="47"/>
      <c r="C59" t="s">
        <v>74</v>
      </c>
      <c r="G59" s="176"/>
      <c r="I59" s="225">
        <v>9609.0707145819142</v>
      </c>
      <c r="J59" s="5" t="s">
        <v>77</v>
      </c>
      <c r="K59" s="250" t="s">
        <v>113</v>
      </c>
      <c r="L59" s="217"/>
      <c r="M59" s="217"/>
      <c r="N59" s="217"/>
      <c r="O59" s="10"/>
      <c r="P59" s="10"/>
      <c r="Q59" s="10"/>
      <c r="R59" s="306"/>
      <c r="S59" s="24"/>
      <c r="T59" s="24"/>
    </row>
    <row r="60" spans="1:24">
      <c r="I60" s="12"/>
    </row>
    <row r="61" spans="1:24">
      <c r="K61" s="217"/>
      <c r="L61" s="217"/>
      <c r="M61" s="217"/>
      <c r="N61" s="217"/>
      <c r="O61" s="10"/>
      <c r="P61" s="10"/>
      <c r="Q61" s="10"/>
      <c r="R61" s="10"/>
      <c r="S61" s="10"/>
    </row>
    <row r="62" spans="1:24" ht="15">
      <c r="B62" s="25" t="s">
        <v>48</v>
      </c>
      <c r="C62" s="26"/>
      <c r="D62" s="26"/>
      <c r="E62" s="26"/>
      <c r="F62" s="26"/>
      <c r="G62" s="26"/>
      <c r="H62" s="26"/>
      <c r="I62" s="167" t="s">
        <v>64</v>
      </c>
      <c r="K62" s="217"/>
      <c r="L62" s="217"/>
      <c r="M62" s="217"/>
      <c r="N62" s="217"/>
      <c r="O62" s="10"/>
      <c r="P62" s="10"/>
      <c r="Q62" s="10"/>
      <c r="R62" s="10"/>
      <c r="S62" s="10"/>
    </row>
    <row r="63" spans="1:24">
      <c r="C63" s="353"/>
      <c r="I63" s="352"/>
      <c r="M63" s="217"/>
      <c r="O63" s="10"/>
      <c r="P63" s="10"/>
      <c r="Q63" s="10"/>
      <c r="R63" s="10"/>
      <c r="S63" s="10"/>
    </row>
    <row r="64" spans="1:24">
      <c r="C64" s="292" t="s">
        <v>147</v>
      </c>
      <c r="I64" s="211">
        <v>0</v>
      </c>
      <c r="M64" s="217"/>
      <c r="O64" s="10"/>
      <c r="P64" s="10"/>
      <c r="Q64" s="10"/>
      <c r="R64" s="10"/>
      <c r="S64" s="10"/>
    </row>
    <row r="65" spans="1:25">
      <c r="C65" s="292" t="s">
        <v>148</v>
      </c>
      <c r="I65" s="211">
        <v>0</v>
      </c>
      <c r="M65" s="217"/>
      <c r="O65" s="10"/>
      <c r="P65" s="10"/>
      <c r="Q65" s="10"/>
      <c r="R65" s="10"/>
      <c r="S65" s="10"/>
    </row>
    <row r="66" spans="1:25" s="2" customFormat="1">
      <c r="A66"/>
      <c r="B66"/>
      <c r="C66" s="292" t="s">
        <v>149</v>
      </c>
      <c r="D66"/>
      <c r="E66"/>
      <c r="F66"/>
      <c r="G66" s="20"/>
      <c r="H66"/>
      <c r="I66" s="211">
        <v>0</v>
      </c>
      <c r="M66" s="217"/>
      <c r="O66" s="10"/>
      <c r="P66" s="10"/>
      <c r="Q66" s="10"/>
      <c r="R66" s="10"/>
      <c r="S66" s="10"/>
    </row>
    <row r="67" spans="1:25" s="2" customFormat="1">
      <c r="A67"/>
      <c r="B67"/>
      <c r="C67" s="292" t="s">
        <v>150</v>
      </c>
      <c r="D67"/>
      <c r="E67"/>
      <c r="F67"/>
      <c r="G67" s="20"/>
      <c r="H67"/>
      <c r="I67" s="211">
        <v>0</v>
      </c>
      <c r="M67" s="217"/>
      <c r="O67" s="10"/>
      <c r="P67" s="10"/>
      <c r="Q67" s="10"/>
      <c r="R67" s="10"/>
      <c r="S67" s="10"/>
    </row>
    <row r="68" spans="1:25" s="218" customFormat="1">
      <c r="A68" s="217"/>
      <c r="B68" s="217"/>
      <c r="C68" s="292" t="s">
        <v>151</v>
      </c>
      <c r="D68" s="217"/>
      <c r="E68" s="217"/>
      <c r="F68" s="217"/>
      <c r="G68" s="20"/>
      <c r="H68" s="217"/>
      <c r="I68" s="211">
        <v>0</v>
      </c>
      <c r="M68" s="217"/>
      <c r="O68" s="10"/>
      <c r="P68" s="10"/>
      <c r="Q68" s="10"/>
      <c r="R68" s="10"/>
      <c r="S68" s="10"/>
    </row>
    <row r="69" spans="1:25" s="2" customFormat="1">
      <c r="A69"/>
      <c r="B69"/>
      <c r="C69" s="292" t="s">
        <v>152</v>
      </c>
      <c r="D69"/>
      <c r="E69"/>
      <c r="F69"/>
      <c r="G69" s="20"/>
      <c r="H69"/>
      <c r="I69" s="211">
        <v>0</v>
      </c>
      <c r="M69" s="217"/>
      <c r="O69" s="10"/>
      <c r="P69" s="10"/>
      <c r="Q69" s="10"/>
      <c r="R69" s="10"/>
      <c r="S69" s="10"/>
    </row>
    <row r="70" spans="1:25" s="218" customFormat="1">
      <c r="A70" s="217"/>
      <c r="B70" s="217"/>
      <c r="C70" s="292" t="s">
        <v>153</v>
      </c>
      <c r="D70" s="217"/>
      <c r="E70" s="217"/>
      <c r="F70" s="217"/>
      <c r="G70" s="20"/>
      <c r="H70" s="217"/>
      <c r="I70" s="211">
        <v>0</v>
      </c>
      <c r="M70" s="217"/>
      <c r="O70" s="10"/>
      <c r="P70" s="10"/>
      <c r="Q70" s="10"/>
      <c r="R70" s="10"/>
      <c r="S70" s="10"/>
    </row>
    <row r="71" spans="1:25" s="218" customFormat="1">
      <c r="A71" s="217"/>
      <c r="B71" s="217"/>
      <c r="C71" s="292" t="s">
        <v>154</v>
      </c>
      <c r="D71" s="217"/>
      <c r="E71" s="217"/>
      <c r="F71" s="217"/>
      <c r="G71" s="20"/>
      <c r="H71" s="217"/>
      <c r="I71" s="211">
        <v>1</v>
      </c>
      <c r="M71" s="217"/>
      <c r="O71" s="10"/>
      <c r="P71" s="10"/>
      <c r="Q71" s="10"/>
      <c r="R71" s="10"/>
      <c r="S71" s="10"/>
    </row>
    <row r="72" spans="1:25" s="218" customFormat="1">
      <c r="A72" s="217"/>
      <c r="B72" s="217"/>
      <c r="C72" s="292" t="s">
        <v>166</v>
      </c>
      <c r="D72" s="217"/>
      <c r="E72" s="217"/>
      <c r="F72" s="217"/>
      <c r="G72" s="20"/>
      <c r="H72" s="217"/>
      <c r="I72" s="211">
        <v>0</v>
      </c>
      <c r="M72" s="217"/>
      <c r="O72" s="10"/>
      <c r="P72" s="10"/>
      <c r="Q72" s="10"/>
      <c r="R72" s="10"/>
      <c r="S72" s="10"/>
    </row>
    <row r="73" spans="1:25" s="218" customFormat="1">
      <c r="A73" s="217"/>
      <c r="B73" s="217"/>
      <c r="C73" s="292" t="s">
        <v>170</v>
      </c>
      <c r="D73" s="217"/>
      <c r="E73" s="217"/>
      <c r="F73" s="217"/>
      <c r="G73" s="20"/>
      <c r="H73" s="217"/>
      <c r="I73" s="211">
        <v>4</v>
      </c>
      <c r="M73" s="217"/>
      <c r="O73" s="10"/>
      <c r="P73" s="10"/>
      <c r="Q73" s="10"/>
      <c r="R73" s="10"/>
      <c r="S73" s="10"/>
    </row>
    <row r="74" spans="1:25" s="218" customFormat="1">
      <c r="A74" s="217"/>
      <c r="B74" s="217"/>
      <c r="C74" s="292" t="s">
        <v>173</v>
      </c>
      <c r="D74" s="217"/>
      <c r="E74" s="217"/>
      <c r="F74" s="217"/>
      <c r="G74" s="20"/>
      <c r="H74" s="217"/>
      <c r="I74" s="211">
        <v>5</v>
      </c>
      <c r="M74" s="217"/>
      <c r="O74" s="10"/>
      <c r="P74" s="10"/>
      <c r="Q74" s="10"/>
      <c r="R74" s="10"/>
      <c r="S74" s="10"/>
    </row>
    <row r="75" spans="1:25" s="2" customFormat="1">
      <c r="A75"/>
      <c r="B75"/>
      <c r="C75" s="163" t="s">
        <v>0</v>
      </c>
      <c r="D75"/>
      <c r="E75"/>
      <c r="F75"/>
      <c r="G75" s="20"/>
      <c r="H75" s="20"/>
      <c r="I75" s="164">
        <f>SUM(I63:I74)</f>
        <v>10</v>
      </c>
      <c r="M75" s="217"/>
      <c r="O75" s="10"/>
      <c r="P75" s="10"/>
      <c r="Q75" s="10"/>
      <c r="R75" s="10"/>
      <c r="S75" s="10"/>
    </row>
    <row r="76" spans="1:25" s="2" customFormat="1">
      <c r="A76"/>
      <c r="B76"/>
      <c r="C76"/>
      <c r="D76"/>
      <c r="E76"/>
      <c r="F76"/>
      <c r="G76" s="20"/>
      <c r="H76" s="20"/>
      <c r="I76" s="158"/>
      <c r="O76" s="10"/>
      <c r="P76" s="10"/>
      <c r="Q76" s="10"/>
      <c r="R76" s="10"/>
      <c r="S76" s="10"/>
    </row>
    <row r="77" spans="1:25" s="217" customFormat="1">
      <c r="A77" s="173" t="s">
        <v>94</v>
      </c>
      <c r="B77" s="173"/>
      <c r="C77" s="173"/>
      <c r="D77" s="173"/>
      <c r="E77" s="173"/>
      <c r="F77" s="173"/>
      <c r="G77" s="174"/>
      <c r="H77" s="174"/>
      <c r="I77" s="174"/>
      <c r="J77" s="175"/>
      <c r="K77" s="175"/>
      <c r="L77" s="175"/>
      <c r="M77" s="175"/>
      <c r="N77" s="175"/>
      <c r="O77" s="175"/>
      <c r="P77" s="175"/>
      <c r="Q77" s="175"/>
      <c r="R77" s="175"/>
      <c r="S77" s="175"/>
    </row>
    <row r="78" spans="1:25">
      <c r="A78" s="3"/>
      <c r="B78" s="13"/>
      <c r="C78" s="13"/>
      <c r="D78" s="11"/>
      <c r="E78" s="11"/>
      <c r="F78" s="11"/>
      <c r="G78" s="11"/>
      <c r="H78" s="11"/>
      <c r="I78" s="46"/>
      <c r="J78" s="127"/>
      <c r="L78" s="11"/>
      <c r="M78" s="11"/>
      <c r="N78" s="11"/>
      <c r="O78" s="10"/>
      <c r="P78" s="10"/>
      <c r="Q78" s="10"/>
      <c r="R78" s="10"/>
      <c r="S78" s="10"/>
    </row>
    <row r="79" spans="1:25" s="217" customFormat="1" ht="15">
      <c r="C79" s="25"/>
      <c r="D79" s="26"/>
      <c r="E79" s="26"/>
      <c r="F79" s="26"/>
      <c r="G79" s="42"/>
      <c r="H79" s="43"/>
      <c r="I79" s="262" t="s">
        <v>135</v>
      </c>
      <c r="J79" s="43"/>
      <c r="K79" s="76">
        <v>2017</v>
      </c>
      <c r="L79" s="76">
        <f>K79+1</f>
        <v>2018</v>
      </c>
      <c r="M79" s="76">
        <f>L79+1</f>
        <v>2019</v>
      </c>
      <c r="N79" s="76">
        <f>M79+1</f>
        <v>2020</v>
      </c>
      <c r="O79" s="76">
        <f t="shared" ref="O79" si="0">N79+1</f>
        <v>2021</v>
      </c>
      <c r="P79" s="76">
        <f t="shared" ref="P79" si="1">O79+1</f>
        <v>2022</v>
      </c>
      <c r="Q79" s="76">
        <f t="shared" ref="Q79" si="2">P79+1</f>
        <v>2023</v>
      </c>
      <c r="R79" s="76">
        <f t="shared" ref="R79" si="3">Q79+1</f>
        <v>2024</v>
      </c>
      <c r="S79" s="76">
        <f t="shared" ref="S79" si="4">R79+1</f>
        <v>2025</v>
      </c>
    </row>
    <row r="80" spans="1:25" s="217" customFormat="1" ht="15">
      <c r="C80" s="217" t="s">
        <v>139</v>
      </c>
      <c r="D80" s="19"/>
      <c r="E80" s="3"/>
      <c r="F80" s="3"/>
      <c r="G80" s="19"/>
      <c r="H80" s="19"/>
      <c r="I80" s="225">
        <v>0</v>
      </c>
      <c r="J80" t="s">
        <v>130</v>
      </c>
      <c r="K80" s="9"/>
      <c r="L80" s="9"/>
      <c r="M80" s="278">
        <f t="array" aca="1" ref="M80" ca="1">SUM((Tot_cost!$AI$11:$AX$11=M$79)*Tot_cost!$AI15:$AX71)/SUM(Tot_cost!$AZ$15:$AZ$71)</f>
        <v>0</v>
      </c>
      <c r="N80" s="278">
        <f t="array" aca="1" ref="N80" ca="1">SUM((Tot_cost!$AI$11:$AX$11=N$79)*Tot_cost!$AI15:$AX71)/SUM(Tot_cost!$AZ$15:$AZ$71)</f>
        <v>0</v>
      </c>
      <c r="O80" s="278">
        <f t="array" aca="1" ref="O80" ca="1">SUM((Tot_cost!$AI$11:$AX$11=O$79)*Tot_cost!$AI15:$AX71)/SUM(Tot_cost!$AZ$15:$AZ$71)</f>
        <v>0</v>
      </c>
      <c r="P80" s="278">
        <f t="array" aca="1" ref="P80" ca="1">SUM((Tot_cost!$AI$11:$AX$11=P$79)*Tot_cost!$AI15:$AX71)/SUM(Tot_cost!$AZ$15:$AZ$71)</f>
        <v>0</v>
      </c>
      <c r="Q80" s="278">
        <f t="array" aca="1" ref="Q80" ca="1">SUM((Tot_cost!$AI$11:$AX$11=Q$79)*Tot_cost!$AI15:$AX71)/SUM(Tot_cost!$AZ$15:$AZ$71)</f>
        <v>0</v>
      </c>
      <c r="R80" s="278">
        <f t="array" aca="1" ref="R80" ca="1">SUM((Tot_cost!$AI$11:$AX$11=R$79)*Tot_cost!$AI15:$AX71)/SUM(Tot_cost!$AZ$15:$AZ$71)</f>
        <v>0</v>
      </c>
      <c r="S80" s="278">
        <f t="array" aca="1" ref="S80" ca="1">SUM((Tot_cost!$AI$11:$AX$11=S$79)*Tot_cost!$AI15:$AX71)/SUM(Tot_cost!$AZ$15:$AZ$71)</f>
        <v>0</v>
      </c>
      <c r="T80" s="9"/>
      <c r="U80" s="269" t="b">
        <f ca="1">SUM(M80:S80)=1</f>
        <v>0</v>
      </c>
      <c r="V80" s="9"/>
      <c r="W80" s="9"/>
      <c r="Y80" s="12"/>
    </row>
    <row r="81" spans="1:25" s="217" customFormat="1" ht="15"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Y81" s="12"/>
    </row>
    <row r="82" spans="1:25" ht="12.75" customHeight="1">
      <c r="A82" s="19"/>
      <c r="C82" s="217" t="s">
        <v>101</v>
      </c>
      <c r="D82" s="19"/>
      <c r="E82" s="3"/>
      <c r="F82" s="3"/>
      <c r="G82" s="19"/>
      <c r="H82" s="19"/>
      <c r="I82" s="260">
        <v>0</v>
      </c>
      <c r="J82" s="217" t="s">
        <v>16</v>
      </c>
      <c r="K82" s="12"/>
      <c r="L82" s="11"/>
      <c r="M82" s="280">
        <v>0</v>
      </c>
      <c r="N82" s="280">
        <v>0</v>
      </c>
      <c r="O82" s="280">
        <v>0</v>
      </c>
      <c r="P82" s="280">
        <v>0</v>
      </c>
      <c r="Q82" s="280">
        <v>0</v>
      </c>
      <c r="R82" s="280">
        <v>0</v>
      </c>
      <c r="S82" s="280">
        <v>0</v>
      </c>
      <c r="T82" s="217"/>
      <c r="U82" s="269"/>
      <c r="V82" s="217"/>
      <c r="W82" s="217"/>
      <c r="X82" s="217"/>
      <c r="Y82" s="12"/>
    </row>
    <row r="83" spans="1:25" ht="12.75" customHeight="1">
      <c r="A83" s="19"/>
      <c r="C83" s="217" t="s">
        <v>104</v>
      </c>
      <c r="D83" s="19"/>
      <c r="E83" s="3"/>
      <c r="F83" s="3"/>
      <c r="G83" s="19"/>
      <c r="H83" s="19"/>
      <c r="I83" s="260">
        <v>0</v>
      </c>
      <c r="J83" s="217" t="s">
        <v>16</v>
      </c>
      <c r="K83" s="217"/>
      <c r="L83" s="11"/>
      <c r="M83" s="280">
        <v>0</v>
      </c>
      <c r="N83" s="280">
        <v>0</v>
      </c>
      <c r="O83" s="280">
        <v>0</v>
      </c>
      <c r="P83" s="280">
        <v>0</v>
      </c>
      <c r="Q83" s="280">
        <v>0</v>
      </c>
      <c r="R83" s="280">
        <v>0</v>
      </c>
      <c r="S83" s="280">
        <v>0</v>
      </c>
      <c r="T83" s="217"/>
      <c r="U83" s="269" t="b">
        <f>SUM(M83:S83)=1</f>
        <v>0</v>
      </c>
      <c r="V83" s="217"/>
      <c r="W83" s="217"/>
      <c r="X83" s="217"/>
      <c r="Y83" s="12"/>
    </row>
    <row r="84" spans="1:25" s="217" customFormat="1" ht="12.75" customHeight="1">
      <c r="A84" s="19"/>
      <c r="C84" s="217" t="s">
        <v>136</v>
      </c>
      <c r="D84" s="19"/>
      <c r="E84" s="3"/>
      <c r="F84" s="3"/>
      <c r="G84" s="19"/>
      <c r="H84" s="19"/>
      <c r="I84" s="259">
        <v>0</v>
      </c>
      <c r="K84" s="12"/>
      <c r="L84" s="11"/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U84" s="269" t="b">
        <f>SUM(M84:S84)=1</f>
        <v>0</v>
      </c>
      <c r="Y84" s="12"/>
    </row>
    <row r="85" spans="1:25" s="217" customFormat="1" ht="12.75" customHeight="1">
      <c r="A85" s="19"/>
      <c r="D85" s="19"/>
      <c r="E85" s="3"/>
      <c r="F85" s="3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</row>
    <row r="86" spans="1:25" s="219" customFormat="1">
      <c r="C86" s="217" t="s">
        <v>138</v>
      </c>
      <c r="G86" s="176"/>
      <c r="I86" s="283">
        <f>I59</f>
        <v>9609.0707145819142</v>
      </c>
      <c r="J86" s="219" t="s">
        <v>129</v>
      </c>
      <c r="K86" s="250"/>
      <c r="L86" s="217"/>
      <c r="M86" s="217"/>
      <c r="N86" s="217"/>
      <c r="O86" s="10"/>
      <c r="P86" s="10"/>
      <c r="Q86" s="10"/>
      <c r="R86" s="10"/>
      <c r="S86" s="10"/>
    </row>
    <row r="87" spans="1:25" s="2" customFormat="1">
      <c r="A87"/>
      <c r="B87"/>
      <c r="C87"/>
      <c r="D87"/>
      <c r="E87"/>
      <c r="F87"/>
      <c r="G87" s="20"/>
      <c r="H87" s="20"/>
      <c r="I87" s="20"/>
      <c r="O87" s="10"/>
      <c r="P87" s="10"/>
      <c r="Q87" s="10"/>
      <c r="R87" s="10"/>
      <c r="S87" s="10"/>
    </row>
    <row r="88" spans="1:25">
      <c r="A88" s="173" t="s">
        <v>55</v>
      </c>
      <c r="B88" s="173"/>
      <c r="C88" s="173"/>
      <c r="D88" s="173"/>
      <c r="E88" s="173"/>
      <c r="F88" s="173"/>
      <c r="G88" s="174"/>
      <c r="H88" s="174"/>
      <c r="I88" s="174"/>
      <c r="J88" s="175"/>
      <c r="K88" s="175"/>
      <c r="L88" s="175"/>
      <c r="M88" s="175"/>
      <c r="N88" s="175"/>
      <c r="O88" s="175"/>
      <c r="P88" s="175"/>
      <c r="Q88" s="175"/>
      <c r="R88" s="175"/>
      <c r="S88" s="175"/>
    </row>
    <row r="89" spans="1:25">
      <c r="A89" s="3"/>
      <c r="O89" s="10"/>
      <c r="P89" s="10"/>
      <c r="Q89" s="10"/>
      <c r="R89" s="10"/>
      <c r="S89" s="10"/>
    </row>
    <row r="90" spans="1:25" s="2" customFormat="1">
      <c r="A90"/>
      <c r="B90"/>
      <c r="C90" t="s">
        <v>97</v>
      </c>
      <c r="D90"/>
      <c r="E90"/>
      <c r="F90"/>
      <c r="G90" s="20"/>
      <c r="I90" s="80">
        <v>2021</v>
      </c>
      <c r="O90" s="10"/>
      <c r="P90" s="10"/>
      <c r="Q90" s="10"/>
      <c r="R90" s="10"/>
      <c r="S90" s="10"/>
    </row>
    <row r="91" spans="1:25" s="2" customFormat="1">
      <c r="A91"/>
      <c r="B91"/>
      <c r="C91"/>
      <c r="D91"/>
      <c r="E91"/>
      <c r="F91"/>
      <c r="G91" s="20"/>
      <c r="O91" s="10"/>
      <c r="P91" s="10"/>
      <c r="Q91" s="10"/>
      <c r="R91" s="10"/>
      <c r="S91" s="10"/>
    </row>
    <row r="92" spans="1:25" s="2" customFormat="1" ht="15">
      <c r="A92"/>
      <c r="B92" s="25" t="s">
        <v>105</v>
      </c>
      <c r="C92" s="26"/>
      <c r="D92" s="26"/>
      <c r="E92" s="26"/>
      <c r="F92" s="26"/>
      <c r="G92" s="42"/>
      <c r="H92" s="43"/>
      <c r="I92" s="43"/>
      <c r="J92" s="43"/>
      <c r="K92" s="76">
        <v>2017</v>
      </c>
      <c r="L92" s="76">
        <f>K92+1</f>
        <v>2018</v>
      </c>
      <c r="M92" s="76">
        <f>L92+1</f>
        <v>2019</v>
      </c>
      <c r="N92" s="76">
        <f>M92+1</f>
        <v>2020</v>
      </c>
      <c r="O92" s="76">
        <f t="shared" ref="O92:S92" si="5">N92+1</f>
        <v>2021</v>
      </c>
      <c r="P92" s="76">
        <f t="shared" si="5"/>
        <v>2022</v>
      </c>
      <c r="Q92" s="76">
        <f t="shared" si="5"/>
        <v>2023</v>
      </c>
      <c r="R92" s="76">
        <f t="shared" si="5"/>
        <v>2024</v>
      </c>
      <c r="S92" s="76">
        <f t="shared" si="5"/>
        <v>2025</v>
      </c>
    </row>
    <row r="93" spans="1:25" s="2" customFormat="1">
      <c r="A93"/>
      <c r="B93"/>
      <c r="C93" t="s">
        <v>72</v>
      </c>
      <c r="E93"/>
      <c r="F93"/>
      <c r="G93" s="20"/>
      <c r="H93" s="20"/>
      <c r="I93" s="20"/>
      <c r="J93" s="20"/>
      <c r="K93" s="20"/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</row>
    <row r="94" spans="1:25" s="2" customFormat="1">
      <c r="A94"/>
      <c r="B94"/>
      <c r="C94" t="s">
        <v>107</v>
      </c>
      <c r="D94"/>
      <c r="E94"/>
      <c r="F94"/>
      <c r="H94" s="20"/>
      <c r="K94" s="28">
        <v>1</v>
      </c>
      <c r="L94" s="161">
        <f>K94*(1+L93)</f>
        <v>1</v>
      </c>
      <c r="M94" s="161">
        <f>L94*(1+M93)</f>
        <v>1</v>
      </c>
      <c r="N94" s="161">
        <f>M94*(1+N93)</f>
        <v>1</v>
      </c>
      <c r="O94" s="161">
        <f t="shared" ref="O94:S94" si="6">N94*(1+O93)</f>
        <v>1</v>
      </c>
      <c r="P94" s="161">
        <f t="shared" si="6"/>
        <v>1</v>
      </c>
      <c r="Q94" s="161">
        <f t="shared" si="6"/>
        <v>1</v>
      </c>
      <c r="R94" s="161">
        <f t="shared" si="6"/>
        <v>1</v>
      </c>
      <c r="S94" s="161">
        <f t="shared" si="6"/>
        <v>1</v>
      </c>
    </row>
    <row r="95" spans="1:25">
      <c r="D95" s="221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10"/>
    </row>
    <row r="96" spans="1:25" s="2" customFormat="1">
      <c r="A96"/>
      <c r="B96"/>
      <c r="C96" s="70"/>
      <c r="D96" s="74"/>
      <c r="E96" s="114"/>
      <c r="F96" s="114"/>
      <c r="G96" s="114"/>
      <c r="H96" s="20"/>
      <c r="I96" s="20"/>
      <c r="K96" s="123"/>
      <c r="O96" s="10"/>
      <c r="P96" s="10"/>
      <c r="Q96" s="10"/>
      <c r="R96" s="10"/>
      <c r="S96" s="10"/>
    </row>
    <row r="97" spans="1:20" s="2" customFormat="1">
      <c r="A97"/>
      <c r="B97"/>
      <c r="C97" s="70"/>
      <c r="D97" s="74"/>
      <c r="E97" s="114"/>
      <c r="F97" s="114"/>
      <c r="G97" s="114"/>
      <c r="H97" s="20"/>
      <c r="I97" s="20"/>
      <c r="O97" s="10"/>
      <c r="P97" s="10"/>
      <c r="Q97" s="10"/>
      <c r="R97" s="10"/>
      <c r="S97" s="10"/>
    </row>
    <row r="98" spans="1:20" s="2" customFormat="1" ht="15">
      <c r="A98"/>
      <c r="B98" s="25" t="s">
        <v>59</v>
      </c>
      <c r="C98" s="26"/>
      <c r="D98" s="26"/>
      <c r="E98" s="26"/>
      <c r="F98" s="26"/>
      <c r="G98" s="42"/>
      <c r="H98" s="43"/>
      <c r="I98" s="39"/>
      <c r="J98" s="281" t="s">
        <v>120</v>
      </c>
      <c r="K98" s="160" t="s">
        <v>30</v>
      </c>
      <c r="L98" s="252" t="s">
        <v>18</v>
      </c>
      <c r="M98" s="160" t="s">
        <v>34</v>
      </c>
      <c r="O98" s="10"/>
      <c r="P98" s="10"/>
      <c r="Q98" s="10"/>
      <c r="R98" s="10"/>
      <c r="S98" s="10"/>
    </row>
    <row r="99" spans="1:20" s="2" customFormat="1">
      <c r="A99"/>
      <c r="B99"/>
      <c r="C99" s="353"/>
      <c r="D99"/>
      <c r="E99" s="13"/>
      <c r="F99" s="13"/>
      <c r="G99" s="32"/>
      <c r="H99" s="32"/>
      <c r="I99" s="32"/>
      <c r="J99" s="354"/>
      <c r="K99" s="354"/>
      <c r="L99" s="354"/>
      <c r="M99" s="354"/>
      <c r="O99" s="10"/>
      <c r="P99" s="10"/>
      <c r="Q99" s="10"/>
      <c r="R99" s="10"/>
      <c r="S99" s="10"/>
    </row>
    <row r="100" spans="1:20" s="2" customFormat="1">
      <c r="A100"/>
      <c r="B100"/>
      <c r="C100" s="292" t="s">
        <v>147</v>
      </c>
      <c r="D100"/>
      <c r="E100" s="13"/>
      <c r="F100" s="13"/>
      <c r="G100" s="32"/>
      <c r="H100" s="32"/>
      <c r="I100" s="32"/>
      <c r="J100" s="80">
        <v>2021</v>
      </c>
      <c r="K100" s="80">
        <v>2022</v>
      </c>
      <c r="L100" s="80">
        <v>2022</v>
      </c>
      <c r="M100" s="80">
        <v>2022</v>
      </c>
      <c r="O100" s="10"/>
      <c r="P100" s="10"/>
      <c r="Q100" s="10"/>
      <c r="R100" s="10"/>
      <c r="S100" s="10"/>
    </row>
    <row r="101" spans="1:20" s="2" customFormat="1">
      <c r="A101"/>
      <c r="B101"/>
      <c r="C101" s="292" t="s">
        <v>148</v>
      </c>
      <c r="D101"/>
      <c r="E101" s="13"/>
      <c r="F101" s="13"/>
      <c r="G101" s="32"/>
      <c r="H101" s="32"/>
      <c r="I101" s="32"/>
      <c r="J101" s="80">
        <v>2023</v>
      </c>
      <c r="K101" s="80">
        <v>2023</v>
      </c>
      <c r="L101" s="80">
        <v>2023</v>
      </c>
      <c r="M101" s="80">
        <v>2023</v>
      </c>
    </row>
    <row r="102" spans="1:20" s="2" customFormat="1">
      <c r="A102"/>
      <c r="B102"/>
      <c r="C102" s="292" t="s">
        <v>149</v>
      </c>
      <c r="D102"/>
      <c r="E102" s="13"/>
      <c r="F102" s="13"/>
      <c r="G102" s="32"/>
      <c r="H102" s="32"/>
      <c r="I102" s="32"/>
      <c r="J102" s="80">
        <v>2023</v>
      </c>
      <c r="K102" s="80">
        <v>2024</v>
      </c>
      <c r="L102" s="80">
        <v>2024</v>
      </c>
      <c r="M102" s="80">
        <v>2024</v>
      </c>
    </row>
    <row r="103" spans="1:20" s="2" customFormat="1">
      <c r="A103"/>
      <c r="B103"/>
      <c r="C103" s="292" t="s">
        <v>150</v>
      </c>
      <c r="D103"/>
      <c r="E103" s="13"/>
      <c r="F103" s="13"/>
      <c r="G103" s="32"/>
      <c r="H103" s="32"/>
      <c r="I103" s="32"/>
      <c r="J103" s="80">
        <v>2023</v>
      </c>
      <c r="K103" s="80">
        <v>2023</v>
      </c>
      <c r="L103" s="80">
        <v>2023</v>
      </c>
      <c r="M103" s="80">
        <v>2023</v>
      </c>
    </row>
    <row r="104" spans="1:20" s="218" customFormat="1">
      <c r="A104" s="217"/>
      <c r="B104" s="217"/>
      <c r="C104" s="292" t="s">
        <v>151</v>
      </c>
      <c r="D104" s="217"/>
      <c r="E104" s="13"/>
      <c r="F104" s="13"/>
      <c r="G104" s="32"/>
      <c r="H104" s="32"/>
      <c r="I104" s="32"/>
      <c r="J104" s="80">
        <v>2021</v>
      </c>
      <c r="K104" s="80">
        <v>2022</v>
      </c>
      <c r="L104" s="80">
        <v>2022</v>
      </c>
      <c r="M104" s="80">
        <v>2022</v>
      </c>
    </row>
    <row r="105" spans="1:20" s="2" customFormat="1">
      <c r="A105"/>
      <c r="B105"/>
      <c r="C105" s="292" t="s">
        <v>152</v>
      </c>
      <c r="D105"/>
      <c r="E105" s="13"/>
      <c r="F105" s="13"/>
      <c r="G105" s="32"/>
      <c r="H105" s="32"/>
      <c r="I105" s="32"/>
      <c r="J105" s="80">
        <v>2024</v>
      </c>
      <c r="K105" s="80">
        <v>2024</v>
      </c>
      <c r="L105" s="80">
        <v>2024</v>
      </c>
      <c r="M105" s="80">
        <v>2024</v>
      </c>
    </row>
    <row r="106" spans="1:20" s="2" customFormat="1">
      <c r="A106"/>
      <c r="B106"/>
      <c r="C106" s="292" t="s">
        <v>153</v>
      </c>
      <c r="D106"/>
      <c r="E106"/>
      <c r="F106"/>
      <c r="G106" s="20"/>
      <c r="H106" s="20"/>
      <c r="I106" s="20"/>
      <c r="J106" s="80">
        <v>2024</v>
      </c>
      <c r="K106" s="80">
        <v>2024</v>
      </c>
      <c r="L106" s="80">
        <v>2024</v>
      </c>
      <c r="M106" s="80">
        <v>2024</v>
      </c>
      <c r="N106"/>
      <c r="O106"/>
      <c r="P106"/>
      <c r="Q106"/>
      <c r="R106"/>
      <c r="S106"/>
      <c r="T106"/>
    </row>
    <row r="107" spans="1:20">
      <c r="C107" s="292" t="s">
        <v>154</v>
      </c>
      <c r="J107" s="80">
        <v>2022</v>
      </c>
      <c r="K107" s="80">
        <v>2023</v>
      </c>
      <c r="L107" s="80">
        <v>2023</v>
      </c>
      <c r="M107" s="80">
        <v>2023</v>
      </c>
      <c r="N107" s="217"/>
      <c r="O107" s="217"/>
    </row>
    <row r="108" spans="1:20">
      <c r="C108" s="292" t="s">
        <v>166</v>
      </c>
      <c r="J108" s="80">
        <v>2022</v>
      </c>
      <c r="K108" s="80">
        <v>2022</v>
      </c>
      <c r="L108" s="80">
        <v>2022</v>
      </c>
      <c r="M108" s="80">
        <v>2022</v>
      </c>
      <c r="N108" s="217"/>
      <c r="O108" s="217"/>
    </row>
    <row r="109" spans="1:20">
      <c r="C109" s="292" t="s">
        <v>170</v>
      </c>
      <c r="D109" s="217"/>
      <c r="E109" s="217"/>
      <c r="F109" s="217"/>
      <c r="G109" s="217"/>
      <c r="H109" s="217"/>
      <c r="I109" s="217"/>
      <c r="J109" s="80">
        <v>2022</v>
      </c>
      <c r="K109" s="80">
        <v>2022</v>
      </c>
      <c r="L109" s="80">
        <v>2022</v>
      </c>
      <c r="M109" s="80">
        <v>2022</v>
      </c>
      <c r="N109" s="217"/>
      <c r="O109" s="217"/>
    </row>
    <row r="110" spans="1:20">
      <c r="C110" s="292" t="s">
        <v>173</v>
      </c>
      <c r="J110" s="312" t="s">
        <v>174</v>
      </c>
      <c r="K110" s="313" t="s">
        <v>175</v>
      </c>
      <c r="L110" s="313" t="s">
        <v>175</v>
      </c>
      <c r="M110" s="313" t="s">
        <v>175</v>
      </c>
      <c r="N110" s="217"/>
      <c r="O110" s="217"/>
    </row>
    <row r="111" spans="1:20">
      <c r="J111" s="217"/>
      <c r="K111" s="217"/>
      <c r="L111" s="217"/>
      <c r="M111" s="217"/>
    </row>
    <row r="112" spans="1:20">
      <c r="J112" s="217"/>
      <c r="K112" s="217"/>
      <c r="L112" s="217"/>
      <c r="M112" s="217"/>
    </row>
    <row r="113" spans="10:13">
      <c r="J113" s="217"/>
      <c r="K113" s="217"/>
      <c r="L113" s="217"/>
      <c r="M113" s="217"/>
    </row>
  </sheetData>
  <sortState xmlns:xlrd2="http://schemas.microsoft.com/office/spreadsheetml/2017/richdata2" ref="A21:AN42">
    <sortCondition ref="C21:C42"/>
  </sortState>
  <conditionalFormatting sqref="H2">
    <cfRule type="containsText" dxfId="37" priority="35" operator="containsText" text="TRUE">
      <formula>NOT(ISERROR(SEARCH("TRUE",H2)))</formula>
    </cfRule>
  </conditionalFormatting>
  <pageMargins left="0.82677165354330717" right="0.23622047244094491" top="0.55118110236220474" bottom="0.55118110236220474" header="0.31496062992125984" footer="0.31496062992125984"/>
  <pageSetup paperSize="9" scale="67" fitToHeight="0" orientation="landscape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FFFFCC"/>
    <pageSetUpPr fitToPage="1"/>
  </sheetPr>
  <dimension ref="A1:XDJ139"/>
  <sheetViews>
    <sheetView showGridLines="0" zoomScale="70" zoomScaleNormal="70" workbookViewId="0">
      <pane xSplit="5" ySplit="5" topLeftCell="F6" activePane="bottomRight" state="frozen"/>
      <selection pane="topRight"/>
      <selection pane="bottomLeft"/>
      <selection pane="bottomRight" activeCell="F6" sqref="F6"/>
    </sheetView>
  </sheetViews>
  <sheetFormatPr defaultRowHeight="12.75"/>
  <cols>
    <col min="1" max="1" width="2.28515625" customWidth="1"/>
    <col min="2" max="2" width="2.7109375" customWidth="1"/>
    <col min="3" max="3" width="6.5703125" customWidth="1"/>
    <col min="4" max="4" width="12" customWidth="1"/>
    <col min="5" max="5" width="40.42578125" customWidth="1"/>
    <col min="6" max="6" width="11.42578125" customWidth="1"/>
    <col min="7" max="7" width="15.7109375" customWidth="1"/>
    <col min="8" max="8" width="25.28515625" customWidth="1"/>
    <col min="9" max="9" width="1.7109375" customWidth="1"/>
  </cols>
  <sheetData>
    <row r="1" spans="1:28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</row>
    <row r="2" spans="1:28" ht="17.25" customHeight="1">
      <c r="A2" s="170" t="s">
        <v>70</v>
      </c>
      <c r="B2" s="169"/>
      <c r="C2" s="169"/>
      <c r="D2" s="169"/>
      <c r="E2" s="170"/>
      <c r="F2" s="170"/>
      <c r="G2" s="169"/>
      <c r="H2" s="171"/>
      <c r="R2" s="5"/>
      <c r="S2" s="29"/>
      <c r="T2" s="165"/>
      <c r="U2" s="166"/>
      <c r="V2" s="5"/>
      <c r="W2" s="5"/>
      <c r="X2" s="5"/>
      <c r="Y2" s="5"/>
      <c r="Z2" s="5"/>
      <c r="AA2" s="5"/>
      <c r="AB2" s="5"/>
    </row>
    <row r="3" spans="1:28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R3" s="219"/>
      <c r="S3" s="10"/>
      <c r="T3" s="10"/>
      <c r="U3" s="10"/>
      <c r="V3" s="10"/>
      <c r="W3" s="10"/>
      <c r="X3" s="10"/>
      <c r="Z3" s="10"/>
      <c r="AA3" s="10"/>
      <c r="AB3" s="10"/>
    </row>
    <row r="4" spans="1:28" ht="11.25" customHeight="1">
      <c r="A4" s="1"/>
      <c r="I4" s="217"/>
      <c r="J4" s="217"/>
      <c r="K4" s="217"/>
      <c r="L4" s="217"/>
      <c r="M4" s="217"/>
      <c r="N4" s="217"/>
      <c r="O4" s="217"/>
      <c r="P4" s="217"/>
      <c r="Q4" s="217"/>
      <c r="R4" s="219"/>
      <c r="S4" s="29"/>
      <c r="T4" s="165"/>
      <c r="U4" s="166"/>
    </row>
    <row r="5" spans="1:28">
      <c r="A5" s="3"/>
      <c r="F5" s="39" t="s">
        <v>41</v>
      </c>
      <c r="G5" s="39" t="s">
        <v>60</v>
      </c>
      <c r="H5" s="39" t="s">
        <v>66</v>
      </c>
      <c r="K5" s="217"/>
    </row>
    <row r="6" spans="1:28" ht="15">
      <c r="B6" s="41" t="s">
        <v>124</v>
      </c>
      <c r="C6" s="9"/>
      <c r="D6" s="9"/>
      <c r="E6" s="9"/>
      <c r="F6" s="10"/>
      <c r="G6" s="10"/>
      <c r="H6" s="10"/>
      <c r="K6" s="217"/>
    </row>
    <row r="7" spans="1:28">
      <c r="B7" s="5"/>
      <c r="D7" s="11" t="s">
        <v>120</v>
      </c>
      <c r="F7" s="85" t="s">
        <v>25</v>
      </c>
      <c r="G7" s="131" t="s">
        <v>52</v>
      </c>
      <c r="H7" s="159" t="s">
        <v>42</v>
      </c>
      <c r="J7" s="133"/>
      <c r="K7" s="217"/>
    </row>
    <row r="8" spans="1:28">
      <c r="B8" s="5"/>
      <c r="H8" s="132"/>
      <c r="J8" s="133"/>
      <c r="K8" s="217"/>
    </row>
    <row r="9" spans="1:28">
      <c r="B9" s="41" t="s">
        <v>45</v>
      </c>
      <c r="F9" s="12"/>
      <c r="G9" s="12"/>
      <c r="H9" s="132"/>
      <c r="J9" s="133"/>
      <c r="K9" s="217"/>
    </row>
    <row r="10" spans="1:28">
      <c r="B10" s="5"/>
      <c r="D10" s="17" t="s">
        <v>86</v>
      </c>
      <c r="F10" s="85" t="s">
        <v>25</v>
      </c>
      <c r="G10" s="131" t="s">
        <v>52</v>
      </c>
      <c r="H10" s="159" t="s">
        <v>42</v>
      </c>
      <c r="J10" s="133"/>
      <c r="K10" s="217"/>
    </row>
    <row r="11" spans="1:28">
      <c r="B11" s="5"/>
      <c r="D11" s="17" t="s">
        <v>87</v>
      </c>
      <c r="F11" s="85" t="s">
        <v>25</v>
      </c>
      <c r="G11" s="131" t="s">
        <v>52</v>
      </c>
      <c r="H11" s="159" t="s">
        <v>42</v>
      </c>
      <c r="J11" s="133"/>
      <c r="K11" s="217"/>
    </row>
    <row r="12" spans="1:28">
      <c r="B12" s="5"/>
      <c r="D12" t="s">
        <v>68</v>
      </c>
      <c r="F12" s="85" t="s">
        <v>25</v>
      </c>
      <c r="G12" s="131" t="s">
        <v>52</v>
      </c>
      <c r="H12" s="159" t="s">
        <v>42</v>
      </c>
      <c r="J12" s="133"/>
      <c r="K12" s="217"/>
    </row>
    <row r="13" spans="1:28">
      <c r="B13" s="5"/>
      <c r="D13" s="17" t="s">
        <v>67</v>
      </c>
      <c r="F13" s="85" t="s">
        <v>25</v>
      </c>
      <c r="G13" s="131" t="s">
        <v>52</v>
      </c>
      <c r="H13" s="159" t="s">
        <v>42</v>
      </c>
      <c r="J13" s="133"/>
      <c r="K13" s="217"/>
    </row>
    <row r="14" spans="1:28">
      <c r="B14" s="5"/>
      <c r="D14" t="s">
        <v>5</v>
      </c>
      <c r="F14" s="85" t="s">
        <v>25</v>
      </c>
      <c r="G14" s="131" t="s">
        <v>52</v>
      </c>
      <c r="H14" s="159" t="s">
        <v>43</v>
      </c>
      <c r="J14" s="133"/>
      <c r="K14" s="217"/>
    </row>
    <row r="15" spans="1:28">
      <c r="B15" s="5"/>
      <c r="D15" t="s">
        <v>6</v>
      </c>
      <c r="F15" s="85" t="s">
        <v>25</v>
      </c>
      <c r="G15" s="131" t="s">
        <v>52</v>
      </c>
      <c r="H15" s="159" t="s">
        <v>43</v>
      </c>
      <c r="J15" s="133"/>
      <c r="K15" s="217"/>
    </row>
    <row r="16" spans="1:28">
      <c r="B16" s="5"/>
      <c r="D16" t="s">
        <v>20</v>
      </c>
      <c r="F16" s="85" t="s">
        <v>25</v>
      </c>
      <c r="G16" s="131" t="s">
        <v>52</v>
      </c>
      <c r="H16" s="159" t="s">
        <v>42</v>
      </c>
      <c r="J16" s="133"/>
      <c r="K16" s="217"/>
    </row>
    <row r="17" spans="2:11">
      <c r="B17" s="5"/>
      <c r="D17" t="s">
        <v>78</v>
      </c>
      <c r="F17" s="85" t="s">
        <v>25</v>
      </c>
      <c r="G17" s="131" t="s">
        <v>52</v>
      </c>
      <c r="H17" s="159" t="s">
        <v>43</v>
      </c>
      <c r="J17" s="133"/>
      <c r="K17" s="217"/>
    </row>
    <row r="18" spans="2:11">
      <c r="B18" s="5"/>
      <c r="D18" s="217" t="s">
        <v>79</v>
      </c>
      <c r="F18" s="85" t="s">
        <v>25</v>
      </c>
      <c r="G18" s="131" t="s">
        <v>52</v>
      </c>
      <c r="H18" s="159" t="s">
        <v>42</v>
      </c>
      <c r="J18" s="133"/>
      <c r="K18" s="217"/>
    </row>
    <row r="19" spans="2:11">
      <c r="B19" s="5"/>
      <c r="D19" s="217" t="s">
        <v>80</v>
      </c>
      <c r="F19" s="85" t="s">
        <v>25</v>
      </c>
      <c r="G19" s="131" t="s">
        <v>52</v>
      </c>
      <c r="H19" s="159" t="s">
        <v>42</v>
      </c>
      <c r="J19" s="133"/>
      <c r="K19" s="217"/>
    </row>
    <row r="20" spans="2:11">
      <c r="B20" s="5"/>
      <c r="D20" s="217" t="s">
        <v>93</v>
      </c>
      <c r="F20" s="85" t="s">
        <v>25</v>
      </c>
      <c r="G20" s="131" t="s">
        <v>52</v>
      </c>
      <c r="H20" s="159" t="s">
        <v>42</v>
      </c>
      <c r="J20" s="133"/>
      <c r="K20" s="217"/>
    </row>
    <row r="21" spans="2:11">
      <c r="B21" s="5"/>
      <c r="D21" s="217" t="s">
        <v>103</v>
      </c>
      <c r="F21" s="85" t="s">
        <v>25</v>
      </c>
      <c r="G21" s="131" t="s">
        <v>52</v>
      </c>
      <c r="H21" s="159" t="s">
        <v>42</v>
      </c>
      <c r="J21" s="133"/>
      <c r="K21" s="217"/>
    </row>
    <row r="22" spans="2:11" s="217" customFormat="1">
      <c r="B22" s="219"/>
      <c r="D22" s="217" t="s">
        <v>114</v>
      </c>
      <c r="F22" s="85" t="s">
        <v>25</v>
      </c>
      <c r="G22" s="131" t="s">
        <v>52</v>
      </c>
      <c r="H22" s="159" t="s">
        <v>42</v>
      </c>
      <c r="J22" s="133"/>
    </row>
    <row r="23" spans="2:11">
      <c r="B23" s="5"/>
      <c r="D23" s="219" t="s">
        <v>126</v>
      </c>
      <c r="F23" s="85" t="s">
        <v>25</v>
      </c>
      <c r="G23" s="131" t="s">
        <v>52</v>
      </c>
      <c r="H23" s="159" t="s">
        <v>42</v>
      </c>
      <c r="J23" s="133"/>
      <c r="K23" s="217"/>
    </row>
    <row r="24" spans="2:11">
      <c r="B24" s="5"/>
      <c r="D24" s="219" t="s">
        <v>127</v>
      </c>
      <c r="F24" s="85" t="s">
        <v>25</v>
      </c>
      <c r="G24" s="131" t="s">
        <v>52</v>
      </c>
      <c r="H24" s="159" t="s">
        <v>43</v>
      </c>
      <c r="J24" s="133"/>
      <c r="K24" s="217"/>
    </row>
    <row r="25" spans="2:11">
      <c r="H25" s="224"/>
      <c r="K25" s="217"/>
    </row>
    <row r="26" spans="2:11" s="217" customFormat="1">
      <c r="B26" s="219"/>
      <c r="D26" s="217" t="str">
        <f>Project_inputs!D26</f>
        <v>22kV feeder works</v>
      </c>
      <c r="F26" s="85" t="s">
        <v>25</v>
      </c>
      <c r="G26" s="131" t="s">
        <v>52</v>
      </c>
      <c r="H26" s="159" t="s">
        <v>42</v>
      </c>
      <c r="J26" s="133"/>
    </row>
    <row r="27" spans="2:11" s="217" customFormat="1">
      <c r="B27" s="219"/>
      <c r="D27" s="217" t="str">
        <f>Project_inputs!D27</f>
        <v>66kV Line works (Overhead)</v>
      </c>
      <c r="F27" s="85" t="s">
        <v>25</v>
      </c>
      <c r="G27" s="131" t="s">
        <v>52</v>
      </c>
      <c r="H27" s="159" t="s">
        <v>42</v>
      </c>
      <c r="J27" s="133"/>
    </row>
    <row r="28" spans="2:11">
      <c r="B28" s="5"/>
      <c r="D28" s="217" t="str">
        <f>Project_inputs!D28</f>
        <v>3rd phase line extension</v>
      </c>
      <c r="F28" s="85" t="s">
        <v>25</v>
      </c>
      <c r="G28" s="131" t="s">
        <v>52</v>
      </c>
      <c r="H28" s="159" t="s">
        <v>42</v>
      </c>
      <c r="J28" s="133"/>
      <c r="K28" s="217"/>
    </row>
    <row r="29" spans="2:11">
      <c r="B29" s="5"/>
      <c r="D29" s="217" t="str">
        <f>Project_inputs!D29</f>
        <v>Asset resilience</v>
      </c>
      <c r="F29" s="85" t="s">
        <v>25</v>
      </c>
      <c r="G29" s="131" t="s">
        <v>52</v>
      </c>
      <c r="H29" s="159" t="s">
        <v>43</v>
      </c>
      <c r="J29" s="133"/>
      <c r="K29" s="217"/>
    </row>
    <row r="30" spans="2:11">
      <c r="B30" s="5"/>
      <c r="D30" s="217" t="str">
        <f>Project_inputs!D30</f>
        <v>Distribution Comms</v>
      </c>
      <c r="F30" s="85" t="s">
        <v>25</v>
      </c>
      <c r="G30" s="131" t="s">
        <v>52</v>
      </c>
      <c r="H30" s="159" t="s">
        <v>42</v>
      </c>
      <c r="J30" s="133"/>
      <c r="K30" s="217"/>
    </row>
    <row r="31" spans="2:11" s="217" customFormat="1">
      <c r="B31" s="219"/>
      <c r="D31" s="217" t="str">
        <f>Project_inputs!D31</f>
        <v>Other distribution materials</v>
      </c>
      <c r="F31" s="85" t="s">
        <v>25</v>
      </c>
      <c r="G31" s="131" t="s">
        <v>52</v>
      </c>
      <c r="H31" s="159" t="s">
        <v>42</v>
      </c>
    </row>
    <row r="32" spans="2:11">
      <c r="B32" s="5"/>
      <c r="D32" s="217"/>
      <c r="F32" s="12"/>
      <c r="G32" s="12"/>
      <c r="H32" s="277"/>
      <c r="J32" s="133"/>
      <c r="K32" s="217"/>
    </row>
    <row r="33" spans="1:11">
      <c r="A33" s="18"/>
      <c r="B33" s="41" t="s">
        <v>7</v>
      </c>
      <c r="C33" s="18"/>
      <c r="D33" s="18"/>
      <c r="F33" s="12"/>
      <c r="G33" s="12"/>
      <c r="H33" s="277"/>
      <c r="J33" s="133"/>
      <c r="K33" s="217"/>
    </row>
    <row r="34" spans="1:11">
      <c r="B34" s="5"/>
      <c r="C34" s="10" t="s">
        <v>8</v>
      </c>
      <c r="D34" s="217"/>
      <c r="F34" s="12"/>
      <c r="G34" s="12"/>
      <c r="H34" s="277"/>
      <c r="J34" s="133"/>
      <c r="K34" s="217"/>
    </row>
    <row r="35" spans="1:11">
      <c r="B35" s="5"/>
      <c r="D35" s="217" t="str">
        <f>Project_inputs!D36</f>
        <v>GFN</v>
      </c>
      <c r="F35" s="85" t="s">
        <v>25</v>
      </c>
      <c r="G35" s="131" t="s">
        <v>52</v>
      </c>
      <c r="H35" s="159" t="s">
        <v>43</v>
      </c>
      <c r="J35" s="133"/>
      <c r="K35" s="217"/>
    </row>
    <row r="36" spans="1:11">
      <c r="B36" s="5"/>
      <c r="D36" s="217" t="str">
        <f>Project_inputs!D37</f>
        <v>GFN enclosure</v>
      </c>
      <c r="F36" s="85" t="s">
        <v>25</v>
      </c>
      <c r="G36" s="131" t="s">
        <v>52</v>
      </c>
      <c r="H36" s="159" t="s">
        <v>42</v>
      </c>
      <c r="J36" s="133"/>
      <c r="K36" s="217"/>
    </row>
    <row r="37" spans="1:11">
      <c r="B37" s="5"/>
      <c r="D37" s="217" t="str">
        <f>Project_inputs!D38</f>
        <v>Indoor switch room (incl GFN enclosure and switchboard)</v>
      </c>
      <c r="F37" s="85" t="s">
        <v>25</v>
      </c>
      <c r="G37" s="131" t="s">
        <v>52</v>
      </c>
      <c r="H37" s="159" t="s">
        <v>42</v>
      </c>
      <c r="J37" s="133"/>
      <c r="K37" s="217"/>
    </row>
    <row r="38" spans="1:11">
      <c r="B38" s="5"/>
      <c r="D38" s="217" t="str">
        <f>Project_inputs!D39</f>
        <v>RMU</v>
      </c>
      <c r="F38" s="85" t="s">
        <v>25</v>
      </c>
      <c r="G38" s="131" t="s">
        <v>52</v>
      </c>
      <c r="H38" s="159" t="s">
        <v>42</v>
      </c>
      <c r="J38" s="133"/>
      <c r="K38" s="217"/>
    </row>
    <row r="39" spans="1:11">
      <c r="B39" s="5"/>
      <c r="D39" s="217" t="str">
        <f>Project_inputs!D40</f>
        <v>66/22kV transformer</v>
      </c>
      <c r="F39" s="85" t="s">
        <v>25</v>
      </c>
      <c r="G39" s="131" t="s">
        <v>52</v>
      </c>
      <c r="H39" s="159" t="s">
        <v>42</v>
      </c>
      <c r="J39" s="133"/>
      <c r="K39" s="217"/>
    </row>
    <row r="40" spans="1:11">
      <c r="B40" s="5"/>
      <c r="D40" s="217" t="str">
        <f>Project_inputs!D41</f>
        <v>66kV circuit breaker</v>
      </c>
      <c r="F40" s="85" t="s">
        <v>25</v>
      </c>
      <c r="G40" s="131" t="s">
        <v>52</v>
      </c>
      <c r="H40" s="159" t="s">
        <v>42</v>
      </c>
      <c r="J40" s="133"/>
      <c r="K40" s="217"/>
    </row>
    <row r="41" spans="1:11">
      <c r="B41" s="5"/>
      <c r="D41" s="217" t="str">
        <f>Project_inputs!D42</f>
        <v>66kV bus extension</v>
      </c>
      <c r="F41" s="85" t="s">
        <v>25</v>
      </c>
      <c r="G41" s="131" t="s">
        <v>52</v>
      </c>
      <c r="H41" s="159" t="s">
        <v>42</v>
      </c>
      <c r="J41" s="133"/>
      <c r="K41" s="217"/>
    </row>
    <row r="42" spans="1:11">
      <c r="B42" s="5"/>
      <c r="D42" s="217" t="str">
        <f>Project_inputs!D43</f>
        <v>Station service transformer (500kVA)</v>
      </c>
      <c r="F42" s="85" t="s">
        <v>25</v>
      </c>
      <c r="G42" s="131" t="s">
        <v>52</v>
      </c>
      <c r="H42" s="159" t="s">
        <v>42</v>
      </c>
      <c r="J42" s="133"/>
      <c r="K42" s="217"/>
    </row>
    <row r="43" spans="1:11">
      <c r="B43" s="5"/>
      <c r="D43" s="217" t="str">
        <f>Project_inputs!D44</f>
        <v>Station service transformer (750kVA)</v>
      </c>
      <c r="F43" s="85" t="s">
        <v>25</v>
      </c>
      <c r="G43" s="131" t="s">
        <v>52</v>
      </c>
      <c r="H43" s="159" t="s">
        <v>42</v>
      </c>
      <c r="J43" s="133"/>
      <c r="K43" s="217"/>
    </row>
    <row r="44" spans="1:11">
      <c r="B44" s="5"/>
      <c r="D44" s="217" t="str">
        <f>Project_inputs!D45</f>
        <v>Cap bank</v>
      </c>
      <c r="F44" s="85" t="s">
        <v>25</v>
      </c>
      <c r="G44" s="131" t="s">
        <v>52</v>
      </c>
      <c r="H44" s="159" t="s">
        <v>42</v>
      </c>
      <c r="J44" s="133"/>
      <c r="K44" s="217"/>
    </row>
    <row r="45" spans="1:11">
      <c r="B45" s="5"/>
      <c r="D45" s="217" t="str">
        <f>Project_inputs!D46</f>
        <v>AC board (Including change over)</v>
      </c>
      <c r="F45" s="85" t="s">
        <v>25</v>
      </c>
      <c r="G45" s="131" t="s">
        <v>52</v>
      </c>
      <c r="H45" s="159" t="s">
        <v>42</v>
      </c>
      <c r="J45" s="133"/>
      <c r="K45" s="217"/>
    </row>
    <row r="46" spans="1:11" s="217" customFormat="1">
      <c r="B46" s="219"/>
      <c r="D46" s="217" t="str">
        <f>Project_inputs!D47</f>
        <v>Control room</v>
      </c>
      <c r="F46" s="85" t="s">
        <v>25</v>
      </c>
      <c r="G46" s="131" t="s">
        <v>52</v>
      </c>
      <c r="H46" s="159" t="s">
        <v>42</v>
      </c>
      <c r="J46" s="133"/>
    </row>
    <row r="47" spans="1:11" s="217" customFormat="1">
      <c r="B47" s="219"/>
      <c r="D47" s="217" t="str">
        <f>Project_inputs!D48</f>
        <v>22kV circuit breaker (outdoor)</v>
      </c>
      <c r="F47" s="85" t="s">
        <v>25</v>
      </c>
      <c r="G47" s="131" t="s">
        <v>52</v>
      </c>
      <c r="H47" s="159" t="s">
        <v>42</v>
      </c>
      <c r="J47" s="133"/>
    </row>
    <row r="48" spans="1:11" s="217" customFormat="1">
      <c r="B48" s="219"/>
      <c r="D48" s="217" t="str">
        <f>Project_inputs!D49</f>
        <v>Voltage transformer</v>
      </c>
      <c r="F48" s="85" t="s">
        <v>25</v>
      </c>
      <c r="G48" s="131" t="s">
        <v>52</v>
      </c>
      <c r="H48" s="159" t="s">
        <v>42</v>
      </c>
    </row>
    <row r="49" spans="1:16338" s="217" customFormat="1">
      <c r="B49" s="219"/>
      <c r="D49" s="217" t="str">
        <f>Project_inputs!D50</f>
        <v>Current transformer (post type)</v>
      </c>
      <c r="F49" s="85" t="s">
        <v>25</v>
      </c>
      <c r="G49" s="131" t="s">
        <v>52</v>
      </c>
      <c r="H49" s="159" t="s">
        <v>42</v>
      </c>
    </row>
    <row r="50" spans="1:16338" s="217" customFormat="1">
      <c r="B50" s="219"/>
      <c r="D50" s="217" t="str">
        <f>Project_inputs!D51</f>
        <v>Current transformer (core balance type)</v>
      </c>
      <c r="F50" s="85" t="s">
        <v>25</v>
      </c>
      <c r="G50" s="131" t="s">
        <v>52</v>
      </c>
      <c r="H50" s="159" t="s">
        <v>42</v>
      </c>
    </row>
    <row r="51" spans="1:16338" s="217" customFormat="1">
      <c r="B51" s="219"/>
      <c r="H51" s="224"/>
    </row>
    <row r="52" spans="1:16338">
      <c r="B52" s="5"/>
      <c r="D52" s="224" t="s">
        <v>131</v>
      </c>
      <c r="F52" s="85" t="s">
        <v>25</v>
      </c>
      <c r="G52" s="131" t="s">
        <v>52</v>
      </c>
      <c r="H52" s="159" t="s">
        <v>42</v>
      </c>
      <c r="J52" s="133"/>
      <c r="K52" s="217"/>
    </row>
    <row r="53" spans="1:16338">
      <c r="B53" s="5"/>
      <c r="C53" s="10"/>
      <c r="D53" s="5" t="s">
        <v>85</v>
      </c>
      <c r="F53" s="85" t="s">
        <v>25</v>
      </c>
      <c r="G53" s="131" t="s">
        <v>52</v>
      </c>
      <c r="H53" s="159" t="s">
        <v>43</v>
      </c>
      <c r="J53" s="133"/>
      <c r="K53" s="217"/>
    </row>
    <row r="54" spans="1:16338">
      <c r="B54" s="5"/>
      <c r="C54" s="10"/>
      <c r="D54" s="11" t="s">
        <v>18</v>
      </c>
      <c r="F54" s="85" t="s">
        <v>25</v>
      </c>
      <c r="G54" s="131" t="s">
        <v>53</v>
      </c>
      <c r="H54" s="277"/>
      <c r="J54" s="133"/>
      <c r="K54" s="217"/>
    </row>
    <row r="55" spans="1:16338" s="217" customFormat="1">
      <c r="B55" s="219"/>
      <c r="C55" s="10"/>
      <c r="D55" s="11" t="s">
        <v>138</v>
      </c>
      <c r="F55" s="85" t="s">
        <v>25</v>
      </c>
      <c r="G55" s="131" t="s">
        <v>53</v>
      </c>
      <c r="H55" s="277"/>
      <c r="J55" s="133"/>
    </row>
    <row r="56" spans="1:16338">
      <c r="B56" s="5"/>
      <c r="C56" s="10"/>
      <c r="D56" s="11" t="s">
        <v>65</v>
      </c>
      <c r="F56" s="85" t="s">
        <v>25</v>
      </c>
      <c r="G56" s="131" t="s">
        <v>53</v>
      </c>
      <c r="H56" s="277"/>
      <c r="J56" s="133"/>
      <c r="K56" s="217"/>
    </row>
    <row r="57" spans="1:16338">
      <c r="B57" s="5"/>
      <c r="H57" s="277"/>
      <c r="J57" s="133"/>
      <c r="K57" s="217"/>
    </row>
    <row r="58" spans="1:16338" s="8" customFormat="1" ht="15.75">
      <c r="A58" s="6"/>
      <c r="B58" s="5"/>
      <c r="C58" s="10" t="s">
        <v>15</v>
      </c>
      <c r="D58"/>
      <c r="E58"/>
      <c r="F58"/>
      <c r="G58"/>
      <c r="H58" s="277"/>
      <c r="I58"/>
      <c r="J58" s="133"/>
      <c r="K58" s="217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</row>
    <row r="59" spans="1:16338">
      <c r="B59" s="27"/>
      <c r="D59" s="19" t="s">
        <v>23</v>
      </c>
      <c r="F59" s="85" t="s">
        <v>25</v>
      </c>
      <c r="G59" s="131" t="s">
        <v>53</v>
      </c>
      <c r="H59" s="277"/>
      <c r="J59" s="133"/>
      <c r="K59" s="217"/>
    </row>
    <row r="60" spans="1:16338">
      <c r="B60" s="27"/>
      <c r="D60" s="19" t="s">
        <v>26</v>
      </c>
      <c r="F60" s="85" t="s">
        <v>25</v>
      </c>
      <c r="G60" s="131" t="s">
        <v>53</v>
      </c>
      <c r="H60" s="277"/>
      <c r="J60" s="133"/>
      <c r="K60" s="217"/>
    </row>
    <row r="61" spans="1:16338">
      <c r="B61" s="27"/>
      <c r="D61" s="19" t="s">
        <v>19</v>
      </c>
      <c r="E61" s="18"/>
      <c r="F61" s="85" t="s">
        <v>25</v>
      </c>
      <c r="G61" s="131" t="s">
        <v>53</v>
      </c>
      <c r="H61" s="277"/>
      <c r="J61" s="133"/>
      <c r="K61" s="217"/>
    </row>
    <row r="62" spans="1:16338">
      <c r="B62" s="27"/>
      <c r="D62" s="155" t="s">
        <v>24</v>
      </c>
      <c r="E62" s="18"/>
      <c r="F62" s="85" t="s">
        <v>25</v>
      </c>
      <c r="G62" s="131" t="s">
        <v>53</v>
      </c>
      <c r="H62" s="277"/>
      <c r="J62" s="133"/>
      <c r="K62" s="217"/>
    </row>
    <row r="63" spans="1:16338">
      <c r="B63" s="5"/>
      <c r="D63" s="155" t="s">
        <v>99</v>
      </c>
      <c r="F63" s="85" t="s">
        <v>25</v>
      </c>
      <c r="G63" s="131" t="s">
        <v>53</v>
      </c>
      <c r="H63" s="277"/>
      <c r="J63" s="133"/>
      <c r="K63" s="217"/>
    </row>
    <row r="64" spans="1:16338">
      <c r="B64" s="5"/>
      <c r="D64" s="155"/>
      <c r="H64" s="224"/>
      <c r="J64" s="133"/>
      <c r="K64" s="217"/>
    </row>
    <row r="65" spans="1:14">
      <c r="B65" s="5"/>
      <c r="C65" s="10" t="s">
        <v>99</v>
      </c>
      <c r="D65" s="155"/>
      <c r="H65" s="224"/>
      <c r="J65" s="133"/>
      <c r="K65" s="217"/>
    </row>
    <row r="66" spans="1:14" s="217" customFormat="1">
      <c r="B66" s="219"/>
      <c r="C66" s="10"/>
      <c r="D66" s="19" t="s">
        <v>40</v>
      </c>
      <c r="E66"/>
      <c r="F66" s="85" t="s">
        <v>25</v>
      </c>
      <c r="G66" s="131" t="s">
        <v>53</v>
      </c>
      <c r="H66" s="224"/>
      <c r="I66" s="2"/>
      <c r="J66" s="133"/>
      <c r="M66" s="132"/>
    </row>
    <row r="67" spans="1:14">
      <c r="B67" s="5"/>
      <c r="D67" s="155" t="str">
        <f>Project_inputs!C82</f>
        <v>Test trailer</v>
      </c>
      <c r="F67" s="85" t="s">
        <v>25</v>
      </c>
      <c r="G67" s="131" t="s">
        <v>52</v>
      </c>
      <c r="H67" s="159" t="s">
        <v>43</v>
      </c>
      <c r="J67" s="133"/>
      <c r="K67" s="217"/>
      <c r="L67" s="217"/>
      <c r="M67" s="132"/>
      <c r="N67" s="217"/>
    </row>
    <row r="68" spans="1:14">
      <c r="B68" s="5"/>
      <c r="D68" s="217" t="s">
        <v>136</v>
      </c>
      <c r="F68" s="85" t="s">
        <v>25</v>
      </c>
      <c r="G68" s="131" t="s">
        <v>52</v>
      </c>
      <c r="H68" s="159" t="s">
        <v>43</v>
      </c>
      <c r="J68" s="133"/>
      <c r="K68" s="217"/>
      <c r="L68" s="217"/>
      <c r="M68" s="132"/>
      <c r="N68" s="217"/>
    </row>
    <row r="69" spans="1:14">
      <c r="B69" s="5"/>
      <c r="D69" s="155"/>
      <c r="H69" s="224"/>
      <c r="J69" s="133"/>
      <c r="K69" s="217"/>
      <c r="M69" s="132"/>
      <c r="N69" s="217"/>
    </row>
    <row r="70" spans="1:14">
      <c r="B70" s="5"/>
      <c r="D70" s="155"/>
      <c r="H70" s="224"/>
      <c r="J70" s="133"/>
      <c r="K70" s="217"/>
      <c r="N70" s="217"/>
    </row>
    <row r="71" spans="1:14">
      <c r="B71" s="5"/>
      <c r="H71" s="224"/>
      <c r="J71" s="133"/>
      <c r="K71" s="217"/>
    </row>
    <row r="72" spans="1:14" s="2" customFormat="1">
      <c r="A72"/>
      <c r="B72" s="5"/>
      <c r="H72" s="265"/>
      <c r="J72" s="133"/>
      <c r="K72" s="217"/>
      <c r="L72"/>
    </row>
    <row r="73" spans="1:14" s="2" customFormat="1">
      <c r="A73"/>
      <c r="B73"/>
      <c r="C73"/>
      <c r="D73" s="217"/>
      <c r="E73"/>
      <c r="F73" s="218"/>
      <c r="G73" s="218"/>
      <c r="H73" s="277"/>
      <c r="K73" s="217"/>
      <c r="L73"/>
    </row>
    <row r="74" spans="1:14" s="2" customFormat="1">
      <c r="A74"/>
      <c r="B74"/>
      <c r="C74"/>
      <c r="D74"/>
      <c r="E74"/>
      <c r="H74" s="277"/>
      <c r="K74" s="217"/>
      <c r="L74"/>
    </row>
    <row r="75" spans="1:14" s="2" customFormat="1">
      <c r="A75"/>
      <c r="B75"/>
      <c r="C75"/>
      <c r="D75"/>
      <c r="E75"/>
      <c r="H75" s="277"/>
      <c r="K75" s="217"/>
      <c r="L75"/>
    </row>
    <row r="76" spans="1:14" s="2" customFormat="1">
      <c r="A76"/>
      <c r="B76"/>
      <c r="C76"/>
      <c r="D76"/>
      <c r="E76"/>
      <c r="H76" s="277"/>
      <c r="K76" s="217"/>
      <c r="L76"/>
    </row>
    <row r="77" spans="1:14" s="2" customFormat="1">
      <c r="A77"/>
      <c r="B77"/>
      <c r="C77"/>
      <c r="D77"/>
      <c r="E77"/>
      <c r="H77" s="265"/>
      <c r="K77" s="217"/>
      <c r="L77"/>
    </row>
    <row r="78" spans="1:14" s="2" customFormat="1">
      <c r="A78"/>
      <c r="B78"/>
      <c r="C78"/>
      <c r="D78"/>
      <c r="E78"/>
      <c r="H78" s="265"/>
      <c r="K78" s="217"/>
    </row>
    <row r="79" spans="1:14" s="2" customFormat="1">
      <c r="A79"/>
      <c r="B79"/>
      <c r="C79"/>
      <c r="D79"/>
      <c r="E79"/>
      <c r="H79" s="265"/>
      <c r="K79" s="217"/>
    </row>
    <row r="80" spans="1:14" s="2" customFormat="1">
      <c r="A80"/>
      <c r="B80"/>
      <c r="C80"/>
      <c r="D80"/>
      <c r="E80"/>
      <c r="H80" s="265"/>
      <c r="K80" s="217"/>
    </row>
    <row r="81" spans="1:11" s="2" customFormat="1">
      <c r="A81"/>
      <c r="B81"/>
      <c r="C81"/>
      <c r="D81"/>
      <c r="E81"/>
      <c r="H81" s="265"/>
      <c r="K81" s="217"/>
    </row>
    <row r="82" spans="1:11" s="2" customFormat="1">
      <c r="A82"/>
      <c r="B82"/>
      <c r="C82"/>
      <c r="D82"/>
      <c r="E82"/>
      <c r="H82" s="265"/>
      <c r="K82" s="217"/>
    </row>
    <row r="83" spans="1:11" s="2" customFormat="1">
      <c r="A83"/>
      <c r="B83"/>
      <c r="C83"/>
      <c r="D83"/>
      <c r="E83"/>
      <c r="H83" s="265"/>
      <c r="K83" s="217"/>
    </row>
    <row r="84" spans="1:11" s="2" customFormat="1">
      <c r="A84"/>
      <c r="B84"/>
      <c r="C84"/>
      <c r="D84"/>
      <c r="E84"/>
      <c r="H84" s="265"/>
      <c r="K84" s="217"/>
    </row>
    <row r="85" spans="1:11" s="2" customFormat="1">
      <c r="A85"/>
      <c r="B85"/>
      <c r="C85"/>
      <c r="D85"/>
      <c r="E85"/>
      <c r="H85" s="265"/>
      <c r="K85" s="217"/>
    </row>
    <row r="86" spans="1:11" s="2" customFormat="1">
      <c r="A86"/>
      <c r="B86"/>
      <c r="C86"/>
      <c r="D86"/>
      <c r="E86"/>
      <c r="H86" s="265"/>
      <c r="K86" s="217"/>
    </row>
    <row r="87" spans="1:11" s="2" customFormat="1">
      <c r="A87"/>
      <c r="B87"/>
      <c r="C87"/>
      <c r="D87"/>
      <c r="E87"/>
      <c r="H87" s="265"/>
      <c r="K87" s="217"/>
    </row>
    <row r="88" spans="1:11" s="2" customFormat="1">
      <c r="A88"/>
      <c r="B88"/>
      <c r="C88"/>
      <c r="D88"/>
      <c r="E88"/>
      <c r="H88" s="265"/>
      <c r="K88" s="217"/>
    </row>
    <row r="89" spans="1:11" s="2" customFormat="1">
      <c r="A89"/>
      <c r="B89"/>
      <c r="C89"/>
      <c r="D89"/>
      <c r="E89"/>
      <c r="H89" s="265"/>
      <c r="K89" s="217"/>
    </row>
    <row r="90" spans="1:11" s="2" customFormat="1">
      <c r="A90"/>
      <c r="B90"/>
      <c r="C90"/>
      <c r="D90"/>
      <c r="E90"/>
      <c r="H90" s="265"/>
      <c r="K90" s="217"/>
    </row>
    <row r="91" spans="1:11" s="2" customFormat="1">
      <c r="A91"/>
      <c r="B91"/>
      <c r="C91"/>
      <c r="D91"/>
      <c r="E91"/>
      <c r="H91" s="265"/>
      <c r="K91" s="217"/>
    </row>
    <row r="92" spans="1:11" s="2" customFormat="1">
      <c r="A92"/>
      <c r="B92"/>
      <c r="C92"/>
      <c r="D92"/>
      <c r="E92"/>
      <c r="H92" s="265"/>
      <c r="K92" s="217"/>
    </row>
    <row r="93" spans="1:11" s="2" customFormat="1">
      <c r="A93"/>
      <c r="B93"/>
      <c r="C93"/>
      <c r="D93"/>
      <c r="E93"/>
      <c r="H93" s="265"/>
      <c r="K93" s="217"/>
    </row>
    <row r="94" spans="1:11" s="2" customFormat="1">
      <c r="A94"/>
      <c r="B94"/>
      <c r="C94"/>
      <c r="D94"/>
      <c r="E94"/>
      <c r="K94" s="217"/>
    </row>
    <row r="95" spans="1:11" s="2" customFormat="1">
      <c r="A95"/>
      <c r="B95"/>
      <c r="C95"/>
      <c r="D95"/>
      <c r="E95"/>
      <c r="K95" s="217"/>
    </row>
    <row r="96" spans="1:11" s="2" customFormat="1">
      <c r="A96"/>
      <c r="B96"/>
      <c r="C96"/>
      <c r="D96"/>
      <c r="E96"/>
      <c r="K96" s="217"/>
    </row>
    <row r="97" spans="1:11" s="2" customFormat="1">
      <c r="A97"/>
      <c r="B97"/>
      <c r="C97"/>
      <c r="D97"/>
      <c r="E97"/>
      <c r="K97" s="217"/>
    </row>
    <row r="98" spans="1:11" s="2" customFormat="1">
      <c r="A98"/>
      <c r="B98"/>
      <c r="C98"/>
      <c r="D98"/>
      <c r="E98"/>
      <c r="K98" s="217"/>
    </row>
    <row r="99" spans="1:11" s="2" customFormat="1">
      <c r="A99"/>
      <c r="B99"/>
      <c r="C99"/>
      <c r="D99"/>
      <c r="E99"/>
      <c r="K99" s="217"/>
    </row>
    <row r="100" spans="1:11" s="2" customFormat="1">
      <c r="A100"/>
      <c r="B100"/>
      <c r="C100"/>
      <c r="D100"/>
      <c r="E100"/>
      <c r="K100" s="217"/>
    </row>
    <row r="101" spans="1:11" s="2" customFormat="1">
      <c r="A101"/>
      <c r="B101"/>
      <c r="C101"/>
      <c r="D101"/>
      <c r="E101"/>
      <c r="K101" s="217"/>
    </row>
    <row r="102" spans="1:11" s="2" customFormat="1">
      <c r="A102"/>
      <c r="B102"/>
      <c r="C102"/>
      <c r="D102"/>
      <c r="E102"/>
      <c r="K102" s="217"/>
    </row>
    <row r="103" spans="1:11" s="2" customFormat="1">
      <c r="A103"/>
      <c r="B103"/>
      <c r="C103"/>
      <c r="D103"/>
      <c r="E103"/>
      <c r="K103" s="217"/>
    </row>
    <row r="104" spans="1:11" s="2" customFormat="1">
      <c r="A104"/>
      <c r="B104"/>
      <c r="C104"/>
      <c r="D104"/>
      <c r="E104"/>
      <c r="K104" s="217"/>
    </row>
    <row r="105" spans="1:11" s="2" customFormat="1">
      <c r="A105"/>
      <c r="B105"/>
      <c r="C105"/>
      <c r="D105"/>
      <c r="E105"/>
      <c r="K105" s="217"/>
    </row>
    <row r="106" spans="1:11" s="2" customFormat="1">
      <c r="A106"/>
      <c r="B106"/>
      <c r="C106"/>
      <c r="D106"/>
      <c r="E106"/>
      <c r="K106" s="217"/>
    </row>
    <row r="107" spans="1:11" s="2" customFormat="1">
      <c r="A107"/>
      <c r="B107"/>
      <c r="C107"/>
      <c r="D107"/>
      <c r="E107"/>
      <c r="K107" s="217"/>
    </row>
    <row r="108" spans="1:11" s="2" customFormat="1">
      <c r="A108"/>
      <c r="B108"/>
      <c r="C108"/>
      <c r="D108"/>
      <c r="E108"/>
      <c r="K108" s="217"/>
    </row>
    <row r="109" spans="1:11" s="2" customFormat="1">
      <c r="A109"/>
      <c r="B109"/>
      <c r="C109"/>
      <c r="D109"/>
      <c r="E109"/>
      <c r="K109" s="217"/>
    </row>
    <row r="110" spans="1:11" s="2" customFormat="1">
      <c r="A110"/>
      <c r="B110"/>
      <c r="C110"/>
      <c r="D110"/>
      <c r="E110"/>
      <c r="K110" s="217"/>
    </row>
    <row r="111" spans="1:11" s="2" customFormat="1">
      <c r="A111"/>
      <c r="B111"/>
      <c r="C111"/>
      <c r="D111"/>
      <c r="E111"/>
    </row>
    <row r="112" spans="1:11" s="2" customFormat="1">
      <c r="A112"/>
      <c r="B112"/>
      <c r="C112"/>
      <c r="D112"/>
      <c r="E112"/>
    </row>
    <row r="113" spans="1:5" s="2" customFormat="1">
      <c r="A113"/>
      <c r="B113"/>
      <c r="C113"/>
      <c r="D113"/>
      <c r="E113"/>
    </row>
    <row r="114" spans="1:5" s="2" customFormat="1">
      <c r="A114"/>
      <c r="B114"/>
      <c r="C114"/>
      <c r="D114"/>
      <c r="E114"/>
    </row>
    <row r="115" spans="1:5" s="2" customFormat="1">
      <c r="A115"/>
      <c r="B115"/>
      <c r="C115"/>
      <c r="D115"/>
      <c r="E115"/>
    </row>
    <row r="116" spans="1:5" s="2" customFormat="1">
      <c r="A116"/>
      <c r="B116"/>
      <c r="C116"/>
      <c r="D116"/>
      <c r="E116"/>
    </row>
    <row r="117" spans="1:5" s="2" customFormat="1">
      <c r="A117"/>
      <c r="B117"/>
      <c r="C117"/>
      <c r="D117"/>
      <c r="E117"/>
    </row>
    <row r="118" spans="1:5" s="2" customFormat="1">
      <c r="A118"/>
      <c r="B118"/>
      <c r="C118"/>
      <c r="D118"/>
      <c r="E118"/>
    </row>
    <row r="119" spans="1:5" s="2" customFormat="1">
      <c r="A119"/>
      <c r="B119"/>
      <c r="C119"/>
      <c r="D119"/>
      <c r="E119"/>
    </row>
    <row r="120" spans="1:5" s="2" customFormat="1">
      <c r="A120"/>
      <c r="B120"/>
      <c r="C120"/>
      <c r="D120"/>
      <c r="E120"/>
    </row>
    <row r="121" spans="1:5" s="2" customFormat="1">
      <c r="A121"/>
      <c r="B121"/>
      <c r="C121"/>
      <c r="D121"/>
      <c r="E121"/>
    </row>
    <row r="122" spans="1:5" s="2" customFormat="1">
      <c r="A122"/>
      <c r="B122"/>
      <c r="C122"/>
      <c r="D122"/>
      <c r="E122"/>
    </row>
    <row r="123" spans="1:5" s="2" customFormat="1">
      <c r="A123"/>
      <c r="B123"/>
      <c r="C123"/>
      <c r="D123"/>
      <c r="E123"/>
    </row>
    <row r="124" spans="1:5" s="2" customFormat="1">
      <c r="A124"/>
      <c r="B124"/>
      <c r="C124"/>
      <c r="D124"/>
      <c r="E124"/>
    </row>
    <row r="125" spans="1:5" s="2" customFormat="1">
      <c r="A125"/>
      <c r="B125"/>
      <c r="C125"/>
      <c r="D125"/>
      <c r="E125"/>
    </row>
    <row r="126" spans="1:5" s="2" customFormat="1">
      <c r="A126"/>
      <c r="B126"/>
      <c r="C126"/>
      <c r="D126"/>
      <c r="E126"/>
    </row>
    <row r="127" spans="1:5" s="2" customFormat="1">
      <c r="A127"/>
      <c r="B127"/>
      <c r="C127"/>
      <c r="D127"/>
      <c r="E127"/>
    </row>
    <row r="128" spans="1:5" s="2" customFormat="1">
      <c r="A128"/>
      <c r="B128"/>
      <c r="C128"/>
      <c r="D128"/>
      <c r="E128"/>
    </row>
    <row r="129" spans="1:5" s="2" customFormat="1">
      <c r="A129"/>
      <c r="B129"/>
      <c r="C129"/>
      <c r="D129"/>
      <c r="E129"/>
    </row>
    <row r="130" spans="1:5" s="2" customFormat="1">
      <c r="A130"/>
      <c r="B130"/>
      <c r="C130"/>
      <c r="D130"/>
      <c r="E130"/>
    </row>
    <row r="131" spans="1:5" s="2" customFormat="1">
      <c r="A131"/>
      <c r="B131"/>
      <c r="C131"/>
      <c r="D131"/>
      <c r="E131"/>
    </row>
    <row r="132" spans="1:5" s="2" customFormat="1">
      <c r="A132"/>
      <c r="B132"/>
      <c r="C132"/>
      <c r="D132"/>
      <c r="E132"/>
    </row>
    <row r="133" spans="1:5" s="2" customFormat="1">
      <c r="A133"/>
      <c r="B133"/>
      <c r="C133"/>
      <c r="D133"/>
      <c r="E133"/>
    </row>
    <row r="134" spans="1:5" s="2" customFormat="1">
      <c r="A134"/>
      <c r="B134"/>
      <c r="C134"/>
      <c r="D134"/>
      <c r="E134"/>
    </row>
    <row r="135" spans="1:5" s="2" customFormat="1">
      <c r="A135"/>
      <c r="B135"/>
      <c r="C135"/>
      <c r="D135"/>
      <c r="E135"/>
    </row>
    <row r="136" spans="1:5" s="2" customFormat="1">
      <c r="A136"/>
      <c r="B136"/>
      <c r="C136"/>
      <c r="D136"/>
      <c r="E136"/>
    </row>
    <row r="137" spans="1:5" s="2" customFormat="1">
      <c r="A137"/>
      <c r="B137"/>
      <c r="C137"/>
      <c r="D137"/>
      <c r="E137"/>
    </row>
    <row r="138" spans="1:5" s="2" customFormat="1">
      <c r="A138"/>
      <c r="B138"/>
      <c r="C138"/>
      <c r="D138"/>
      <c r="E138"/>
    </row>
    <row r="139" spans="1:5" s="2" customFormat="1">
      <c r="A139"/>
      <c r="B139"/>
      <c r="C139"/>
      <c r="D139"/>
      <c r="E139"/>
    </row>
  </sheetData>
  <conditionalFormatting sqref="H7 G59:G61 G63 G66 G52:H52 G10:H22 H23:H24 G35:H45 H53 G26:H31 H46:H50">
    <cfRule type="expression" dxfId="36" priority="168">
      <formula>$F7="Opex"</formula>
    </cfRule>
  </conditionalFormatting>
  <conditionalFormatting sqref="G7">
    <cfRule type="expression" dxfId="35" priority="58">
      <formula>$F7="Opex"</formula>
    </cfRule>
  </conditionalFormatting>
  <conditionalFormatting sqref="G53">
    <cfRule type="expression" dxfId="34" priority="55">
      <formula>$F53="Opex"</formula>
    </cfRule>
  </conditionalFormatting>
  <conditionalFormatting sqref="G54">
    <cfRule type="expression" dxfId="33" priority="53">
      <formula>$F54="Opex"</formula>
    </cfRule>
  </conditionalFormatting>
  <conditionalFormatting sqref="G56">
    <cfRule type="expression" dxfId="32" priority="52">
      <formula>$F56="Opex"</formula>
    </cfRule>
  </conditionalFormatting>
  <conditionalFormatting sqref="H2">
    <cfRule type="containsText" dxfId="31" priority="31" operator="containsText" text="TRUE">
      <formula>NOT(ISERROR(SEARCH("TRUE",H2)))</formula>
    </cfRule>
  </conditionalFormatting>
  <conditionalFormatting sqref="G62">
    <cfRule type="expression" dxfId="30" priority="24">
      <formula>$F62="Opex"</formula>
    </cfRule>
  </conditionalFormatting>
  <conditionalFormatting sqref="G23">
    <cfRule type="expression" dxfId="29" priority="18">
      <formula>$F23="Opex"</formula>
    </cfRule>
  </conditionalFormatting>
  <conditionalFormatting sqref="G24">
    <cfRule type="expression" dxfId="28" priority="17">
      <formula>$F24="Opex"</formula>
    </cfRule>
  </conditionalFormatting>
  <conditionalFormatting sqref="G46">
    <cfRule type="expression" dxfId="27" priority="16">
      <formula>$F46="Opex"</formula>
    </cfRule>
  </conditionalFormatting>
  <conditionalFormatting sqref="G47:G50">
    <cfRule type="expression" dxfId="26" priority="15">
      <formula>$F47="Opex"</formula>
    </cfRule>
  </conditionalFormatting>
  <conditionalFormatting sqref="G55">
    <cfRule type="expression" dxfId="25" priority="13">
      <formula>$F55="Opex"</formula>
    </cfRule>
  </conditionalFormatting>
  <conditionalFormatting sqref="G68">
    <cfRule type="expression" dxfId="24" priority="4">
      <formula>$F68="Opex"</formula>
    </cfRule>
  </conditionalFormatting>
  <conditionalFormatting sqref="H68">
    <cfRule type="expression" dxfId="23" priority="3">
      <formula>$F68="Opex"</formula>
    </cfRule>
  </conditionalFormatting>
  <conditionalFormatting sqref="G67">
    <cfRule type="expression" dxfId="22" priority="2">
      <formula>$F67="Opex"</formula>
    </cfRule>
  </conditionalFormatting>
  <conditionalFormatting sqref="H67">
    <cfRule type="expression" dxfId="21" priority="1">
      <formula>$F67="Opex"</formula>
    </cfRule>
  </conditionalFormatting>
  <dataValidations count="2">
    <dataValidation type="list" allowBlank="1" showInputMessage="1" showErrorMessage="1" sqref="F7 F26:F31 F59:F63 F10:F24 F52:F56 F35:F50 F66:F68" xr:uid="{00000000-0002-0000-0300-000000000000}">
      <formula1>"Capex, Opex"</formula1>
    </dataValidation>
    <dataValidation type="list" allowBlank="1" showInputMessage="1" showErrorMessage="1" sqref="H7 H52:H53 H10:H24 H35:H50 H26:H31 H67:H68" xr:uid="{00000000-0002-0000-0300-000001000000}">
      <formula1>asset_categories</formula1>
    </dataValidation>
  </dataValidations>
  <pageMargins left="0.82677165354330717" right="0.23622047244094491" top="0.55118110236220474" bottom="0.55118110236220474" header="0.31496062992125984" footer="0.31496062992125984"/>
  <pageSetup paperSize="9" scale="7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CC"/>
    <pageSetUpPr fitToPage="1"/>
  </sheetPr>
  <dimension ref="A1:AI152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G11" sqref="G11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147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5"/>
      <c r="X2" s="5"/>
      <c r="Y2" s="5"/>
      <c r="Z2" s="5"/>
      <c r="AA2" s="5"/>
      <c r="AB2" s="5"/>
      <c r="AC2" s="5"/>
    </row>
    <row r="3" spans="1:31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133</v>
      </c>
      <c r="K5" s="5"/>
    </row>
    <row r="6" spans="1:31" ht="15">
      <c r="A6" s="30"/>
      <c r="B6" s="4"/>
      <c r="C6" s="4"/>
      <c r="D6" s="4"/>
      <c r="F6" s="14"/>
      <c r="K6" s="215"/>
    </row>
    <row r="7" spans="1:31">
      <c r="A7" t="s">
        <v>120</v>
      </c>
      <c r="F7" s="210">
        <f>INDEX(Project_inputs!$J$99:$M$105, MATCH(D$2, Project_inputs!$C$99:$C$105, 0), MATCH(A7, Project_inputs!$J$98:$M$98,0))</f>
        <v>2021</v>
      </c>
      <c r="K7" s="120"/>
    </row>
    <row r="8" spans="1:31">
      <c r="A8" t="s">
        <v>30</v>
      </c>
      <c r="F8" s="210">
        <f>INDEX(Project_inputs!$J$99:$M$105, MATCH(D$2, Project_inputs!$C$99:$C$105, 0), MATCH(A8, Project_inputs!$J$98:$M$98,0))</f>
        <v>2022</v>
      </c>
      <c r="G8" s="93"/>
      <c r="K8" s="120"/>
    </row>
    <row r="9" spans="1:31" ht="15">
      <c r="A9" s="4"/>
      <c r="B9" s="4"/>
      <c r="C9" s="4"/>
      <c r="D9" s="4"/>
      <c r="E9" s="4"/>
      <c r="F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2022</v>
      </c>
      <c r="K11" s="88">
        <f>IF(K$12="Design &amp; Procurement", $F$7, $F$8)</f>
        <v>2022</v>
      </c>
      <c r="L11" s="87"/>
      <c r="M11" s="88">
        <f>IF(M$12="Design &amp; Procurement", $F$7, $F$8)</f>
        <v>2022</v>
      </c>
      <c r="N11" s="87"/>
      <c r="O11" s="88">
        <f>IF(O$12="Design &amp; Procurement", $F$7, $F$8)</f>
        <v>2022</v>
      </c>
      <c r="P11" s="87"/>
      <c r="Q11" s="88">
        <f>IF(LEFT(Q$12, 6)="Design", $F$7, $F$8)</f>
        <v>2021</v>
      </c>
      <c r="R11" s="88">
        <f t="shared" ref="R11:U11" si="0">IF(LEFT(R$12, 6)="Design", $F$7, $F$8)</f>
        <v>2022</v>
      </c>
      <c r="S11" s="88">
        <f t="shared" si="0"/>
        <v>2022</v>
      </c>
      <c r="T11" s="88">
        <f t="shared" si="0"/>
        <v>2022</v>
      </c>
      <c r="U11" s="88">
        <f t="shared" si="0"/>
        <v>2022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175.35975198759749</v>
      </c>
      <c r="S13" s="86">
        <f ca="1">INDEX(INDIRECT($F$5&amp;"_rates"), MATCH(S$12, INDIRECT($F$5&amp;"_roles"), 0), MATCH($F$8, INDIRECT($F$5&amp;"_years"),0))</f>
        <v>164.72232046304958</v>
      </c>
      <c r="T13" s="86">
        <f ca="1">INDEX(INDIRECT($F$5&amp;"_rates"), MATCH(T$12, INDIRECT($F$5&amp;"_roles"), 0), MATCH($F$8, INDIRECT($F$5&amp;"_years"),0))</f>
        <v>253.73582644341167</v>
      </c>
      <c r="U13" s="86">
        <f ca="1">INDEX(INDIRECT($F$5&amp;"_rates"), MATCH(U$12, INDIRECT($F$5&amp;"_roles"), 0), MATCH($F$8, INDIRECT($F$5&amp;"_years"),0))</f>
        <v>179.16612891369564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/>
      <c r="Y14"/>
      <c r="Z14"/>
      <c r="AA14"/>
      <c r="AB14"/>
      <c r="AC14"/>
      <c r="AD14"/>
      <c r="AE14"/>
    </row>
    <row r="15" spans="1:31">
      <c r="B15" t="s">
        <v>121</v>
      </c>
      <c r="F15" s="129"/>
      <c r="G15" s="129"/>
      <c r="J15" s="82"/>
      <c r="K15" s="82"/>
      <c r="M15" s="82"/>
      <c r="O15" s="82"/>
      <c r="Q15" s="220">
        <v>1220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M17" s="18"/>
      <c r="Q17" s="296"/>
      <c r="R17" s="217"/>
      <c r="S17" s="217"/>
      <c r="T17" s="217"/>
      <c r="U17" s="217"/>
      <c r="V17" s="45"/>
    </row>
    <row r="18" spans="2:35">
      <c r="D18" s="17" t="s">
        <v>86</v>
      </c>
      <c r="F18" s="112"/>
      <c r="G18" s="14"/>
      <c r="J18" s="89">
        <f>INDEX(Project_inputs!$I$10:$I$52, MATCH(D18, Project_inputs!$D$10:$D$52,0))</f>
        <v>397.32805225545206</v>
      </c>
      <c r="K18" s="251"/>
      <c r="M18" s="84"/>
      <c r="N18" s="217"/>
      <c r="O18" s="82"/>
      <c r="Q18" s="82"/>
      <c r="R18" s="251"/>
      <c r="S18" s="251"/>
      <c r="T18" s="251"/>
      <c r="U18" s="251"/>
      <c r="V18" s="45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17" t="s">
        <v>87</v>
      </c>
      <c r="F19" s="112"/>
      <c r="G19" s="14"/>
      <c r="J19" s="89">
        <f>INDEX(Project_inputs!$I$10:$I$52, MATCH(D19, Project_inputs!$D$10:$D$52,0))</f>
        <v>590.73641631630699</v>
      </c>
      <c r="K19" s="251"/>
      <c r="M19" s="84"/>
      <c r="N19" s="217"/>
      <c r="O19" s="82"/>
      <c r="Q19" s="82"/>
      <c r="R19" s="251"/>
      <c r="S19" s="251"/>
      <c r="T19" s="251"/>
      <c r="U19" s="251"/>
      <c r="V19" s="45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51"/>
      <c r="M20" s="84"/>
      <c r="N20" s="217"/>
      <c r="O20" s="82"/>
      <c r="Q20" s="82"/>
      <c r="R20" s="251"/>
      <c r="S20" s="251"/>
      <c r="T20" s="251"/>
      <c r="U20" s="251"/>
      <c r="V20" s="45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17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51"/>
      <c r="M21" s="84"/>
      <c r="N21" s="217"/>
      <c r="O21" s="82"/>
      <c r="Q21" s="82"/>
      <c r="R21" s="251"/>
      <c r="S21" s="251"/>
      <c r="T21" s="251"/>
      <c r="U21" s="251"/>
      <c r="V21" s="45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t="s">
        <v>5</v>
      </c>
      <c r="F22" s="112"/>
      <c r="J22" s="89">
        <f>INDEX(Project_inputs!$I$10:$I$52, MATCH(D22, Project_inputs!$D$10:$D$52,0))</f>
        <v>19288.460895531607</v>
      </c>
      <c r="K22" s="251"/>
      <c r="M22" s="84"/>
      <c r="N22" s="217"/>
      <c r="O22" s="82"/>
      <c r="Q22" s="82"/>
      <c r="R22" s="251"/>
      <c r="S22" s="251"/>
      <c r="T22" s="251"/>
      <c r="U22" s="251"/>
      <c r="V22" s="45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t="s">
        <v>6</v>
      </c>
      <c r="F23" s="112"/>
      <c r="J23" s="89">
        <f>INDEX(Project_inputs!$I$10:$I$52, MATCH(D23, Project_inputs!$D$10:$D$52,0))</f>
        <v>24307.437059278644</v>
      </c>
      <c r="K23" s="251"/>
      <c r="M23" s="84"/>
      <c r="N23" s="217"/>
      <c r="O23" s="82"/>
      <c r="Q23" s="82"/>
      <c r="R23" s="251"/>
      <c r="S23" s="251"/>
      <c r="T23" s="251"/>
      <c r="U23" s="251"/>
      <c r="V23" s="45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t="s">
        <v>20</v>
      </c>
      <c r="F24" s="112"/>
      <c r="J24" s="89">
        <f>INDEX(Project_inputs!$I$10:$I$52, MATCH(D24, Project_inputs!$D$10:$D$52,0))</f>
        <v>228.09573370220392</v>
      </c>
      <c r="K24" s="251"/>
      <c r="M24" s="84"/>
      <c r="N24" s="217"/>
      <c r="O24" s="82"/>
      <c r="Q24" s="82"/>
      <c r="R24" s="251"/>
      <c r="S24" s="251"/>
      <c r="T24" s="251"/>
      <c r="U24" s="251"/>
      <c r="V24" s="45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t="s">
        <v>78</v>
      </c>
      <c r="F25" s="112"/>
      <c r="J25" s="89">
        <f>INDEX(Project_inputs!$I$10:$I$52, MATCH(D25, Project_inputs!$D$10:$D$52,0))</f>
        <v>12540.009691554345</v>
      </c>
      <c r="K25" s="251"/>
      <c r="M25" s="84"/>
      <c r="N25" s="217"/>
      <c r="O25" s="82"/>
      <c r="Q25" s="82"/>
      <c r="R25" s="251"/>
      <c r="S25" s="251"/>
      <c r="T25" s="251"/>
      <c r="U25" s="251"/>
      <c r="V25" s="45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t="s">
        <v>79</v>
      </c>
      <c r="F26" s="112"/>
      <c r="J26" s="89">
        <f>INDEX(Project_inputs!$I$10:$I$52, MATCH(D26, Project_inputs!$D$10:$D$52,0))</f>
        <v>15538.890466910972</v>
      </c>
      <c r="K26" s="251"/>
      <c r="M26" s="84"/>
      <c r="N26" s="217"/>
      <c r="O26" s="82"/>
      <c r="Q26" s="82"/>
      <c r="R26" s="251"/>
      <c r="S26" s="251"/>
      <c r="T26" s="251"/>
      <c r="U26" s="251"/>
      <c r="V26" s="45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t="s">
        <v>80</v>
      </c>
      <c r="F27" s="112"/>
      <c r="J27" s="89">
        <f>INDEX(Project_inputs!$I$10:$I$52, MATCH(D27, Project_inputs!$D$10:$D$52,0))</f>
        <v>162190.78251605423</v>
      </c>
      <c r="K27" s="251"/>
      <c r="M27" s="84"/>
      <c r="N27" s="217"/>
      <c r="O27" s="82"/>
      <c r="Q27" s="82"/>
      <c r="R27" s="251"/>
      <c r="S27" s="251"/>
      <c r="T27" s="251"/>
      <c r="U27" s="251"/>
      <c r="V27" s="45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t="s">
        <v>93</v>
      </c>
      <c r="F28" s="94"/>
      <c r="J28" s="89">
        <f>INDEX(Project_inputs!$I$10:$I$52, MATCH(D28, Project_inputs!$D$10:$D$52,0))</f>
        <v>107553.29571704632</v>
      </c>
      <c r="K28" s="251"/>
      <c r="M28" s="84"/>
      <c r="N28" s="217"/>
      <c r="O28" s="82"/>
      <c r="Q28" s="82"/>
      <c r="R28" s="251"/>
      <c r="S28" s="251"/>
      <c r="T28" s="251"/>
      <c r="U28" s="251"/>
      <c r="V28" s="45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t="s">
        <v>103</v>
      </c>
      <c r="F29" s="94"/>
      <c r="J29" s="89">
        <f>INDEX(Project_inputs!$I$10:$I$52, MATCH(D29, Project_inputs!$D$10:$D$52,0))</f>
        <v>473.00958601839528</v>
      </c>
      <c r="K29" s="22"/>
      <c r="M29" s="84"/>
      <c r="N29" s="217"/>
      <c r="O29" s="82"/>
      <c r="Q29" s="82"/>
      <c r="R29" s="251"/>
      <c r="S29" s="251"/>
      <c r="T29" s="251"/>
      <c r="U29" s="251"/>
      <c r="V29" s="45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 s="217" customFormat="1">
      <c r="D30" s="217" t="s">
        <v>114</v>
      </c>
      <c r="F30" s="94"/>
      <c r="J30" s="89">
        <f>INDEX(Project_inputs!$I$10:$I$52, MATCH(D30, Project_inputs!$D$10:$D$52,0))</f>
        <v>1118.8358521196446</v>
      </c>
      <c r="K30" s="220"/>
      <c r="M30" s="84"/>
      <c r="O30" s="82"/>
      <c r="Q30" s="82"/>
      <c r="R30" s="251"/>
      <c r="S30" s="251"/>
      <c r="T30" s="251"/>
      <c r="U30" s="251"/>
      <c r="V30" s="45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2"/>
      <c r="M31" s="220"/>
      <c r="N31" s="217"/>
      <c r="O31" s="82"/>
      <c r="Q31" s="251"/>
      <c r="R31" s="251"/>
      <c r="S31" s="251"/>
      <c r="T31" s="251"/>
      <c r="U31" s="251"/>
      <c r="V31" s="45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20"/>
      <c r="L32" s="217"/>
      <c r="M32" s="84"/>
      <c r="N32" s="217"/>
      <c r="O32" s="82"/>
      <c r="Q32" s="251"/>
      <c r="R32" s="251"/>
      <c r="S32" s="251"/>
      <c r="T32" s="251"/>
      <c r="U32" s="251"/>
      <c r="V32" s="45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 s="217" customFormat="1">
      <c r="D33" s="219"/>
      <c r="F33" s="94"/>
      <c r="V33" s="45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 s="217" customFormat="1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20">
        <v>2</v>
      </c>
      <c r="M34" s="84"/>
      <c r="O34" s="82"/>
      <c r="Q34" s="82"/>
      <c r="R34" s="251"/>
      <c r="S34" s="251"/>
      <c r="T34" s="251"/>
      <c r="U34" s="251"/>
      <c r="V34" s="45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 s="217" customFormat="1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V35" s="45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G36" s="217"/>
      <c r="J36" s="220">
        <v>0</v>
      </c>
      <c r="K36" s="22"/>
      <c r="M36" s="84"/>
      <c r="N36" s="217"/>
      <c r="O36" s="82"/>
      <c r="Q36" s="82"/>
      <c r="R36" s="251"/>
      <c r="S36" s="251"/>
      <c r="T36" s="251"/>
      <c r="U36" s="251"/>
      <c r="V36" s="45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G37" s="217"/>
      <c r="J37" s="220">
        <v>0</v>
      </c>
      <c r="K37" s="22"/>
      <c r="M37" s="84"/>
      <c r="N37" s="217"/>
      <c r="O37" s="220"/>
      <c r="Q37" s="82"/>
      <c r="R37" s="251"/>
      <c r="S37" s="251"/>
      <c r="T37" s="251"/>
      <c r="U37" s="251"/>
      <c r="V37" s="45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G38" s="217"/>
      <c r="J38" s="220">
        <v>0</v>
      </c>
      <c r="K38" s="22"/>
      <c r="M38" s="84"/>
      <c r="N38" s="217"/>
      <c r="O38" s="82"/>
      <c r="Q38" s="82"/>
      <c r="R38" s="251"/>
      <c r="S38" s="251"/>
      <c r="T38" s="251"/>
      <c r="U38" s="251"/>
      <c r="V38" s="45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0</v>
      </c>
      <c r="K39" s="220"/>
      <c r="L39" s="217"/>
      <c r="M39" s="84"/>
      <c r="N39" s="217"/>
      <c r="O39" s="82"/>
      <c r="P39" s="217"/>
      <c r="Q39" s="82"/>
      <c r="R39" s="251"/>
      <c r="S39" s="251"/>
      <c r="T39" s="251"/>
      <c r="U39" s="251"/>
      <c r="V39" s="217"/>
      <c r="W39" s="217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D40" s="217"/>
      <c r="M40" s="18"/>
      <c r="O40" s="18"/>
      <c r="Q40" s="18"/>
      <c r="R40" s="217"/>
      <c r="S40" s="217"/>
      <c r="T40" s="217"/>
      <c r="U40" s="217"/>
      <c r="V40" s="45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R41" s="217"/>
      <c r="S41" s="217"/>
      <c r="T41" s="217"/>
      <c r="U41" s="217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D42" s="217"/>
      <c r="M42" s="18"/>
      <c r="O42" s="18"/>
      <c r="Q42" s="18"/>
      <c r="R42" s="217"/>
      <c r="S42" s="217"/>
      <c r="T42" s="217"/>
      <c r="U42" s="217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51">
        <v>1</v>
      </c>
      <c r="M43" s="335">
        <v>0</v>
      </c>
      <c r="N43" s="217"/>
      <c r="O43" s="335">
        <v>0</v>
      </c>
      <c r="P43" s="217"/>
      <c r="Q43" s="82"/>
      <c r="R43" s="220"/>
      <c r="S43" s="220"/>
      <c r="T43" s="220">
        <v>900</v>
      </c>
      <c r="U43" s="220">
        <v>1500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51"/>
      <c r="M44" s="84"/>
      <c r="O44" s="82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51"/>
      <c r="M45" s="84"/>
      <c r="O45" s="82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51">
        <v>1</v>
      </c>
      <c r="M46" s="335">
        <v>0</v>
      </c>
      <c r="O46" s="82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51"/>
      <c r="M47" s="84"/>
      <c r="O47" s="82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51"/>
      <c r="M48" s="84"/>
      <c r="O48" s="82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51"/>
      <c r="M49" s="84"/>
      <c r="O49" s="82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51"/>
      <c r="M50" s="84"/>
      <c r="O50" s="82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51"/>
      <c r="M51" s="84"/>
      <c r="O51" s="82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51"/>
      <c r="M52" s="84"/>
      <c r="O52" s="82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51"/>
      <c r="M53" s="84"/>
      <c r="O53" s="82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 s="217" customFormat="1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51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 s="217" customFormat="1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51"/>
      <c r="M55" s="220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 s="217" customFormat="1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51"/>
      <c r="M56" s="18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 s="217" customFormat="1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51"/>
      <c r="M57" s="18"/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 s="217" customFormat="1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51">
        <v>2</v>
      </c>
      <c r="M58" s="335">
        <v>0</v>
      </c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 s="217" customFormat="1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2"/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5" t="s">
        <v>85</v>
      </c>
      <c r="F61" s="130"/>
      <c r="J61" s="220">
        <v>1230120</v>
      </c>
      <c r="K61" s="295">
        <v>0.2</v>
      </c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5" t="s">
        <v>18</v>
      </c>
      <c r="F62" s="129"/>
      <c r="J62" s="82"/>
      <c r="K62" s="82"/>
      <c r="M62" s="82"/>
      <c r="O62" s="220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 s="217" customFormat="1">
      <c r="D63" s="11" t="s">
        <v>138</v>
      </c>
      <c r="F63" s="129"/>
      <c r="J63" s="82"/>
      <c r="K63" s="82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5" t="s">
        <v>65</v>
      </c>
      <c r="F64" s="129"/>
      <c r="J64" s="82"/>
      <c r="K64" s="82"/>
      <c r="M64" s="82"/>
      <c r="O64" s="220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/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G68" s="217"/>
      <c r="J68" s="82"/>
      <c r="K68" s="82"/>
      <c r="M68" s="220">
        <v>24480</v>
      </c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251"/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>
        <v>40800</v>
      </c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M71" s="251"/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" customFormat="1">
      <c r="A72"/>
      <c r="B72"/>
      <c r="C72"/>
      <c r="D72"/>
      <c r="E72"/>
      <c r="F72" s="20"/>
      <c r="G72" s="20"/>
      <c r="Q72" s="218"/>
      <c r="R72" s="218"/>
      <c r="S72" s="218"/>
      <c r="T72" s="218"/>
      <c r="U72" s="21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" customFormat="1">
      <c r="A73"/>
      <c r="B73"/>
      <c r="C73"/>
      <c r="D73"/>
      <c r="E73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" customFormat="1">
      <c r="A74"/>
      <c r="B74"/>
      <c r="C74"/>
      <c r="D74"/>
      <c r="E74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" customFormat="1">
      <c r="A75"/>
      <c r="B75"/>
      <c r="C75"/>
      <c r="D75"/>
      <c r="E75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" customFormat="1">
      <c r="A76"/>
      <c r="B76"/>
      <c r="C76"/>
      <c r="D76"/>
      <c r="E76"/>
      <c r="F76" s="20"/>
      <c r="G76" s="20"/>
      <c r="J76"/>
      <c r="K76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" customFormat="1">
      <c r="A77"/>
      <c r="B77"/>
      <c r="C77"/>
      <c r="D77"/>
      <c r="E77"/>
      <c r="F77" s="20"/>
      <c r="G77" s="20"/>
      <c r="J77"/>
      <c r="K77"/>
      <c r="U77" s="227"/>
      <c r="X77" s="218"/>
      <c r="Y77" s="218"/>
      <c r="Z77" s="218"/>
      <c r="AA77" s="218"/>
    </row>
    <row r="78" spans="1:35" s="2" customFormat="1">
      <c r="A78"/>
      <c r="B78"/>
      <c r="C78"/>
      <c r="D78"/>
      <c r="E78"/>
      <c r="F78" s="20"/>
      <c r="G78" s="20"/>
      <c r="T78" s="218"/>
      <c r="U78" s="227"/>
      <c r="X78" s="218"/>
      <c r="Y78" s="218"/>
      <c r="Z78" s="218"/>
      <c r="AA78" s="218"/>
    </row>
    <row r="79" spans="1:35" s="2" customFormat="1">
      <c r="A79"/>
      <c r="B79"/>
      <c r="C79"/>
      <c r="D79"/>
      <c r="E79"/>
      <c r="F79" s="20"/>
      <c r="G79" s="20"/>
      <c r="T79" s="218"/>
      <c r="X79" s="218"/>
      <c r="Y79" s="218"/>
      <c r="Z79" s="218"/>
      <c r="AA79" s="218"/>
    </row>
    <row r="80" spans="1:35" s="2" customFormat="1">
      <c r="A80"/>
      <c r="B80"/>
      <c r="C80"/>
      <c r="D80"/>
      <c r="E80"/>
      <c r="F80" s="20"/>
      <c r="G80" s="20"/>
      <c r="T80" s="218"/>
      <c r="X80" s="218"/>
      <c r="Y80" s="218"/>
      <c r="Z80" s="218"/>
      <c r="AA80" s="218"/>
    </row>
    <row r="81" spans="1:27" s="2" customFormat="1">
      <c r="A81"/>
      <c r="B81"/>
      <c r="C81"/>
      <c r="D81"/>
      <c r="E81"/>
      <c r="F81" s="20"/>
      <c r="G81" s="20"/>
      <c r="T81" s="218"/>
      <c r="X81" s="218"/>
      <c r="Y81" s="218"/>
      <c r="Z81" s="218"/>
      <c r="AA81" s="218"/>
    </row>
    <row r="82" spans="1:27" s="2" customFormat="1">
      <c r="A82"/>
      <c r="B82"/>
      <c r="C82"/>
      <c r="D82"/>
      <c r="E82"/>
      <c r="F82" s="20"/>
      <c r="G82" s="20"/>
      <c r="T82" s="218"/>
      <c r="X82" s="218"/>
      <c r="Y82" s="218"/>
      <c r="Z82" s="218"/>
      <c r="AA82" s="218"/>
    </row>
    <row r="83" spans="1:27" s="2" customFormat="1">
      <c r="A83"/>
      <c r="B83"/>
      <c r="C83"/>
      <c r="D83"/>
      <c r="E83"/>
      <c r="F83" s="20"/>
      <c r="G83" s="20"/>
      <c r="T83" s="218"/>
    </row>
    <row r="84" spans="1:27" s="2" customFormat="1">
      <c r="A84"/>
      <c r="B84"/>
      <c r="C84"/>
      <c r="D84"/>
      <c r="E84"/>
      <c r="F84" s="20"/>
      <c r="G84" s="20"/>
    </row>
    <row r="85" spans="1:27" s="2" customFormat="1">
      <c r="A85"/>
      <c r="B85"/>
      <c r="C85"/>
      <c r="D85"/>
      <c r="E85"/>
      <c r="F85" s="20"/>
      <c r="G85" s="20"/>
    </row>
    <row r="86" spans="1:27" s="2" customFormat="1">
      <c r="A86"/>
      <c r="B86"/>
      <c r="C86"/>
      <c r="D86"/>
      <c r="E86"/>
      <c r="F86" s="20"/>
      <c r="G86" s="20"/>
    </row>
    <row r="87" spans="1:27" s="2" customFormat="1">
      <c r="A87"/>
      <c r="B87"/>
      <c r="C87"/>
      <c r="D87"/>
      <c r="E87"/>
      <c r="F87" s="20"/>
      <c r="G87" s="20"/>
    </row>
    <row r="88" spans="1:27" s="2" customFormat="1">
      <c r="A88"/>
      <c r="B88"/>
      <c r="C88"/>
      <c r="D88"/>
      <c r="E88"/>
      <c r="F88" s="20"/>
      <c r="G88" s="20"/>
    </row>
    <row r="89" spans="1:27" s="2" customFormat="1">
      <c r="A89"/>
      <c r="B89"/>
      <c r="C89"/>
      <c r="D89"/>
      <c r="E89"/>
      <c r="F89" s="20"/>
      <c r="G89" s="20"/>
    </row>
    <row r="90" spans="1:27" s="2" customFormat="1">
      <c r="A90"/>
      <c r="B90"/>
      <c r="C90"/>
      <c r="D90"/>
      <c r="E90"/>
      <c r="F90" s="20"/>
      <c r="G90" s="20"/>
    </row>
    <row r="91" spans="1:27" s="2" customFormat="1">
      <c r="A91"/>
      <c r="B91"/>
      <c r="C91"/>
      <c r="D91"/>
      <c r="E91"/>
      <c r="F91" s="20"/>
      <c r="G91" s="20"/>
    </row>
    <row r="92" spans="1:27" s="2" customFormat="1">
      <c r="A92"/>
      <c r="B92"/>
      <c r="C92"/>
      <c r="D92"/>
      <c r="E92"/>
      <c r="F92" s="20"/>
      <c r="G92" s="20"/>
    </row>
    <row r="93" spans="1:27" s="2" customFormat="1">
      <c r="A93"/>
      <c r="B93"/>
      <c r="C93"/>
      <c r="D93"/>
      <c r="E93"/>
      <c r="F93" s="20"/>
      <c r="G93" s="20"/>
    </row>
    <row r="94" spans="1:27" s="2" customFormat="1">
      <c r="A94"/>
      <c r="B94"/>
      <c r="C94"/>
      <c r="D94"/>
      <c r="E94"/>
      <c r="F94" s="20"/>
      <c r="G94" s="20"/>
    </row>
    <row r="95" spans="1:27" s="2" customFormat="1">
      <c r="A95"/>
      <c r="B95"/>
      <c r="C95"/>
      <c r="D95"/>
      <c r="E95"/>
      <c r="F95" s="20"/>
      <c r="G95" s="20"/>
    </row>
    <row r="96" spans="1:2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</row>
    <row r="148" spans="1:13" s="2" customFormat="1">
      <c r="A148"/>
      <c r="B148"/>
      <c r="C148"/>
      <c r="D148"/>
      <c r="E148"/>
      <c r="F148" s="20"/>
      <c r="G148" s="20"/>
    </row>
    <row r="149" spans="1:13" s="2" customFormat="1">
      <c r="A149"/>
      <c r="B149"/>
      <c r="C149"/>
      <c r="D149"/>
      <c r="E149"/>
      <c r="F149" s="20"/>
      <c r="G149" s="20"/>
    </row>
    <row r="150" spans="1:13" s="2" customFormat="1">
      <c r="A150"/>
      <c r="B150"/>
      <c r="C150"/>
      <c r="D150"/>
      <c r="E150"/>
      <c r="F150" s="20"/>
      <c r="G150" s="20"/>
      <c r="M150"/>
    </row>
    <row r="151" spans="1:13" s="2" customFormat="1">
      <c r="A151"/>
      <c r="B151"/>
      <c r="C151"/>
      <c r="D151"/>
      <c r="E151"/>
      <c r="F151" s="20"/>
      <c r="G151" s="20"/>
      <c r="M151"/>
    </row>
    <row r="152" spans="1:13" s="2" customFormat="1">
      <c r="A152"/>
      <c r="B152"/>
      <c r="C152"/>
      <c r="D152"/>
      <c r="E152"/>
      <c r="F152" s="20"/>
      <c r="G152" s="20"/>
      <c r="M152"/>
    </row>
  </sheetData>
  <sortState xmlns:xlrd2="http://schemas.microsoft.com/office/spreadsheetml/2017/richdata2" ref="A19:AD39">
    <sortCondition ref="B19:B39"/>
  </sortState>
  <conditionalFormatting sqref="H2">
    <cfRule type="containsText" dxfId="20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4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CC"/>
    <pageSetUpPr fitToPage="1"/>
  </sheetPr>
  <dimension ref="A1:AI152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1" sqref="J11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148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5"/>
      <c r="X2" s="5"/>
      <c r="Y2" s="5"/>
      <c r="Z2" s="5"/>
      <c r="AA2" s="5"/>
      <c r="AB2" s="5"/>
      <c r="AC2" s="5"/>
    </row>
    <row r="3" spans="1:31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155</v>
      </c>
      <c r="K5" s="5"/>
    </row>
    <row r="6" spans="1:31" ht="15">
      <c r="A6" s="30"/>
      <c r="B6" s="4"/>
      <c r="C6" s="4"/>
      <c r="D6" s="4"/>
      <c r="F6" s="14"/>
      <c r="K6" s="215"/>
    </row>
    <row r="7" spans="1:31">
      <c r="A7" t="s">
        <v>120</v>
      </c>
      <c r="F7" s="210">
        <f>INDEX(Project_inputs!$J$99:$M$105, MATCH(D$2, Project_inputs!$C$99:$C$105, 0), MATCH(A7, Project_inputs!$J$98:$M$98,0))</f>
        <v>2023</v>
      </c>
      <c r="K7" s="120"/>
    </row>
    <row r="8" spans="1:31">
      <c r="A8" t="s">
        <v>30</v>
      </c>
      <c r="F8" s="210">
        <f>INDEX(Project_inputs!$J$99:$M$105, MATCH(D$2, Project_inputs!$C$99:$C$105, 0), MATCH(A8, Project_inputs!$J$98:$M$98,0))</f>
        <v>2023</v>
      </c>
      <c r="G8" s="93"/>
      <c r="K8" s="120"/>
    </row>
    <row r="9" spans="1:31" ht="15">
      <c r="A9" s="4"/>
      <c r="B9" s="4"/>
      <c r="C9" s="4"/>
      <c r="D9" s="4"/>
      <c r="E9" s="4"/>
      <c r="F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2023</v>
      </c>
      <c r="K11" s="88">
        <f>IF(K$12="Design &amp; Procurement", $F$7, $F$8)</f>
        <v>2023</v>
      </c>
      <c r="L11" s="87"/>
      <c r="M11" s="88">
        <f>IF(M$12="Design &amp; Procurement", $F$7, $F$8)</f>
        <v>2023</v>
      </c>
      <c r="N11" s="87"/>
      <c r="O11" s="88">
        <f>IF(O$12="Design &amp; Procurement", $F$7, $F$8)</f>
        <v>2023</v>
      </c>
      <c r="P11" s="87"/>
      <c r="Q11" s="88">
        <f>IF(LEFT(Q$12, 6)="Design", $F$7, $F$8)</f>
        <v>2023</v>
      </c>
      <c r="R11" s="88">
        <f t="shared" ref="R11:U11" si="0">IF(LEFT(R$12, 6)="Design", $F$7, $F$8)</f>
        <v>2023</v>
      </c>
      <c r="S11" s="88">
        <f t="shared" si="0"/>
        <v>2023</v>
      </c>
      <c r="T11" s="88">
        <f t="shared" si="0"/>
        <v>2023</v>
      </c>
      <c r="U11" s="88">
        <f t="shared" si="0"/>
        <v>2023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208.2081405354011</v>
      </c>
      <c r="S13" s="86">
        <f ca="1">INDEX(INDIRECT($F$5&amp;"_rates"), MATCH(S$12, INDIRECT($F$5&amp;"_roles"), 0), MATCH($F$8, INDIRECT($F$5&amp;"_years"),0))</f>
        <v>195.73499225633134</v>
      </c>
      <c r="T13" s="86">
        <f ca="1">INDEX(INDIRECT($F$5&amp;"_rates"), MATCH(T$12, INDIRECT($F$5&amp;"_roles"), 0), MATCH($F$8, INDIRECT($F$5&amp;"_years"),0))</f>
        <v>270.26769757519463</v>
      </c>
      <c r="U13" s="86">
        <f ca="1">INDEX(INDIRECT($F$5&amp;"_rates"), MATCH(U$12, INDIRECT($F$5&amp;"_roles"), 0), MATCH($F$8, INDIRECT($F$5&amp;"_years"),0))</f>
        <v>173.72775290129252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/>
      <c r="Y14"/>
      <c r="Z14"/>
      <c r="AA14"/>
      <c r="AB14"/>
      <c r="AC14"/>
      <c r="AD14"/>
      <c r="AE14"/>
    </row>
    <row r="15" spans="1:31">
      <c r="B15" t="s">
        <v>121</v>
      </c>
      <c r="F15" s="129"/>
      <c r="G15" s="129"/>
      <c r="J15" s="82"/>
      <c r="K15" s="82"/>
      <c r="L15" s="217"/>
      <c r="M15" s="82"/>
      <c r="N15" s="217"/>
      <c r="O15" s="82"/>
      <c r="P15" s="217"/>
      <c r="Q15" s="220">
        <v>1220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K17" s="217"/>
      <c r="L17" s="217"/>
      <c r="M17" s="18"/>
      <c r="N17" s="217"/>
      <c r="O17" s="217"/>
      <c r="P17" s="217"/>
      <c r="Q17" s="217"/>
      <c r="R17" s="217"/>
      <c r="S17" s="217"/>
      <c r="T17" s="217"/>
      <c r="U17" s="217"/>
    </row>
    <row r="18" spans="2:35">
      <c r="D18" s="17" t="s">
        <v>86</v>
      </c>
      <c r="F18" s="112"/>
      <c r="G18" s="14"/>
      <c r="J18" s="89">
        <f>INDEX(Project_inputs!$I$10:$I$52, MATCH(D18, Project_inputs!$D$10:$D$52,0))</f>
        <v>397.32805225545206</v>
      </c>
      <c r="K18" s="220"/>
      <c r="L18" s="217"/>
      <c r="M18" s="84"/>
      <c r="N18" s="217"/>
      <c r="O18" s="82"/>
      <c r="P18" s="217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17" t="s">
        <v>87</v>
      </c>
      <c r="F19" s="112"/>
      <c r="G19" s="14"/>
      <c r="J19" s="89">
        <f>INDEX(Project_inputs!$I$10:$I$52, MATCH(D19, Project_inputs!$D$10:$D$52,0))</f>
        <v>590.73641631630699</v>
      </c>
      <c r="K19" s="220"/>
      <c r="L19" s="217"/>
      <c r="M19" s="84"/>
      <c r="N19" s="217"/>
      <c r="O19" s="82"/>
      <c r="P19" s="217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20"/>
      <c r="L20" s="217"/>
      <c r="M20" s="84"/>
      <c r="N20" s="217"/>
      <c r="O20" s="82"/>
      <c r="P20" s="217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17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20"/>
      <c r="L21" s="217"/>
      <c r="M21" s="84"/>
      <c r="N21" s="217"/>
      <c r="O21" s="82"/>
      <c r="P21" s="217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t="s">
        <v>5</v>
      </c>
      <c r="F22" s="112"/>
      <c r="J22" s="89">
        <f>INDEX(Project_inputs!$I$10:$I$52, MATCH(D22, Project_inputs!$D$10:$D$52,0))</f>
        <v>19288.460895531607</v>
      </c>
      <c r="K22" s="220"/>
      <c r="L22" s="217"/>
      <c r="M22" s="84"/>
      <c r="N22" s="217"/>
      <c r="O22" s="82"/>
      <c r="P22" s="217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t="s">
        <v>6</v>
      </c>
      <c r="F23" s="112"/>
      <c r="J23" s="89">
        <f>INDEX(Project_inputs!$I$10:$I$52, MATCH(D23, Project_inputs!$D$10:$D$52,0))</f>
        <v>24307.437059278644</v>
      </c>
      <c r="K23" s="220"/>
      <c r="L23" s="217"/>
      <c r="M23" s="84"/>
      <c r="N23" s="217"/>
      <c r="O23" s="82"/>
      <c r="P23" s="217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t="s">
        <v>20</v>
      </c>
      <c r="F24" s="112"/>
      <c r="J24" s="89">
        <f>INDEX(Project_inputs!$I$10:$I$52, MATCH(D24, Project_inputs!$D$10:$D$52,0))</f>
        <v>228.09573370220392</v>
      </c>
      <c r="K24" s="251"/>
      <c r="L24" s="217"/>
      <c r="M24" s="84"/>
      <c r="N24" s="217"/>
      <c r="O24" s="82"/>
      <c r="P24" s="217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t="s">
        <v>78</v>
      </c>
      <c r="F25" s="112"/>
      <c r="J25" s="89">
        <f>INDEX(Project_inputs!$I$10:$I$52, MATCH(D25, Project_inputs!$D$10:$D$52,0))</f>
        <v>12540.009691554345</v>
      </c>
      <c r="K25" s="251"/>
      <c r="L25" s="217"/>
      <c r="M25" s="84"/>
      <c r="N25" s="217"/>
      <c r="O25" s="82"/>
      <c r="P25" s="217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t="s">
        <v>79</v>
      </c>
      <c r="F26" s="112"/>
      <c r="J26" s="89">
        <f>INDEX(Project_inputs!$I$10:$I$52, MATCH(D26, Project_inputs!$D$10:$D$52,0))</f>
        <v>15538.890466910972</v>
      </c>
      <c r="K26" s="251"/>
      <c r="L26" s="217"/>
      <c r="M26" s="84"/>
      <c r="N26" s="217"/>
      <c r="O26" s="82"/>
      <c r="P26" s="217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t="s">
        <v>80</v>
      </c>
      <c r="F27" s="112"/>
      <c r="J27" s="89">
        <f>INDEX(Project_inputs!$I$10:$I$52, MATCH(D27, Project_inputs!$D$10:$D$52,0))</f>
        <v>162190.78251605423</v>
      </c>
      <c r="K27" s="251"/>
      <c r="L27" s="217"/>
      <c r="M27" s="84"/>
      <c r="N27" s="217"/>
      <c r="O27" s="82"/>
      <c r="P27" s="217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t="s">
        <v>93</v>
      </c>
      <c r="F28" s="94"/>
      <c r="J28" s="89">
        <f>INDEX(Project_inputs!$I$10:$I$52, MATCH(D28, Project_inputs!$D$10:$D$52,0))</f>
        <v>107553.29571704632</v>
      </c>
      <c r="K28" s="251"/>
      <c r="L28" s="217"/>
      <c r="M28" s="84"/>
      <c r="N28" s="217"/>
      <c r="O28" s="82"/>
      <c r="P28" s="217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t="s">
        <v>103</v>
      </c>
      <c r="F29" s="94"/>
      <c r="J29" s="89">
        <f>INDEX(Project_inputs!$I$10:$I$52, MATCH(D29, Project_inputs!$D$10:$D$52,0))</f>
        <v>473.00958601839528</v>
      </c>
      <c r="K29" s="251"/>
      <c r="L29" s="217"/>
      <c r="M29" s="84"/>
      <c r="N29" s="217"/>
      <c r="O29" s="82"/>
      <c r="P29" s="217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 s="217" customFormat="1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L31" s="217"/>
      <c r="M31" s="220"/>
      <c r="N31" s="217"/>
      <c r="O31" s="82"/>
      <c r="P31" s="217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L32" s="217"/>
      <c r="M32" s="84"/>
      <c r="N32" s="217"/>
      <c r="O32" s="82"/>
      <c r="P32" s="217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 s="217" customFormat="1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 s="217" customFormat="1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/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 s="217" customFormat="1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G36" s="217"/>
      <c r="J36" s="220">
        <v>0</v>
      </c>
      <c r="K36" s="251"/>
      <c r="L36" s="217"/>
      <c r="M36" s="84"/>
      <c r="N36" s="217"/>
      <c r="O36" s="82"/>
      <c r="P36" s="217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G37" s="217"/>
      <c r="J37" s="220">
        <v>0</v>
      </c>
      <c r="K37" s="220"/>
      <c r="L37" s="217"/>
      <c r="M37" s="84"/>
      <c r="N37" s="217"/>
      <c r="O37" s="220"/>
      <c r="P37" s="217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G38" s="217"/>
      <c r="J38" s="220">
        <v>0</v>
      </c>
      <c r="K38" s="220"/>
      <c r="L38" s="217"/>
      <c r="M38" s="84"/>
      <c r="N38" s="217"/>
      <c r="O38" s="82"/>
      <c r="P38" s="217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0</v>
      </c>
      <c r="K39" s="220"/>
      <c r="L39" s="217"/>
      <c r="M39" s="84"/>
      <c r="N39" s="217"/>
      <c r="O39" s="82"/>
      <c r="P39" s="217"/>
      <c r="Q39" s="82"/>
      <c r="R39" s="251"/>
      <c r="S39" s="251"/>
      <c r="T39" s="251"/>
      <c r="U39" s="251"/>
      <c r="V39" s="217"/>
      <c r="W39" s="217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D40" s="217"/>
      <c r="K40" s="217"/>
      <c r="L40" s="217"/>
      <c r="M40" s="18"/>
      <c r="N40" s="217"/>
      <c r="O40" s="18"/>
      <c r="P40" s="217"/>
      <c r="Q40" s="18"/>
      <c r="R40" s="217"/>
      <c r="S40" s="217"/>
      <c r="T40" s="217"/>
      <c r="U40" s="217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K41" s="217"/>
      <c r="L41" s="217"/>
      <c r="M41" s="18"/>
      <c r="N41" s="217"/>
      <c r="O41" s="18"/>
      <c r="P41" s="217"/>
      <c r="Q41" s="18"/>
      <c r="R41" s="217"/>
      <c r="S41" s="217"/>
      <c r="T41" s="217"/>
      <c r="U41" s="217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D42" s="217"/>
      <c r="K42" s="217"/>
      <c r="L42" s="217"/>
      <c r="M42" s="18"/>
      <c r="N42" s="217"/>
      <c r="O42" s="18"/>
      <c r="P42" s="217"/>
      <c r="Q42" s="18"/>
      <c r="R42" s="217"/>
      <c r="S42" s="217"/>
      <c r="T42" s="217"/>
      <c r="U42" s="217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51">
        <v>1</v>
      </c>
      <c r="L43" s="217"/>
      <c r="M43" s="335">
        <v>0</v>
      </c>
      <c r="N43" s="217"/>
      <c r="O43" s="335">
        <v>0</v>
      </c>
      <c r="P43" s="217"/>
      <c r="Q43" s="82"/>
      <c r="R43" s="220"/>
      <c r="S43" s="220"/>
      <c r="T43" s="220">
        <v>900</v>
      </c>
      <c r="U43" s="220">
        <v>1500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51"/>
      <c r="L44" s="217"/>
      <c r="M44" s="84"/>
      <c r="N44" s="217"/>
      <c r="O44" s="82"/>
      <c r="P44" s="217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51"/>
      <c r="L45" s="217"/>
      <c r="M45" s="84"/>
      <c r="N45" s="217"/>
      <c r="O45" s="82"/>
      <c r="P45" s="217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51">
        <v>1</v>
      </c>
      <c r="L46" s="217"/>
      <c r="M46" s="335">
        <v>0</v>
      </c>
      <c r="N46" s="217"/>
      <c r="O46" s="82"/>
      <c r="P46" s="217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51"/>
      <c r="L47" s="217"/>
      <c r="M47" s="84"/>
      <c r="N47" s="217"/>
      <c r="O47" s="82"/>
      <c r="P47" s="217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51"/>
      <c r="L48" s="217"/>
      <c r="M48" s="84"/>
      <c r="N48" s="217"/>
      <c r="O48" s="82"/>
      <c r="P48" s="217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51"/>
      <c r="L49" s="217"/>
      <c r="M49" s="84"/>
      <c r="N49" s="217"/>
      <c r="O49" s="82"/>
      <c r="P49" s="217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51"/>
      <c r="L50" s="217"/>
      <c r="M50" s="84"/>
      <c r="N50" s="217"/>
      <c r="O50" s="82"/>
      <c r="P50" s="217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51"/>
      <c r="L51" s="217"/>
      <c r="M51" s="84"/>
      <c r="N51" s="217"/>
      <c r="O51" s="82"/>
      <c r="P51" s="217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51"/>
      <c r="L52" s="217"/>
      <c r="M52" s="84"/>
      <c r="N52" s="217"/>
      <c r="O52" s="82"/>
      <c r="P52" s="217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51"/>
      <c r="L53" s="217"/>
      <c r="M53" s="84"/>
      <c r="N53" s="217"/>
      <c r="O53" s="82"/>
      <c r="P53" s="217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 s="217" customFormat="1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51"/>
      <c r="M54" s="220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 s="217" customFormat="1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51"/>
      <c r="M55" s="84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 s="217" customFormat="1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51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 s="217" customFormat="1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51">
        <v>5</v>
      </c>
      <c r="M57" s="335">
        <v>0</v>
      </c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 s="217" customFormat="1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51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 s="217" customFormat="1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G60" s="217"/>
      <c r="J60" s="220"/>
      <c r="K60" s="251"/>
      <c r="L60" s="217"/>
      <c r="M60" s="84"/>
      <c r="N60" s="217"/>
      <c r="O60" s="82"/>
      <c r="P60" s="217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5" t="s">
        <v>85</v>
      </c>
      <c r="F61" s="130"/>
      <c r="J61" s="220">
        <v>1230120</v>
      </c>
      <c r="K61" s="295">
        <v>0.2</v>
      </c>
      <c r="L61" s="217"/>
      <c r="M61" s="84"/>
      <c r="N61" s="217"/>
      <c r="O61" s="220"/>
      <c r="P61" s="217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5" t="s">
        <v>18</v>
      </c>
      <c r="F62" s="129"/>
      <c r="J62" s="82"/>
      <c r="K62" s="253"/>
      <c r="L62" s="217"/>
      <c r="M62" s="82"/>
      <c r="N62" s="217"/>
      <c r="O62" s="220"/>
      <c r="P62" s="217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 s="217" customFormat="1">
      <c r="D63" s="11" t="s">
        <v>138</v>
      </c>
      <c r="F63" s="129"/>
      <c r="J63" s="82"/>
      <c r="K63" s="253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5" t="s">
        <v>65</v>
      </c>
      <c r="F64" s="129"/>
      <c r="J64" s="82"/>
      <c r="K64" s="82"/>
      <c r="L64" s="217"/>
      <c r="M64" s="82"/>
      <c r="N64" s="217"/>
      <c r="O64" s="220"/>
      <c r="P64" s="217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K65" s="217"/>
      <c r="L65" s="217"/>
      <c r="M65" s="217"/>
      <c r="N65" s="217"/>
      <c r="O65" s="121"/>
      <c r="P65" s="217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K66" s="217"/>
      <c r="L66" s="217"/>
      <c r="M66" s="8"/>
      <c r="N66" s="217"/>
      <c r="O66" s="45"/>
      <c r="P66" s="217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L67" s="217"/>
      <c r="M67" s="251"/>
      <c r="N67" s="217"/>
      <c r="O67" s="82"/>
      <c r="P67" s="217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G68" s="217"/>
      <c r="J68" s="82"/>
      <c r="K68" s="82"/>
      <c r="L68" s="217"/>
      <c r="M68" s="220">
        <v>8160</v>
      </c>
      <c r="N68" s="217"/>
      <c r="O68" s="82"/>
      <c r="P68" s="217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L69" s="217"/>
      <c r="M69" s="251"/>
      <c r="N69" s="217"/>
      <c r="O69" s="82"/>
      <c r="P69" s="217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L70" s="217"/>
      <c r="M70" s="251">
        <v>40800</v>
      </c>
      <c r="N70" s="217"/>
      <c r="O70" s="82"/>
      <c r="P70" s="217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L71" s="217"/>
      <c r="M71" s="251"/>
      <c r="N71" s="217"/>
      <c r="O71" s="82"/>
      <c r="P71" s="217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" customFormat="1">
      <c r="A72"/>
      <c r="B72"/>
      <c r="C72"/>
      <c r="D72"/>
      <c r="E72"/>
      <c r="F72" s="20"/>
      <c r="G72" s="20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" customFormat="1">
      <c r="A73"/>
      <c r="B73"/>
      <c r="C73"/>
      <c r="D73"/>
      <c r="E73"/>
      <c r="F73" s="20"/>
      <c r="G73" s="20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" customFormat="1">
      <c r="A74"/>
      <c r="B74"/>
      <c r="C74"/>
      <c r="D74"/>
      <c r="E74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" customFormat="1">
      <c r="A75"/>
      <c r="B75"/>
      <c r="C75"/>
      <c r="D75"/>
      <c r="E75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" customFormat="1">
      <c r="A76"/>
      <c r="B76"/>
      <c r="C76"/>
      <c r="D76"/>
      <c r="E76"/>
      <c r="F76" s="20"/>
      <c r="G76" s="20"/>
      <c r="J76"/>
      <c r="K76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" customFormat="1">
      <c r="A77"/>
      <c r="B77"/>
      <c r="C77"/>
      <c r="D77"/>
      <c r="E77"/>
      <c r="F77" s="20"/>
      <c r="G77" s="20"/>
      <c r="X77" s="218"/>
      <c r="Y77" s="218"/>
      <c r="Z77" s="218"/>
      <c r="AA77" s="218"/>
      <c r="AB77" s="218"/>
    </row>
    <row r="78" spans="1:35" s="2" customFormat="1">
      <c r="A78"/>
      <c r="B78"/>
      <c r="C78"/>
      <c r="D78"/>
      <c r="E78"/>
      <c r="F78" s="20"/>
      <c r="G78" s="20"/>
      <c r="X78" s="218"/>
      <c r="Y78" s="218"/>
      <c r="Z78" s="218"/>
      <c r="AA78" s="218"/>
      <c r="AB78" s="218"/>
    </row>
    <row r="79" spans="1:35" s="2" customFormat="1">
      <c r="A79"/>
      <c r="B79"/>
      <c r="C79"/>
      <c r="D79"/>
      <c r="E79"/>
      <c r="F79" s="20"/>
      <c r="G79" s="20"/>
      <c r="X79" s="218"/>
      <c r="Y79" s="218"/>
      <c r="Z79" s="218"/>
      <c r="AA79" s="218"/>
      <c r="AB79" s="218"/>
    </row>
    <row r="80" spans="1:35" s="2" customFormat="1">
      <c r="A80"/>
      <c r="B80"/>
      <c r="C80"/>
      <c r="D80"/>
      <c r="E80"/>
      <c r="F80" s="20"/>
      <c r="G80" s="20"/>
      <c r="X80" s="218"/>
      <c r="Y80" s="218"/>
      <c r="Z80" s="218"/>
      <c r="AA80" s="218"/>
      <c r="AB80" s="218"/>
    </row>
    <row r="81" spans="1:28" s="2" customFormat="1">
      <c r="A81"/>
      <c r="B81"/>
      <c r="C81"/>
      <c r="D81"/>
      <c r="E81"/>
      <c r="F81" s="20"/>
      <c r="G81" s="20"/>
      <c r="X81" s="218"/>
      <c r="Y81" s="218"/>
      <c r="Z81" s="218"/>
      <c r="AA81" s="218"/>
      <c r="AB81" s="218"/>
    </row>
    <row r="82" spans="1:28" s="2" customFormat="1">
      <c r="A82"/>
      <c r="B82"/>
      <c r="C82"/>
      <c r="D82"/>
      <c r="E82"/>
      <c r="F82" s="20"/>
      <c r="G82" s="20"/>
      <c r="X82" s="218"/>
      <c r="Y82" s="218"/>
      <c r="Z82" s="218"/>
      <c r="AA82" s="218"/>
      <c r="AB82" s="218"/>
    </row>
    <row r="83" spans="1:28" s="2" customFormat="1">
      <c r="A83"/>
      <c r="B83"/>
      <c r="C83"/>
      <c r="D83"/>
      <c r="E83"/>
      <c r="F83" s="20"/>
      <c r="G83" s="20"/>
    </row>
    <row r="84" spans="1:28" s="2" customFormat="1">
      <c r="A84"/>
      <c r="B84"/>
      <c r="C84"/>
      <c r="D84"/>
      <c r="E84"/>
      <c r="F84" s="20"/>
      <c r="G84" s="20"/>
    </row>
    <row r="85" spans="1:28" s="2" customFormat="1">
      <c r="A85"/>
      <c r="B85"/>
      <c r="C85"/>
      <c r="D85"/>
      <c r="E85"/>
      <c r="F85" s="20"/>
      <c r="G85" s="20"/>
    </row>
    <row r="86" spans="1:28" s="2" customFormat="1">
      <c r="A86"/>
      <c r="B86"/>
      <c r="C86"/>
      <c r="D86"/>
      <c r="E86"/>
      <c r="F86" s="20"/>
      <c r="G86" s="20"/>
    </row>
    <row r="87" spans="1:28" s="2" customFormat="1">
      <c r="A87"/>
      <c r="B87"/>
      <c r="C87"/>
      <c r="D87"/>
      <c r="E87"/>
      <c r="F87" s="20"/>
      <c r="G87" s="20"/>
    </row>
    <row r="88" spans="1:28" s="2" customFormat="1">
      <c r="A88"/>
      <c r="B88"/>
      <c r="C88"/>
      <c r="D88"/>
      <c r="E88"/>
      <c r="F88" s="20"/>
      <c r="G88" s="20"/>
    </row>
    <row r="89" spans="1:28" s="2" customFormat="1">
      <c r="A89"/>
      <c r="B89"/>
      <c r="C89"/>
      <c r="D89"/>
      <c r="E89"/>
      <c r="F89" s="20"/>
      <c r="G89" s="20"/>
    </row>
    <row r="90" spans="1:28" s="2" customFormat="1">
      <c r="A90"/>
      <c r="B90"/>
      <c r="C90"/>
      <c r="D90"/>
      <c r="E90"/>
      <c r="F90" s="20"/>
      <c r="G90" s="20"/>
    </row>
    <row r="91" spans="1:28" s="2" customFormat="1">
      <c r="A91"/>
      <c r="B91"/>
      <c r="C91"/>
      <c r="D91"/>
      <c r="E91"/>
      <c r="F91" s="20"/>
      <c r="G91" s="20"/>
    </row>
    <row r="92" spans="1:28" s="2" customFormat="1">
      <c r="A92"/>
      <c r="B92"/>
      <c r="C92"/>
      <c r="D92"/>
      <c r="E92"/>
      <c r="F92" s="20"/>
      <c r="G92" s="20"/>
    </row>
    <row r="93" spans="1:28" s="2" customFormat="1">
      <c r="A93"/>
      <c r="B93"/>
      <c r="C93"/>
      <c r="D93"/>
      <c r="E93"/>
      <c r="F93" s="20"/>
      <c r="G93" s="20"/>
    </row>
    <row r="94" spans="1:28" s="2" customFormat="1">
      <c r="A94"/>
      <c r="B94"/>
      <c r="C94"/>
      <c r="D94"/>
      <c r="E94"/>
      <c r="F94" s="20"/>
      <c r="G94" s="20"/>
    </row>
    <row r="95" spans="1:28" s="2" customFormat="1">
      <c r="A95"/>
      <c r="B95"/>
      <c r="C95"/>
      <c r="D95"/>
      <c r="E95"/>
      <c r="F95" s="20"/>
      <c r="G95" s="20"/>
    </row>
    <row r="96" spans="1:28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</row>
    <row r="148" spans="1:13" s="2" customFormat="1">
      <c r="A148"/>
      <c r="B148"/>
      <c r="C148"/>
      <c r="D148"/>
      <c r="E148"/>
      <c r="F148" s="20"/>
      <c r="G148" s="20"/>
    </row>
    <row r="149" spans="1:13" s="2" customFormat="1">
      <c r="A149"/>
      <c r="B149"/>
      <c r="C149"/>
      <c r="D149"/>
      <c r="E149"/>
      <c r="F149" s="20"/>
      <c r="G149" s="20"/>
    </row>
    <row r="150" spans="1:13" s="2" customFormat="1">
      <c r="A150"/>
      <c r="B150"/>
      <c r="C150"/>
      <c r="D150"/>
      <c r="E150"/>
      <c r="F150" s="20"/>
      <c r="G150" s="20"/>
      <c r="M150"/>
    </row>
    <row r="151" spans="1:13" s="2" customFormat="1">
      <c r="A151"/>
      <c r="B151"/>
      <c r="C151"/>
      <c r="D151"/>
      <c r="E151"/>
      <c r="F151" s="20"/>
      <c r="G151" s="20"/>
      <c r="M151"/>
    </row>
    <row r="152" spans="1:13" s="2" customFormat="1">
      <c r="A152"/>
      <c r="B152"/>
      <c r="C152"/>
      <c r="D152"/>
      <c r="E152"/>
      <c r="F152" s="20"/>
      <c r="G152" s="20"/>
      <c r="M152"/>
    </row>
  </sheetData>
  <sortState xmlns:xlrd2="http://schemas.microsoft.com/office/spreadsheetml/2017/richdata2" ref="A19:AD39">
    <sortCondition ref="B19:B39"/>
  </sortState>
  <conditionalFormatting sqref="H2">
    <cfRule type="containsText" dxfId="19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5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rgb="FFFFFFCC"/>
    <pageSetUpPr fitToPage="1"/>
  </sheetPr>
  <dimension ref="A1:AI152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1" sqref="J11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149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5"/>
      <c r="X2" s="5"/>
      <c r="Y2" s="5"/>
      <c r="Z2" s="5"/>
      <c r="AA2" s="5"/>
      <c r="AB2" s="5"/>
      <c r="AC2" s="5"/>
    </row>
    <row r="3" spans="1:31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155</v>
      </c>
      <c r="K5" s="5"/>
    </row>
    <row r="6" spans="1:31" ht="15">
      <c r="A6" s="30"/>
      <c r="B6" s="4"/>
      <c r="C6" s="4"/>
      <c r="D6" s="4"/>
      <c r="F6" s="14"/>
      <c r="K6" s="215"/>
    </row>
    <row r="7" spans="1:31">
      <c r="A7" t="s">
        <v>120</v>
      </c>
      <c r="F7" s="210">
        <f>INDEX(Project_inputs!$J$99:$M$105, MATCH(D$2, Project_inputs!$C$99:$C$105, 0), MATCH(A7, Project_inputs!$J$98:$M$98,0))</f>
        <v>2023</v>
      </c>
      <c r="K7" s="120"/>
    </row>
    <row r="8" spans="1:31">
      <c r="A8" t="s">
        <v>30</v>
      </c>
      <c r="F8" s="210">
        <f>INDEX(Project_inputs!$J$99:$M$105, MATCH(D$2, Project_inputs!$C$99:$C$105, 0), MATCH(A8, Project_inputs!$J$98:$M$98,0))</f>
        <v>2024</v>
      </c>
      <c r="G8" s="93"/>
      <c r="K8" s="120"/>
    </row>
    <row r="9" spans="1:31" ht="15">
      <c r="A9" s="4"/>
      <c r="B9" s="4"/>
      <c r="C9" s="4"/>
      <c r="D9" s="4"/>
      <c r="E9" s="4"/>
      <c r="F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2024</v>
      </c>
      <c r="K11" s="88">
        <f>IF(K$12="Design &amp; Procurement", $F$7, $F$8)</f>
        <v>2024</v>
      </c>
      <c r="L11" s="87"/>
      <c r="M11" s="88">
        <f>IF(M$12="Design &amp; Procurement", $F$7, $F$8)</f>
        <v>2024</v>
      </c>
      <c r="N11" s="87"/>
      <c r="O11" s="88">
        <f>IF(O$12="Design &amp; Procurement", $F$7, $F$8)</f>
        <v>2024</v>
      </c>
      <c r="P11" s="87"/>
      <c r="Q11" s="88">
        <f>IF(LEFT(Q$12, 6)="Design", $F$7, $F$8)</f>
        <v>2023</v>
      </c>
      <c r="R11" s="88">
        <f t="shared" ref="R11:U11" si="0">IF(LEFT(R$12, 6)="Design", $F$7, $F$8)</f>
        <v>2024</v>
      </c>
      <c r="S11" s="88">
        <f t="shared" si="0"/>
        <v>2024</v>
      </c>
      <c r="T11" s="88">
        <f t="shared" si="0"/>
        <v>2024</v>
      </c>
      <c r="U11" s="88">
        <f t="shared" si="0"/>
        <v>2024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208.2081405354011</v>
      </c>
      <c r="S13" s="86">
        <f ca="1">INDEX(INDIRECT($F$5&amp;"_rates"), MATCH(S$12, INDIRECT($F$5&amp;"_roles"), 0), MATCH($F$8, INDIRECT($F$5&amp;"_years"),0))</f>
        <v>195.73499225633134</v>
      </c>
      <c r="T13" s="86">
        <f ca="1">INDEX(INDIRECT($F$5&amp;"_rates"), MATCH(T$12, INDIRECT($F$5&amp;"_roles"), 0), MATCH($F$8, INDIRECT($F$5&amp;"_years"),0))</f>
        <v>270.26769757519463</v>
      </c>
      <c r="U13" s="86">
        <f ca="1">INDEX(INDIRECT($F$5&amp;"_rates"), MATCH(U$12, INDIRECT($F$5&amp;"_roles"), 0), MATCH($F$8, INDIRECT($F$5&amp;"_years"),0))</f>
        <v>173.72775290129252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/>
      <c r="Y14"/>
      <c r="Z14"/>
      <c r="AA14"/>
      <c r="AB14"/>
      <c r="AC14"/>
      <c r="AD14"/>
      <c r="AE14"/>
    </row>
    <row r="15" spans="1:31">
      <c r="B15" t="s">
        <v>121</v>
      </c>
      <c r="F15" s="129"/>
      <c r="G15" s="129"/>
      <c r="J15" s="82"/>
      <c r="K15" s="82"/>
      <c r="L15" s="217"/>
      <c r="M15" s="82"/>
      <c r="N15" s="217"/>
      <c r="O15" s="82"/>
      <c r="P15" s="217"/>
      <c r="Q15" s="220">
        <v>3520</v>
      </c>
      <c r="R15" s="92"/>
      <c r="S15" s="92"/>
      <c r="T15" s="92"/>
      <c r="U15" s="92"/>
      <c r="X15" s="68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</row>
    <row r="17" spans="2:35" ht="15">
      <c r="B17" s="9" t="s">
        <v>45</v>
      </c>
      <c r="K17" s="217"/>
      <c r="L17" s="217"/>
      <c r="M17" s="18"/>
      <c r="N17" s="217"/>
      <c r="O17" s="217"/>
      <c r="P17" s="217"/>
      <c r="Q17" s="217"/>
      <c r="R17" s="217"/>
      <c r="S17" s="217"/>
      <c r="T17" s="217"/>
      <c r="U17" s="217"/>
    </row>
    <row r="18" spans="2:35">
      <c r="D18" s="17" t="s">
        <v>86</v>
      </c>
      <c r="F18" s="112"/>
      <c r="G18" s="14"/>
      <c r="J18" s="89">
        <f>INDEX(Project_inputs!$I$10:$I$52, MATCH(D18, Project_inputs!$D$10:$D$52,0))</f>
        <v>397.32805225545206</v>
      </c>
      <c r="K18" s="251"/>
      <c r="L18" s="217"/>
      <c r="M18" s="84"/>
      <c r="N18" s="217"/>
      <c r="O18" s="82"/>
      <c r="P18" s="217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17" t="s">
        <v>87</v>
      </c>
      <c r="F19" s="112"/>
      <c r="G19" s="14"/>
      <c r="J19" s="89">
        <f>INDEX(Project_inputs!$I$10:$I$52, MATCH(D19, Project_inputs!$D$10:$D$52,0))</f>
        <v>590.73641631630699</v>
      </c>
      <c r="K19" s="251"/>
      <c r="L19" s="217"/>
      <c r="M19" s="84"/>
      <c r="N19" s="217"/>
      <c r="O19" s="82"/>
      <c r="P19" s="217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51"/>
      <c r="L20" s="217"/>
      <c r="M20" s="84"/>
      <c r="N20" s="217"/>
      <c r="O20" s="82"/>
      <c r="P20" s="217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17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51"/>
      <c r="L21" s="217"/>
      <c r="M21" s="84"/>
      <c r="N21" s="217"/>
      <c r="O21" s="82"/>
      <c r="P21" s="217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t="s">
        <v>5</v>
      </c>
      <c r="F22" s="112"/>
      <c r="J22" s="89">
        <f>INDEX(Project_inputs!$I$10:$I$52, MATCH(D22, Project_inputs!$D$10:$D$52,0))</f>
        <v>19288.460895531607</v>
      </c>
      <c r="K22" s="251"/>
      <c r="L22" s="217"/>
      <c r="M22" s="84"/>
      <c r="N22" s="217"/>
      <c r="O22" s="82"/>
      <c r="P22" s="217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t="s">
        <v>6</v>
      </c>
      <c r="F23" s="112"/>
      <c r="J23" s="89">
        <f>INDEX(Project_inputs!$I$10:$I$52, MATCH(D23, Project_inputs!$D$10:$D$52,0))</f>
        <v>24307.437059278644</v>
      </c>
      <c r="K23" s="251"/>
      <c r="L23" s="217"/>
      <c r="M23" s="84"/>
      <c r="N23" s="217"/>
      <c r="O23" s="82"/>
      <c r="P23" s="217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t="s">
        <v>20</v>
      </c>
      <c r="F24" s="112"/>
      <c r="J24" s="89">
        <f>INDEX(Project_inputs!$I$10:$I$52, MATCH(D24, Project_inputs!$D$10:$D$52,0))</f>
        <v>228.09573370220392</v>
      </c>
      <c r="K24" s="251"/>
      <c r="L24" s="217"/>
      <c r="M24" s="84"/>
      <c r="N24" s="217"/>
      <c r="O24" s="82"/>
      <c r="P24" s="217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t="s">
        <v>78</v>
      </c>
      <c r="F25" s="112"/>
      <c r="J25" s="89">
        <f>INDEX(Project_inputs!$I$10:$I$52, MATCH(D25, Project_inputs!$D$10:$D$52,0))</f>
        <v>12540.009691554345</v>
      </c>
      <c r="K25" s="251"/>
      <c r="L25" s="217"/>
      <c r="M25" s="84"/>
      <c r="N25" s="217"/>
      <c r="O25" s="82"/>
      <c r="P25" s="217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t="s">
        <v>79</v>
      </c>
      <c r="F26" s="112"/>
      <c r="J26" s="89">
        <f>INDEX(Project_inputs!$I$10:$I$52, MATCH(D26, Project_inputs!$D$10:$D$52,0))</f>
        <v>15538.890466910972</v>
      </c>
      <c r="K26" s="251"/>
      <c r="L26" s="217"/>
      <c r="M26" s="84"/>
      <c r="N26" s="217"/>
      <c r="O26" s="82"/>
      <c r="P26" s="217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t="s">
        <v>80</v>
      </c>
      <c r="F27" s="112"/>
      <c r="J27" s="89">
        <f>INDEX(Project_inputs!$I$10:$I$52, MATCH(D27, Project_inputs!$D$10:$D$52,0))</f>
        <v>162190.78251605423</v>
      </c>
      <c r="K27" s="251"/>
      <c r="L27" s="217"/>
      <c r="M27" s="84"/>
      <c r="N27" s="217"/>
      <c r="O27" s="82"/>
      <c r="P27" s="217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t="s">
        <v>93</v>
      </c>
      <c r="F28" s="94"/>
      <c r="J28" s="89">
        <f>INDEX(Project_inputs!$I$10:$I$52, MATCH(D28, Project_inputs!$D$10:$D$52,0))</f>
        <v>107553.29571704632</v>
      </c>
      <c r="K28" s="251"/>
      <c r="L28" s="217"/>
      <c r="M28" s="84"/>
      <c r="N28" s="217"/>
      <c r="O28" s="82"/>
      <c r="P28" s="217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t="s">
        <v>103</v>
      </c>
      <c r="F29" s="94"/>
      <c r="J29" s="89">
        <f>INDEX(Project_inputs!$I$10:$I$52, MATCH(D29, Project_inputs!$D$10:$D$52,0))</f>
        <v>473.00958601839528</v>
      </c>
      <c r="K29" s="251"/>
      <c r="L29" s="217"/>
      <c r="M29" s="84"/>
      <c r="N29" s="217"/>
      <c r="O29" s="82"/>
      <c r="P29" s="217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 s="217" customFormat="1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L31" s="217"/>
      <c r="M31" s="220"/>
      <c r="N31" s="217"/>
      <c r="O31" s="82"/>
      <c r="P31" s="217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L32" s="217"/>
      <c r="M32" s="84"/>
      <c r="N32" s="217"/>
      <c r="O32" s="82"/>
      <c r="P32" s="217"/>
      <c r="Q32" s="251">
        <v>0</v>
      </c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 s="217" customFormat="1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 s="217" customFormat="1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20">
        <v>2</v>
      </c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 s="217" customFormat="1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G36" s="217"/>
      <c r="J36" s="220">
        <v>0</v>
      </c>
      <c r="K36" s="220"/>
      <c r="L36" s="217"/>
      <c r="M36" s="84"/>
      <c r="N36" s="217"/>
      <c r="O36" s="82"/>
      <c r="P36" s="217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G37" s="217"/>
      <c r="J37" s="220">
        <v>0</v>
      </c>
      <c r="K37" s="220"/>
      <c r="L37" s="217"/>
      <c r="M37" s="84"/>
      <c r="N37" s="217"/>
      <c r="O37" s="220"/>
      <c r="P37" s="217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G38" s="217"/>
      <c r="J38" s="220">
        <v>0</v>
      </c>
      <c r="K38" s="220"/>
      <c r="L38" s="217"/>
      <c r="M38" s="84"/>
      <c r="N38" s="217"/>
      <c r="O38" s="82"/>
      <c r="P38" s="217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0</v>
      </c>
      <c r="K39" s="220"/>
      <c r="L39" s="217"/>
      <c r="M39" s="84"/>
      <c r="N39" s="217"/>
      <c r="O39" s="82"/>
      <c r="P39" s="217"/>
      <c r="Q39" s="82"/>
      <c r="R39" s="251"/>
      <c r="S39" s="251"/>
      <c r="T39" s="251"/>
      <c r="U39" s="251"/>
      <c r="V39" s="217"/>
      <c r="W39" s="217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D40" s="217"/>
      <c r="K40" s="217"/>
      <c r="L40" s="217"/>
      <c r="M40" s="18"/>
      <c r="N40" s="217"/>
      <c r="O40" s="18"/>
      <c r="P40" s="217"/>
      <c r="Q40" s="18"/>
      <c r="R40" s="217"/>
      <c r="S40" s="217"/>
      <c r="T40" s="217"/>
      <c r="U40" s="217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K41" s="217"/>
      <c r="L41" s="217"/>
      <c r="M41" s="18"/>
      <c r="N41" s="217"/>
      <c r="O41" s="18"/>
      <c r="P41" s="217"/>
      <c r="Q41" s="18"/>
      <c r="R41" s="217"/>
      <c r="S41" s="217"/>
      <c r="T41" s="217"/>
      <c r="U41" s="217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D42" s="217"/>
      <c r="K42" s="217"/>
      <c r="L42" s="217"/>
      <c r="M42" s="18"/>
      <c r="N42" s="217"/>
      <c r="O42" s="18"/>
      <c r="P42" s="217"/>
      <c r="Q42" s="18"/>
      <c r="R42" s="217"/>
      <c r="S42" s="217"/>
      <c r="T42" s="217"/>
      <c r="U42" s="217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20">
        <v>1</v>
      </c>
      <c r="L43" s="217"/>
      <c r="M43" s="335">
        <v>0</v>
      </c>
      <c r="N43" s="217"/>
      <c r="O43" s="335">
        <v>0</v>
      </c>
      <c r="P43" s="217"/>
      <c r="Q43" s="82"/>
      <c r="R43" s="220"/>
      <c r="S43" s="220"/>
      <c r="T43" s="334">
        <v>900</v>
      </c>
      <c r="U43" s="334">
        <v>1500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20">
        <v>1</v>
      </c>
      <c r="L44" s="217"/>
      <c r="M44" s="335">
        <v>0</v>
      </c>
      <c r="N44" s="217"/>
      <c r="O44" s="82"/>
      <c r="P44" s="217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20"/>
      <c r="L45" s="217"/>
      <c r="M45" s="84"/>
      <c r="N45" s="217"/>
      <c r="O45" s="82"/>
      <c r="P45" s="217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20">
        <v>1</v>
      </c>
      <c r="L46" s="217"/>
      <c r="M46" s="335">
        <v>0</v>
      </c>
      <c r="N46" s="217"/>
      <c r="O46" s="82"/>
      <c r="P46" s="217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20">
        <v>1</v>
      </c>
      <c r="L47" s="217"/>
      <c r="M47" s="220">
        <v>224400</v>
      </c>
      <c r="N47" s="217"/>
      <c r="O47" s="82"/>
      <c r="P47" s="217"/>
      <c r="Q47" s="82"/>
      <c r="R47" s="220"/>
      <c r="S47" s="220"/>
      <c r="T47" s="220">
        <v>4000</v>
      </c>
      <c r="U47" s="220">
        <v>1200</v>
      </c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20">
        <v>1</v>
      </c>
      <c r="L48" s="217"/>
      <c r="M48" s="220">
        <v>36720</v>
      </c>
      <c r="N48" s="217"/>
      <c r="O48" s="82"/>
      <c r="P48" s="217"/>
      <c r="Q48" s="82"/>
      <c r="R48" s="220"/>
      <c r="S48" s="220"/>
      <c r="T48" s="220">
        <v>250</v>
      </c>
      <c r="U48" s="220">
        <v>240</v>
      </c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20">
        <v>1</v>
      </c>
      <c r="L49" s="217"/>
      <c r="M49" s="84"/>
      <c r="N49" s="217"/>
      <c r="O49" s="82"/>
      <c r="P49" s="217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20"/>
      <c r="L50" s="217"/>
      <c r="M50" s="84"/>
      <c r="N50" s="217"/>
      <c r="O50" s="82"/>
      <c r="P50" s="217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20"/>
      <c r="L51" s="217"/>
      <c r="M51" s="84"/>
      <c r="N51" s="217"/>
      <c r="O51" s="82"/>
      <c r="P51" s="217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20"/>
      <c r="L52" s="217"/>
      <c r="M52" s="84"/>
      <c r="N52" s="217"/>
      <c r="O52" s="82"/>
      <c r="P52" s="217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20"/>
      <c r="L53" s="217"/>
      <c r="M53" s="84"/>
      <c r="N53" s="217"/>
      <c r="O53" s="82"/>
      <c r="P53" s="217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 s="217" customFormat="1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20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 s="217" customFormat="1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20">
        <v>4</v>
      </c>
      <c r="M55" s="84"/>
      <c r="O55" s="82"/>
      <c r="Q55" s="82"/>
      <c r="R55" s="220"/>
      <c r="S55" s="220"/>
      <c r="T55" s="220">
        <v>480</v>
      </c>
      <c r="U55" s="220">
        <v>960</v>
      </c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 s="217" customFormat="1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20">
        <v>1</v>
      </c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 s="217" customFormat="1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20"/>
      <c r="M57" s="84"/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 s="217" customFormat="1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20">
        <v>2</v>
      </c>
      <c r="M58" s="335">
        <v>0</v>
      </c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 s="217" customFormat="1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G60" s="217"/>
      <c r="J60" s="220"/>
      <c r="K60" s="251"/>
      <c r="L60" s="217"/>
      <c r="M60" s="84"/>
      <c r="N60" s="217"/>
      <c r="O60" s="82"/>
      <c r="P60" s="217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5" t="s">
        <v>85</v>
      </c>
      <c r="F61" s="130"/>
      <c r="G61" s="217"/>
      <c r="J61" s="220">
        <v>1230120</v>
      </c>
      <c r="K61" s="295">
        <v>0.5</v>
      </c>
      <c r="L61" s="217"/>
      <c r="M61" s="84"/>
      <c r="N61" s="217"/>
      <c r="O61" s="220"/>
      <c r="P61" s="217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5" t="s">
        <v>18</v>
      </c>
      <c r="F62" s="129"/>
      <c r="J62" s="82"/>
      <c r="K62" s="82"/>
      <c r="L62" s="217"/>
      <c r="M62" s="82"/>
      <c r="N62" s="217"/>
      <c r="O62" s="220"/>
      <c r="P62" s="217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 s="217" customFormat="1">
      <c r="D63" s="11" t="s">
        <v>138</v>
      </c>
      <c r="F63" s="129"/>
      <c r="J63" s="82"/>
      <c r="K63" s="82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5" t="s">
        <v>65</v>
      </c>
      <c r="F64" s="129"/>
      <c r="J64" s="82"/>
      <c r="K64" s="82"/>
      <c r="L64" s="217"/>
      <c r="M64" s="82"/>
      <c r="N64" s="217"/>
      <c r="O64" s="220"/>
      <c r="P64" s="217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K65" s="217"/>
      <c r="L65" s="217"/>
      <c r="M65" s="217"/>
      <c r="N65" s="217"/>
      <c r="O65" s="121"/>
      <c r="P65" s="217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K66" s="217"/>
      <c r="L66" s="217"/>
      <c r="M66" s="8"/>
      <c r="N66" s="217"/>
      <c r="O66" s="45"/>
      <c r="P66" s="217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L67" s="217"/>
      <c r="M67" s="251"/>
      <c r="N67" s="217"/>
      <c r="O67" s="82"/>
      <c r="P67" s="217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G68" s="217"/>
      <c r="J68" s="82"/>
      <c r="K68" s="82"/>
      <c r="L68" s="217"/>
      <c r="M68" s="220">
        <v>16320</v>
      </c>
      <c r="N68" s="217"/>
      <c r="O68" s="82"/>
      <c r="P68" s="217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L69" s="217"/>
      <c r="M69" s="251"/>
      <c r="N69" s="217"/>
      <c r="O69" s="82"/>
      <c r="P69" s="217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L70" s="217"/>
      <c r="M70" s="251">
        <v>40800</v>
      </c>
      <c r="N70" s="217"/>
      <c r="O70" s="82"/>
      <c r="P70" s="217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L71" s="217"/>
      <c r="M71" s="251"/>
      <c r="N71" s="217"/>
      <c r="O71" s="82"/>
      <c r="P71" s="217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" customFormat="1">
      <c r="A72"/>
      <c r="B72"/>
      <c r="C72"/>
      <c r="D72"/>
      <c r="E72"/>
      <c r="F72" s="20"/>
      <c r="G72" s="20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" customFormat="1">
      <c r="A73"/>
      <c r="B73"/>
      <c r="C73"/>
      <c r="D73"/>
      <c r="E73"/>
      <c r="F73" s="20"/>
      <c r="G73" s="20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" customFormat="1">
      <c r="A74"/>
      <c r="B74"/>
      <c r="C74"/>
      <c r="D74"/>
      <c r="E74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" customFormat="1">
      <c r="A75"/>
      <c r="B75"/>
      <c r="C75"/>
      <c r="D75"/>
      <c r="E75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" customFormat="1">
      <c r="A76"/>
      <c r="B76"/>
      <c r="C76"/>
      <c r="D76"/>
      <c r="E76"/>
      <c r="F76" s="20"/>
      <c r="G76" s="20"/>
      <c r="J76"/>
      <c r="K76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" customFormat="1">
      <c r="A77"/>
      <c r="B77"/>
      <c r="C77"/>
      <c r="D77"/>
      <c r="E77"/>
      <c r="F77" s="20"/>
      <c r="G77" s="20"/>
      <c r="X77" s="217"/>
      <c r="Y77" s="217"/>
      <c r="Z77" s="217"/>
      <c r="AA77" s="218"/>
      <c r="AB77" s="218"/>
    </row>
    <row r="78" spans="1:35" s="2" customFormat="1">
      <c r="A78"/>
      <c r="B78"/>
      <c r="C78"/>
      <c r="D78"/>
      <c r="E78"/>
      <c r="F78" s="20"/>
      <c r="G78" s="20"/>
      <c r="X78" s="217"/>
      <c r="Y78" s="217"/>
      <c r="Z78" s="217"/>
      <c r="AA78" s="218"/>
      <c r="AB78" s="218"/>
    </row>
    <row r="79" spans="1:35" s="2" customFormat="1">
      <c r="A79"/>
      <c r="B79"/>
      <c r="C79"/>
      <c r="D79"/>
      <c r="E79"/>
      <c r="F79" s="20"/>
      <c r="G79" s="20"/>
      <c r="X79" s="217"/>
      <c r="Y79" s="217"/>
      <c r="Z79" s="217"/>
    </row>
    <row r="80" spans="1:35" s="2" customFormat="1">
      <c r="A80"/>
      <c r="B80"/>
      <c r="C80"/>
      <c r="D80"/>
      <c r="E80"/>
      <c r="F80" s="20"/>
      <c r="G80" s="20"/>
      <c r="X80" s="217"/>
      <c r="Y80" s="217"/>
      <c r="Z80" s="217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</row>
    <row r="148" spans="1:13" s="2" customFormat="1">
      <c r="A148"/>
      <c r="B148"/>
      <c r="C148"/>
      <c r="D148"/>
      <c r="E148"/>
      <c r="F148" s="20"/>
      <c r="G148" s="20"/>
    </row>
    <row r="149" spans="1:13" s="2" customFormat="1">
      <c r="A149"/>
      <c r="B149"/>
      <c r="C149"/>
      <c r="D149"/>
      <c r="E149"/>
      <c r="F149" s="20"/>
      <c r="G149" s="20"/>
    </row>
    <row r="150" spans="1:13" s="2" customFormat="1">
      <c r="A150"/>
      <c r="B150"/>
      <c r="C150"/>
      <c r="D150"/>
      <c r="E150"/>
      <c r="F150" s="20"/>
      <c r="G150" s="20"/>
      <c r="M150"/>
    </row>
    <row r="151" spans="1:13" s="2" customFormat="1">
      <c r="A151"/>
      <c r="B151"/>
      <c r="C151"/>
      <c r="D151"/>
      <c r="E151"/>
      <c r="F151" s="20"/>
      <c r="G151" s="20"/>
      <c r="M151"/>
    </row>
    <row r="152" spans="1:13" s="2" customFormat="1">
      <c r="A152"/>
      <c r="B152"/>
      <c r="C152"/>
      <c r="D152"/>
      <c r="E152"/>
      <c r="F152" s="20"/>
      <c r="G152" s="20"/>
      <c r="M152"/>
    </row>
  </sheetData>
  <sortState xmlns:xlrd2="http://schemas.microsoft.com/office/spreadsheetml/2017/richdata2" ref="A19:AD39">
    <sortCondition ref="B19:B39"/>
  </sortState>
  <conditionalFormatting sqref="H2">
    <cfRule type="containsText" dxfId="18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6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CC"/>
    <pageSetUpPr fitToPage="1"/>
  </sheetPr>
  <dimension ref="A1:AI150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G11" sqref="G11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150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5"/>
      <c r="X2" s="5"/>
      <c r="Y2" s="5"/>
      <c r="Z2" s="5"/>
      <c r="AA2" s="5"/>
      <c r="AB2" s="5"/>
      <c r="AC2" s="5"/>
    </row>
    <row r="3" spans="1:31" s="217" customFormat="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155</v>
      </c>
      <c r="K5" s="5"/>
    </row>
    <row r="6" spans="1:31" ht="15">
      <c r="A6" s="30"/>
      <c r="B6" s="4"/>
      <c r="C6" s="4"/>
      <c r="D6" s="4"/>
      <c r="F6" s="14"/>
      <c r="K6" s="215"/>
    </row>
    <row r="7" spans="1:31">
      <c r="A7" t="s">
        <v>120</v>
      </c>
      <c r="F7" s="210">
        <f>INDEX(Project_inputs!$J$99:$M$105, MATCH(D$2, Project_inputs!$C$99:$C$105, 0), MATCH(A7, Project_inputs!$J$98:$M$98,0))</f>
        <v>2023</v>
      </c>
      <c r="K7" s="120"/>
    </row>
    <row r="8" spans="1:31">
      <c r="A8" t="s">
        <v>30</v>
      </c>
      <c r="F8" s="210">
        <f>INDEX(Project_inputs!$J$99:$M$105, MATCH(D$2, Project_inputs!$C$99:$C$105, 0), MATCH(A8, Project_inputs!$J$98:$M$98,0))</f>
        <v>2023</v>
      </c>
      <c r="G8" s="93"/>
      <c r="K8" s="120"/>
    </row>
    <row r="9" spans="1:31" ht="15">
      <c r="B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2023</v>
      </c>
      <c r="K11" s="88">
        <f>IF(K$12="Design &amp; Procurement", $F$7, $F$8)</f>
        <v>2023</v>
      </c>
      <c r="L11" s="87"/>
      <c r="M11" s="88">
        <f>IF(M$12="Design &amp; Procurement", $F$7, $F$8)</f>
        <v>2023</v>
      </c>
      <c r="N11" s="87"/>
      <c r="O11" s="88">
        <f>IF(O$12="Design &amp; Procurement", $F$7, $F$8)</f>
        <v>2023</v>
      </c>
      <c r="P11" s="87"/>
      <c r="Q11" s="88">
        <f>IF(LEFT(Q$12, 6)="Design", $F$7, $F$8)</f>
        <v>2023</v>
      </c>
      <c r="R11" s="88">
        <f t="shared" ref="R11:U11" si="0">IF(LEFT(R$12, 6)="Design", $F$7, $F$8)</f>
        <v>2023</v>
      </c>
      <c r="S11" s="88">
        <f t="shared" si="0"/>
        <v>2023</v>
      </c>
      <c r="T11" s="88">
        <f t="shared" si="0"/>
        <v>2023</v>
      </c>
      <c r="U11" s="88">
        <f t="shared" si="0"/>
        <v>2023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208.2081405354011</v>
      </c>
      <c r="S13" s="86">
        <f ca="1">INDEX(INDIRECT($F$5&amp;"_rates"), MATCH(S$12, INDIRECT($F$5&amp;"_roles"), 0), MATCH($F$8, INDIRECT($F$5&amp;"_years"),0))</f>
        <v>195.73499225633134</v>
      </c>
      <c r="T13" s="86">
        <f ca="1">INDEX(INDIRECT($F$5&amp;"_rates"), MATCH(T$12, INDIRECT($F$5&amp;"_roles"), 0), MATCH($F$8, INDIRECT($F$5&amp;"_years"),0))</f>
        <v>270.26769757519463</v>
      </c>
      <c r="U13" s="86">
        <f ca="1">INDEX(INDIRECT($F$5&amp;"_rates"), MATCH(U$12, INDIRECT($F$5&amp;"_roles"), 0), MATCH($F$8, INDIRECT($F$5&amp;"_years"),0))</f>
        <v>173.72775290129252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/>
      <c r="Y14"/>
      <c r="Z14"/>
      <c r="AA14"/>
      <c r="AB14"/>
      <c r="AC14"/>
      <c r="AD14"/>
      <c r="AE14"/>
    </row>
    <row r="15" spans="1:31">
      <c r="B15" t="s">
        <v>121</v>
      </c>
      <c r="F15" s="129"/>
      <c r="G15" s="129"/>
      <c r="J15" s="82"/>
      <c r="K15" s="82"/>
      <c r="L15" s="217"/>
      <c r="M15" s="82"/>
      <c r="N15" s="217"/>
      <c r="O15" s="82"/>
      <c r="P15" s="217"/>
      <c r="Q15" s="220">
        <v>1220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K17" s="217"/>
      <c r="L17" s="217"/>
      <c r="M17" s="18"/>
      <c r="N17" s="217"/>
      <c r="O17" s="217"/>
      <c r="P17" s="217"/>
      <c r="Q17" s="217"/>
      <c r="R17" s="217"/>
      <c r="S17" s="217"/>
      <c r="T17" s="217"/>
      <c r="U17" s="217"/>
    </row>
    <row r="18" spans="2:35">
      <c r="D18" s="17" t="s">
        <v>86</v>
      </c>
      <c r="F18" s="112"/>
      <c r="G18" s="14"/>
      <c r="J18" s="89">
        <f>INDEX(Project_inputs!$I$10:$I$52, MATCH(D18, Project_inputs!$D$10:$D$52,0))</f>
        <v>397.32805225545206</v>
      </c>
      <c r="K18" s="251"/>
      <c r="L18" s="217"/>
      <c r="M18" s="84"/>
      <c r="N18" s="217"/>
      <c r="O18" s="82"/>
      <c r="P18" s="217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17" t="s">
        <v>87</v>
      </c>
      <c r="F19" s="112"/>
      <c r="G19" s="14"/>
      <c r="J19" s="89">
        <f>INDEX(Project_inputs!$I$10:$I$52, MATCH(D19, Project_inputs!$D$10:$D$52,0))</f>
        <v>590.73641631630699</v>
      </c>
      <c r="K19" s="251"/>
      <c r="L19" s="217"/>
      <c r="M19" s="84"/>
      <c r="N19" s="217"/>
      <c r="O19" s="82"/>
      <c r="P19" s="217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51"/>
      <c r="L20" s="217"/>
      <c r="M20" s="84"/>
      <c r="N20" s="217"/>
      <c r="O20" s="82"/>
      <c r="P20" s="217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17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51"/>
      <c r="L21" s="217"/>
      <c r="M21" s="84"/>
      <c r="N21" s="217"/>
      <c r="O21" s="82"/>
      <c r="P21" s="217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t="s">
        <v>5</v>
      </c>
      <c r="F22" s="112"/>
      <c r="J22" s="89">
        <f>INDEX(Project_inputs!$I$10:$I$52, MATCH(D22, Project_inputs!$D$10:$D$52,0))</f>
        <v>19288.460895531607</v>
      </c>
      <c r="K22" s="251"/>
      <c r="L22" s="217"/>
      <c r="M22" s="84"/>
      <c r="N22" s="217"/>
      <c r="O22" s="82"/>
      <c r="P22" s="217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t="s">
        <v>6</v>
      </c>
      <c r="F23" s="112"/>
      <c r="J23" s="89">
        <f>INDEX(Project_inputs!$I$10:$I$52, MATCH(D23, Project_inputs!$D$10:$D$52,0))</f>
        <v>24307.437059278644</v>
      </c>
      <c r="K23" s="251"/>
      <c r="L23" s="217"/>
      <c r="M23" s="84"/>
      <c r="N23" s="217"/>
      <c r="O23" s="82"/>
      <c r="P23" s="217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t="s">
        <v>20</v>
      </c>
      <c r="F24" s="112"/>
      <c r="J24" s="89">
        <f>INDEX(Project_inputs!$I$10:$I$52, MATCH(D24, Project_inputs!$D$10:$D$52,0))</f>
        <v>228.09573370220392</v>
      </c>
      <c r="K24" s="251"/>
      <c r="L24" s="217"/>
      <c r="M24" s="84"/>
      <c r="N24" s="217"/>
      <c r="O24" s="82"/>
      <c r="P24" s="217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t="s">
        <v>78</v>
      </c>
      <c r="F25" s="112"/>
      <c r="J25" s="89">
        <f>INDEX(Project_inputs!$I$10:$I$52, MATCH(D25, Project_inputs!$D$10:$D$52,0))</f>
        <v>12540.009691554345</v>
      </c>
      <c r="K25" s="251"/>
      <c r="L25" s="217"/>
      <c r="M25" s="84"/>
      <c r="N25" s="217"/>
      <c r="O25" s="82"/>
      <c r="P25" s="217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t="s">
        <v>79</v>
      </c>
      <c r="F26" s="112"/>
      <c r="J26" s="89">
        <f>INDEX(Project_inputs!$I$10:$I$52, MATCH(D26, Project_inputs!$D$10:$D$52,0))</f>
        <v>15538.890466910972</v>
      </c>
      <c r="K26" s="251"/>
      <c r="L26" s="217"/>
      <c r="M26" s="84"/>
      <c r="N26" s="217"/>
      <c r="O26" s="82"/>
      <c r="P26" s="217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t="s">
        <v>80</v>
      </c>
      <c r="F27" s="112"/>
      <c r="J27" s="89">
        <f>INDEX(Project_inputs!$I$10:$I$52, MATCH(D27, Project_inputs!$D$10:$D$52,0))</f>
        <v>162190.78251605423</v>
      </c>
      <c r="K27" s="251"/>
      <c r="L27" s="217"/>
      <c r="M27" s="84"/>
      <c r="N27" s="217"/>
      <c r="O27" s="82"/>
      <c r="P27" s="217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t="s">
        <v>93</v>
      </c>
      <c r="F28" s="94"/>
      <c r="J28" s="89">
        <f>INDEX(Project_inputs!$I$10:$I$52, MATCH(D28, Project_inputs!$D$10:$D$52,0))</f>
        <v>107553.29571704632</v>
      </c>
      <c r="K28" s="251"/>
      <c r="L28" s="217"/>
      <c r="M28" s="84"/>
      <c r="N28" s="217"/>
      <c r="O28" s="82"/>
      <c r="P28" s="217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t="s">
        <v>103</v>
      </c>
      <c r="F29" s="94"/>
      <c r="J29" s="89">
        <f>INDEX(Project_inputs!$I$10:$I$52, MATCH(D29, Project_inputs!$D$10:$D$52,0))</f>
        <v>473.00958601839528</v>
      </c>
      <c r="K29" s="251"/>
      <c r="L29" s="217"/>
      <c r="M29" s="84"/>
      <c r="N29" s="217"/>
      <c r="O29" s="82"/>
      <c r="P29" s="217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 s="217" customFormat="1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L31" s="217"/>
      <c r="M31" s="220"/>
      <c r="N31" s="217"/>
      <c r="O31" s="82"/>
      <c r="P31" s="217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L32" s="217"/>
      <c r="M32" s="84"/>
      <c r="N32" s="217"/>
      <c r="O32" s="82"/>
      <c r="P32" s="217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 s="217" customFormat="1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 s="217" customFormat="1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>
        <v>2</v>
      </c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 s="217" customFormat="1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51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G36" s="217"/>
      <c r="J36" s="220">
        <v>0</v>
      </c>
      <c r="K36" s="220"/>
      <c r="L36" s="217"/>
      <c r="M36" s="84"/>
      <c r="N36" s="217"/>
      <c r="O36" s="82"/>
      <c r="P36" s="217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G37" s="217"/>
      <c r="J37" s="220">
        <v>0</v>
      </c>
      <c r="K37" s="251"/>
      <c r="L37" s="217"/>
      <c r="M37" s="84"/>
      <c r="N37" s="217"/>
      <c r="O37" s="220"/>
      <c r="P37" s="217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G38" s="217"/>
      <c r="J38" s="220">
        <v>0</v>
      </c>
      <c r="K38" s="220"/>
      <c r="L38" s="217"/>
      <c r="M38" s="84"/>
      <c r="N38" s="217"/>
      <c r="O38" s="82"/>
      <c r="P38" s="217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tr">
        <f>Project_inputs!D31</f>
        <v>Other distribution materials</v>
      </c>
      <c r="J39" s="220">
        <v>0</v>
      </c>
      <c r="K39" s="220"/>
      <c r="L39" s="217"/>
      <c r="M39" s="84"/>
      <c r="N39" s="217"/>
      <c r="O39" s="82"/>
      <c r="P39" s="217"/>
      <c r="Q39" s="82"/>
      <c r="R39" s="251"/>
      <c r="S39" s="251"/>
      <c r="T39" s="251"/>
      <c r="U39" s="251"/>
      <c r="V39" s="217"/>
      <c r="W39" s="217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D40" s="217"/>
      <c r="K40" s="217"/>
      <c r="L40" s="217"/>
      <c r="M40" s="18"/>
      <c r="N40" s="217"/>
      <c r="O40" s="18"/>
      <c r="P40" s="217"/>
      <c r="Q40" s="18"/>
      <c r="R40" s="217"/>
      <c r="S40" s="217"/>
      <c r="T40" s="217"/>
      <c r="U40" s="217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K41" s="217"/>
      <c r="L41" s="217"/>
      <c r="M41" s="18"/>
      <c r="N41" s="217"/>
      <c r="O41" s="18"/>
      <c r="P41" s="217"/>
      <c r="Q41" s="18"/>
      <c r="R41" s="217"/>
      <c r="S41" s="217"/>
      <c r="T41" s="217"/>
      <c r="U41" s="217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D42" s="217"/>
      <c r="K42" s="217"/>
      <c r="L42" s="217"/>
      <c r="M42" s="18"/>
      <c r="N42" s="217"/>
      <c r="O42" s="18"/>
      <c r="P42" s="217"/>
      <c r="Q42" s="18"/>
      <c r="R42" s="217"/>
      <c r="S42" s="217"/>
      <c r="T42" s="217"/>
      <c r="U42" s="217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51">
        <v>1</v>
      </c>
      <c r="L43" s="217"/>
      <c r="M43" s="335">
        <v>0</v>
      </c>
      <c r="N43" s="217"/>
      <c r="O43" s="335">
        <v>0</v>
      </c>
      <c r="P43" s="217"/>
      <c r="Q43" s="82"/>
      <c r="R43" s="220"/>
      <c r="S43" s="220"/>
      <c r="T43" s="334">
        <v>900</v>
      </c>
      <c r="U43" s="334">
        <v>1500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51"/>
      <c r="L44" s="217"/>
      <c r="M44" s="84"/>
      <c r="N44" s="217"/>
      <c r="O44" s="82"/>
      <c r="P44" s="217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51"/>
      <c r="L45" s="217"/>
      <c r="M45" s="84"/>
      <c r="N45" s="217"/>
      <c r="O45" s="82"/>
      <c r="P45" s="217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51">
        <v>1</v>
      </c>
      <c r="L46" s="217"/>
      <c r="M46" s="335">
        <v>0</v>
      </c>
      <c r="N46" s="217"/>
      <c r="O46" s="82"/>
      <c r="P46" s="217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51"/>
      <c r="L47" s="217"/>
      <c r="M47" s="84"/>
      <c r="N47" s="217"/>
      <c r="O47" s="82"/>
      <c r="P47" s="217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51"/>
      <c r="L48" s="217"/>
      <c r="M48" s="84"/>
      <c r="N48" s="217"/>
      <c r="O48" s="82"/>
      <c r="P48" s="217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51"/>
      <c r="L49" s="217"/>
      <c r="M49" s="84"/>
      <c r="N49" s="217"/>
      <c r="O49" s="82"/>
      <c r="P49" s="217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51"/>
      <c r="L50" s="217"/>
      <c r="M50" s="84"/>
      <c r="N50" s="217"/>
      <c r="O50" s="82"/>
      <c r="P50" s="217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51"/>
      <c r="L51" s="217"/>
      <c r="M51" s="84"/>
      <c r="N51" s="217"/>
      <c r="O51" s="82"/>
      <c r="P51" s="217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51"/>
      <c r="L52" s="217"/>
      <c r="M52" s="84"/>
      <c r="N52" s="217"/>
      <c r="O52" s="82"/>
      <c r="P52" s="217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51"/>
      <c r="L53" s="217"/>
      <c r="M53" s="84"/>
      <c r="N53" s="217"/>
      <c r="O53" s="82"/>
      <c r="P53" s="217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 s="217" customFormat="1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51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 s="217" customFormat="1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51"/>
      <c r="M55" s="84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 s="217" customFormat="1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51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 s="217" customFormat="1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51"/>
      <c r="M57" s="84"/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 s="217" customFormat="1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51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 s="217" customFormat="1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51"/>
      <c r="L60" s="217"/>
      <c r="M60" s="84"/>
      <c r="N60" s="217"/>
      <c r="O60" s="82"/>
      <c r="P60" s="217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5" t="s">
        <v>85</v>
      </c>
      <c r="F61" s="130"/>
      <c r="J61" s="220">
        <v>1230120</v>
      </c>
      <c r="K61" s="295">
        <v>0.2</v>
      </c>
      <c r="L61" s="217"/>
      <c r="M61" s="84"/>
      <c r="N61" s="217"/>
      <c r="O61" s="220"/>
      <c r="P61" s="217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5" t="s">
        <v>18</v>
      </c>
      <c r="F62" s="129"/>
      <c r="J62" s="82"/>
      <c r="K62" s="82"/>
      <c r="L62" s="217"/>
      <c r="M62" s="82"/>
      <c r="N62" s="217"/>
      <c r="O62" s="220"/>
      <c r="P62" s="217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 s="217" customFormat="1">
      <c r="D63" s="11" t="s">
        <v>138</v>
      </c>
      <c r="F63" s="129"/>
      <c r="J63" s="82"/>
      <c r="K63" s="82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5" t="s">
        <v>65</v>
      </c>
      <c r="F64" s="129"/>
      <c r="J64" s="82"/>
      <c r="K64" s="82"/>
      <c r="L64" s="217"/>
      <c r="M64" s="82"/>
      <c r="N64" s="217"/>
      <c r="O64" s="220"/>
      <c r="P64" s="217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K65" s="217"/>
      <c r="L65" s="217"/>
      <c r="M65" s="217"/>
      <c r="N65" s="217"/>
      <c r="O65" s="121"/>
      <c r="P65" s="217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K66" s="217"/>
      <c r="L66" s="217"/>
      <c r="M66" s="8"/>
      <c r="N66" s="217"/>
      <c r="O66" s="45"/>
      <c r="P66" s="217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L67" s="217"/>
      <c r="M67" s="251"/>
      <c r="N67" s="217"/>
      <c r="O67" s="82"/>
      <c r="P67" s="217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G68" s="217"/>
      <c r="J68" s="82"/>
      <c r="K68" s="82"/>
      <c r="L68" s="217"/>
      <c r="M68" s="220">
        <v>16320</v>
      </c>
      <c r="N68" s="217"/>
      <c r="O68" s="82"/>
      <c r="P68" s="217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L69" s="217"/>
      <c r="M69" s="251"/>
      <c r="N69" s="217"/>
      <c r="O69" s="82"/>
      <c r="P69" s="217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L70" s="217"/>
      <c r="M70" s="251">
        <v>40800</v>
      </c>
      <c r="N70" s="217"/>
      <c r="O70" s="82"/>
      <c r="P70" s="217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99</v>
      </c>
      <c r="E71" s="120"/>
      <c r="F71" s="129"/>
      <c r="J71" s="82"/>
      <c r="K71" s="82"/>
      <c r="L71" s="217"/>
      <c r="M71" s="251"/>
      <c r="N71" s="217"/>
      <c r="O71" s="82"/>
      <c r="P71" s="217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" customFormat="1">
      <c r="A72"/>
      <c r="B72"/>
      <c r="C72"/>
      <c r="D72"/>
      <c r="E72"/>
      <c r="F72" s="20"/>
      <c r="G72" s="20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" customFormat="1">
      <c r="A73"/>
      <c r="B73"/>
      <c r="C73"/>
      <c r="D73"/>
      <c r="E73"/>
      <c r="F73" s="20"/>
      <c r="G73" s="20"/>
      <c r="J73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" customFormat="1">
      <c r="A74"/>
      <c r="B74"/>
      <c r="C74"/>
      <c r="D74"/>
      <c r="E74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" customFormat="1">
      <c r="A75"/>
      <c r="B75"/>
      <c r="C75"/>
      <c r="D75"/>
      <c r="E75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" customFormat="1">
      <c r="A76"/>
      <c r="B76"/>
      <c r="C76"/>
      <c r="D76"/>
      <c r="E76"/>
      <c r="F76" s="20"/>
      <c r="G76" s="20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" customFormat="1">
      <c r="A77"/>
      <c r="B77"/>
      <c r="C77"/>
      <c r="D77"/>
      <c r="E77"/>
      <c r="F77" s="20"/>
      <c r="G77" s="20"/>
      <c r="X77" s="217"/>
      <c r="Y77" s="217"/>
      <c r="Z77" s="217"/>
      <c r="AA77" s="217"/>
      <c r="AB77" s="217"/>
      <c r="AC77" s="217"/>
      <c r="AD77" s="217"/>
    </row>
    <row r="78" spans="1:35" s="2" customFormat="1">
      <c r="A78"/>
      <c r="B78"/>
      <c r="C78"/>
      <c r="D78"/>
      <c r="E78"/>
      <c r="F78" s="20"/>
      <c r="G78" s="20"/>
      <c r="X78" s="217"/>
      <c r="Y78" s="217"/>
      <c r="Z78" s="217"/>
      <c r="AA78" s="217"/>
      <c r="AB78" s="217"/>
      <c r="AC78" s="217"/>
      <c r="AD78" s="217"/>
    </row>
    <row r="79" spans="1:35" s="2" customFormat="1">
      <c r="A79"/>
      <c r="B79"/>
      <c r="C79"/>
      <c r="D79"/>
      <c r="E79"/>
      <c r="F79" s="20"/>
      <c r="G79" s="20"/>
      <c r="X79" s="217"/>
      <c r="Y79" s="217"/>
      <c r="Z79" s="217"/>
      <c r="AA79" s="217"/>
      <c r="AB79" s="217"/>
      <c r="AC79" s="217"/>
      <c r="AD79" s="217"/>
    </row>
    <row r="80" spans="1:35" s="2" customFormat="1">
      <c r="A80"/>
      <c r="B80"/>
      <c r="C80"/>
      <c r="D80"/>
      <c r="E80"/>
      <c r="F80" s="20"/>
      <c r="G80" s="20"/>
      <c r="X80" s="217"/>
      <c r="Y80" s="217"/>
      <c r="Z80" s="217"/>
      <c r="AA80" s="217"/>
      <c r="AB80" s="217"/>
      <c r="AC80" s="217"/>
      <c r="AD80" s="217"/>
    </row>
    <row r="81" spans="1:27" s="2" customFormat="1">
      <c r="A81"/>
      <c r="B81"/>
      <c r="C81"/>
      <c r="D81"/>
      <c r="E81"/>
      <c r="F81" s="20"/>
      <c r="G81" s="20"/>
      <c r="X81" s="218"/>
      <c r="Y81" s="218"/>
      <c r="Z81" s="218"/>
      <c r="AA81" s="218"/>
    </row>
    <row r="82" spans="1:27" s="2" customFormat="1">
      <c r="A82"/>
      <c r="B82"/>
      <c r="C82"/>
      <c r="D82"/>
      <c r="E82"/>
      <c r="F82" s="20"/>
      <c r="G82" s="20"/>
      <c r="X82" s="218"/>
      <c r="Y82" s="218"/>
      <c r="Z82" s="218"/>
      <c r="AA82" s="218"/>
    </row>
    <row r="83" spans="1:27" s="2" customFormat="1">
      <c r="A83"/>
      <c r="B83"/>
      <c r="C83"/>
      <c r="D83"/>
      <c r="E83"/>
      <c r="F83" s="20"/>
      <c r="G83" s="20"/>
    </row>
    <row r="84" spans="1:27" s="2" customFormat="1">
      <c r="A84"/>
      <c r="B84"/>
      <c r="C84"/>
      <c r="D84"/>
      <c r="E84"/>
      <c r="F84" s="20"/>
      <c r="G84" s="20"/>
    </row>
    <row r="85" spans="1:27" s="2" customFormat="1">
      <c r="A85"/>
      <c r="B85"/>
      <c r="C85"/>
      <c r="D85"/>
      <c r="E85"/>
      <c r="F85" s="20"/>
      <c r="G85" s="20"/>
    </row>
    <row r="86" spans="1:27" s="2" customFormat="1">
      <c r="A86"/>
      <c r="B86"/>
      <c r="C86"/>
      <c r="D86"/>
      <c r="E86"/>
      <c r="F86" s="20"/>
      <c r="G86" s="20"/>
    </row>
    <row r="87" spans="1:27" s="2" customFormat="1">
      <c r="A87"/>
      <c r="B87"/>
      <c r="C87"/>
      <c r="D87"/>
      <c r="E87"/>
      <c r="F87" s="20"/>
      <c r="G87" s="20"/>
    </row>
    <row r="88" spans="1:27" s="2" customFormat="1">
      <c r="A88"/>
      <c r="B88"/>
      <c r="C88"/>
      <c r="D88"/>
      <c r="E88"/>
      <c r="F88" s="20"/>
      <c r="G88" s="20"/>
    </row>
    <row r="89" spans="1:27" s="2" customFormat="1">
      <c r="A89"/>
      <c r="B89"/>
      <c r="C89"/>
      <c r="D89"/>
      <c r="E89"/>
      <c r="F89" s="20"/>
      <c r="G89" s="20"/>
    </row>
    <row r="90" spans="1:27" s="2" customFormat="1">
      <c r="A90"/>
      <c r="B90"/>
      <c r="C90"/>
      <c r="D90"/>
      <c r="E90"/>
      <c r="F90" s="20"/>
      <c r="G90" s="20"/>
    </row>
    <row r="91" spans="1:27" s="2" customFormat="1">
      <c r="A91"/>
      <c r="B91"/>
      <c r="C91"/>
      <c r="D91"/>
      <c r="E91"/>
      <c r="F91" s="20"/>
      <c r="G91" s="20"/>
    </row>
    <row r="92" spans="1:27" s="2" customFormat="1">
      <c r="A92"/>
      <c r="B92"/>
      <c r="C92"/>
      <c r="D92"/>
      <c r="E92"/>
      <c r="F92" s="20"/>
      <c r="G92" s="20"/>
    </row>
    <row r="93" spans="1:27" s="2" customFormat="1">
      <c r="A93"/>
      <c r="B93"/>
      <c r="C93"/>
      <c r="D93"/>
      <c r="E93"/>
      <c r="F93" s="20"/>
      <c r="G93" s="20"/>
    </row>
    <row r="94" spans="1:27" s="2" customFormat="1">
      <c r="A94"/>
      <c r="B94"/>
      <c r="C94"/>
      <c r="D94"/>
      <c r="E94"/>
      <c r="F94" s="20"/>
      <c r="G94" s="20"/>
    </row>
    <row r="95" spans="1:27" s="2" customFormat="1">
      <c r="A95"/>
      <c r="B95"/>
      <c r="C95"/>
      <c r="D95"/>
      <c r="E95"/>
      <c r="F95" s="20"/>
      <c r="G95" s="20"/>
    </row>
    <row r="96" spans="1:2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</row>
    <row r="148" spans="1:13" s="2" customFormat="1">
      <c r="A148"/>
      <c r="B148"/>
      <c r="C148"/>
      <c r="D148"/>
      <c r="E148"/>
      <c r="F148" s="20"/>
      <c r="G148" s="20"/>
      <c r="M148"/>
    </row>
    <row r="149" spans="1:13" s="2" customFormat="1">
      <c r="A149"/>
      <c r="B149"/>
      <c r="C149"/>
      <c r="D149"/>
      <c r="E149"/>
      <c r="F149" s="20"/>
      <c r="G149" s="20"/>
      <c r="M149"/>
    </row>
    <row r="150" spans="1:13" s="2" customFormat="1">
      <c r="A150"/>
      <c r="B150"/>
      <c r="C150"/>
      <c r="D150"/>
      <c r="E150"/>
      <c r="F150" s="20"/>
      <c r="G150" s="20"/>
      <c r="M150"/>
    </row>
  </sheetData>
  <sortState xmlns:xlrd2="http://schemas.microsoft.com/office/spreadsheetml/2017/richdata2" ref="A19:AD39">
    <sortCondition ref="B19:B39"/>
  </sortState>
  <conditionalFormatting sqref="H2">
    <cfRule type="containsText" dxfId="17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7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>
    <tabColor rgb="FFFFFFCC"/>
    <pageSetUpPr fitToPage="1"/>
  </sheetPr>
  <dimension ref="A1:AI2379"/>
  <sheetViews>
    <sheetView showGridLines="0" zoomScale="70" zoomScaleNormal="70" workbookViewId="0">
      <pane xSplit="6" ySplit="10" topLeftCell="G11" activePane="bottomRight" state="frozen"/>
      <selection activeCell="D10" sqref="D10"/>
      <selection pane="topRight" activeCell="D10" sqref="D10"/>
      <selection pane="bottomLeft" activeCell="D10" sqref="D10"/>
      <selection pane="bottomRight" activeCell="J1" sqref="J1:K2"/>
    </sheetView>
  </sheetViews>
  <sheetFormatPr defaultRowHeight="12.75"/>
  <cols>
    <col min="1" max="1" width="2.28515625" style="217" customWidth="1"/>
    <col min="2" max="2" width="5.42578125" style="217" customWidth="1"/>
    <col min="3" max="3" width="5" style="217" customWidth="1"/>
    <col min="4" max="4" width="37.7109375" style="217" customWidth="1"/>
    <col min="5" max="5" width="4.5703125" style="217" customWidth="1"/>
    <col min="6" max="6" width="15.5703125" style="217" customWidth="1"/>
    <col min="7" max="7" width="13" style="217" customWidth="1"/>
    <col min="8" max="8" width="2.7109375" style="217" customWidth="1"/>
    <col min="9" max="9" width="1.85546875" style="217" customWidth="1"/>
    <col min="10" max="10" width="12.7109375" style="217" customWidth="1"/>
    <col min="11" max="11" width="12.140625" style="217" customWidth="1"/>
    <col min="12" max="12" width="1" style="217" customWidth="1"/>
    <col min="13" max="13" width="15.7109375" style="217" customWidth="1"/>
    <col min="14" max="14" width="2" style="217" customWidth="1"/>
    <col min="15" max="15" width="13.85546875" style="217" customWidth="1"/>
    <col min="16" max="16" width="2" style="217" customWidth="1"/>
    <col min="17" max="21" width="13.85546875" style="217" customWidth="1"/>
    <col min="22" max="23" width="3.5703125" style="217" customWidth="1"/>
    <col min="24" max="25" width="20.7109375" style="217" customWidth="1"/>
    <col min="26" max="27" width="16.5703125" style="217" customWidth="1"/>
    <col min="28" max="31" width="13.28515625" style="217" customWidth="1"/>
    <col min="32" max="16384" width="9.140625" style="217"/>
  </cols>
  <sheetData>
    <row r="1" spans="1:31" ht="23.25">
      <c r="A1" s="168" t="str">
        <f>Project_inputs!A1</f>
        <v>Powercor REFCLs</v>
      </c>
      <c r="B1" s="169"/>
      <c r="C1" s="169"/>
      <c r="D1" s="169"/>
      <c r="E1" s="169"/>
      <c r="F1" s="169"/>
      <c r="G1" s="169"/>
      <c r="H1" s="169"/>
      <c r="I1" s="169"/>
      <c r="J1" s="336" t="s">
        <v>193</v>
      </c>
      <c r="K1" s="336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31" ht="17.25" customHeight="1">
      <c r="A2" s="170" t="s">
        <v>71</v>
      </c>
      <c r="B2" s="169"/>
      <c r="C2" s="169"/>
      <c r="D2" s="170" t="s">
        <v>152</v>
      </c>
      <c r="E2" s="170"/>
      <c r="F2" s="170"/>
      <c r="G2" s="169"/>
      <c r="H2" s="171"/>
      <c r="I2" s="169"/>
      <c r="J2" s="337" t="s">
        <v>194</v>
      </c>
      <c r="K2" s="337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6"/>
      <c r="W2" s="219"/>
      <c r="X2" s="219"/>
      <c r="Y2" s="219"/>
      <c r="Z2" s="219"/>
      <c r="AA2" s="219"/>
      <c r="AB2" s="219"/>
      <c r="AC2" s="219"/>
    </row>
    <row r="3" spans="1:31" ht="12.75" customHeight="1">
      <c r="A3" s="172" t="str">
        <f>Project_inputs!A3</f>
        <v>(real 2021 dollars)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09" t="s">
        <v>155</v>
      </c>
      <c r="K5" s="219"/>
    </row>
    <row r="6" spans="1:31" ht="15">
      <c r="A6" s="221"/>
      <c r="B6" s="4"/>
      <c r="C6" s="4"/>
      <c r="D6" s="4"/>
      <c r="F6" s="14"/>
      <c r="K6" s="215"/>
    </row>
    <row r="7" spans="1:31">
      <c r="A7" s="217" t="s">
        <v>120</v>
      </c>
      <c r="F7" s="210">
        <f>INDEX(Project_inputs!$J$99:$M$105, MATCH(D$2, Project_inputs!$C$99:$C$105, 0), MATCH(A7, Project_inputs!$J$98:$M$98,0))</f>
        <v>2024</v>
      </c>
      <c r="K7" s="120"/>
    </row>
    <row r="8" spans="1:31">
      <c r="A8" s="217" t="s">
        <v>30</v>
      </c>
      <c r="F8" s="210">
        <f>INDEX(Project_inputs!$J$99:$M$105, MATCH(D$2, Project_inputs!$C$99:$C$105, 0), MATCH(A8, Project_inputs!$J$98:$M$98,0))</f>
        <v>2024</v>
      </c>
      <c r="G8" s="93"/>
      <c r="K8" s="120"/>
    </row>
    <row r="9" spans="1:31" ht="15">
      <c r="B9" s="4"/>
      <c r="G9" s="156"/>
      <c r="K9" s="120"/>
    </row>
    <row r="10" spans="1:31" ht="21.75" customHeight="1">
      <c r="J10" s="113" t="s">
        <v>4</v>
      </c>
      <c r="K10" s="113"/>
      <c r="L10" s="7"/>
      <c r="M10" s="113" t="s">
        <v>39</v>
      </c>
      <c r="N10" s="7"/>
      <c r="O10" s="113" t="s">
        <v>95</v>
      </c>
      <c r="P10" s="7"/>
      <c r="Q10" s="113" t="s">
        <v>17</v>
      </c>
      <c r="R10" s="113"/>
      <c r="S10" s="113"/>
      <c r="T10" s="113"/>
      <c r="U10" s="113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88">
        <f>IF(J$12="Design &amp; Procurement", $F$7, $F$8)</f>
        <v>2024</v>
      </c>
      <c r="K11" s="88">
        <f>IF(K$12="Design &amp; Procurement", $F$7, $F$8)</f>
        <v>2024</v>
      </c>
      <c r="L11" s="87"/>
      <c r="M11" s="88">
        <f>IF(M$12="Design &amp; Procurement", $F$7, $F$8)</f>
        <v>2024</v>
      </c>
      <c r="N11" s="87"/>
      <c r="O11" s="88">
        <f>IF(O$12="Design &amp; Procurement", $F$7, $F$8)</f>
        <v>2024</v>
      </c>
      <c r="P11" s="87"/>
      <c r="Q11" s="88">
        <f>IF(LEFT(Q$12, 6)="Design", $F$7, $F$8)</f>
        <v>2024</v>
      </c>
      <c r="R11" s="88">
        <f t="shared" ref="R11:U11" si="0">IF(LEFT(R$12, 6)="Design", $F$7, $F$8)</f>
        <v>2024</v>
      </c>
      <c r="S11" s="88">
        <f t="shared" si="0"/>
        <v>2024</v>
      </c>
      <c r="T11" s="88">
        <f t="shared" si="0"/>
        <v>2024</v>
      </c>
      <c r="U11" s="88">
        <f t="shared" si="0"/>
        <v>2024</v>
      </c>
      <c r="V11" s="18"/>
      <c r="W11" s="18"/>
    </row>
    <row r="12" spans="1:31" s="8" customFormat="1" ht="15.75">
      <c r="A12" s="6"/>
      <c r="B12" s="6"/>
      <c r="C12" s="6"/>
      <c r="D12" s="6"/>
      <c r="E12" s="217"/>
      <c r="F12" s="21"/>
      <c r="G12" s="21"/>
      <c r="J12" s="81" t="s">
        <v>32</v>
      </c>
      <c r="K12" s="81" t="s">
        <v>31</v>
      </c>
      <c r="M12" s="162" t="s">
        <v>15</v>
      </c>
      <c r="O12" s="162" t="s">
        <v>96</v>
      </c>
      <c r="Q12" s="162" t="s">
        <v>125</v>
      </c>
      <c r="R12" s="162" t="s">
        <v>28</v>
      </c>
      <c r="S12" s="162" t="s">
        <v>27</v>
      </c>
      <c r="T12" s="162" t="s">
        <v>2</v>
      </c>
      <c r="U12" s="162" t="s">
        <v>3</v>
      </c>
      <c r="X12" s="217"/>
      <c r="Y12" s="217"/>
      <c r="Z12" s="217"/>
      <c r="AA12" s="217"/>
      <c r="AB12" s="217"/>
      <c r="AC12" s="217"/>
      <c r="AD12" s="217"/>
      <c r="AE12" s="217"/>
    </row>
    <row r="13" spans="1:31" s="8" customFormat="1" ht="15.75">
      <c r="A13" s="6"/>
      <c r="B13" s="208" t="s">
        <v>106</v>
      </c>
      <c r="C13" s="6"/>
      <c r="E13" s="9"/>
      <c r="F13" s="40"/>
      <c r="G13" s="40"/>
      <c r="H13" s="9"/>
      <c r="I13" s="9"/>
      <c r="K13" s="9"/>
      <c r="L13" s="9"/>
      <c r="M13" s="9"/>
      <c r="N13" s="9"/>
      <c r="O13" s="86"/>
      <c r="P13" s="9"/>
      <c r="Q13" s="86">
        <f>INDEX(design_rates, MATCH($F$7, design_years,0))</f>
        <v>215.30468450726011</v>
      </c>
      <c r="R13" s="86">
        <f ca="1">INDEX(INDIRECT($F$5&amp;"_rates"), MATCH(R$12, INDIRECT($F$5&amp;"_roles"), 0), MATCH($F$8, INDIRECT($F$5&amp;"_years"),0))</f>
        <v>208.2081405354011</v>
      </c>
      <c r="S13" s="86">
        <f ca="1">INDEX(INDIRECT($F$5&amp;"_rates"), MATCH(S$12, INDIRECT($F$5&amp;"_roles"), 0), MATCH($F$8, INDIRECT($F$5&amp;"_years"),0))</f>
        <v>195.73499225633134</v>
      </c>
      <c r="T13" s="86">
        <f ca="1">INDEX(INDIRECT($F$5&amp;"_rates"), MATCH(T$12, INDIRECT($F$5&amp;"_roles"), 0), MATCH($F$8, INDIRECT($F$5&amp;"_years"),0))</f>
        <v>270.26769757519463</v>
      </c>
      <c r="U13" s="86">
        <f ca="1">INDEX(INDIRECT($F$5&amp;"_rates"), MATCH(U$12, INDIRECT($F$5&amp;"_roles"), 0), MATCH($F$8, INDIRECT($F$5&amp;"_years"),0))</f>
        <v>173.72775290129252</v>
      </c>
      <c r="X13" s="217"/>
      <c r="Y13" s="217"/>
      <c r="Z13" s="217"/>
      <c r="AA13" s="217"/>
      <c r="AB13" s="217"/>
      <c r="AC13" s="217"/>
      <c r="AD13" s="217"/>
      <c r="AE13" s="217"/>
    </row>
    <row r="14" spans="1:31" s="8" customFormat="1" ht="15.75">
      <c r="A14" s="6"/>
      <c r="B14" s="9"/>
      <c r="C14" s="6"/>
      <c r="E14" s="9"/>
      <c r="F14" s="40"/>
      <c r="G14" s="40"/>
      <c r="H14" s="9"/>
      <c r="I14" s="9"/>
      <c r="K14" s="9"/>
      <c r="L14" s="9"/>
      <c r="M14" s="9"/>
      <c r="N14" s="9"/>
      <c r="O14" s="86"/>
      <c r="P14" s="9"/>
      <c r="Q14" s="86"/>
      <c r="R14" s="86"/>
      <c r="S14" s="86"/>
      <c r="T14" s="86"/>
      <c r="U14" s="86"/>
      <c r="X14" s="217"/>
      <c r="Y14" s="217"/>
      <c r="Z14" s="217"/>
      <c r="AA14" s="217"/>
      <c r="AB14" s="217"/>
      <c r="AC14" s="217"/>
      <c r="AD14" s="217"/>
      <c r="AE14" s="217"/>
    </row>
    <row r="15" spans="1:31">
      <c r="B15" s="217" t="s">
        <v>121</v>
      </c>
      <c r="F15" s="129"/>
      <c r="G15" s="129"/>
      <c r="J15" s="82"/>
      <c r="K15" s="82"/>
      <c r="M15" s="82"/>
      <c r="O15" s="82"/>
      <c r="Q15" s="220">
        <v>610</v>
      </c>
      <c r="R15" s="92"/>
      <c r="S15" s="92"/>
      <c r="T15" s="92"/>
      <c r="U15" s="92"/>
    </row>
    <row r="16" spans="1:31">
      <c r="D16" s="11"/>
      <c r="F16" s="12"/>
      <c r="G16" s="12"/>
      <c r="K16" s="45"/>
      <c r="L16" s="45"/>
      <c r="M16" s="18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2:35" ht="15">
      <c r="B17" s="9" t="s">
        <v>45</v>
      </c>
      <c r="M17" s="18"/>
    </row>
    <row r="18" spans="2:35">
      <c r="D18" s="224" t="s">
        <v>86</v>
      </c>
      <c r="F18" s="112"/>
      <c r="G18" s="14"/>
      <c r="J18" s="89">
        <f>INDEX(Project_inputs!$I$10:$I$52, MATCH(D18, Project_inputs!$D$10:$D$52,0))</f>
        <v>397.32805225545206</v>
      </c>
      <c r="K18" s="251"/>
      <c r="M18" s="84"/>
      <c r="O18" s="82"/>
      <c r="Q18" s="82"/>
      <c r="R18" s="251"/>
      <c r="S18" s="251"/>
      <c r="T18" s="251"/>
      <c r="U18" s="251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</row>
    <row r="19" spans="2:35">
      <c r="D19" s="224" t="s">
        <v>87</v>
      </c>
      <c r="F19" s="112"/>
      <c r="G19" s="14"/>
      <c r="J19" s="89">
        <f>INDEX(Project_inputs!$I$10:$I$52, MATCH(D19, Project_inputs!$D$10:$D$52,0))</f>
        <v>590.73641631630699</v>
      </c>
      <c r="K19" s="251"/>
      <c r="M19" s="84"/>
      <c r="O19" s="82"/>
      <c r="Q19" s="82"/>
      <c r="R19" s="251"/>
      <c r="S19" s="251"/>
      <c r="T19" s="251"/>
      <c r="U19" s="251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</row>
    <row r="20" spans="2:35">
      <c r="D20" s="217" t="s">
        <v>68</v>
      </c>
      <c r="F20" s="94"/>
      <c r="H20" s="12"/>
      <c r="I20" s="12"/>
      <c r="J20" s="89">
        <f>INDEX(Project_inputs!$I$10:$I$52, MATCH(D20, Project_inputs!$D$10:$D$52,0))</f>
        <v>27103.449278854048</v>
      </c>
      <c r="K20" s="251"/>
      <c r="M20" s="84"/>
      <c r="O20" s="82"/>
      <c r="Q20" s="82"/>
      <c r="R20" s="251"/>
      <c r="S20" s="251"/>
      <c r="T20" s="251"/>
      <c r="U20" s="251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</row>
    <row r="21" spans="2:35">
      <c r="D21" s="224" t="s">
        <v>67</v>
      </c>
      <c r="F21" s="112"/>
      <c r="H21" s="12"/>
      <c r="I21" s="12"/>
      <c r="J21" s="89">
        <f>INDEX(Project_inputs!$I$10:$I$52, MATCH(D21, Project_inputs!$D$10:$D$52,0))</f>
        <v>9411.2509952012024</v>
      </c>
      <c r="K21" s="251"/>
      <c r="M21" s="84"/>
      <c r="O21" s="82"/>
      <c r="Q21" s="82"/>
      <c r="R21" s="251"/>
      <c r="S21" s="251"/>
      <c r="T21" s="251"/>
      <c r="U21" s="251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</row>
    <row r="22" spans="2:35">
      <c r="D22" s="217" t="s">
        <v>5</v>
      </c>
      <c r="F22" s="112"/>
      <c r="J22" s="89">
        <f>INDEX(Project_inputs!$I$10:$I$52, MATCH(D22, Project_inputs!$D$10:$D$52,0))</f>
        <v>19288.460895531607</v>
      </c>
      <c r="K22" s="251"/>
      <c r="M22" s="84"/>
      <c r="O22" s="82"/>
      <c r="Q22" s="82"/>
      <c r="R22" s="251"/>
      <c r="S22" s="251"/>
      <c r="T22" s="251"/>
      <c r="U22" s="251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</row>
    <row r="23" spans="2:35">
      <c r="D23" s="217" t="s">
        <v>6</v>
      </c>
      <c r="F23" s="112"/>
      <c r="J23" s="89">
        <f>INDEX(Project_inputs!$I$10:$I$52, MATCH(D23, Project_inputs!$D$10:$D$52,0))</f>
        <v>24307.437059278644</v>
      </c>
      <c r="K23" s="251"/>
      <c r="M23" s="84"/>
      <c r="O23" s="82"/>
      <c r="Q23" s="82"/>
      <c r="R23" s="251"/>
      <c r="S23" s="251"/>
      <c r="T23" s="251"/>
      <c r="U23" s="251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</row>
    <row r="24" spans="2:35">
      <c r="D24" s="217" t="s">
        <v>20</v>
      </c>
      <c r="F24" s="112"/>
      <c r="J24" s="89">
        <f>INDEX(Project_inputs!$I$10:$I$52, MATCH(D24, Project_inputs!$D$10:$D$52,0))</f>
        <v>228.09573370220392</v>
      </c>
      <c r="K24" s="220"/>
      <c r="M24" s="84"/>
      <c r="O24" s="82"/>
      <c r="Q24" s="82"/>
      <c r="R24" s="251"/>
      <c r="S24" s="251"/>
      <c r="T24" s="251"/>
      <c r="U24" s="251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</row>
    <row r="25" spans="2:35">
      <c r="D25" s="217" t="s">
        <v>78</v>
      </c>
      <c r="F25" s="112"/>
      <c r="J25" s="89">
        <f>INDEX(Project_inputs!$I$10:$I$52, MATCH(D25, Project_inputs!$D$10:$D$52,0))</f>
        <v>12540.009691554345</v>
      </c>
      <c r="K25" s="220"/>
      <c r="M25" s="84"/>
      <c r="O25" s="82"/>
      <c r="Q25" s="82"/>
      <c r="R25" s="251"/>
      <c r="S25" s="251"/>
      <c r="T25" s="251"/>
      <c r="U25" s="251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</row>
    <row r="26" spans="2:35">
      <c r="D26" s="217" t="s">
        <v>79</v>
      </c>
      <c r="F26" s="112"/>
      <c r="J26" s="89">
        <f>INDEX(Project_inputs!$I$10:$I$52, MATCH(D26, Project_inputs!$D$10:$D$52,0))</f>
        <v>15538.890466910972</v>
      </c>
      <c r="K26" s="220"/>
      <c r="M26" s="84"/>
      <c r="O26" s="82"/>
      <c r="Q26" s="82"/>
      <c r="R26" s="251"/>
      <c r="S26" s="251"/>
      <c r="T26" s="251"/>
      <c r="U26" s="251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</row>
    <row r="27" spans="2:35">
      <c r="D27" s="217" t="s">
        <v>80</v>
      </c>
      <c r="F27" s="112"/>
      <c r="J27" s="89">
        <f>INDEX(Project_inputs!$I$10:$I$52, MATCH(D27, Project_inputs!$D$10:$D$52,0))</f>
        <v>162190.78251605423</v>
      </c>
      <c r="K27" s="220"/>
      <c r="M27" s="84"/>
      <c r="O27" s="82"/>
      <c r="Q27" s="82"/>
      <c r="R27" s="251"/>
      <c r="S27" s="251"/>
      <c r="T27" s="251"/>
      <c r="U27" s="251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</row>
    <row r="28" spans="2:35">
      <c r="D28" s="217" t="s">
        <v>93</v>
      </c>
      <c r="F28" s="94"/>
      <c r="J28" s="89">
        <f>INDEX(Project_inputs!$I$10:$I$52, MATCH(D28, Project_inputs!$D$10:$D$52,0))</f>
        <v>107553.29571704632</v>
      </c>
      <c r="K28" s="220"/>
      <c r="M28" s="84"/>
      <c r="O28" s="82"/>
      <c r="Q28" s="82"/>
      <c r="R28" s="251"/>
      <c r="S28" s="251"/>
      <c r="T28" s="251"/>
      <c r="U28" s="251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</row>
    <row r="29" spans="2:35">
      <c r="D29" s="217" t="s">
        <v>103</v>
      </c>
      <c r="F29" s="94"/>
      <c r="J29" s="89">
        <f>INDEX(Project_inputs!$I$10:$I$52, MATCH(D29, Project_inputs!$D$10:$D$52,0))</f>
        <v>473.00958601839528</v>
      </c>
      <c r="K29" s="251">
        <v>600</v>
      </c>
      <c r="M29" s="84"/>
      <c r="O29" s="82"/>
      <c r="Q29" s="82"/>
      <c r="R29" s="251"/>
      <c r="S29" s="251"/>
      <c r="T29" s="251"/>
      <c r="U29" s="251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</row>
    <row r="30" spans="2:35">
      <c r="D30" s="217" t="s">
        <v>114</v>
      </c>
      <c r="F30" s="94"/>
      <c r="J30" s="89">
        <f>INDEX(Project_inputs!$I$10:$I$52, MATCH(D30, Project_inputs!$D$10:$D$52,0))</f>
        <v>1118.8358521196446</v>
      </c>
      <c r="K30" s="251"/>
      <c r="M30" s="84"/>
      <c r="O30" s="82"/>
      <c r="Q30" s="82"/>
      <c r="R30" s="251"/>
      <c r="S30" s="251"/>
      <c r="T30" s="251"/>
      <c r="U30" s="251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</row>
    <row r="31" spans="2:35">
      <c r="D31" s="219" t="s">
        <v>126</v>
      </c>
      <c r="F31" s="94"/>
      <c r="J31" s="89">
        <f>INDEX(Project_inputs!$I$10:$I$52, MATCH(D31, Project_inputs!$D$10:$D$52,0))</f>
        <v>27103.449278854048</v>
      </c>
      <c r="K31" s="251"/>
      <c r="M31" s="220"/>
      <c r="O31" s="82"/>
      <c r="Q31" s="251"/>
      <c r="R31" s="251"/>
      <c r="S31" s="251"/>
      <c r="T31" s="251"/>
      <c r="U31" s="251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</row>
    <row r="32" spans="2:35">
      <c r="D32" s="219" t="s">
        <v>127</v>
      </c>
      <c r="F32" s="94"/>
      <c r="J32" s="89">
        <f>INDEX(Project_inputs!$I$10:$I$52, MATCH(D32, Project_inputs!$D$10:$D$52,0))</f>
        <v>68410.850859633822</v>
      </c>
      <c r="K32" s="251"/>
      <c r="M32" s="84"/>
      <c r="O32" s="82"/>
      <c r="Q32" s="251"/>
      <c r="R32" s="251"/>
      <c r="S32" s="251"/>
      <c r="T32" s="251"/>
      <c r="U32" s="251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</row>
    <row r="33" spans="1:35">
      <c r="D33" s="219"/>
      <c r="F33" s="94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</row>
    <row r="34" spans="1:35">
      <c r="D34" s="217" t="str">
        <f>Project_inputs!D26</f>
        <v>22kV feeder works</v>
      </c>
      <c r="F34" s="94"/>
      <c r="J34" s="89">
        <f>INDEX(Project_inputs!$I$10:$I$52, MATCH(D34, Project_inputs!$D$10:$D$52,0))</f>
        <v>306000</v>
      </c>
      <c r="K34" s="251">
        <v>1</v>
      </c>
      <c r="M34" s="84"/>
      <c r="O34" s="82"/>
      <c r="Q34" s="82"/>
      <c r="R34" s="251"/>
      <c r="S34" s="251"/>
      <c r="T34" s="251"/>
      <c r="U34" s="251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</row>
    <row r="35" spans="1:35">
      <c r="D35" s="217" t="str">
        <f>Project_inputs!D27</f>
        <v>66kV Line works (Overhead)</v>
      </c>
      <c r="F35" s="112"/>
      <c r="J35" s="89">
        <f>INDEX(Project_inputs!$I$10:$I$52, MATCH(D35, Project_inputs!$D$10:$D$52,0))</f>
        <v>306000</v>
      </c>
      <c r="K35" s="220"/>
      <c r="M35" s="84"/>
      <c r="O35" s="82"/>
      <c r="Q35" s="82"/>
      <c r="R35" s="251"/>
      <c r="S35" s="251"/>
      <c r="T35" s="251"/>
      <c r="U35" s="251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</row>
    <row r="36" spans="1:35">
      <c r="D36" s="217" t="str">
        <f>Project_inputs!D28</f>
        <v>3rd phase line extension</v>
      </c>
      <c r="F36" s="94"/>
      <c r="J36" s="220">
        <v>0</v>
      </c>
      <c r="K36" s="220"/>
      <c r="M36" s="84"/>
      <c r="O36" s="82"/>
      <c r="Q36" s="82"/>
      <c r="R36" s="251"/>
      <c r="S36" s="251"/>
      <c r="T36" s="251"/>
      <c r="U36" s="251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</row>
    <row r="37" spans="1:35">
      <c r="D37" s="217" t="str">
        <f>Project_inputs!D29</f>
        <v>Asset resilience</v>
      </c>
      <c r="F37" s="94"/>
      <c r="J37" s="220">
        <v>0</v>
      </c>
      <c r="K37" s="251"/>
      <c r="M37" s="84"/>
      <c r="O37" s="220"/>
      <c r="Q37" s="82"/>
      <c r="R37" s="251"/>
      <c r="S37" s="251"/>
      <c r="T37" s="251"/>
      <c r="U37" s="251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>
      <c r="D38" s="217" t="str">
        <f>Project_inputs!D30</f>
        <v>Distribution Comms</v>
      </c>
      <c r="F38" s="94"/>
      <c r="J38" s="220">
        <v>0</v>
      </c>
      <c r="K38" s="251"/>
      <c r="M38" s="84"/>
      <c r="O38" s="220"/>
      <c r="Q38" s="82"/>
      <c r="R38" s="251"/>
      <c r="S38" s="251"/>
      <c r="T38" s="251"/>
      <c r="U38" s="251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</row>
    <row r="39" spans="1:35">
      <c r="D39" s="217" t="s">
        <v>160</v>
      </c>
      <c r="J39" s="220">
        <v>1224000</v>
      </c>
      <c r="K39" s="220">
        <v>1</v>
      </c>
      <c r="M39" s="84"/>
      <c r="O39" s="82"/>
      <c r="Q39" s="82"/>
      <c r="R39" s="251">
        <v>650</v>
      </c>
      <c r="S39" s="251"/>
      <c r="T39" s="251">
        <v>320</v>
      </c>
      <c r="U39" s="251">
        <v>450</v>
      </c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</row>
    <row r="40" spans="1:35">
      <c r="M40" s="18"/>
      <c r="O40" s="18"/>
      <c r="Q40" s="1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</row>
    <row r="42" spans="1:35">
      <c r="C42" s="10" t="s">
        <v>8</v>
      </c>
      <c r="M42" s="18"/>
      <c r="O42" s="18"/>
      <c r="Q42" s="1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</row>
    <row r="43" spans="1:35">
      <c r="D43" s="217" t="str">
        <f>Project_inputs!D36</f>
        <v>GFN</v>
      </c>
      <c r="F43" s="130"/>
      <c r="J43" s="89">
        <f>INDEX(Project_inputs!$I$10:$I$52, MATCH(D43, Project_inputs!$D$10:$D$52,0))</f>
        <v>1290638.4353777387</v>
      </c>
      <c r="K43" s="220"/>
      <c r="M43" s="84"/>
      <c r="O43" s="82"/>
      <c r="Q43" s="82"/>
      <c r="R43" s="220"/>
      <c r="S43" s="220"/>
      <c r="T43" s="220"/>
      <c r="U43" s="220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</row>
    <row r="44" spans="1:35">
      <c r="D44" s="217" t="str">
        <f>Project_inputs!D37</f>
        <v>GFN enclosure</v>
      </c>
      <c r="F44" s="94"/>
      <c r="J44" s="89">
        <f>INDEX(Project_inputs!$I$10:$I$52, MATCH(D44, Project_inputs!$D$10:$D$52,0))</f>
        <v>161329.90506950076</v>
      </c>
      <c r="K44" s="220"/>
      <c r="M44" s="84"/>
      <c r="O44" s="82"/>
      <c r="Q44" s="82"/>
      <c r="R44" s="220"/>
      <c r="S44" s="220"/>
      <c r="T44" s="220"/>
      <c r="U44" s="220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</row>
    <row r="45" spans="1:35">
      <c r="D45" s="217" t="str">
        <f>Project_inputs!D38</f>
        <v>Indoor switch room (incl GFN enclosure and switchboard)</v>
      </c>
      <c r="F45" s="94"/>
      <c r="J45" s="89">
        <f>INDEX(Project_inputs!$I$10:$I$52, MATCH(D45, Project_inputs!$D$10:$D$52,0))</f>
        <v>1281303.0824604162</v>
      </c>
      <c r="K45" s="220"/>
      <c r="M45" s="84"/>
      <c r="O45" s="82"/>
      <c r="Q45" s="82"/>
      <c r="R45" s="220"/>
      <c r="S45" s="220"/>
      <c r="T45" s="220"/>
      <c r="U45" s="220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</row>
    <row r="46" spans="1:35">
      <c r="D46" s="217" t="str">
        <f>Project_inputs!D39</f>
        <v>RMU</v>
      </c>
      <c r="F46" s="94"/>
      <c r="J46" s="89">
        <f>INDEX(Project_inputs!$I$10:$I$52, MATCH(D46, Project_inputs!$D$10:$D$52,0))</f>
        <v>74373.925040705726</v>
      </c>
      <c r="K46" s="220"/>
      <c r="M46" s="84"/>
      <c r="O46" s="82"/>
      <c r="Q46" s="82"/>
      <c r="R46" s="220"/>
      <c r="S46" s="220"/>
      <c r="T46" s="220"/>
      <c r="U46" s="220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</row>
    <row r="47" spans="1:35">
      <c r="D47" s="217" t="str">
        <f>Project_inputs!D40</f>
        <v>66/22kV transformer</v>
      </c>
      <c r="F47" s="94"/>
      <c r="J47" s="89">
        <f>INDEX(Project_inputs!$I$10:$I$52, MATCH(D47, Project_inputs!$D$10:$D$52,0))</f>
        <v>754800</v>
      </c>
      <c r="K47" s="220"/>
      <c r="M47" s="84"/>
      <c r="O47" s="82"/>
      <c r="Q47" s="82"/>
      <c r="R47" s="220"/>
      <c r="S47" s="220"/>
      <c r="T47" s="220"/>
      <c r="U47" s="220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</row>
    <row r="48" spans="1:35">
      <c r="D48" s="217" t="str">
        <f>Project_inputs!D41</f>
        <v>66kV circuit breaker</v>
      </c>
      <c r="F48" s="94"/>
      <c r="J48" s="89">
        <f>INDEX(Project_inputs!$I$10:$I$52, MATCH(D48, Project_inputs!$D$10:$D$52,0))</f>
        <v>94860</v>
      </c>
      <c r="K48" s="220"/>
      <c r="M48" s="84"/>
      <c r="O48" s="82"/>
      <c r="Q48" s="82"/>
      <c r="R48" s="220"/>
      <c r="S48" s="220"/>
      <c r="T48" s="220"/>
      <c r="U48" s="220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</row>
    <row r="49" spans="4:35">
      <c r="D49" s="217" t="str">
        <f>Project_inputs!D42</f>
        <v>66kV bus extension</v>
      </c>
      <c r="F49" s="94"/>
      <c r="J49" s="89">
        <f>INDEX(Project_inputs!$I$10:$I$52, MATCH(D49, Project_inputs!$D$10:$D$52,0))</f>
        <v>208080</v>
      </c>
      <c r="K49" s="220"/>
      <c r="M49" s="84"/>
      <c r="O49" s="82"/>
      <c r="Q49" s="82"/>
      <c r="R49" s="220"/>
      <c r="S49" s="220"/>
      <c r="T49" s="220"/>
      <c r="U49" s="220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</row>
    <row r="50" spans="4:35">
      <c r="D50" s="217" t="str">
        <f>Project_inputs!D43</f>
        <v>Station service transformer (500kVA)</v>
      </c>
      <c r="F50" s="94"/>
      <c r="J50" s="89">
        <f>INDEX(Project_inputs!$I$10:$I$52, MATCH(D50, Project_inputs!$D$10:$D$52,0))</f>
        <v>73172.480692218989</v>
      </c>
      <c r="K50" s="220"/>
      <c r="M50" s="84"/>
      <c r="O50" s="82"/>
      <c r="Q50" s="82"/>
      <c r="R50" s="220"/>
      <c r="S50" s="220"/>
      <c r="T50" s="220"/>
      <c r="U50" s="220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</row>
    <row r="51" spans="4:35">
      <c r="D51" s="217" t="str">
        <f>Project_inputs!D44</f>
        <v>Station service transformer (750kVA)</v>
      </c>
      <c r="F51" s="94"/>
      <c r="J51" s="89">
        <f>INDEX(Project_inputs!$I$10:$I$52, MATCH(D51, Project_inputs!$D$10:$D$52,0))</f>
        <v>87926.175246339437</v>
      </c>
      <c r="K51" s="220"/>
      <c r="M51" s="84"/>
      <c r="O51" s="82"/>
      <c r="Q51" s="82"/>
      <c r="R51" s="220"/>
      <c r="S51" s="220"/>
      <c r="T51" s="220"/>
      <c r="U51" s="220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</row>
    <row r="52" spans="4:35">
      <c r="D52" s="217" t="str">
        <f>Project_inputs!D45</f>
        <v>Cap bank</v>
      </c>
      <c r="F52" s="94"/>
      <c r="J52" s="89">
        <f>INDEX(Project_inputs!$I$10:$I$52, MATCH(D52, Project_inputs!$D$10:$D$52,0))</f>
        <v>344183.84856766526</v>
      </c>
      <c r="K52" s="220"/>
      <c r="M52" s="84"/>
      <c r="O52" s="82"/>
      <c r="Q52" s="82"/>
      <c r="R52" s="220"/>
      <c r="S52" s="220"/>
      <c r="T52" s="220"/>
      <c r="U52" s="220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</row>
    <row r="53" spans="4:35">
      <c r="D53" s="217" t="str">
        <f>Project_inputs!D46</f>
        <v>AC board (Including change over)</v>
      </c>
      <c r="F53" s="94"/>
      <c r="J53" s="89">
        <f>INDEX(Project_inputs!$I$10:$I$52, MATCH(D53, Project_inputs!$D$10:$D$52,0))</f>
        <v>53776.985400638048</v>
      </c>
      <c r="K53" s="220"/>
      <c r="M53" s="84"/>
      <c r="O53" s="82"/>
      <c r="Q53" s="82"/>
      <c r="R53" s="220"/>
      <c r="S53" s="220"/>
      <c r="T53" s="220"/>
      <c r="U53" s="220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</row>
    <row r="54" spans="4:35">
      <c r="D54" s="217" t="str">
        <f>Project_inputs!D47</f>
        <v>Control room</v>
      </c>
      <c r="F54" s="94"/>
      <c r="J54" s="89">
        <f>INDEX(Project_inputs!$I$10:$I$52, MATCH(D54, Project_inputs!$D$10:$D$52,0))</f>
        <v>935507.8479030485</v>
      </c>
      <c r="K54" s="220"/>
      <c r="M54" s="84"/>
      <c r="O54" s="82"/>
      <c r="Q54" s="82"/>
      <c r="R54" s="220"/>
      <c r="S54" s="220"/>
      <c r="T54" s="220"/>
      <c r="U54" s="220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</row>
    <row r="55" spans="4:35">
      <c r="D55" s="217" t="str">
        <f>Project_inputs!D48</f>
        <v>22kV circuit breaker (outdoor)</v>
      </c>
      <c r="F55" s="94"/>
      <c r="J55" s="89">
        <f>INDEX(Project_inputs!$I$10:$I$52, MATCH(D55, Project_inputs!$D$10:$D$52,0))</f>
        <v>76383.690215077222</v>
      </c>
      <c r="K55" s="220"/>
      <c r="M55" s="84"/>
      <c r="O55" s="82"/>
      <c r="Q55" s="82"/>
      <c r="R55" s="220"/>
      <c r="S55" s="220"/>
      <c r="T55" s="220"/>
      <c r="U55" s="220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</row>
    <row r="56" spans="4:35">
      <c r="D56" s="217" t="str">
        <f>Project_inputs!D49</f>
        <v>Voltage transformer</v>
      </c>
      <c r="J56" s="89">
        <f>INDEX(Project_inputs!$I$10:$I$52, MATCH(D56, Project_inputs!$D$10:$D$52,0))</f>
        <v>18391.663836808584</v>
      </c>
      <c r="K56" s="220"/>
      <c r="M56" s="84"/>
      <c r="O56" s="82"/>
      <c r="Q56" s="82"/>
      <c r="R56" s="220"/>
      <c r="S56" s="220"/>
      <c r="T56" s="220"/>
      <c r="U56" s="220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</row>
    <row r="57" spans="4:35">
      <c r="D57" s="217" t="str">
        <f>Project_inputs!D50</f>
        <v>Current transformer (post type)</v>
      </c>
      <c r="J57" s="89">
        <f>INDEX(Project_inputs!$I$10:$I$52, MATCH(D57, Project_inputs!$D$10:$D$52,0))</f>
        <v>15293.976614594781</v>
      </c>
      <c r="K57" s="220"/>
      <c r="M57" s="84"/>
      <c r="O57" s="82"/>
      <c r="Q57" s="82"/>
      <c r="R57" s="220"/>
      <c r="S57" s="220"/>
      <c r="T57" s="220"/>
      <c r="U57" s="220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</row>
    <row r="58" spans="4:35">
      <c r="D58" s="217" t="str">
        <f>Project_inputs!D51</f>
        <v>Current transformer (core balance type)</v>
      </c>
      <c r="J58" s="89">
        <f>INDEX(Project_inputs!$I$10:$I$52, MATCH(D58, Project_inputs!$D$10:$D$52,0))</f>
        <v>5203.1054462023485</v>
      </c>
      <c r="K58" s="220"/>
      <c r="M58" s="84"/>
      <c r="O58" s="82"/>
      <c r="Q58" s="82"/>
      <c r="R58" s="220"/>
      <c r="S58" s="220"/>
      <c r="T58" s="220"/>
      <c r="U58" s="220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</row>
    <row r="59" spans="4:35">
      <c r="M59" s="18"/>
      <c r="O59" s="18"/>
      <c r="Q59" s="1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</row>
    <row r="60" spans="4:35">
      <c r="D60" s="224" t="s">
        <v>131</v>
      </c>
      <c r="F60" s="94"/>
      <c r="J60" s="220"/>
      <c r="K60" s="251"/>
      <c r="M60" s="84"/>
      <c r="O60" s="82"/>
      <c r="Q60" s="82"/>
      <c r="R60" s="82"/>
      <c r="S60" s="82"/>
      <c r="T60" s="82"/>
      <c r="U60" s="82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4:35">
      <c r="D61" s="219" t="s">
        <v>85</v>
      </c>
      <c r="F61" s="130"/>
      <c r="J61" s="220"/>
      <c r="K61" s="220"/>
      <c r="M61" s="84"/>
      <c r="O61" s="220"/>
      <c r="Q61" s="82"/>
      <c r="R61" s="220"/>
      <c r="S61" s="220"/>
      <c r="T61" s="220"/>
      <c r="U61" s="220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</row>
    <row r="62" spans="4:35">
      <c r="D62" s="219" t="s">
        <v>18</v>
      </c>
      <c r="F62" s="129"/>
      <c r="J62" s="82"/>
      <c r="K62" s="82"/>
      <c r="M62" s="82"/>
      <c r="O62" s="220"/>
      <c r="Q62" s="82"/>
      <c r="R62" s="82"/>
      <c r="S62" s="82"/>
      <c r="T62" s="82"/>
      <c r="U62" s="82"/>
      <c r="V62" s="45"/>
      <c r="W62" s="45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</row>
    <row r="63" spans="4:35">
      <c r="D63" s="11" t="s">
        <v>138</v>
      </c>
      <c r="F63" s="129"/>
      <c r="J63" s="82"/>
      <c r="K63" s="82"/>
      <c r="M63" s="82"/>
      <c r="O63" s="89">
        <f ca="1">ESC_comp*INDIRECT($D$2&amp;"_feeders")</f>
        <v>0</v>
      </c>
      <c r="Q63" s="82"/>
      <c r="R63" s="82"/>
      <c r="S63" s="82"/>
      <c r="T63" s="82"/>
      <c r="U63" s="82"/>
      <c r="V63" s="45"/>
      <c r="W63" s="45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4:35">
      <c r="D64" s="219" t="s">
        <v>65</v>
      </c>
      <c r="F64" s="129"/>
      <c r="J64" s="82"/>
      <c r="K64" s="82"/>
      <c r="M64" s="82"/>
      <c r="O64" s="220"/>
      <c r="Q64" s="82"/>
      <c r="R64" s="82"/>
      <c r="S64" s="82"/>
      <c r="T64" s="82"/>
      <c r="U64" s="82"/>
      <c r="V64" s="45"/>
      <c r="W64" s="45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</row>
    <row r="65" spans="1:35">
      <c r="C65" s="10"/>
      <c r="D65" s="13"/>
      <c r="O65" s="121"/>
      <c r="Q65" s="45"/>
      <c r="R65" s="45"/>
      <c r="S65" s="45"/>
      <c r="T65" s="45"/>
      <c r="U65" s="45"/>
      <c r="V65" s="45"/>
      <c r="W65" s="45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</row>
    <row r="66" spans="1:35" ht="15">
      <c r="B66" s="9" t="s">
        <v>15</v>
      </c>
      <c r="C66" s="10"/>
      <c r="D66" s="13"/>
      <c r="M66" s="8"/>
      <c r="O66" s="45"/>
      <c r="Q66" s="45"/>
      <c r="R66" s="45"/>
      <c r="S66" s="45"/>
      <c r="T66" s="45"/>
      <c r="U66" s="45"/>
      <c r="V66" s="45"/>
      <c r="W66" s="45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</row>
    <row r="67" spans="1:35" ht="12.75" customHeight="1">
      <c r="B67" s="9"/>
      <c r="C67" s="10"/>
      <c r="D67" s="19" t="s">
        <v>23</v>
      </c>
      <c r="F67" s="129"/>
      <c r="J67" s="82"/>
      <c r="K67" s="82"/>
      <c r="M67" s="251"/>
      <c r="O67" s="82"/>
      <c r="Q67" s="82"/>
      <c r="R67" s="82"/>
      <c r="S67" s="82"/>
      <c r="T67" s="82"/>
      <c r="U67" s="82"/>
      <c r="V67" s="45"/>
      <c r="W67" s="45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</row>
    <row r="68" spans="1:35">
      <c r="C68" s="10"/>
      <c r="D68" s="19" t="s">
        <v>26</v>
      </c>
      <c r="F68" s="129"/>
      <c r="J68" s="82"/>
      <c r="K68" s="82"/>
      <c r="M68" s="220"/>
      <c r="O68" s="82"/>
      <c r="Q68" s="82"/>
      <c r="R68" s="82"/>
      <c r="S68" s="82"/>
      <c r="T68" s="82"/>
      <c r="U68" s="82"/>
      <c r="V68" s="45"/>
      <c r="W68" s="45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</row>
    <row r="69" spans="1:35">
      <c r="C69" s="10"/>
      <c r="D69" s="19" t="s">
        <v>19</v>
      </c>
      <c r="J69" s="82"/>
      <c r="K69" s="82"/>
      <c r="M69" s="251"/>
      <c r="O69" s="82"/>
      <c r="Q69" s="82"/>
      <c r="R69" s="82"/>
      <c r="S69" s="82"/>
      <c r="T69" s="82"/>
      <c r="U69" s="82"/>
      <c r="V69" s="45"/>
      <c r="W69" s="45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</row>
    <row r="70" spans="1:35">
      <c r="C70" s="10"/>
      <c r="D70" s="155" t="s">
        <v>24</v>
      </c>
      <c r="J70" s="82"/>
      <c r="K70" s="82"/>
      <c r="M70" s="251"/>
      <c r="O70" s="82"/>
      <c r="Q70" s="82"/>
      <c r="R70" s="82"/>
      <c r="S70" s="82"/>
      <c r="T70" s="82"/>
      <c r="U70" s="82"/>
      <c r="V70" s="45"/>
      <c r="W70" s="45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</row>
    <row r="71" spans="1:35">
      <c r="C71" s="10"/>
      <c r="D71" s="155" t="s">
        <v>161</v>
      </c>
      <c r="E71" s="120"/>
      <c r="F71" s="129"/>
      <c r="J71" s="82"/>
      <c r="K71" s="82"/>
      <c r="M71" s="251">
        <v>300000</v>
      </c>
      <c r="O71" s="82"/>
      <c r="Q71" s="82"/>
      <c r="R71" s="82"/>
      <c r="S71" s="82"/>
      <c r="T71" s="82"/>
      <c r="U71" s="82"/>
      <c r="V71" s="45"/>
      <c r="W71" s="45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</row>
    <row r="72" spans="1:35" s="218" customFormat="1">
      <c r="A72" s="217"/>
      <c r="B72" s="217"/>
      <c r="C72" s="217"/>
      <c r="D72" s="217"/>
      <c r="E72" s="217"/>
      <c r="F72" s="20"/>
      <c r="G72" s="20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</row>
    <row r="73" spans="1:35" s="218" customFormat="1">
      <c r="A73" s="217"/>
      <c r="B73" s="217"/>
      <c r="C73" s="217"/>
      <c r="D73" s="217"/>
      <c r="E73" s="217"/>
      <c r="F73" s="20"/>
      <c r="G73" s="20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</row>
    <row r="74" spans="1:35" s="218" customFormat="1">
      <c r="A74" s="217"/>
      <c r="B74" s="217"/>
      <c r="C74" s="217"/>
      <c r="D74" s="217"/>
      <c r="E74" s="217"/>
      <c r="F74" s="20"/>
      <c r="G74" s="20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</row>
    <row r="75" spans="1:35" s="218" customFormat="1">
      <c r="A75" s="217"/>
      <c r="B75" s="217"/>
      <c r="C75" s="217"/>
      <c r="D75" s="217"/>
      <c r="E75" s="217"/>
      <c r="F75" s="20"/>
      <c r="G75" s="20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</row>
    <row r="76" spans="1:35" s="218" customFormat="1">
      <c r="A76" s="217"/>
      <c r="B76" s="217"/>
      <c r="C76" s="217"/>
      <c r="D76" s="217"/>
      <c r="E76" s="217"/>
      <c r="F76" s="20"/>
      <c r="G76" s="20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</row>
    <row r="77" spans="1:35" s="218" customFormat="1">
      <c r="A77" s="217"/>
      <c r="B77" s="217"/>
      <c r="C77" s="217"/>
      <c r="D77" s="217"/>
      <c r="E77" s="217"/>
      <c r="F77" s="20"/>
      <c r="G77" s="20"/>
    </row>
    <row r="78" spans="1:35" s="218" customFormat="1">
      <c r="A78" s="217"/>
      <c r="B78" s="217"/>
      <c r="C78" s="217"/>
      <c r="D78" s="217"/>
      <c r="E78" s="217"/>
      <c r="F78" s="20"/>
      <c r="G78" s="20"/>
      <c r="K78" s="227"/>
    </row>
    <row r="79" spans="1:35" s="218" customFormat="1">
      <c r="A79" s="217"/>
      <c r="B79" s="217"/>
      <c r="C79" s="217"/>
      <c r="D79" s="217"/>
      <c r="E79" s="217"/>
      <c r="F79" s="20"/>
      <c r="G79" s="20"/>
    </row>
    <row r="80" spans="1:35" s="218" customFormat="1">
      <c r="A80" s="217"/>
      <c r="B80" s="217"/>
      <c r="C80" s="217"/>
      <c r="D80" s="217"/>
      <c r="E80" s="217"/>
      <c r="F80" s="20"/>
      <c r="G80" s="20"/>
    </row>
    <row r="81" spans="1:7" s="218" customFormat="1">
      <c r="A81" s="217"/>
      <c r="B81" s="217"/>
      <c r="C81" s="217"/>
      <c r="D81" s="217"/>
      <c r="E81" s="217"/>
      <c r="F81" s="20"/>
      <c r="G81" s="20"/>
    </row>
    <row r="82" spans="1:7" s="218" customFormat="1">
      <c r="A82" s="217"/>
      <c r="B82" s="217"/>
      <c r="C82" s="217"/>
      <c r="D82" s="217"/>
      <c r="E82" s="217"/>
      <c r="F82" s="20"/>
      <c r="G82" s="20"/>
    </row>
    <row r="83" spans="1:7" s="218" customFormat="1">
      <c r="A83" s="217"/>
      <c r="B83" s="217"/>
      <c r="C83" s="217"/>
      <c r="D83" s="217"/>
      <c r="E83" s="217"/>
      <c r="F83" s="20"/>
      <c r="G83" s="20"/>
    </row>
    <row r="84" spans="1:7" s="218" customFormat="1">
      <c r="A84" s="217"/>
      <c r="B84" s="217"/>
      <c r="C84" s="217"/>
      <c r="D84" s="217"/>
      <c r="E84" s="217"/>
      <c r="F84" s="20"/>
      <c r="G84" s="20"/>
    </row>
    <row r="85" spans="1:7" s="218" customFormat="1">
      <c r="A85" s="217"/>
      <c r="B85" s="217"/>
      <c r="C85" s="217"/>
      <c r="D85" s="217"/>
      <c r="E85" s="217"/>
      <c r="F85" s="20"/>
      <c r="G85" s="20"/>
    </row>
    <row r="86" spans="1:7" s="218" customFormat="1">
      <c r="A86" s="217"/>
      <c r="B86" s="217"/>
      <c r="C86" s="217"/>
      <c r="D86" s="217"/>
      <c r="E86" s="217"/>
      <c r="F86" s="20"/>
      <c r="G86" s="20"/>
    </row>
    <row r="87" spans="1:7" s="218" customFormat="1">
      <c r="A87" s="217"/>
      <c r="B87" s="217"/>
      <c r="C87" s="217"/>
      <c r="D87" s="217"/>
      <c r="E87" s="217"/>
      <c r="F87" s="20"/>
      <c r="G87" s="20"/>
    </row>
    <row r="88" spans="1:7" s="218" customFormat="1">
      <c r="A88" s="217"/>
      <c r="B88" s="217"/>
      <c r="C88" s="217"/>
      <c r="D88" s="217"/>
      <c r="E88" s="217"/>
      <c r="F88" s="20"/>
      <c r="G88" s="20"/>
    </row>
    <row r="89" spans="1:7" s="218" customFormat="1">
      <c r="A89" s="217"/>
      <c r="B89" s="217"/>
      <c r="C89" s="217"/>
      <c r="D89" s="217"/>
      <c r="E89" s="217"/>
      <c r="F89" s="20"/>
      <c r="G89" s="20"/>
    </row>
    <row r="90" spans="1:7" s="218" customFormat="1">
      <c r="A90" s="217"/>
      <c r="B90" s="217"/>
      <c r="C90" s="217"/>
      <c r="D90" s="217"/>
      <c r="E90" s="217"/>
      <c r="F90" s="20"/>
      <c r="G90" s="20"/>
    </row>
    <row r="91" spans="1:7" s="218" customFormat="1">
      <c r="A91" s="217"/>
      <c r="B91" s="217"/>
      <c r="C91" s="217"/>
      <c r="D91" s="217"/>
      <c r="E91" s="217"/>
      <c r="F91" s="20"/>
      <c r="G91" s="20"/>
    </row>
    <row r="92" spans="1:7" s="218" customFormat="1">
      <c r="A92" s="217"/>
      <c r="B92" s="217"/>
      <c r="C92" s="217"/>
      <c r="D92" s="217"/>
      <c r="E92" s="217"/>
      <c r="F92" s="20"/>
      <c r="G92" s="20"/>
    </row>
    <row r="93" spans="1:7" s="218" customFormat="1">
      <c r="A93" s="217"/>
      <c r="B93" s="217"/>
      <c r="C93" s="217"/>
      <c r="D93" s="217"/>
      <c r="E93" s="217"/>
      <c r="F93" s="20"/>
      <c r="G93" s="20"/>
    </row>
    <row r="94" spans="1:7" s="218" customFormat="1">
      <c r="A94" s="217"/>
      <c r="B94" s="217"/>
      <c r="C94" s="217"/>
      <c r="D94" s="217"/>
      <c r="E94" s="217"/>
      <c r="F94" s="20"/>
      <c r="G94" s="20"/>
    </row>
    <row r="95" spans="1:7" s="218" customFormat="1">
      <c r="A95" s="217"/>
      <c r="B95" s="217"/>
      <c r="C95" s="217"/>
      <c r="D95" s="217"/>
      <c r="E95" s="217"/>
      <c r="F95" s="20"/>
      <c r="G95" s="20"/>
    </row>
    <row r="96" spans="1:7" s="218" customFormat="1">
      <c r="A96" s="217"/>
      <c r="B96" s="217"/>
      <c r="C96" s="217"/>
      <c r="D96" s="217"/>
      <c r="E96" s="217"/>
      <c r="F96" s="20"/>
      <c r="G96" s="20"/>
    </row>
    <row r="97" spans="1:7" s="218" customFormat="1">
      <c r="A97" s="217"/>
      <c r="B97" s="217"/>
      <c r="C97" s="217"/>
      <c r="D97" s="217"/>
      <c r="E97" s="217"/>
      <c r="F97" s="20"/>
      <c r="G97" s="20"/>
    </row>
    <row r="98" spans="1:7" s="218" customFormat="1">
      <c r="A98" s="217"/>
      <c r="B98" s="217"/>
      <c r="C98" s="217"/>
      <c r="D98" s="217"/>
      <c r="E98" s="217"/>
      <c r="F98" s="20"/>
      <c r="G98" s="20"/>
    </row>
    <row r="99" spans="1:7" s="218" customFormat="1">
      <c r="A99" s="217"/>
      <c r="B99" s="217"/>
      <c r="C99" s="217"/>
      <c r="D99" s="217"/>
      <c r="E99" s="217"/>
      <c r="F99" s="20"/>
      <c r="G99" s="20"/>
    </row>
    <row r="100" spans="1:7" s="218" customFormat="1">
      <c r="A100" s="217"/>
      <c r="B100" s="217"/>
      <c r="C100" s="217"/>
      <c r="D100" s="217"/>
      <c r="E100" s="217"/>
      <c r="F100" s="20"/>
      <c r="G100" s="20"/>
    </row>
    <row r="101" spans="1:7" s="218" customFormat="1">
      <c r="A101" s="217"/>
      <c r="B101" s="217"/>
      <c r="C101" s="217"/>
      <c r="D101" s="217"/>
      <c r="E101" s="217"/>
      <c r="F101" s="20"/>
      <c r="G101" s="20"/>
    </row>
    <row r="102" spans="1:7" s="218" customFormat="1">
      <c r="A102" s="217"/>
      <c r="B102" s="217"/>
      <c r="C102" s="217"/>
      <c r="D102" s="217"/>
      <c r="E102" s="217"/>
      <c r="F102" s="20"/>
      <c r="G102" s="20"/>
    </row>
    <row r="103" spans="1:7" s="218" customFormat="1">
      <c r="A103" s="217"/>
      <c r="B103" s="217"/>
      <c r="C103" s="217"/>
      <c r="D103" s="217"/>
      <c r="E103" s="217"/>
      <c r="F103" s="20"/>
      <c r="G103" s="20"/>
    </row>
    <row r="104" spans="1:7" s="218" customFormat="1">
      <c r="A104" s="217"/>
      <c r="B104" s="217"/>
      <c r="C104" s="217"/>
      <c r="D104" s="217"/>
      <c r="E104" s="217"/>
      <c r="F104" s="20"/>
      <c r="G104" s="20"/>
    </row>
    <row r="105" spans="1:7" s="218" customFormat="1">
      <c r="A105" s="217"/>
      <c r="B105" s="217"/>
      <c r="C105" s="217"/>
      <c r="D105" s="217"/>
      <c r="E105" s="217"/>
      <c r="F105" s="20"/>
      <c r="G105" s="20"/>
    </row>
    <row r="106" spans="1:7" s="218" customFormat="1">
      <c r="A106" s="217"/>
      <c r="B106" s="217"/>
      <c r="C106" s="217"/>
      <c r="D106" s="217"/>
      <c r="E106" s="217"/>
      <c r="F106" s="20"/>
      <c r="G106" s="20"/>
    </row>
    <row r="107" spans="1:7" s="218" customFormat="1">
      <c r="A107" s="217"/>
      <c r="B107" s="217"/>
      <c r="C107" s="217"/>
      <c r="D107" s="217"/>
      <c r="E107" s="217"/>
      <c r="F107" s="20"/>
      <c r="G107" s="20"/>
    </row>
    <row r="108" spans="1:7" s="218" customFormat="1">
      <c r="A108" s="217"/>
      <c r="B108" s="217"/>
      <c r="C108" s="217"/>
      <c r="D108" s="217"/>
      <c r="E108" s="217"/>
      <c r="F108" s="20"/>
      <c r="G108" s="20"/>
    </row>
    <row r="109" spans="1:7" s="218" customFormat="1">
      <c r="A109" s="217"/>
      <c r="B109" s="217"/>
      <c r="C109" s="217"/>
      <c r="D109" s="217"/>
      <c r="E109" s="217"/>
      <c r="F109" s="20"/>
      <c r="G109" s="20"/>
    </row>
    <row r="110" spans="1:7" s="218" customFormat="1">
      <c r="A110" s="217"/>
      <c r="B110" s="217"/>
      <c r="C110" s="217"/>
      <c r="D110" s="217"/>
      <c r="E110" s="217"/>
      <c r="F110" s="20"/>
      <c r="G110" s="20"/>
    </row>
    <row r="111" spans="1:7" s="218" customFormat="1">
      <c r="A111" s="217"/>
      <c r="B111" s="217"/>
      <c r="C111" s="217"/>
      <c r="D111" s="217"/>
      <c r="E111" s="217"/>
      <c r="F111" s="20"/>
      <c r="G111" s="20"/>
    </row>
    <row r="112" spans="1:7" s="218" customFormat="1">
      <c r="A112" s="217"/>
      <c r="B112" s="217"/>
      <c r="C112" s="217"/>
      <c r="D112" s="217"/>
      <c r="E112" s="217"/>
      <c r="F112" s="20"/>
      <c r="G112" s="20"/>
    </row>
    <row r="113" spans="1:7" s="218" customFormat="1">
      <c r="A113" s="217"/>
      <c r="B113" s="217"/>
      <c r="C113" s="217"/>
      <c r="D113" s="217"/>
      <c r="E113" s="217"/>
      <c r="F113" s="20"/>
      <c r="G113" s="20"/>
    </row>
    <row r="114" spans="1:7" s="218" customFormat="1">
      <c r="A114" s="217"/>
      <c r="B114" s="217"/>
      <c r="C114" s="217"/>
      <c r="D114" s="217"/>
      <c r="E114" s="217"/>
      <c r="F114" s="20"/>
      <c r="G114" s="20"/>
    </row>
    <row r="115" spans="1:7" s="218" customFormat="1">
      <c r="A115" s="217"/>
      <c r="B115" s="217"/>
      <c r="C115" s="217"/>
      <c r="D115" s="217"/>
      <c r="E115" s="217"/>
      <c r="F115" s="20"/>
      <c r="G115" s="20"/>
    </row>
    <row r="116" spans="1:7" s="218" customFormat="1">
      <c r="A116" s="217"/>
      <c r="B116" s="217"/>
      <c r="C116" s="217"/>
      <c r="D116" s="217"/>
      <c r="E116" s="217"/>
      <c r="F116" s="20"/>
      <c r="G116" s="20"/>
    </row>
    <row r="117" spans="1:7" s="218" customFormat="1">
      <c r="A117" s="217"/>
      <c r="B117" s="217"/>
      <c r="C117" s="217"/>
      <c r="D117" s="217"/>
      <c r="E117" s="217"/>
      <c r="F117" s="20"/>
      <c r="G117" s="20"/>
    </row>
    <row r="118" spans="1:7" s="218" customFormat="1">
      <c r="A118" s="217"/>
      <c r="B118" s="217"/>
      <c r="C118" s="217"/>
      <c r="D118" s="217"/>
      <c r="E118" s="217"/>
      <c r="F118" s="20"/>
      <c r="G118" s="20"/>
    </row>
    <row r="119" spans="1:7" s="218" customFormat="1">
      <c r="A119" s="217"/>
      <c r="B119" s="217"/>
      <c r="C119" s="217"/>
      <c r="D119" s="217"/>
      <c r="E119" s="217"/>
      <c r="F119" s="20"/>
      <c r="G119" s="20"/>
    </row>
    <row r="120" spans="1:7" s="218" customFormat="1">
      <c r="A120" s="217"/>
      <c r="B120" s="217"/>
      <c r="C120" s="217"/>
      <c r="D120" s="217"/>
      <c r="E120" s="217"/>
      <c r="F120" s="20"/>
      <c r="G120" s="20"/>
    </row>
    <row r="121" spans="1:7" s="218" customFormat="1">
      <c r="A121" s="217"/>
      <c r="B121" s="217"/>
      <c r="C121" s="217"/>
      <c r="D121" s="217"/>
      <c r="E121" s="217"/>
      <c r="F121" s="20"/>
      <c r="G121" s="20"/>
    </row>
    <row r="122" spans="1:7" s="218" customFormat="1">
      <c r="A122" s="217"/>
      <c r="B122" s="217"/>
      <c r="C122" s="217"/>
      <c r="D122" s="217"/>
      <c r="E122" s="217"/>
      <c r="F122" s="20"/>
      <c r="G122" s="20"/>
    </row>
    <row r="123" spans="1:7" s="218" customFormat="1">
      <c r="A123" s="217"/>
      <c r="B123" s="217"/>
      <c r="C123" s="217"/>
      <c r="D123" s="217"/>
      <c r="E123" s="217"/>
      <c r="F123" s="20"/>
      <c r="G123" s="20"/>
    </row>
    <row r="124" spans="1:7" s="218" customFormat="1">
      <c r="A124" s="217"/>
      <c r="B124" s="217"/>
      <c r="C124" s="217"/>
      <c r="D124" s="217"/>
      <c r="E124" s="217"/>
      <c r="F124" s="20"/>
      <c r="G124" s="20"/>
    </row>
    <row r="125" spans="1:7" s="218" customFormat="1">
      <c r="A125" s="217"/>
      <c r="B125" s="217"/>
      <c r="C125" s="217"/>
      <c r="D125" s="217"/>
      <c r="E125" s="217"/>
      <c r="F125" s="20"/>
      <c r="G125" s="20"/>
    </row>
    <row r="126" spans="1:7" s="218" customFormat="1">
      <c r="A126" s="217"/>
      <c r="B126" s="217"/>
      <c r="C126" s="217"/>
      <c r="D126" s="217"/>
      <c r="E126" s="217"/>
      <c r="F126" s="20"/>
      <c r="G126" s="20"/>
    </row>
    <row r="127" spans="1:7" s="218" customFormat="1">
      <c r="A127" s="217"/>
      <c r="B127" s="217"/>
      <c r="C127" s="217"/>
      <c r="D127" s="217"/>
      <c r="E127" s="217"/>
      <c r="F127" s="20"/>
      <c r="G127" s="20"/>
    </row>
    <row r="128" spans="1:7" s="218" customFormat="1">
      <c r="A128" s="217"/>
      <c r="B128" s="217"/>
      <c r="C128" s="217"/>
      <c r="D128" s="217"/>
      <c r="E128" s="217"/>
      <c r="F128" s="20"/>
      <c r="G128" s="20"/>
    </row>
    <row r="129" spans="1:7" s="218" customFormat="1">
      <c r="A129" s="217"/>
      <c r="B129" s="217"/>
      <c r="C129" s="217"/>
      <c r="D129" s="217"/>
      <c r="E129" s="217"/>
      <c r="F129" s="20"/>
      <c r="G129" s="20"/>
    </row>
    <row r="130" spans="1:7" s="218" customFormat="1">
      <c r="A130" s="217"/>
      <c r="B130" s="217"/>
      <c r="C130" s="217"/>
      <c r="D130" s="217"/>
      <c r="E130" s="217"/>
      <c r="F130" s="20"/>
      <c r="G130" s="20"/>
    </row>
    <row r="131" spans="1:7" s="218" customFormat="1">
      <c r="A131" s="217"/>
      <c r="B131" s="217"/>
      <c r="C131" s="217"/>
      <c r="D131" s="217"/>
      <c r="E131" s="217"/>
      <c r="F131" s="20"/>
      <c r="G131" s="20"/>
    </row>
    <row r="132" spans="1:7" s="218" customFormat="1">
      <c r="A132" s="217"/>
      <c r="B132" s="217"/>
      <c r="C132" s="217"/>
      <c r="D132" s="217"/>
      <c r="E132" s="217"/>
      <c r="F132" s="20"/>
      <c r="G132" s="20"/>
    </row>
    <row r="133" spans="1:7" s="218" customFormat="1">
      <c r="A133" s="217"/>
      <c r="B133" s="217"/>
      <c r="C133" s="217"/>
      <c r="D133" s="217"/>
      <c r="E133" s="217"/>
      <c r="F133" s="20"/>
      <c r="G133" s="20"/>
    </row>
    <row r="134" spans="1:7" s="218" customFormat="1">
      <c r="A134" s="217"/>
      <c r="B134" s="217"/>
      <c r="C134" s="217"/>
      <c r="D134" s="217"/>
      <c r="E134" s="217"/>
      <c r="F134" s="20"/>
      <c r="G134" s="20"/>
    </row>
    <row r="135" spans="1:7" s="218" customFormat="1">
      <c r="A135" s="217"/>
      <c r="B135" s="217"/>
      <c r="C135" s="217"/>
      <c r="D135" s="217"/>
      <c r="E135" s="217"/>
      <c r="F135" s="20"/>
      <c r="G135" s="20"/>
    </row>
    <row r="136" spans="1:7" s="218" customFormat="1">
      <c r="A136" s="217"/>
      <c r="B136" s="217"/>
      <c r="C136" s="217"/>
      <c r="D136" s="217"/>
      <c r="E136" s="217"/>
      <c r="F136" s="20"/>
      <c r="G136" s="20"/>
    </row>
    <row r="137" spans="1:7" s="218" customFormat="1">
      <c r="A137" s="217"/>
      <c r="B137" s="217"/>
      <c r="C137" s="217"/>
      <c r="D137" s="217"/>
      <c r="E137" s="217"/>
      <c r="F137" s="20"/>
      <c r="G137" s="20"/>
    </row>
    <row r="138" spans="1:7" s="218" customFormat="1">
      <c r="A138" s="217"/>
      <c r="B138" s="217"/>
      <c r="C138" s="217"/>
      <c r="D138" s="217"/>
      <c r="E138" s="217"/>
      <c r="F138" s="20"/>
      <c r="G138" s="20"/>
    </row>
    <row r="139" spans="1:7" s="218" customFormat="1">
      <c r="A139" s="217"/>
      <c r="B139" s="217"/>
      <c r="C139" s="217"/>
      <c r="D139" s="217"/>
      <c r="E139" s="217"/>
      <c r="F139" s="20"/>
      <c r="G139" s="20"/>
    </row>
    <row r="140" spans="1:7" s="218" customFormat="1">
      <c r="A140" s="217"/>
      <c r="B140" s="217"/>
      <c r="C140" s="217"/>
      <c r="D140" s="217"/>
      <c r="E140" s="217"/>
      <c r="F140" s="20"/>
      <c r="G140" s="20"/>
    </row>
    <row r="141" spans="1:7" s="218" customFormat="1">
      <c r="A141" s="217"/>
      <c r="B141" s="217"/>
      <c r="C141" s="217"/>
      <c r="D141" s="217"/>
      <c r="E141" s="217"/>
      <c r="F141" s="20"/>
      <c r="G141" s="20"/>
    </row>
    <row r="142" spans="1:7" s="218" customFormat="1">
      <c r="A142" s="217"/>
      <c r="B142" s="217"/>
      <c r="C142" s="217"/>
      <c r="D142" s="217"/>
      <c r="E142" s="217"/>
      <c r="F142" s="20"/>
      <c r="G142" s="20"/>
    </row>
    <row r="143" spans="1:7" s="218" customFormat="1">
      <c r="A143" s="217"/>
      <c r="B143" s="217"/>
      <c r="C143" s="217"/>
      <c r="D143" s="217"/>
      <c r="E143" s="217"/>
      <c r="F143" s="20"/>
      <c r="G143" s="20"/>
    </row>
    <row r="144" spans="1:7" s="218" customFormat="1">
      <c r="A144" s="217"/>
      <c r="B144" s="217"/>
      <c r="C144" s="217"/>
      <c r="D144" s="217"/>
      <c r="E144" s="217"/>
      <c r="F144" s="20"/>
      <c r="G144" s="20"/>
    </row>
    <row r="145" spans="1:13" s="218" customFormat="1">
      <c r="A145" s="217"/>
      <c r="B145" s="217"/>
      <c r="C145" s="217"/>
      <c r="D145" s="217"/>
      <c r="E145" s="217"/>
      <c r="F145" s="20"/>
      <c r="G145" s="20"/>
    </row>
    <row r="146" spans="1:13" s="218" customFormat="1">
      <c r="A146" s="217"/>
      <c r="B146" s="217"/>
      <c r="C146" s="217"/>
      <c r="D146" s="217"/>
      <c r="E146" s="217"/>
      <c r="F146" s="20"/>
      <c r="G146" s="20"/>
    </row>
    <row r="147" spans="1:13" s="218" customFormat="1">
      <c r="A147" s="217"/>
      <c r="B147" s="217"/>
      <c r="C147" s="217"/>
      <c r="D147" s="217"/>
      <c r="E147" s="217"/>
      <c r="F147" s="20"/>
      <c r="G147" s="20"/>
    </row>
    <row r="148" spans="1:13" s="218" customFormat="1">
      <c r="A148" s="217"/>
      <c r="B148" s="217"/>
      <c r="C148" s="217"/>
      <c r="D148" s="217"/>
      <c r="E148" s="217"/>
      <c r="F148" s="20"/>
      <c r="G148" s="20"/>
      <c r="M148" s="217"/>
    </row>
    <row r="149" spans="1:13" s="218" customFormat="1">
      <c r="A149" s="217"/>
      <c r="B149" s="217"/>
      <c r="C149" s="217"/>
      <c r="D149" s="217"/>
      <c r="E149" s="217"/>
      <c r="F149" s="20"/>
      <c r="G149" s="20"/>
      <c r="M149" s="217"/>
    </row>
    <row r="150" spans="1:13" s="218" customFormat="1">
      <c r="A150" s="217"/>
      <c r="B150" s="217"/>
      <c r="C150" s="217"/>
      <c r="D150" s="217"/>
      <c r="E150" s="217"/>
      <c r="F150" s="20"/>
      <c r="G150" s="20"/>
      <c r="M150" s="217"/>
    </row>
    <row r="2379" spans="13:13">
      <c r="M2379" s="217" t="s">
        <v>137</v>
      </c>
    </row>
  </sheetData>
  <conditionalFormatting sqref="H2">
    <cfRule type="containsText" dxfId="16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8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63</vt:i4>
      </vt:variant>
    </vt:vector>
  </HeadingPairs>
  <TitlesOfParts>
    <vt:vector size="92" baseType="lpstr">
      <vt:lpstr>Year_Summary</vt:lpstr>
      <vt:lpstr>Cost_Summary</vt:lpstr>
      <vt:lpstr>Project_inputs</vt:lpstr>
      <vt:lpstr>Asset_groups</vt:lpstr>
      <vt:lpstr>CLC_volumes</vt:lpstr>
      <vt:lpstr>CMN_volumes</vt:lpstr>
      <vt:lpstr>EHK_volumes</vt:lpstr>
      <vt:lpstr>GSB_volumes</vt:lpstr>
      <vt:lpstr>BETS_volumes</vt:lpstr>
      <vt:lpstr>BGO_volumes</vt:lpstr>
      <vt:lpstr>WIN_volumes</vt:lpstr>
      <vt:lpstr>WPD_volumes</vt:lpstr>
      <vt:lpstr>TQY_volumes</vt:lpstr>
      <vt:lpstr>GHP_volumes</vt:lpstr>
      <vt:lpstr>CLC_cost</vt:lpstr>
      <vt:lpstr>CMN_cost</vt:lpstr>
      <vt:lpstr>EHK_cost</vt:lpstr>
      <vt:lpstr>GSB_cost</vt:lpstr>
      <vt:lpstr>BETS_cost</vt:lpstr>
      <vt:lpstr>BGO_cost</vt:lpstr>
      <vt:lpstr>WIN_cost</vt:lpstr>
      <vt:lpstr>WPD_cost</vt:lpstr>
      <vt:lpstr>TQY_cost</vt:lpstr>
      <vt:lpstr>GHP_cost</vt:lpstr>
      <vt:lpstr>Tot_cost</vt:lpstr>
      <vt:lpstr>Total_CY</vt:lpstr>
      <vt:lpstr>Total_FY</vt:lpstr>
      <vt:lpstr>Labour_rates_CY</vt:lpstr>
      <vt:lpstr>Labour_rates_FY</vt:lpstr>
      <vt:lpstr>ballarat_rates</vt:lpstr>
      <vt:lpstr>ballarat_roles</vt:lpstr>
      <vt:lpstr>ballarat_years</vt:lpstr>
      <vt:lpstr>BAW_feeders</vt:lpstr>
      <vt:lpstr>BETS_feeders</vt:lpstr>
      <vt:lpstr>BGO_feeders</vt:lpstr>
      <vt:lpstr>CLC_feeders</vt:lpstr>
      <vt:lpstr>CMN_feeders</vt:lpstr>
      <vt:lpstr>design_rates</vt:lpstr>
      <vt:lpstr>design_years</vt:lpstr>
      <vt:lpstr>EHK_feeders</vt:lpstr>
      <vt:lpstr>ESC_comp</vt:lpstr>
      <vt:lpstr>FY_design_rates</vt:lpstr>
      <vt:lpstr>FY_design_years</vt:lpstr>
      <vt:lpstr>Geelong_rates</vt:lpstr>
      <vt:lpstr>geelong_roles</vt:lpstr>
      <vt:lpstr>geelong_years</vt:lpstr>
      <vt:lpstr>GHP_feeders</vt:lpstr>
      <vt:lpstr>GHP_rates</vt:lpstr>
      <vt:lpstr>GHP_roles</vt:lpstr>
      <vt:lpstr>GHP_years</vt:lpstr>
      <vt:lpstr>GSB_feeders</vt:lpstr>
      <vt:lpstr>horsham_rates</vt:lpstr>
      <vt:lpstr>horsham_roles</vt:lpstr>
      <vt:lpstr>horsham_years</vt:lpstr>
      <vt:lpstr>mildura_rates</vt:lpstr>
      <vt:lpstr>mildura_roles</vt:lpstr>
      <vt:lpstr>mildura_years</vt:lpstr>
      <vt:lpstr>Asset_groups!Print_Area</vt:lpstr>
      <vt:lpstr>BETS_cost!Print_Area</vt:lpstr>
      <vt:lpstr>BETS_volumes!Print_Area</vt:lpstr>
      <vt:lpstr>BGO_cost!Print_Area</vt:lpstr>
      <vt:lpstr>BGO_volumes!Print_Area</vt:lpstr>
      <vt:lpstr>CLC_cost!Print_Area</vt:lpstr>
      <vt:lpstr>CLC_volumes!Print_Area</vt:lpstr>
      <vt:lpstr>CMN_cost!Print_Area</vt:lpstr>
      <vt:lpstr>CMN_volumes!Print_Area</vt:lpstr>
      <vt:lpstr>Cost_Summary!Print_Area</vt:lpstr>
      <vt:lpstr>EHK_cost!Print_Area</vt:lpstr>
      <vt:lpstr>EHK_volumes!Print_Area</vt:lpstr>
      <vt:lpstr>GHP_cost!Print_Area</vt:lpstr>
      <vt:lpstr>GHP_volumes!Print_Area</vt:lpstr>
      <vt:lpstr>GSB_cost!Print_Area</vt:lpstr>
      <vt:lpstr>GSB_volumes!Print_Area</vt:lpstr>
      <vt:lpstr>Labour_rates_CY!Print_Area</vt:lpstr>
      <vt:lpstr>Project_inputs!Print_Area</vt:lpstr>
      <vt:lpstr>Tot_cost!Print_Area</vt:lpstr>
      <vt:lpstr>Total_CY!Print_Area</vt:lpstr>
      <vt:lpstr>Total_FY!Print_Area</vt:lpstr>
      <vt:lpstr>TQY_cost!Print_Area</vt:lpstr>
      <vt:lpstr>TQY_volumes!Print_Area</vt:lpstr>
      <vt:lpstr>WIN_cost!Print_Area</vt:lpstr>
      <vt:lpstr>WIN_volumes!Print_Area</vt:lpstr>
      <vt:lpstr>WPD_cost!Print_Area</vt:lpstr>
      <vt:lpstr>WPD_volumes!Print_Area</vt:lpstr>
      <vt:lpstr>Year_Summary!Print_Area</vt:lpstr>
      <vt:lpstr>TQY_feeders</vt:lpstr>
      <vt:lpstr>warrnambool_rates</vt:lpstr>
      <vt:lpstr>warrnambool_roles</vt:lpstr>
      <vt:lpstr>warrnambool_years</vt:lpstr>
      <vt:lpstr>WIN_feeders</vt:lpstr>
      <vt:lpstr>WND_feeders</vt:lpstr>
      <vt:lpstr>WPD_feeders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2020-01-28T07:02:41Z</dcterms:created>
  <dcterms:modified xsi:type="dcterms:W3CDTF">2020-11-28T12:08:13Z</dcterms:modified>
</cp:coreProperties>
</file>