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codeName="ThisWorkbook" defaultThemeVersion="124226"/>
  <xr:revisionPtr revIDLastSave="0" documentId="13_ncr:1_{81F6B510-0364-4CA5-9CF2-C50D1F53991A}" xr6:coauthVersionLast="44" xr6:coauthVersionMax="44" xr10:uidLastSave="{00000000-0000-0000-0000-000000000000}"/>
  <bookViews>
    <workbookView xWindow="990" yWindow="-120" windowWidth="27930" windowHeight="16440" tabRatio="671" firstSheet="2" activeTab="7" xr2:uid="{00000000-000D-0000-FFFF-FFFF00000000}"/>
  </bookViews>
  <sheets>
    <sheet name="Control" sheetId="2" r:id="rId1"/>
    <sheet name="Inflation" sheetId="1" r:id="rId2"/>
    <sheet name="Input|Base Year Adjustments" sheetId="11" r:id="rId3"/>
    <sheet name="Input|Service Classifications" sheetId="12" r:id="rId4"/>
    <sheet name="Input|Operating Expenditure" sheetId="4" r:id="rId5"/>
    <sheet name="Input|Rate of Change" sheetId="5" r:id="rId6"/>
    <sheet name="Input|Step Changes" sheetId="6" r:id="rId7"/>
    <sheet name="Calc|Opex Forecast" sheetId="7" r:id="rId8"/>
    <sheet name="Output|EBSS" sheetId="8" r:id="rId9"/>
    <sheet name="Output|Models" sheetId="10" r:id="rId10"/>
  </sheets>
  <externalReferences>
    <externalReference r:id="rId11"/>
    <externalReference r:id="rId12"/>
  </externalReferenc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6" l="1"/>
  <c r="R35" i="7"/>
  <c r="Q11" i="6"/>
  <c r="R36" i="7"/>
  <c r="Q12" i="6"/>
  <c r="R37" i="7"/>
  <c r="Q13" i="6"/>
  <c r="R38" i="7"/>
  <c r="Q14" i="6"/>
  <c r="R39" i="7"/>
  <c r="Q15" i="6"/>
  <c r="R40" i="7"/>
  <c r="Q16" i="6"/>
  <c r="R41" i="7"/>
  <c r="Q17" i="6"/>
  <c r="R42" i="7"/>
  <c r="Q18" i="6"/>
  <c r="R43" i="7"/>
  <c r="Q19" i="6"/>
  <c r="R44" i="7"/>
  <c r="Q20" i="6"/>
  <c r="R45" i="7"/>
  <c r="R48" i="7"/>
  <c r="R52" i="7"/>
  <c r="L9" i="10"/>
  <c r="P10" i="6"/>
  <c r="Q35" i="7"/>
  <c r="P11" i="6"/>
  <c r="Q36" i="7"/>
  <c r="P12" i="6"/>
  <c r="Q37" i="7"/>
  <c r="P13" i="6"/>
  <c r="Q38" i="7"/>
  <c r="P14" i="6"/>
  <c r="Q39" i="7"/>
  <c r="P15" i="6"/>
  <c r="Q40" i="7"/>
  <c r="P16" i="6"/>
  <c r="Q41" i="7"/>
  <c r="P17" i="6"/>
  <c r="Q42" i="7"/>
  <c r="P18" i="6"/>
  <c r="Q43" i="7"/>
  <c r="P19" i="6"/>
  <c r="Q44" i="7"/>
  <c r="P20" i="6"/>
  <c r="Q45" i="7"/>
  <c r="Q48" i="7"/>
  <c r="Q52" i="7"/>
  <c r="K9" i="10"/>
  <c r="O10" i="6"/>
  <c r="P35" i="7"/>
  <c r="O11" i="6"/>
  <c r="P36" i="7"/>
  <c r="O12" i="6"/>
  <c r="P37" i="7"/>
  <c r="O13" i="6"/>
  <c r="P38" i="7"/>
  <c r="O14" i="6"/>
  <c r="P39" i="7"/>
  <c r="O15" i="6"/>
  <c r="P40" i="7"/>
  <c r="O16" i="6"/>
  <c r="P41" i="7"/>
  <c r="O17" i="6"/>
  <c r="P42" i="7"/>
  <c r="O18" i="6"/>
  <c r="P43" i="7"/>
  <c r="O19" i="6"/>
  <c r="P44" i="7"/>
  <c r="O20" i="6"/>
  <c r="P45" i="7"/>
  <c r="P48" i="7"/>
  <c r="P52" i="7"/>
  <c r="J9" i="10"/>
  <c r="N10" i="6"/>
  <c r="O35" i="7"/>
  <c r="N11" i="6"/>
  <c r="O36" i="7"/>
  <c r="N12" i="6"/>
  <c r="O37" i="7"/>
  <c r="N13" i="6"/>
  <c r="O38" i="7"/>
  <c r="N14" i="6"/>
  <c r="O39" i="7"/>
  <c r="N15" i="6"/>
  <c r="O40" i="7"/>
  <c r="N16" i="6"/>
  <c r="O41" i="7"/>
  <c r="N17" i="6"/>
  <c r="O42" i="7"/>
  <c r="N18" i="6"/>
  <c r="O43" i="7"/>
  <c r="N19" i="6"/>
  <c r="O44" i="7"/>
  <c r="N20" i="6"/>
  <c r="O45" i="7"/>
  <c r="O48" i="7"/>
  <c r="O52" i="7"/>
  <c r="I9" i="10"/>
  <c r="M10" i="6"/>
  <c r="N35" i="7"/>
  <c r="M11" i="6"/>
  <c r="N36" i="7"/>
  <c r="M12" i="6"/>
  <c r="N37" i="7"/>
  <c r="M13" i="6"/>
  <c r="N38" i="7"/>
  <c r="M14" i="6"/>
  <c r="N39" i="7"/>
  <c r="M15" i="6"/>
  <c r="N40" i="7"/>
  <c r="M16" i="6"/>
  <c r="N41" i="7"/>
  <c r="M17" i="6"/>
  <c r="N42" i="7"/>
  <c r="M18" i="6"/>
  <c r="N43" i="7"/>
  <c r="M19" i="6"/>
  <c r="N44" i="7"/>
  <c r="M20" i="6"/>
  <c r="N45" i="7"/>
  <c r="N48" i="7"/>
  <c r="N52" i="7"/>
  <c r="H9" i="10"/>
  <c r="E20" i="6"/>
  <c r="E19" i="6"/>
  <c r="E18" i="6"/>
  <c r="E17" i="6"/>
  <c r="E16" i="6"/>
  <c r="E15" i="6"/>
  <c r="E14" i="6"/>
  <c r="E13" i="6"/>
  <c r="E12" i="6"/>
  <c r="E11" i="6"/>
  <c r="E10" i="6"/>
  <c r="M27" i="5"/>
  <c r="Q23" i="6"/>
  <c r="P23" i="6"/>
  <c r="O23" i="6"/>
  <c r="N23" i="6"/>
  <c r="M23" i="6"/>
  <c r="Q25" i="6"/>
  <c r="P25" i="6"/>
  <c r="O25" i="6"/>
  <c r="N25" i="6"/>
  <c r="M25" i="6"/>
  <c r="E35" i="7"/>
  <c r="E36" i="7"/>
  <c r="E37" i="7"/>
  <c r="E38" i="7"/>
  <c r="E39" i="7"/>
  <c r="E40" i="7"/>
  <c r="E41" i="7"/>
  <c r="S40" i="7"/>
  <c r="S41" i="7"/>
  <c r="S38" i="7"/>
  <c r="S43" i="7"/>
  <c r="E42" i="7"/>
  <c r="E43" i="7"/>
  <c r="S36" i="7"/>
  <c r="S42" i="7"/>
  <c r="E44" i="7"/>
  <c r="E45" i="7"/>
  <c r="S39" i="7"/>
  <c r="S37" i="7"/>
  <c r="S35" i="7"/>
  <c r="S44" i="7"/>
  <c r="S45" i="7"/>
  <c r="S48" i="7"/>
  <c r="H13" i="11"/>
  <c r="A1" i="12"/>
  <c r="A1" i="11"/>
  <c r="H29" i="12"/>
  <c r="H13" i="12"/>
  <c r="A2" i="12"/>
  <c r="A2" i="11"/>
  <c r="M42" i="12"/>
  <c r="M43" i="12"/>
  <c r="O43" i="12"/>
  <c r="P43" i="12"/>
  <c r="Q43" i="12"/>
  <c r="R43" i="12"/>
  <c r="S43" i="12"/>
  <c r="N49" i="4"/>
  <c r="L13" i="12"/>
  <c r="L29" i="12"/>
  <c r="L20" i="12"/>
  <c r="O21" i="12"/>
  <c r="L13" i="11"/>
  <c r="M14" i="11"/>
  <c r="N14" i="11"/>
  <c r="I13" i="11"/>
  <c r="I13" i="12"/>
  <c r="I29" i="12"/>
  <c r="J13" i="11"/>
  <c r="J29" i="12"/>
  <c r="J13" i="12"/>
  <c r="K13" i="11"/>
  <c r="K13" i="12"/>
  <c r="K29" i="12"/>
  <c r="O14" i="12"/>
  <c r="N46" i="4"/>
  <c r="N30" i="12"/>
  <c r="O30" i="12"/>
  <c r="P21" i="12"/>
  <c r="O23" i="12"/>
  <c r="N47" i="4"/>
  <c r="O14" i="11"/>
  <c r="P30" i="12"/>
  <c r="Q30" i="12"/>
  <c r="R30" i="12"/>
  <c r="S30" i="12"/>
  <c r="N48" i="4"/>
  <c r="P14" i="12"/>
  <c r="Q14" i="12"/>
  <c r="R14" i="12"/>
  <c r="S14" i="12"/>
  <c r="P14" i="11"/>
  <c r="Q14" i="11"/>
  <c r="R14" i="11"/>
  <c r="S14" i="11"/>
  <c r="O15" i="11"/>
  <c r="N35" i="4"/>
  <c r="P23" i="12"/>
  <c r="Q21" i="12"/>
  <c r="Q23" i="12"/>
  <c r="R21" i="12"/>
  <c r="K11" i="7"/>
  <c r="R23" i="12"/>
  <c r="S21" i="12"/>
  <c r="S23" i="12"/>
  <c r="L13" i="7"/>
  <c r="K12" i="7"/>
  <c r="L11" i="1"/>
  <c r="M11" i="1"/>
  <c r="N11" i="1"/>
  <c r="O11" i="1"/>
  <c r="N11" i="5"/>
  <c r="O11" i="5"/>
  <c r="P11" i="5"/>
  <c r="Q11" i="5"/>
  <c r="P11" i="1"/>
  <c r="Q11" i="1"/>
  <c r="R11" i="1"/>
  <c r="S11" i="1"/>
  <c r="A2" i="10"/>
  <c r="A1" i="10"/>
  <c r="M17" i="8"/>
  <c r="M16" i="8"/>
  <c r="M15" i="8"/>
  <c r="M14" i="8"/>
  <c r="M13" i="8"/>
  <c r="M11" i="8"/>
  <c r="L17" i="8"/>
  <c r="L16" i="8"/>
  <c r="L15" i="8"/>
  <c r="L14" i="8"/>
  <c r="L13" i="8"/>
  <c r="L11" i="8"/>
  <c r="K17" i="8"/>
  <c r="K15" i="8"/>
  <c r="K14" i="8"/>
  <c r="K13" i="8"/>
  <c r="K11" i="8"/>
  <c r="J17" i="8"/>
  <c r="J15" i="8"/>
  <c r="J14" i="8"/>
  <c r="J13" i="8"/>
  <c r="J11" i="8"/>
  <c r="L12" i="8"/>
  <c r="T11" i="1"/>
  <c r="J12" i="8"/>
  <c r="K12" i="8"/>
  <c r="U11" i="1"/>
  <c r="I17" i="8"/>
  <c r="I11" i="8"/>
  <c r="I13" i="8"/>
  <c r="I15" i="8"/>
  <c r="I16" i="8"/>
  <c r="I14" i="8"/>
  <c r="I12" i="8"/>
  <c r="V11" i="1"/>
  <c r="I9" i="8"/>
  <c r="I19" i="8"/>
  <c r="H14" i="8"/>
  <c r="H15" i="8"/>
  <c r="H13" i="8"/>
  <c r="H12" i="8"/>
  <c r="H11" i="8"/>
  <c r="H9" i="8"/>
  <c r="H16" i="8"/>
  <c r="H17" i="8"/>
  <c r="H31" i="4"/>
  <c r="I31" i="4"/>
  <c r="H19" i="8"/>
  <c r="A2" i="8"/>
  <c r="A1" i="8"/>
  <c r="R27" i="7"/>
  <c r="Q27" i="7"/>
  <c r="P27" i="7"/>
  <c r="O27" i="7"/>
  <c r="N27" i="7"/>
  <c r="M27" i="7"/>
  <c r="A2" i="7"/>
  <c r="A1" i="7"/>
  <c r="A2" i="6"/>
  <c r="A1" i="6"/>
  <c r="J23" i="6"/>
  <c r="L23" i="6"/>
  <c r="K23" i="6"/>
  <c r="H23" i="6"/>
  <c r="I23" i="6"/>
  <c r="N13" i="5"/>
  <c r="O13" i="5"/>
  <c r="P13" i="5"/>
  <c r="Q13" i="5"/>
  <c r="N12" i="5"/>
  <c r="O12" i="5"/>
  <c r="P12" i="5"/>
  <c r="Q12" i="5"/>
  <c r="Q27" i="5"/>
  <c r="P27" i="5"/>
  <c r="O27" i="5"/>
  <c r="N27" i="5"/>
  <c r="O26" i="7"/>
  <c r="P26" i="7"/>
  <c r="Q26" i="7"/>
  <c r="N26" i="7"/>
  <c r="M26" i="7"/>
  <c r="R26" i="7"/>
  <c r="A2" i="5"/>
  <c r="A1" i="5"/>
  <c r="J16" i="8"/>
  <c r="K16" i="8"/>
  <c r="J31" i="4"/>
  <c r="J9" i="8"/>
  <c r="J19" i="8"/>
  <c r="K31" i="4"/>
  <c r="K9" i="8"/>
  <c r="K19" i="8"/>
  <c r="N18" i="4"/>
  <c r="M18" i="4"/>
  <c r="L18" i="4"/>
  <c r="K18" i="4"/>
  <c r="J18" i="4"/>
  <c r="A2" i="4"/>
  <c r="A1" i="4"/>
  <c r="A1" i="1"/>
  <c r="A2" i="1"/>
  <c r="A2" i="2"/>
  <c r="A1" i="2"/>
  <c r="L14" i="1"/>
  <c r="L15" i="1"/>
  <c r="M14" i="1"/>
  <c r="M15" i="1"/>
  <c r="N14" i="1"/>
  <c r="N15" i="1"/>
  <c r="O14" i="1"/>
  <c r="P14" i="1"/>
  <c r="P15" i="1"/>
  <c r="O15" i="1"/>
  <c r="Q18" i="1"/>
  <c r="Q19" i="1"/>
  <c r="Q20" i="1"/>
  <c r="Q21" i="1"/>
  <c r="Q14" i="1"/>
  <c r="N18" i="1"/>
  <c r="N19" i="1"/>
  <c r="N20" i="1"/>
  <c r="N21" i="1"/>
  <c r="O18" i="1"/>
  <c r="O19" i="1"/>
  <c r="Q15" i="1"/>
  <c r="M18" i="1"/>
  <c r="M19" i="1"/>
  <c r="M20" i="1"/>
  <c r="M21" i="1"/>
  <c r="L18" i="1"/>
  <c r="L19" i="1"/>
  <c r="L20" i="1"/>
  <c r="P18" i="1"/>
  <c r="P19" i="1"/>
  <c r="P20" i="1"/>
  <c r="P21" i="1"/>
  <c r="R14" i="1"/>
  <c r="R15" i="1"/>
  <c r="L21" i="1"/>
  <c r="I29" i="8"/>
  <c r="O20" i="1"/>
  <c r="O21" i="1"/>
  <c r="L9" i="8"/>
  <c r="L19" i="8"/>
  <c r="M9" i="8"/>
  <c r="R18" i="1"/>
  <c r="R19" i="1"/>
  <c r="R20" i="1"/>
  <c r="R21" i="1"/>
  <c r="S14" i="1"/>
  <c r="S15" i="1"/>
  <c r="J29" i="8"/>
  <c r="L31" i="4"/>
  <c r="M12" i="8"/>
  <c r="M19" i="8"/>
  <c r="S18" i="1"/>
  <c r="S19" i="1"/>
  <c r="S20" i="1"/>
  <c r="S21" i="1"/>
  <c r="M31" i="4"/>
  <c r="L14" i="7"/>
  <c r="T14" i="1"/>
  <c r="T15" i="1"/>
  <c r="K29" i="8"/>
  <c r="T18" i="1"/>
  <c r="T19" i="1"/>
  <c r="T20" i="1"/>
  <c r="T21" i="1"/>
  <c r="L16" i="7"/>
  <c r="U14" i="1"/>
  <c r="U15" i="1"/>
  <c r="L29" i="8"/>
  <c r="U18" i="1"/>
  <c r="U19" i="1"/>
  <c r="U20" i="1"/>
  <c r="U21" i="1"/>
  <c r="V14" i="1"/>
  <c r="V15" i="1"/>
  <c r="M29" i="8"/>
  <c r="N29" i="8"/>
  <c r="V18" i="1"/>
  <c r="V19" i="1"/>
  <c r="V20" i="1"/>
  <c r="V21" i="1"/>
  <c r="N42" i="4"/>
  <c r="L18" i="7"/>
  <c r="N53" i="4"/>
  <c r="L19" i="7"/>
  <c r="L21" i="7"/>
  <c r="I28" i="8"/>
  <c r="M27" i="6"/>
  <c r="J28" i="8"/>
  <c r="K28" i="8"/>
  <c r="L28" i="8"/>
  <c r="M28" i="8"/>
  <c r="N28" i="8"/>
  <c r="Q27" i="6"/>
  <c r="O27" i="6"/>
  <c r="P27" i="6"/>
  <c r="N27" i="6"/>
  <c r="N25" i="7"/>
  <c r="M25" i="7"/>
  <c r="M29" i="7"/>
  <c r="M31" i="7"/>
  <c r="N29" i="7"/>
  <c r="N31" i="7"/>
  <c r="N53" i="7"/>
  <c r="O25" i="7"/>
  <c r="O29" i="7"/>
  <c r="O31" i="7"/>
  <c r="O53" i="7"/>
  <c r="P25" i="7"/>
  <c r="P29" i="7"/>
  <c r="P31" i="7"/>
  <c r="P53" i="7"/>
  <c r="Q25" i="7"/>
  <c r="Q29" i="7"/>
  <c r="Q31" i="7"/>
  <c r="Q53" i="7"/>
  <c r="R25" i="7"/>
  <c r="R29" i="7"/>
  <c r="R31" i="7"/>
  <c r="R53" i="7"/>
  <c r="J26" i="8"/>
  <c r="J31" i="8"/>
  <c r="L26" i="8"/>
  <c r="L31" i="8"/>
  <c r="K26" i="8"/>
  <c r="K31" i="8"/>
  <c r="M26" i="8"/>
  <c r="M31" i="8"/>
  <c r="H11" i="10"/>
  <c r="I11" i="10"/>
  <c r="J11" i="10"/>
  <c r="K11" i="10"/>
  <c r="L11" i="10"/>
  <c r="M11" i="10"/>
  <c r="I26" i="8"/>
  <c r="N26" i="8"/>
  <c r="N31" i="8"/>
  <c r="I31" i="8"/>
  <c r="M9" i="10"/>
  <c r="S52" i="7"/>
  <c r="S31" i="7"/>
  <c r="S53" i="7"/>
</calcChain>
</file>

<file path=xl/sharedStrings.xml><?xml version="1.0" encoding="utf-8"?>
<sst xmlns="http://schemas.openxmlformats.org/spreadsheetml/2006/main" count="373" uniqueCount="130">
  <si>
    <t>&lt; Insert Sheet Description (if required) &gt;</t>
  </si>
  <si>
    <t>Model Information</t>
  </si>
  <si>
    <t>Model Name</t>
  </si>
  <si>
    <t>Entity</t>
  </si>
  <si>
    <t>Model Author</t>
  </si>
  <si>
    <t>Jethro Youl</t>
  </si>
  <si>
    <t>Version</t>
  </si>
  <si>
    <t>v1.0</t>
  </si>
  <si>
    <t>Dollars</t>
  </si>
  <si>
    <t>End of Sheet</t>
  </si>
  <si>
    <t>PAL Consolidated Opex</t>
  </si>
  <si>
    <t>Powercor</t>
  </si>
  <si>
    <t>Inflation</t>
  </si>
  <si>
    <t>Flags &amp; Inflation</t>
  </si>
  <si>
    <t>Years</t>
  </si>
  <si>
    <t>Nom_2015</t>
  </si>
  <si>
    <t>Conversion factors (multiply):</t>
  </si>
  <si>
    <t xml:space="preserve">Labour </t>
  </si>
  <si>
    <t>Operating Expenditure</t>
  </si>
  <si>
    <t>Cost Category</t>
  </si>
  <si>
    <t>Opex Allowance</t>
  </si>
  <si>
    <t>DMIA</t>
  </si>
  <si>
    <t>Debt raising costs (DRC)</t>
  </si>
  <si>
    <t>Total opex incl. DRC and DMIA</t>
  </si>
  <si>
    <t>Total opex excl. DRC and DMIA</t>
  </si>
  <si>
    <t>$'000 2015</t>
  </si>
  <si>
    <t>Reported Opex</t>
  </si>
  <si>
    <t>Total Opex</t>
  </si>
  <si>
    <t>Base Year Adjustments</t>
  </si>
  <si>
    <t>Service Classifcation Adjustments</t>
  </si>
  <si>
    <t>GSL change to distribution code</t>
  </si>
  <si>
    <t>Emergency recoverable works</t>
  </si>
  <si>
    <t>Communications network</t>
  </si>
  <si>
    <t>$'000 nominal</t>
  </si>
  <si>
    <t>Provisions</t>
  </si>
  <si>
    <t>Total</t>
  </si>
  <si>
    <t>Total Opex Allowance</t>
  </si>
  <si>
    <t>Forecast Price Change</t>
  </si>
  <si>
    <t>Forecast Output Growth</t>
  </si>
  <si>
    <t>Forecast Productivity</t>
  </si>
  <si>
    <t>%</t>
  </si>
  <si>
    <t>Weightings</t>
  </si>
  <si>
    <t>Price Change</t>
  </si>
  <si>
    <t>Growth Rate</t>
  </si>
  <si>
    <t>Non-labour</t>
  </si>
  <si>
    <t>Customer numbers</t>
  </si>
  <si>
    <t>Circuit length</t>
  </si>
  <si>
    <t>Ratcheted maximum demand</t>
  </si>
  <si>
    <t>Forecast productivity change</t>
  </si>
  <si>
    <t>Opex Step Changes</t>
  </si>
  <si>
    <t>Operating Expenditure Calculation</t>
  </si>
  <si>
    <t>Total reported opex</t>
  </si>
  <si>
    <t>Nom_2020</t>
  </si>
  <si>
    <t>2020 rate of change</t>
  </si>
  <si>
    <t>Estimated final year opex</t>
  </si>
  <si>
    <t>Forecast output growth</t>
  </si>
  <si>
    <t>Estimated Final Year Expenditure</t>
  </si>
  <si>
    <t>Rate of Change</t>
  </si>
  <si>
    <t>Forecast price change</t>
  </si>
  <si>
    <t>Forecast rate of change</t>
  </si>
  <si>
    <t>Service classification adjustments</t>
  </si>
  <si>
    <t>Base year adjustments</t>
  </si>
  <si>
    <t>Adjusted final year opex</t>
  </si>
  <si>
    <t>Step Changes</t>
  </si>
  <si>
    <t>Total Forecast Operating Expenditure</t>
  </si>
  <si>
    <t>Debt raising costs</t>
  </si>
  <si>
    <t>Total opex step changes</t>
  </si>
  <si>
    <t>Total opex step changes excl. DRC</t>
  </si>
  <si>
    <t>Total forecast opex, excluding debt raising costs</t>
  </si>
  <si>
    <t>Total forecast opex, including debt raising costs</t>
  </si>
  <si>
    <t>Forecast Opex for EBSS</t>
  </si>
  <si>
    <t>Forecast opex (excludes DMIA)</t>
  </si>
  <si>
    <t>Less excluded costs</t>
  </si>
  <si>
    <t>GSL payments</t>
  </si>
  <si>
    <t>Forecast opex excluding step changes - $'000 2020</t>
  </si>
  <si>
    <t>Actual and Estimate Opex for EBSS</t>
  </si>
  <si>
    <t>Total opex</t>
  </si>
  <si>
    <t>Defined benefit superannuation</t>
  </si>
  <si>
    <t>Movements in provisions related to opex</t>
  </si>
  <si>
    <t>Actual/Estimate opex for EBSS purposes</t>
  </si>
  <si>
    <t>Opex associated with approved cost pass through</t>
  </si>
  <si>
    <t>Other adjustments or exclusions required by the EBSS</t>
  </si>
  <si>
    <t>Less approved excluded costs</t>
  </si>
  <si>
    <t>Forecast Operating Expenditure</t>
  </si>
  <si>
    <t>Forecast opex for EBSS purposes</t>
  </si>
  <si>
    <t>Total base year opex allowance</t>
  </si>
  <si>
    <t>Total final year opex allowance</t>
  </si>
  <si>
    <t>Cumulative inflation from Jun2015 to nominal</t>
  </si>
  <si>
    <t>Cumulative inflation from nominal to Jun2015</t>
  </si>
  <si>
    <t>Cumulative inflation from Jun2020 to nominal</t>
  </si>
  <si>
    <t>Cumulative inflation from nominal to Jun2020</t>
  </si>
  <si>
    <t>Nominal to Dec2020</t>
  </si>
  <si>
    <t>Dec2020 to Nominal</t>
  </si>
  <si>
    <t>Wasted truck visits</t>
  </si>
  <si>
    <t>Nominal to Jun2021</t>
  </si>
  <si>
    <t>$'000 Jun2021</t>
  </si>
  <si>
    <t>2021/22</t>
  </si>
  <si>
    <t>2022/23</t>
  </si>
  <si>
    <t>2023/24</t>
  </si>
  <si>
    <t>2024/25</t>
  </si>
  <si>
    <t>2025/26</t>
  </si>
  <si>
    <t>2021/22-2025/26</t>
  </si>
  <si>
    <t>Replacement expenditure on faults and minor repairs</t>
  </si>
  <si>
    <t>GSLs</t>
  </si>
  <si>
    <t>$'000</t>
  </si>
  <si>
    <t>GSLs Forecast</t>
  </si>
  <si>
    <t>Service Classification Adjustments</t>
  </si>
  <si>
    <t>Emergency Recoverable Works</t>
  </si>
  <si>
    <t>Net cost/revenue</t>
  </si>
  <si>
    <t>Forecast</t>
  </si>
  <si>
    <t>Communications Network</t>
  </si>
  <si>
    <t>AMI comms opex</t>
  </si>
  <si>
    <t>% share for Metering</t>
  </si>
  <si>
    <t>Wasted Truck Visits</t>
  </si>
  <si>
    <t>Cost of truck visits to attend to customer fault</t>
  </si>
  <si>
    <t>Replacement Expenditure on Faults/Minor Repairs</t>
  </si>
  <si>
    <t>Cable type</t>
  </si>
  <si>
    <t>Breakdown of costs</t>
  </si>
  <si>
    <t>Underground</t>
  </si>
  <si>
    <t>Major Plant</t>
  </si>
  <si>
    <t>Overhead</t>
  </si>
  <si>
    <t>Overhead conductor repairs</t>
  </si>
  <si>
    <t>Underground cable repairs</t>
  </si>
  <si>
    <t>Replacement expenditure</t>
  </si>
  <si>
    <t>Cable termination/joint replacements</t>
  </si>
  <si>
    <t>SWER Iso earth repairs</t>
  </si>
  <si>
    <t>Zone Substation Switchyard Lighting Refurbishment</t>
  </si>
  <si>
    <t>Transformer Oil Regeration</t>
  </si>
  <si>
    <t>Average less 2019 estimate</t>
  </si>
  <si>
    <t>Actual / Forecast 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</si>
</sst>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164" formatCode="#,##0_);\(#,##0\);\-\-_)"/>
    <numFmt numFmtId="165" formatCode="[$-409]mmm\-yy;&quot;nm&quot;;&quot;nm&quot;"/>
    <numFmt numFmtId="166" formatCode="0.00%;[Red]\-0.00%;\ &quot;-&quot;"/>
    <numFmt numFmtId="167" formatCode="0_ ;[Red]\-0\ "/>
    <numFmt numFmtId="168" formatCode="#,##0.0000;[Red]\-#,##0.0000;\ &quot;-&quot;"/>
    <numFmt numFmtId="169" formatCode="#,##0.00_);\(#,##0.00\);\-\-_)"/>
  </numFmts>
  <fonts count="20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55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249977111117893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b/>
      <sz val="10"/>
      <color theme="1"/>
      <name val="Verdana"/>
      <family val="2"/>
    </font>
    <font>
      <i/>
      <sz val="10"/>
      <color theme="1"/>
      <name val="Arial"/>
      <family val="2"/>
    </font>
    <font>
      <sz val="10"/>
      <color rgb="FFFF0000"/>
      <name val="Verdana"/>
      <family val="2"/>
    </font>
    <font>
      <sz val="10"/>
      <color theme="1" tint="0.249977111117893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thin">
        <color indexed="64"/>
      </top>
      <bottom style="dashed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hair">
        <color auto="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9" fillId="0" borderId="0" applyFill="0" applyBorder="0">
      <alignment vertical="center"/>
    </xf>
    <xf numFmtId="165" fontId="9" fillId="0" borderId="0" applyFill="0" applyBorder="0">
      <alignment vertical="center"/>
    </xf>
  </cellStyleXfs>
  <cellXfs count="82">
    <xf numFmtId="0" fontId="0" fillId="0" borderId="0" xfId="0"/>
    <xf numFmtId="164" fontId="2" fillId="2" borderId="0" xfId="2" applyNumberFormat="1" applyFont="1" applyFill="1"/>
    <xf numFmtId="0" fontId="3" fillId="2" borderId="0" xfId="2" applyFont="1" applyFill="1"/>
    <xf numFmtId="0" fontId="4" fillId="2" borderId="0" xfId="2" applyFont="1" applyFill="1"/>
    <xf numFmtId="0" fontId="5" fillId="2" borderId="0" xfId="2" applyFont="1" applyFill="1"/>
    <xf numFmtId="164" fontId="5" fillId="2" borderId="0" xfId="2" applyNumberFormat="1" applyFont="1" applyFill="1"/>
    <xf numFmtId="14" fontId="5" fillId="2" borderId="0" xfId="2" applyNumberFormat="1" applyFont="1" applyFill="1" applyAlignment="1">
      <alignment horizontal="left" indent="1"/>
    </xf>
    <xf numFmtId="0" fontId="6" fillId="2" borderId="0" xfId="2" applyFont="1" applyFill="1"/>
    <xf numFmtId="0" fontId="0" fillId="2" borderId="0" xfId="0" applyFill="1"/>
    <xf numFmtId="0" fontId="2" fillId="2" borderId="0" xfId="2" applyFont="1" applyFill="1"/>
    <xf numFmtId="0" fontId="5" fillId="2" borderId="0" xfId="2" applyFont="1" applyFill="1" applyAlignment="1">
      <alignment horizontal="left" indent="1"/>
    </xf>
    <xf numFmtId="0" fontId="2" fillId="3" borderId="0" xfId="2" applyFont="1" applyFill="1"/>
    <xf numFmtId="0" fontId="3" fillId="3" borderId="0" xfId="2" applyFont="1" applyFill="1"/>
    <xf numFmtId="0" fontId="7" fillId="3" borderId="0" xfId="2" applyFont="1" applyFill="1"/>
    <xf numFmtId="0" fontId="8" fillId="3" borderId="0" xfId="2" applyFont="1" applyFill="1"/>
    <xf numFmtId="0" fontId="8" fillId="3" borderId="0" xfId="2" applyFont="1" applyFill="1" applyAlignment="1">
      <alignment horizontal="left" indent="1"/>
    </xf>
    <xf numFmtId="0" fontId="6" fillId="3" borderId="0" xfId="2" applyFont="1" applyFill="1"/>
    <xf numFmtId="0" fontId="7" fillId="2" borderId="0" xfId="2" applyFont="1" applyFill="1"/>
    <xf numFmtId="0" fontId="8" fillId="2" borderId="0" xfId="2" applyFont="1" applyFill="1"/>
    <xf numFmtId="0" fontId="8" fillId="2" borderId="0" xfId="2" applyFont="1" applyFill="1" applyAlignment="1">
      <alignment horizontal="left" indent="1"/>
    </xf>
    <xf numFmtId="164" fontId="9" fillId="4" borderId="1" xfId="3" applyFont="1" applyFill="1" applyBorder="1">
      <alignment vertical="center"/>
    </xf>
    <xf numFmtId="164" fontId="10" fillId="4" borderId="1" xfId="3" applyFont="1" applyFill="1" applyBorder="1">
      <alignment vertical="center"/>
    </xf>
    <xf numFmtId="0" fontId="9" fillId="3" borderId="0" xfId="2" applyFont="1" applyFill="1" applyAlignment="1">
      <alignment horizontal="left"/>
    </xf>
    <xf numFmtId="0" fontId="0" fillId="3" borderId="0" xfId="0" applyFill="1"/>
    <xf numFmtId="0" fontId="8" fillId="3" borderId="0" xfId="0" applyFont="1" applyFill="1"/>
    <xf numFmtId="0" fontId="11" fillId="5" borderId="0" xfId="0" applyFont="1" applyFill="1" applyBorder="1"/>
    <xf numFmtId="0" fontId="8" fillId="5" borderId="0" xfId="0" applyFont="1" applyFill="1"/>
    <xf numFmtId="0" fontId="12" fillId="5" borderId="0" xfId="0" applyFont="1" applyFill="1" applyBorder="1"/>
    <xf numFmtId="0" fontId="13" fillId="3" borderId="0" xfId="0" applyFont="1" applyFill="1"/>
    <xf numFmtId="0" fontId="11" fillId="6" borderId="2" xfId="0" applyFont="1" applyFill="1" applyBorder="1"/>
    <xf numFmtId="0" fontId="13" fillId="3" borderId="0" xfId="0" applyFont="1" applyFill="1" applyBorder="1"/>
    <xf numFmtId="166" fontId="14" fillId="4" borderId="0" xfId="0" applyNumberFormat="1" applyFont="1" applyFill="1"/>
    <xf numFmtId="167" fontId="8" fillId="3" borderId="0" xfId="0" applyNumberFormat="1" applyFont="1" applyFill="1"/>
    <xf numFmtId="168" fontId="8" fillId="3" borderId="0" xfId="0" applyNumberFormat="1" applyFont="1" applyFill="1"/>
    <xf numFmtId="9" fontId="8" fillId="3" borderId="0" xfId="0" applyNumberFormat="1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6" fontId="15" fillId="2" borderId="0" xfId="2" applyNumberFormat="1" applyFont="1" applyFill="1" applyAlignment="1">
      <alignment horizontal="center"/>
    </xf>
    <xf numFmtId="0" fontId="15" fillId="2" borderId="0" xfId="2" applyFont="1" applyFill="1" applyAlignment="1">
      <alignment horizontal="center"/>
    </xf>
    <xf numFmtId="0" fontId="0" fillId="3" borderId="6" xfId="0" applyFill="1" applyBorder="1"/>
    <xf numFmtId="164" fontId="10" fillId="7" borderId="1" xfId="3" applyFont="1" applyFill="1" applyBorder="1">
      <alignment vertical="center"/>
    </xf>
    <xf numFmtId="164" fontId="3" fillId="3" borderId="6" xfId="3" applyFont="1" applyFill="1" applyBorder="1">
      <alignment vertical="center"/>
    </xf>
    <xf numFmtId="164" fontId="9" fillId="3" borderId="0" xfId="3" applyFont="1" applyFill="1" applyBorder="1">
      <alignment vertical="center"/>
    </xf>
    <xf numFmtId="0" fontId="0" fillId="3" borderId="0" xfId="0" applyFill="1" applyBorder="1"/>
    <xf numFmtId="0" fontId="12" fillId="5" borderId="0" xfId="0" applyFont="1" applyFill="1" applyBorder="1" applyAlignment="1">
      <alignment horizontal="center"/>
    </xf>
    <xf numFmtId="169" fontId="9" fillId="3" borderId="0" xfId="3" applyNumberFormat="1" applyFont="1" applyFill="1" applyBorder="1">
      <alignment vertical="center"/>
    </xf>
    <xf numFmtId="164" fontId="3" fillId="3" borderId="0" xfId="3" applyFont="1" applyFill="1" applyBorder="1">
      <alignment vertical="center"/>
    </xf>
    <xf numFmtId="10" fontId="10" fillId="7" borderId="1" xfId="1" applyNumberFormat="1" applyFont="1" applyFill="1" applyBorder="1" applyAlignment="1">
      <alignment vertical="center"/>
    </xf>
    <xf numFmtId="0" fontId="8" fillId="3" borderId="0" xfId="0" applyFont="1" applyFill="1" applyBorder="1"/>
    <xf numFmtId="10" fontId="9" fillId="3" borderId="0" xfId="1" applyNumberFormat="1" applyFont="1" applyFill="1" applyBorder="1" applyAlignment="1">
      <alignment vertical="center"/>
    </xf>
    <xf numFmtId="10" fontId="0" fillId="3" borderId="6" xfId="1" applyNumberFormat="1" applyFont="1" applyFill="1" applyBorder="1"/>
    <xf numFmtId="0" fontId="16" fillId="3" borderId="6" xfId="0" applyFont="1" applyFill="1" applyBorder="1"/>
    <xf numFmtId="0" fontId="0" fillId="3" borderId="0" xfId="0" applyFont="1" applyFill="1" applyBorder="1"/>
    <xf numFmtId="0" fontId="13" fillId="3" borderId="6" xfId="0" applyFont="1" applyFill="1" applyBorder="1"/>
    <xf numFmtId="10" fontId="0" fillId="3" borderId="0" xfId="1" applyNumberFormat="1" applyFont="1" applyFill="1" applyBorder="1"/>
    <xf numFmtId="0" fontId="17" fillId="3" borderId="0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indent="2"/>
    </xf>
    <xf numFmtId="0" fontId="2" fillId="2" borderId="3" xfId="0" applyFont="1" applyFill="1" applyBorder="1" applyAlignment="1">
      <alignment horizontal="center"/>
    </xf>
    <xf numFmtId="164" fontId="3" fillId="3" borderId="7" xfId="3" applyFont="1" applyFill="1" applyBorder="1">
      <alignment vertical="center"/>
    </xf>
    <xf numFmtId="164" fontId="3" fillId="3" borderId="9" xfId="3" applyFont="1" applyFill="1" applyBorder="1">
      <alignment vertical="center"/>
    </xf>
    <xf numFmtId="164" fontId="3" fillId="3" borderId="10" xfId="3" applyFont="1" applyFill="1" applyBorder="1">
      <alignment vertical="center"/>
    </xf>
    <xf numFmtId="164" fontId="3" fillId="3" borderId="8" xfId="3" applyFont="1" applyFill="1" applyBorder="1">
      <alignment vertical="center"/>
    </xf>
    <xf numFmtId="0" fontId="13" fillId="3" borderId="6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5" fillId="2" borderId="0" xfId="2" applyFont="1" applyFill="1" applyAlignment="1">
      <alignment horizontal="center"/>
    </xf>
    <xf numFmtId="0" fontId="15" fillId="2" borderId="11" xfId="0" applyFont="1" applyFill="1" applyBorder="1" applyAlignment="1">
      <alignment horizontal="center"/>
    </xf>
    <xf numFmtId="0" fontId="8" fillId="3" borderId="12" xfId="0" applyFont="1" applyFill="1" applyBorder="1"/>
    <xf numFmtId="0" fontId="0" fillId="3" borderId="12" xfId="0" applyFill="1" applyBorder="1"/>
    <xf numFmtId="0" fontId="0" fillId="0" borderId="12" xfId="0" applyBorder="1"/>
    <xf numFmtId="0" fontId="8" fillId="3" borderId="6" xfId="0" applyFont="1" applyFill="1" applyBorder="1"/>
    <xf numFmtId="0" fontId="8" fillId="4" borderId="1" xfId="0" applyFont="1" applyFill="1" applyBorder="1"/>
    <xf numFmtId="10" fontId="9" fillId="3" borderId="15" xfId="1" applyNumberFormat="1" applyFont="1" applyFill="1" applyBorder="1" applyAlignment="1">
      <alignment vertical="center"/>
    </xf>
    <xf numFmtId="0" fontId="18" fillId="3" borderId="0" xfId="0" applyFont="1" applyFill="1"/>
    <xf numFmtId="0" fontId="19" fillId="3" borderId="0" xfId="0" applyFont="1" applyFill="1"/>
    <xf numFmtId="164" fontId="10" fillId="8" borderId="1" xfId="3" applyFont="1" applyFill="1" applyBorder="1">
      <alignment vertical="center"/>
    </xf>
    <xf numFmtId="164" fontId="9" fillId="9" borderId="0" xfId="3" applyFont="1" applyFill="1" applyBorder="1">
      <alignment vertical="center"/>
    </xf>
    <xf numFmtId="9" fontId="10" fillId="7" borderId="1" xfId="1" applyNumberFormat="1" applyFont="1" applyFill="1" applyBorder="1" applyAlignment="1">
      <alignment vertical="center"/>
    </xf>
    <xf numFmtId="0" fontId="12" fillId="3" borderId="0" xfId="0" applyFont="1" applyFill="1"/>
    <xf numFmtId="0" fontId="15" fillId="2" borderId="4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</cellXfs>
  <cellStyles count="5">
    <cellStyle name="K_DateShort" xfId="4" xr:uid="{00000000-0005-0000-0000-000000000000}"/>
    <cellStyle name="K_Number" xfId="3" xr:uid="{00000000-0005-0000-0000-000001000000}"/>
    <cellStyle name="Normal" xfId="0" builtinId="0"/>
    <cellStyle name="Normal 42" xfId="2" xr:uid="{00000000-0005-0000-0000-000003000000}"/>
    <cellStyle name="Percent" xfId="1" builtinId="5"/>
  </cellStyles>
  <dxfs count="0"/>
  <tableStyles count="0" defaultTableStyle="TableStyleMedium2" defaultPivotStyle="PivotStyleLight16"/>
  <colors>
    <mruColors>
      <color rgb="FFFFFFCC"/>
      <color rgb="FFFF99FF"/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L%20MOD%209.01%20-%20Step%20changes%20-%20Jan2020%20-%20Public%20(updated%202020060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AL%20MOD%2010.02%20-%20PTRM%202021-26%20-%20Jan2020%20-%20Public%20(updated%202020060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"/>
      <sheetName val="Summary"/>
      <sheetName val="Assumptions"/>
      <sheetName val="5 minute settlement"/>
      <sheetName val="Security of critical infra."/>
      <sheetName val="Replacing EDO fuses"/>
      <sheetName val="Solar enablement"/>
      <sheetName val="REFCL opex"/>
      <sheetName val="IT cloud solutions"/>
      <sheetName val="Increasing insurance premiums"/>
      <sheetName val="ESV levy"/>
      <sheetName val="Financial year RIN"/>
      <sheetName val="RIN"/>
    </sheetNames>
    <sheetDataSet>
      <sheetData sheetId="0">
        <row r="7">
          <cell r="B7" t="str">
            <v>Security of critical infrastructure</v>
          </cell>
          <cell r="M7">
            <v>3068.4464689641345</v>
          </cell>
          <cell r="N7">
            <v>2784.2264272226976</v>
          </cell>
          <cell r="O7">
            <v>2830.2975887521666</v>
          </cell>
          <cell r="P7">
            <v>2871.6416523787107</v>
          </cell>
          <cell r="Q7">
            <v>2909.3463951843637</v>
          </cell>
        </row>
        <row r="8">
          <cell r="B8" t="str">
            <v>Replacing EDO fuses with fault tamers</v>
          </cell>
          <cell r="M8">
            <v>2178.9407185436485</v>
          </cell>
          <cell r="N8">
            <v>2208.855513093125</v>
          </cell>
          <cell r="O8">
            <v>2238.9577716257627</v>
          </cell>
          <cell r="P8">
            <v>2265.1214207397243</v>
          </cell>
          <cell r="Q8">
            <v>2288.234318111527</v>
          </cell>
        </row>
        <row r="9">
          <cell r="B9" t="str">
            <v xml:space="preserve">REFCL on-going operating expenditure </v>
          </cell>
          <cell r="M9">
            <v>1173.1152839705387</v>
          </cell>
          <cell r="N9">
            <v>1294.6729964271424</v>
          </cell>
          <cell r="O9">
            <v>1867.4029430254809</v>
          </cell>
          <cell r="P9">
            <v>2018.0608022638371</v>
          </cell>
          <cell r="Q9">
            <v>2044.5580023767056</v>
          </cell>
        </row>
        <row r="10">
          <cell r="B10" t="str">
            <v>Solar enablement</v>
          </cell>
          <cell r="M10">
            <v>1346.1992567001635</v>
          </cell>
          <cell r="N10">
            <v>1320.5743311744511</v>
          </cell>
          <cell r="O10">
            <v>1516.58829167004</v>
          </cell>
          <cell r="P10">
            <v>971.01172958388361</v>
          </cell>
          <cell r="Q10">
            <v>1008.0169012266997</v>
          </cell>
        </row>
        <row r="11">
          <cell r="B11" t="str">
            <v>IT cloud solutions</v>
          </cell>
          <cell r="M11">
            <v>854.45048923365653</v>
          </cell>
          <cell r="N11">
            <v>857.03460857410084</v>
          </cell>
          <cell r="O11">
            <v>1241.5994819656999</v>
          </cell>
          <cell r="P11">
            <v>1486.3577699209795</v>
          </cell>
          <cell r="Q11">
            <v>1488.9216583139566</v>
          </cell>
        </row>
        <row r="12">
          <cell r="B12" t="str">
            <v>Increasing insurance premiums</v>
          </cell>
          <cell r="M12">
            <v>1008.3242202339634</v>
          </cell>
          <cell r="N12">
            <v>1008.3242202339634</v>
          </cell>
          <cell r="O12">
            <v>1008.3242202339634</v>
          </cell>
          <cell r="P12">
            <v>1008.3242202339634</v>
          </cell>
          <cell r="Q12">
            <v>1008.3242202339634</v>
          </cell>
        </row>
        <row r="13">
          <cell r="B13" t="str">
            <v>5 minute settlement</v>
          </cell>
          <cell r="M13">
            <v>557.80042690542814</v>
          </cell>
          <cell r="N13">
            <v>761.24334790433159</v>
          </cell>
          <cell r="O13">
            <v>971.2167668680587</v>
          </cell>
          <cell r="P13">
            <v>1201.0254982439833</v>
          </cell>
          <cell r="Q13">
            <v>1450.3879618709564</v>
          </cell>
        </row>
        <row r="14">
          <cell r="B14" t="str">
            <v>ESV levy</v>
          </cell>
          <cell r="M14">
            <v>743.06919988765731</v>
          </cell>
          <cell r="N14">
            <v>769.81577428951323</v>
          </cell>
          <cell r="O14">
            <v>796.58414575233473</v>
          </cell>
          <cell r="P14">
            <v>823.55101495046938</v>
          </cell>
          <cell r="Q14">
            <v>850.71785382071312</v>
          </cell>
        </row>
        <row r="15">
          <cell r="B15" t="str">
            <v>Financial year RIN</v>
          </cell>
          <cell r="M15">
            <v>354.00237616175133</v>
          </cell>
          <cell r="N15">
            <v>359.89303788395983</v>
          </cell>
          <cell r="O15">
            <v>365.84826125213345</v>
          </cell>
          <cell r="P15">
            <v>371.19245327313484</v>
          </cell>
          <cell r="Q15">
            <v>376.06622154797151</v>
          </cell>
        </row>
        <row r="16">
          <cell r="B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B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Business &amp; other details"/>
      <sheetName val="Intro"/>
      <sheetName val="DMS input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/>
      <sheetData sheetId="5"/>
      <sheetData sheetId="6">
        <row r="340">
          <cell r="G340">
            <v>2.2226632622663356</v>
          </cell>
          <cell r="H340">
            <v>2.3627942779181899</v>
          </cell>
          <cell r="I340">
            <v>2.4856555482776814</v>
          </cell>
          <cell r="J340">
            <v>2.5588924913117959</v>
          </cell>
          <cell r="K340">
            <v>2.608593814014954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1" tint="0.14999847407452621"/>
  </sheetPr>
  <dimension ref="A1:L40"/>
  <sheetViews>
    <sheetView zoomScale="85" zoomScaleNormal="85" workbookViewId="0">
      <selection activeCell="E17" sqref="E17:F17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11.625" customWidth="1"/>
    <col min="6" max="6" width="3.5" customWidth="1"/>
    <col min="7" max="7" width="28" bestFit="1" customWidth="1"/>
    <col min="8" max="8" width="10.25" customWidth="1"/>
    <col min="9" max="9" width="25.25" bestFit="1" customWidth="1"/>
    <col min="10" max="10" width="28" bestFit="1" customWidth="1"/>
    <col min="11" max="11" width="71.25" bestFit="1" customWidth="1"/>
    <col min="12" max="12" width="10.25" customWidth="1"/>
  </cols>
  <sheetData>
    <row r="1" spans="1:12" s="8" customFormat="1" x14ac:dyDescent="0.2">
      <c r="A1" s="1" t="str">
        <f>$G$9</f>
        <v>PAL Consolidated Opex</v>
      </c>
      <c r="B1" s="1"/>
      <c r="C1" s="2"/>
      <c r="D1" s="3"/>
      <c r="E1" s="4"/>
      <c r="F1" s="4"/>
      <c r="G1" s="5"/>
      <c r="H1" s="6"/>
      <c r="I1" s="7"/>
      <c r="J1" s="7"/>
      <c r="K1" s="4"/>
      <c r="L1" s="4"/>
    </row>
    <row r="2" spans="1:12" s="8" customFormat="1" x14ac:dyDescent="0.2">
      <c r="A2" s="9" t="str">
        <f ca="1" xml:space="preserve"> "Sheet: " &amp; RIGHT(CELL("filename", $A$1), LEN(CELL("filename", $A$1)) - SEARCH("]", CELL("filename", $A$1)))</f>
        <v>Sheet: Control</v>
      </c>
      <c r="B2" s="9"/>
      <c r="C2" s="2"/>
      <c r="D2" s="3"/>
      <c r="E2" s="4"/>
      <c r="F2" s="4"/>
      <c r="G2" s="4"/>
      <c r="H2" s="10"/>
      <c r="I2" s="7"/>
      <c r="J2" s="7"/>
      <c r="K2" s="4"/>
      <c r="L2" s="4"/>
    </row>
    <row r="3" spans="1:12" s="8" customFormat="1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4"/>
      <c r="L3" s="4"/>
    </row>
    <row r="4" spans="1:12" s="8" customFormat="1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4"/>
      <c r="L4" s="4"/>
    </row>
    <row r="5" spans="1:12" s="8" customForma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4"/>
      <c r="L5" s="4"/>
    </row>
    <row r="6" spans="1:12" x14ac:dyDescent="0.2">
      <c r="A6" s="11"/>
      <c r="B6" s="11"/>
      <c r="C6" s="12"/>
      <c r="D6" s="13"/>
      <c r="E6" s="14"/>
      <c r="F6" s="14"/>
      <c r="G6" s="14"/>
      <c r="H6" s="15"/>
      <c r="I6" s="16"/>
      <c r="J6" s="16"/>
      <c r="K6" s="14"/>
      <c r="L6" s="14"/>
    </row>
    <row r="7" spans="1:12" s="8" customFormat="1" x14ac:dyDescent="0.2">
      <c r="A7" s="9" t="s">
        <v>1</v>
      </c>
      <c r="B7" s="9"/>
      <c r="C7" s="2"/>
      <c r="D7" s="17"/>
      <c r="E7" s="18"/>
      <c r="F7" s="18"/>
      <c r="G7" s="18"/>
      <c r="H7" s="19"/>
      <c r="I7" s="7"/>
      <c r="J7" s="7"/>
      <c r="K7" s="18"/>
      <c r="L7" s="18"/>
    </row>
    <row r="8" spans="1:12" x14ac:dyDescent="0.2">
      <c r="A8" s="11"/>
      <c r="B8" s="11"/>
      <c r="C8" s="12"/>
      <c r="D8" s="13"/>
      <c r="E8" s="14"/>
      <c r="F8" s="14"/>
      <c r="G8" s="14"/>
      <c r="H8" s="15"/>
      <c r="I8" s="16"/>
      <c r="J8" s="16"/>
      <c r="K8" s="14"/>
      <c r="L8" s="14"/>
    </row>
    <row r="9" spans="1:12" x14ac:dyDescent="0.2">
      <c r="A9" s="11"/>
      <c r="B9" s="11"/>
      <c r="C9" s="12"/>
      <c r="D9" s="13"/>
      <c r="E9" s="14" t="s">
        <v>2</v>
      </c>
      <c r="F9" s="14"/>
      <c r="G9" s="20" t="s">
        <v>10</v>
      </c>
      <c r="H9" s="15"/>
      <c r="I9" s="16"/>
      <c r="J9" s="16"/>
      <c r="K9" s="14"/>
      <c r="L9" s="14"/>
    </row>
    <row r="10" spans="1:12" x14ac:dyDescent="0.2">
      <c r="A10" s="11"/>
      <c r="B10" s="11"/>
      <c r="C10" s="12"/>
      <c r="D10" s="13"/>
      <c r="E10" s="14" t="s">
        <v>3</v>
      </c>
      <c r="F10" s="14"/>
      <c r="G10" s="20" t="s">
        <v>11</v>
      </c>
      <c r="H10" s="15"/>
      <c r="I10" s="16"/>
      <c r="J10" s="16"/>
      <c r="K10" s="14"/>
      <c r="L10" s="14"/>
    </row>
    <row r="11" spans="1:12" x14ac:dyDescent="0.2">
      <c r="A11" s="11"/>
      <c r="B11" s="11"/>
      <c r="C11" s="12"/>
      <c r="D11" s="13"/>
      <c r="E11" s="14" t="s">
        <v>4</v>
      </c>
      <c r="F11" s="14"/>
      <c r="G11" s="20" t="s">
        <v>5</v>
      </c>
      <c r="H11" s="15"/>
      <c r="I11" s="16"/>
      <c r="J11" s="16"/>
      <c r="K11" s="14"/>
      <c r="L11" s="14"/>
    </row>
    <row r="12" spans="1:12" x14ac:dyDescent="0.2">
      <c r="A12" s="11"/>
      <c r="B12" s="11"/>
      <c r="C12" s="12"/>
      <c r="D12" s="13"/>
      <c r="E12" s="14" t="s">
        <v>6</v>
      </c>
      <c r="F12" s="14"/>
      <c r="G12" s="20" t="s">
        <v>7</v>
      </c>
      <c r="H12" s="15"/>
      <c r="I12" s="16"/>
      <c r="J12" s="16"/>
      <c r="K12" s="14"/>
      <c r="L12" s="14"/>
    </row>
    <row r="13" spans="1:12" x14ac:dyDescent="0.2">
      <c r="A13" s="11"/>
      <c r="B13" s="11"/>
      <c r="C13" s="12"/>
      <c r="D13" s="13"/>
      <c r="E13" s="14" t="s">
        <v>8</v>
      </c>
      <c r="F13" s="14"/>
      <c r="G13" s="21"/>
      <c r="H13" s="15"/>
      <c r="I13" s="16"/>
      <c r="J13" s="16"/>
      <c r="K13" s="14"/>
      <c r="L13" s="14"/>
    </row>
    <row r="14" spans="1:12" x14ac:dyDescent="0.2">
      <c r="A14" s="11"/>
      <c r="B14" s="11"/>
      <c r="C14" s="12"/>
      <c r="D14" s="13"/>
      <c r="E14" s="14"/>
      <c r="F14" s="14"/>
      <c r="G14" s="14"/>
      <c r="H14" s="15"/>
      <c r="I14" s="16"/>
      <c r="J14" s="16"/>
      <c r="K14" s="14"/>
      <c r="L14" s="14"/>
    </row>
    <row r="15" spans="1:12" x14ac:dyDescent="0.2">
      <c r="A15" s="11"/>
      <c r="B15" s="11"/>
      <c r="C15" s="12"/>
      <c r="D15" s="13"/>
      <c r="E15" s="14"/>
      <c r="F15" s="14"/>
      <c r="G15" s="14"/>
      <c r="H15" s="15"/>
      <c r="I15" s="16"/>
      <c r="J15" s="16"/>
      <c r="K15" s="14"/>
      <c r="L15" s="14"/>
    </row>
    <row r="16" spans="1:12" s="8" customFormat="1" x14ac:dyDescent="0.2">
      <c r="A16" s="11"/>
      <c r="B16" s="11"/>
      <c r="C16" s="12"/>
      <c r="D16" s="13"/>
      <c r="E16" s="14"/>
      <c r="F16" s="14"/>
      <c r="G16" s="14"/>
      <c r="H16" s="15"/>
      <c r="I16" s="16"/>
      <c r="J16" s="16"/>
      <c r="K16" s="14"/>
      <c r="L16" s="14"/>
    </row>
    <row r="17" spans="1:12" x14ac:dyDescent="0.2">
      <c r="A17" s="11"/>
      <c r="B17" s="11"/>
      <c r="C17" s="12"/>
      <c r="D17" s="13"/>
      <c r="E17" s="14"/>
      <c r="F17" s="14"/>
      <c r="G17" s="14"/>
      <c r="H17" s="15"/>
      <c r="I17" s="16"/>
      <c r="J17" s="16"/>
      <c r="K17" s="14"/>
      <c r="L17" s="14"/>
    </row>
    <row r="18" spans="1:12" x14ac:dyDescent="0.2">
      <c r="A18" s="11"/>
      <c r="B18" s="11"/>
      <c r="C18" s="12"/>
      <c r="D18" s="13"/>
      <c r="E18" s="14"/>
      <c r="F18" s="14"/>
      <c r="G18" s="14"/>
      <c r="H18" s="15"/>
      <c r="I18" s="16"/>
      <c r="J18" s="16"/>
      <c r="K18" s="14"/>
      <c r="L18" s="14"/>
    </row>
    <row r="19" spans="1:12" x14ac:dyDescent="0.2">
      <c r="A19" s="11"/>
      <c r="B19" s="11"/>
      <c r="C19" s="12"/>
      <c r="D19" s="13"/>
      <c r="E19" s="14"/>
      <c r="F19" s="14"/>
      <c r="G19" s="14"/>
      <c r="H19" s="15"/>
      <c r="I19" s="16"/>
      <c r="J19" s="16"/>
      <c r="K19" s="14"/>
      <c r="L19" s="14"/>
    </row>
    <row r="20" spans="1:12" x14ac:dyDescent="0.2">
      <c r="A20" s="11"/>
      <c r="B20" s="11"/>
      <c r="C20" s="12"/>
      <c r="D20" s="13"/>
      <c r="E20" s="14"/>
      <c r="F20" s="14"/>
      <c r="G20" s="14"/>
      <c r="H20" s="15"/>
      <c r="I20" s="16"/>
      <c r="J20" s="16"/>
      <c r="K20" s="14"/>
      <c r="L20" s="14"/>
    </row>
    <row r="21" spans="1:12" x14ac:dyDescent="0.2">
      <c r="A21" s="11"/>
      <c r="B21" s="11"/>
      <c r="C21" s="12"/>
      <c r="D21" s="13"/>
      <c r="E21" s="14"/>
      <c r="F21" s="14"/>
      <c r="G21" s="14"/>
      <c r="H21" s="15"/>
      <c r="I21" s="16"/>
      <c r="J21" s="16"/>
      <c r="K21" s="14"/>
      <c r="L21" s="14"/>
    </row>
    <row r="22" spans="1:12" x14ac:dyDescent="0.2">
      <c r="A22" s="11"/>
      <c r="B22" s="11"/>
      <c r="C22" s="12"/>
      <c r="D22" s="13"/>
      <c r="E22" s="14"/>
      <c r="F22" s="14"/>
      <c r="G22" s="14"/>
      <c r="H22" s="15"/>
      <c r="I22" s="16"/>
      <c r="J22" s="16"/>
      <c r="K22" s="14"/>
      <c r="L22" s="14"/>
    </row>
    <row r="23" spans="1:12" x14ac:dyDescent="0.2">
      <c r="A23" s="11"/>
      <c r="B23" s="11"/>
      <c r="C23" s="12"/>
      <c r="D23" s="13"/>
      <c r="E23" s="14"/>
      <c r="F23" s="14"/>
      <c r="G23" s="14"/>
      <c r="H23" s="15"/>
      <c r="I23" s="16"/>
      <c r="J23" s="16"/>
      <c r="K23" s="14"/>
      <c r="L23" s="14"/>
    </row>
    <row r="24" spans="1:12" x14ac:dyDescent="0.2">
      <c r="A24" s="11"/>
      <c r="B24" s="11"/>
      <c r="C24" s="12"/>
      <c r="D24" s="13"/>
      <c r="E24" s="14"/>
      <c r="F24" s="14"/>
      <c r="G24" s="14"/>
      <c r="H24" s="15"/>
      <c r="I24" s="16"/>
      <c r="J24" s="16"/>
      <c r="K24" s="14"/>
      <c r="L24" s="14"/>
    </row>
    <row r="25" spans="1:12" x14ac:dyDescent="0.2">
      <c r="A25" s="11"/>
      <c r="B25" s="11"/>
      <c r="C25" s="12"/>
      <c r="D25" s="13"/>
      <c r="E25" s="14"/>
      <c r="F25" s="14"/>
      <c r="G25" s="14"/>
      <c r="H25" s="15"/>
      <c r="I25" s="16"/>
      <c r="J25" s="16"/>
      <c r="K25" s="14"/>
      <c r="L25" s="14"/>
    </row>
    <row r="26" spans="1:12" x14ac:dyDescent="0.2">
      <c r="A26" s="11"/>
      <c r="B26" s="11"/>
      <c r="C26" s="12"/>
      <c r="D26" s="13"/>
      <c r="E26" s="14"/>
      <c r="F26" s="14"/>
      <c r="G26" s="14"/>
      <c r="H26" s="15"/>
      <c r="I26" s="16"/>
      <c r="J26" s="16"/>
      <c r="K26" s="14"/>
      <c r="L26" s="14"/>
    </row>
    <row r="27" spans="1:12" x14ac:dyDescent="0.2">
      <c r="A27" s="11"/>
      <c r="B27" s="11"/>
      <c r="C27" s="12"/>
      <c r="D27" s="13"/>
      <c r="E27" s="14"/>
      <c r="F27" s="14"/>
      <c r="G27" s="14"/>
      <c r="H27" s="15"/>
      <c r="I27" s="16"/>
      <c r="J27" s="16"/>
      <c r="K27" s="14"/>
      <c r="L27" s="14"/>
    </row>
    <row r="28" spans="1:12" x14ac:dyDescent="0.2">
      <c r="A28" s="11"/>
      <c r="B28" s="11"/>
      <c r="C28" s="12"/>
      <c r="D28" s="13"/>
      <c r="E28" s="14"/>
      <c r="F28" s="14"/>
      <c r="G28" s="14"/>
      <c r="H28" s="15"/>
      <c r="I28" s="16"/>
      <c r="J28" s="16"/>
      <c r="K28" s="14"/>
      <c r="L28" s="14"/>
    </row>
    <row r="29" spans="1:12" x14ac:dyDescent="0.2">
      <c r="A29" s="11"/>
      <c r="B29" s="11"/>
      <c r="C29" s="12"/>
      <c r="D29" s="13"/>
      <c r="E29" s="14"/>
      <c r="F29" s="14"/>
      <c r="G29" s="14"/>
      <c r="H29" s="15"/>
      <c r="I29" s="16"/>
      <c r="J29" s="16"/>
      <c r="K29" s="14"/>
      <c r="L29" s="14"/>
    </row>
    <row r="30" spans="1:12" x14ac:dyDescent="0.2">
      <c r="A30" s="11"/>
      <c r="B30" s="11"/>
      <c r="C30" s="12"/>
      <c r="D30" s="13"/>
      <c r="E30" s="14"/>
      <c r="F30" s="14"/>
      <c r="G30" s="14"/>
      <c r="H30" s="15"/>
      <c r="I30" s="16"/>
      <c r="J30" s="16"/>
      <c r="K30" s="14"/>
      <c r="L30" s="14"/>
    </row>
    <row r="31" spans="1:12" s="8" customFormat="1" x14ac:dyDescent="0.2">
      <c r="A31" s="11"/>
      <c r="B31" s="11"/>
      <c r="C31" s="12"/>
      <c r="D31" s="13"/>
      <c r="E31" s="14"/>
      <c r="F31" s="14"/>
      <c r="G31" s="14"/>
      <c r="H31" s="15"/>
      <c r="I31" s="16"/>
      <c r="J31" s="16"/>
      <c r="K31" s="14"/>
      <c r="L31" s="14"/>
    </row>
    <row r="32" spans="1:12" s="23" customFormat="1" x14ac:dyDescent="0.2">
      <c r="A32" s="11"/>
      <c r="B32" s="11"/>
      <c r="C32" s="12"/>
      <c r="D32" s="13"/>
      <c r="E32" s="14"/>
      <c r="F32" s="14"/>
      <c r="G32" s="14"/>
      <c r="H32" s="15"/>
      <c r="I32" s="16"/>
      <c r="J32" s="16"/>
      <c r="K32" s="14"/>
      <c r="L32" s="14"/>
    </row>
    <row r="33" spans="1:12" s="23" customFormat="1" x14ac:dyDescent="0.2">
      <c r="A33" s="11"/>
      <c r="B33" s="11"/>
      <c r="C33" s="12"/>
      <c r="D33" s="13"/>
      <c r="E33" s="14"/>
      <c r="F33" s="14"/>
      <c r="G33" s="14"/>
      <c r="H33" s="15"/>
      <c r="I33" s="16"/>
      <c r="J33" s="16"/>
      <c r="K33" s="14"/>
      <c r="L33" s="14"/>
    </row>
    <row r="34" spans="1:12" s="23" customFormat="1" x14ac:dyDescent="0.2">
      <c r="A34" s="11"/>
      <c r="B34" s="11"/>
      <c r="C34" s="12"/>
      <c r="D34" s="13"/>
      <c r="E34" s="14"/>
      <c r="F34" s="14"/>
      <c r="G34" s="14"/>
      <c r="H34" s="15"/>
      <c r="I34" s="16"/>
      <c r="J34" s="16"/>
      <c r="K34" s="14"/>
      <c r="L34" s="14"/>
    </row>
    <row r="35" spans="1:12" s="23" customFormat="1" x14ac:dyDescent="0.2"/>
    <row r="36" spans="1:12" s="23" customFormat="1" x14ac:dyDescent="0.2"/>
    <row r="37" spans="1:12" s="23" customFormat="1" x14ac:dyDescent="0.2">
      <c r="A37" s="11"/>
      <c r="B37" s="11"/>
      <c r="C37" s="12"/>
      <c r="D37" s="13"/>
      <c r="E37" s="22"/>
      <c r="F37" s="22"/>
      <c r="G37" s="22"/>
      <c r="H37" s="15"/>
      <c r="I37" s="16"/>
      <c r="J37" s="16"/>
      <c r="K37" s="14"/>
      <c r="L37" s="14"/>
    </row>
    <row r="38" spans="1:12" s="23" customFormat="1" x14ac:dyDescent="0.2">
      <c r="A38" s="11"/>
      <c r="B38" s="11"/>
      <c r="C38" s="12"/>
      <c r="D38" s="13"/>
      <c r="E38" s="14"/>
      <c r="F38" s="14"/>
      <c r="G38" s="14"/>
      <c r="H38" s="15"/>
      <c r="I38" s="16"/>
      <c r="J38" s="16"/>
      <c r="K38" s="14"/>
      <c r="L38" s="14"/>
    </row>
    <row r="39" spans="1:12" s="23" customFormat="1" x14ac:dyDescent="0.2">
      <c r="A39" s="9" t="s">
        <v>9</v>
      </c>
      <c r="B39" s="9"/>
      <c r="C39" s="2"/>
      <c r="D39" s="17"/>
      <c r="E39" s="18"/>
      <c r="F39" s="18"/>
      <c r="G39" s="18"/>
      <c r="H39" s="19"/>
      <c r="I39" s="7"/>
      <c r="J39" s="7"/>
      <c r="K39" s="18"/>
      <c r="L39" s="18"/>
    </row>
    <row r="40" spans="1:12" s="23" customFormat="1" x14ac:dyDescent="0.2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8" tint="-0.499984740745262"/>
  </sheetPr>
  <dimension ref="A1:S63"/>
  <sheetViews>
    <sheetView zoomScaleNormal="100" workbookViewId="0">
      <selection activeCell="E9" sqref="E9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3" width="12.5" bestFit="1" customWidth="1"/>
    <col min="14" max="14" width="11.5" bestFit="1" customWidth="1"/>
    <col min="15" max="19" width="0" hidden="1" customWidth="1"/>
    <col min="20" max="16384" width="9" hidden="1"/>
  </cols>
  <sheetData>
    <row r="1" spans="1:14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7"/>
      <c r="I1" s="7"/>
      <c r="J1" s="7"/>
      <c r="K1" s="7"/>
      <c r="L1" s="7"/>
      <c r="M1" s="7"/>
      <c r="N1" s="7"/>
    </row>
    <row r="2" spans="1:14" x14ac:dyDescent="0.2">
      <c r="A2" s="9" t="str">
        <f ca="1" xml:space="preserve"> "Sheet: " &amp; RIGHT(CELL("filename", $A$1), LEN(CELL("filename", $A$1)) - SEARCH("]", CELL("filename", $A$1)))</f>
        <v>Sheet: Output|Models</v>
      </c>
      <c r="B2" s="9"/>
      <c r="C2" s="2"/>
      <c r="D2" s="3"/>
      <c r="E2" s="4"/>
      <c r="F2" s="4"/>
      <c r="G2" s="4"/>
      <c r="H2" s="7"/>
      <c r="I2" s="7"/>
      <c r="J2" s="7"/>
      <c r="K2" s="7"/>
      <c r="L2" s="7"/>
      <c r="M2" s="7"/>
      <c r="N2" s="7"/>
    </row>
    <row r="3" spans="1:14" x14ac:dyDescent="0.2">
      <c r="A3" s="9" t="s">
        <v>0</v>
      </c>
      <c r="B3" s="9"/>
      <c r="C3" s="2"/>
      <c r="D3" s="3"/>
      <c r="E3" s="3"/>
      <c r="F3" s="3"/>
      <c r="G3" s="3"/>
      <c r="H3" s="7"/>
      <c r="I3" s="7"/>
      <c r="J3" s="7"/>
      <c r="K3" s="7"/>
      <c r="L3" s="7"/>
      <c r="M3" s="7"/>
      <c r="N3" s="7"/>
    </row>
    <row r="4" spans="1:14" x14ac:dyDescent="0.2">
      <c r="A4" s="9"/>
      <c r="B4" s="9"/>
      <c r="C4" s="2"/>
      <c r="D4" s="3"/>
      <c r="E4" s="4"/>
      <c r="F4" s="4"/>
      <c r="G4" s="4"/>
      <c r="H4" s="7"/>
      <c r="I4" s="9"/>
      <c r="J4" s="9"/>
      <c r="K4" s="7"/>
      <c r="L4" s="7"/>
      <c r="M4" s="7"/>
      <c r="N4" s="7"/>
    </row>
    <row r="5" spans="1:14" x14ac:dyDescent="0.2">
      <c r="A5" s="9"/>
      <c r="B5" s="9"/>
      <c r="C5" s="9"/>
      <c r="D5" s="9"/>
      <c r="E5" s="78" t="s">
        <v>19</v>
      </c>
      <c r="F5" s="79"/>
      <c r="G5" s="9"/>
      <c r="H5" s="35" t="s">
        <v>96</v>
      </c>
      <c r="I5" s="35" t="s">
        <v>97</v>
      </c>
      <c r="J5" s="35" t="s">
        <v>98</v>
      </c>
      <c r="K5" s="35" t="s">
        <v>99</v>
      </c>
      <c r="L5" s="35" t="s">
        <v>100</v>
      </c>
      <c r="M5" s="56" t="s">
        <v>101</v>
      </c>
      <c r="N5" s="9"/>
    </row>
    <row r="6" spans="1:14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</row>
    <row r="7" spans="1:14" x14ac:dyDescent="0.2">
      <c r="A7" s="9" t="s">
        <v>83</v>
      </c>
      <c r="B7" s="9"/>
      <c r="C7" s="2"/>
      <c r="D7" s="17"/>
      <c r="E7" s="18"/>
      <c r="F7" s="18"/>
      <c r="G7" s="18"/>
      <c r="H7" s="37" t="s">
        <v>95</v>
      </c>
      <c r="I7" s="37" t="s">
        <v>95</v>
      </c>
      <c r="J7" s="37" t="s">
        <v>95</v>
      </c>
      <c r="K7" s="37" t="s">
        <v>95</v>
      </c>
      <c r="L7" s="37" t="s">
        <v>95</v>
      </c>
      <c r="M7" s="37" t="s">
        <v>95</v>
      </c>
      <c r="N7" s="7"/>
    </row>
    <row r="8" spans="1:1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4" x14ac:dyDescent="0.2">
      <c r="A9" s="23"/>
      <c r="B9" s="23"/>
      <c r="C9" s="23"/>
      <c r="D9" s="23"/>
      <c r="E9" s="24" t="s">
        <v>68</v>
      </c>
      <c r="F9" s="23"/>
      <c r="G9" s="23"/>
      <c r="H9" s="41">
        <f>'Calc|Opex Forecast'!N52</f>
        <v>280561.16999809496</v>
      </c>
      <c r="I9" s="41">
        <f>'Calc|Opex Forecast'!O52</f>
        <v>288736.32459233748</v>
      </c>
      <c r="J9" s="41">
        <f>'Calc|Opex Forecast'!P52</f>
        <v>298455.16914593132</v>
      </c>
      <c r="K9" s="41">
        <f>'Calc|Opex Forecast'!Q52</f>
        <v>306407.58989403216</v>
      </c>
      <c r="L9" s="41">
        <f>'Calc|Opex Forecast'!R52</f>
        <v>314427.62847185472</v>
      </c>
      <c r="M9" s="57">
        <f>SUM(H9:L9)</f>
        <v>1488587.8821022506</v>
      </c>
      <c r="N9" s="23"/>
    </row>
    <row r="10" spans="1:14" x14ac:dyDescent="0.2">
      <c r="A10" s="23"/>
      <c r="B10" s="23"/>
      <c r="C10" s="23"/>
      <c r="D10" s="23"/>
      <c r="E10" s="24"/>
      <c r="F10" s="23"/>
      <c r="G10" s="23"/>
      <c r="H10" s="41"/>
      <c r="I10" s="41"/>
      <c r="J10" s="41"/>
      <c r="K10" s="41"/>
      <c r="L10" s="41"/>
      <c r="M10" s="41"/>
      <c r="N10" s="23"/>
    </row>
    <row r="11" spans="1:14" x14ac:dyDescent="0.2">
      <c r="A11" s="23"/>
      <c r="B11" s="23"/>
      <c r="C11" s="23"/>
      <c r="D11" s="23"/>
      <c r="E11" s="24" t="s">
        <v>69</v>
      </c>
      <c r="F11" s="23"/>
      <c r="G11" s="23"/>
      <c r="H11" s="41">
        <f>'Calc|Opex Forecast'!N53</f>
        <v>282783.83326036128</v>
      </c>
      <c r="I11" s="41">
        <f>'Calc|Opex Forecast'!O53</f>
        <v>291099.11887025565</v>
      </c>
      <c r="J11" s="41">
        <f>'Calc|Opex Forecast'!P53</f>
        <v>300940.82469420898</v>
      </c>
      <c r="K11" s="41">
        <f>'Calc|Opex Forecast'!Q53</f>
        <v>308966.48238534399</v>
      </c>
      <c r="L11" s="41">
        <f>'Calc|Opex Forecast'!R53</f>
        <v>317036.22228586971</v>
      </c>
      <c r="M11" s="57">
        <f>SUM(H11:L11)</f>
        <v>1500826.4814960395</v>
      </c>
      <c r="N11" s="23"/>
    </row>
    <row r="12" spans="1:14" x14ac:dyDescent="0.2">
      <c r="A12" s="23"/>
      <c r="B12" s="23"/>
      <c r="C12" s="23"/>
      <c r="D12" s="23"/>
      <c r="E12" s="24"/>
      <c r="F12" s="23"/>
      <c r="G12" s="23"/>
      <c r="H12" s="23"/>
      <c r="I12" s="23"/>
      <c r="J12" s="23"/>
      <c r="K12" s="23"/>
      <c r="L12" s="23"/>
      <c r="M12" s="23"/>
      <c r="N12" s="23"/>
    </row>
    <row r="13" spans="1:14" x14ac:dyDescent="0.2">
      <c r="A13" s="23"/>
      <c r="B13" s="23"/>
      <c r="C13" s="23"/>
      <c r="D13" s="23"/>
      <c r="E13" s="24"/>
      <c r="F13" s="23"/>
      <c r="G13" s="23"/>
      <c r="H13" s="41"/>
      <c r="I13" s="41"/>
      <c r="J13" s="41"/>
      <c r="K13" s="41"/>
      <c r="L13" s="41"/>
      <c r="M13" s="41"/>
      <c r="N13" s="23"/>
    </row>
    <row r="14" spans="1:14" x14ac:dyDescent="0.2">
      <c r="A14" s="23"/>
      <c r="B14" s="23"/>
      <c r="C14" s="23"/>
      <c r="D14" s="23"/>
      <c r="E14" s="23"/>
      <c r="F14" s="23"/>
      <c r="G14" s="23"/>
      <c r="H14" s="41"/>
      <c r="I14" s="41"/>
      <c r="J14" s="41"/>
      <c r="K14" s="41"/>
      <c r="L14" s="41"/>
      <c r="M14" s="41"/>
      <c r="N14" s="23"/>
    </row>
    <row r="15" spans="1:14" x14ac:dyDescent="0.2">
      <c r="A15" s="23"/>
      <c r="B15" s="23"/>
      <c r="C15" s="23"/>
      <c r="D15" s="23"/>
      <c r="E15" s="23"/>
      <c r="F15" s="23"/>
      <c r="G15" s="23"/>
      <c r="H15" s="41"/>
      <c r="I15" s="41"/>
      <c r="J15" s="41"/>
      <c r="K15" s="41"/>
      <c r="L15" s="41"/>
      <c r="M15" s="41"/>
      <c r="N15" s="23"/>
    </row>
    <row r="16" spans="1:14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</row>
    <row r="17" spans="1:14" x14ac:dyDescent="0.2">
      <c r="A17" s="9" t="s">
        <v>9</v>
      </c>
      <c r="B17" s="9"/>
      <c r="C17" s="2"/>
      <c r="D17" s="17"/>
      <c r="E17" s="18"/>
      <c r="F17" s="18"/>
      <c r="G17" s="18"/>
      <c r="H17" s="9"/>
      <c r="I17" s="7"/>
      <c r="J17" s="7"/>
      <c r="K17" s="7"/>
      <c r="L17" s="37"/>
      <c r="M17" s="37"/>
      <c r="N17" s="7"/>
    </row>
    <row r="18" spans="1:14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1:14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hidden="1" x14ac:dyDescent="0.2"/>
    <row r="21" spans="1:14" hidden="1" x14ac:dyDescent="0.2"/>
    <row r="22" spans="1:14" hidden="1" x14ac:dyDescent="0.2"/>
    <row r="23" spans="1:14" hidden="1" x14ac:dyDescent="0.2"/>
    <row r="24" spans="1:14" hidden="1" x14ac:dyDescent="0.2"/>
    <row r="25" spans="1:14" hidden="1" x14ac:dyDescent="0.2"/>
    <row r="26" spans="1:14" hidden="1" x14ac:dyDescent="0.2"/>
    <row r="27" spans="1:14" hidden="1" x14ac:dyDescent="0.2"/>
    <row r="28" spans="1:14" hidden="1" x14ac:dyDescent="0.2"/>
    <row r="29" spans="1:14" hidden="1" x14ac:dyDescent="0.2"/>
    <row r="30" spans="1:14" hidden="1" x14ac:dyDescent="0.2"/>
    <row r="31" spans="1:14" hidden="1" x14ac:dyDescent="0.2"/>
    <row r="32" spans="1:14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 tint="0.14999847407452621"/>
  </sheetPr>
  <dimension ref="A1:W109"/>
  <sheetViews>
    <sheetView zoomScale="70" zoomScaleNormal="70" workbookViewId="0">
      <selection activeCell="E14" sqref="E14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23" width="10.375" customWidth="1"/>
    <col min="24" max="16384" width="9" hidden="1"/>
  </cols>
  <sheetData>
    <row r="1" spans="1:23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">
      <c r="A2" s="9" t="str">
        <f ca="1" xml:space="preserve"> "Sheet: " &amp; RIGHT(CELL("filename", $A$1), LEN(CELL("filename", $A$1)) - SEARCH("]", CELL("filename", $A$1)))</f>
        <v>Sheet: Inflation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x14ac:dyDescent="0.2">
      <c r="A6" s="11"/>
      <c r="B6" s="11"/>
      <c r="C6" s="12"/>
      <c r="D6" s="13"/>
      <c r="E6" s="14"/>
      <c r="F6" s="14"/>
      <c r="G6" s="14"/>
      <c r="H6" s="15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x14ac:dyDescent="0.2">
      <c r="A7" s="9" t="s">
        <v>12</v>
      </c>
      <c r="B7" s="9"/>
      <c r="C7" s="2"/>
      <c r="D7" s="17"/>
      <c r="E7" s="18"/>
      <c r="F7" s="18"/>
      <c r="G7" s="18"/>
      <c r="H7" s="19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x14ac:dyDescent="0.2">
      <c r="A9" s="25" t="s">
        <v>13</v>
      </c>
      <c r="B9" s="26"/>
      <c r="C9" s="26"/>
      <c r="D9" s="25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6"/>
    </row>
    <row r="10" spans="1:23" x14ac:dyDescent="0.2">
      <c r="A10" s="24"/>
      <c r="B10" s="24"/>
      <c r="C10" s="24"/>
      <c r="D10" s="24"/>
      <c r="E10" s="24"/>
      <c r="F10" s="28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</row>
    <row r="11" spans="1:23" x14ac:dyDescent="0.2">
      <c r="A11" s="24"/>
      <c r="B11" s="24"/>
      <c r="C11" s="24"/>
      <c r="D11" s="29" t="s">
        <v>14</v>
      </c>
      <c r="E11" s="29"/>
      <c r="F11" s="29"/>
      <c r="G11" s="29"/>
      <c r="H11" s="29"/>
      <c r="I11" s="29"/>
      <c r="J11" s="29"/>
      <c r="K11" s="29">
        <v>2014</v>
      </c>
      <c r="L11" s="29">
        <f>K11+1</f>
        <v>2015</v>
      </c>
      <c r="M11" s="29">
        <f t="shared" ref="M11:V11" si="0">L11+1</f>
        <v>2016</v>
      </c>
      <c r="N11" s="29">
        <f t="shared" si="0"/>
        <v>2017</v>
      </c>
      <c r="O11" s="29">
        <f t="shared" si="0"/>
        <v>2018</v>
      </c>
      <c r="P11" s="29">
        <f t="shared" si="0"/>
        <v>2019</v>
      </c>
      <c r="Q11" s="29">
        <f t="shared" si="0"/>
        <v>2020</v>
      </c>
      <c r="R11" s="29">
        <f t="shared" si="0"/>
        <v>2021</v>
      </c>
      <c r="S11" s="29">
        <f t="shared" si="0"/>
        <v>2022</v>
      </c>
      <c r="T11" s="29">
        <f t="shared" si="0"/>
        <v>2023</v>
      </c>
      <c r="U11" s="29">
        <f t="shared" si="0"/>
        <v>2024</v>
      </c>
      <c r="V11" s="29">
        <f t="shared" si="0"/>
        <v>2025</v>
      </c>
      <c r="W11" s="24"/>
    </row>
    <row r="12" spans="1:23" x14ac:dyDescent="0.2">
      <c r="A12" s="24"/>
      <c r="B12" s="24"/>
      <c r="C12" s="24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24"/>
    </row>
    <row r="13" spans="1:23" x14ac:dyDescent="0.2">
      <c r="A13" s="24"/>
      <c r="B13" s="24"/>
      <c r="C13" s="24"/>
      <c r="D13" s="30"/>
      <c r="E13" s="24" t="s">
        <v>129</v>
      </c>
      <c r="F13" s="24"/>
      <c r="G13" s="24"/>
      <c r="H13" s="24"/>
      <c r="I13" s="24"/>
      <c r="J13" s="24"/>
      <c r="K13" s="31">
        <v>3.0155642023346418E-2</v>
      </c>
      <c r="L13" s="31">
        <v>1.5108593012275628E-2</v>
      </c>
      <c r="M13" s="31">
        <v>1.0232558139534831E-2</v>
      </c>
      <c r="N13" s="31">
        <v>1.9337016574585641E-2</v>
      </c>
      <c r="O13" s="31">
        <v>2.0776874435411097E-2</v>
      </c>
      <c r="P13" s="31">
        <v>1.5929203539823078E-2</v>
      </c>
      <c r="Q13" s="31">
        <v>2.000000000000024E-2</v>
      </c>
      <c r="R13" s="31">
        <v>2.1998043050963867E-2</v>
      </c>
      <c r="S13" s="31">
        <v>2.4E-2</v>
      </c>
      <c r="T13" s="31">
        <v>2.4E-2</v>
      </c>
      <c r="U13" s="31">
        <v>2.4E-2</v>
      </c>
      <c r="V13" s="31">
        <v>2.4E-2</v>
      </c>
      <c r="W13" s="24"/>
    </row>
    <row r="14" spans="1:23" x14ac:dyDescent="0.2">
      <c r="A14" s="24"/>
      <c r="B14" s="24"/>
      <c r="C14" s="24"/>
      <c r="D14" s="30"/>
      <c r="E14" s="24" t="s">
        <v>87</v>
      </c>
      <c r="F14" s="24"/>
      <c r="G14" s="32">
        <v>2015</v>
      </c>
      <c r="H14" s="24"/>
      <c r="I14" s="24"/>
      <c r="J14" s="24"/>
      <c r="K14" s="24"/>
      <c r="L14" s="33">
        <f t="shared" ref="L14:V14" si="1">IF(L$11=G14,1,K14*(1+L13))</f>
        <v>1</v>
      </c>
      <c r="M14" s="33">
        <f t="shared" si="1"/>
        <v>1.0102325581395348</v>
      </c>
      <c r="N14" s="33">
        <f t="shared" si="1"/>
        <v>1.029767441860465</v>
      </c>
      <c r="O14" s="33">
        <f t="shared" si="1"/>
        <v>1.0511627906976744</v>
      </c>
      <c r="P14" s="33">
        <f t="shared" si="1"/>
        <v>1.067906976744186</v>
      </c>
      <c r="Q14" s="33">
        <f t="shared" si="1"/>
        <v>1.0892651162790701</v>
      </c>
      <c r="R14" s="33">
        <f t="shared" si="1"/>
        <v>1.1132268172008901</v>
      </c>
      <c r="S14" s="33">
        <f t="shared" si="1"/>
        <v>1.1399442608137116</v>
      </c>
      <c r="T14" s="33">
        <f t="shared" si="1"/>
        <v>1.1673029230732408</v>
      </c>
      <c r="U14" s="33">
        <f t="shared" si="1"/>
        <v>1.1953181932269985</v>
      </c>
      <c r="V14" s="33">
        <f t="shared" si="1"/>
        <v>1.2240058298644465</v>
      </c>
      <c r="W14" s="24"/>
    </row>
    <row r="15" spans="1:23" x14ac:dyDescent="0.2">
      <c r="A15" s="24"/>
      <c r="B15" s="24"/>
      <c r="C15" s="24"/>
      <c r="D15" s="24"/>
      <c r="E15" s="24" t="s">
        <v>88</v>
      </c>
      <c r="F15" s="24"/>
      <c r="G15" s="32" t="s">
        <v>15</v>
      </c>
      <c r="H15" s="24"/>
      <c r="I15" s="24"/>
      <c r="J15" s="24"/>
      <c r="K15" s="24"/>
      <c r="L15" s="33">
        <f>1/L14</f>
        <v>1</v>
      </c>
      <c r="M15" s="33">
        <f t="shared" ref="M15:V15" si="2">1/M14</f>
        <v>0.98987108655616951</v>
      </c>
      <c r="N15" s="33">
        <f t="shared" si="2"/>
        <v>0.97109304426377607</v>
      </c>
      <c r="O15" s="33">
        <f t="shared" si="2"/>
        <v>0.95132743362831862</v>
      </c>
      <c r="P15" s="33">
        <f t="shared" si="2"/>
        <v>0.93641114982578399</v>
      </c>
      <c r="Q15" s="33">
        <f t="shared" si="2"/>
        <v>0.91805014688802322</v>
      </c>
      <c r="R15" s="33">
        <f t="shared" si="2"/>
        <v>0.89828953502432785</v>
      </c>
      <c r="S15" s="33">
        <f t="shared" si="2"/>
        <v>0.87723587404719505</v>
      </c>
      <c r="T15" s="33">
        <f t="shared" si="2"/>
        <v>0.85667565824921388</v>
      </c>
      <c r="U15" s="33">
        <f t="shared" si="2"/>
        <v>0.83659732250899799</v>
      </c>
      <c r="V15" s="33">
        <f t="shared" si="2"/>
        <v>0.81698957276269324</v>
      </c>
      <c r="W15" s="24"/>
    </row>
    <row r="16" spans="1:23" x14ac:dyDescent="0.2">
      <c r="A16" s="24"/>
      <c r="B16" s="24"/>
      <c r="C16" s="24"/>
      <c r="D16" s="24"/>
      <c r="E16" s="28" t="s">
        <v>16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</row>
    <row r="17" spans="1:23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spans="1:23" x14ac:dyDescent="0.2">
      <c r="A18" s="24"/>
      <c r="B18" s="24"/>
      <c r="C18" s="24"/>
      <c r="D18" s="24"/>
      <c r="E18" s="24" t="s">
        <v>89</v>
      </c>
      <c r="F18" s="24"/>
      <c r="G18" s="32">
        <v>2020</v>
      </c>
      <c r="H18" s="24"/>
      <c r="I18" s="24"/>
      <c r="J18" s="24"/>
      <c r="K18" s="24"/>
      <c r="L18" s="33">
        <f t="shared" ref="L18:V18" si="3">IF(L$11=VALUE(LEFT($G18,4)),1,L$14/INDEX($L$14:$V$14, MATCH(VALUE(LEFT($G18,4)), $L$11:$V$11,0)))</f>
        <v>0.91805014688802322</v>
      </c>
      <c r="M18" s="33">
        <f t="shared" si="3"/>
        <v>0.92744414839106348</v>
      </c>
      <c r="N18" s="33">
        <f t="shared" si="3"/>
        <v>0.94537815126050384</v>
      </c>
      <c r="O18" s="33">
        <f t="shared" si="3"/>
        <v>0.96502015440322442</v>
      </c>
      <c r="P18" s="33">
        <f t="shared" si="3"/>
        <v>0.98039215686274472</v>
      </c>
      <c r="Q18" s="33">
        <f t="shared" si="3"/>
        <v>1</v>
      </c>
      <c r="R18" s="33">
        <f t="shared" si="3"/>
        <v>1.0219980430509639</v>
      </c>
      <c r="S18" s="33">
        <f t="shared" si="3"/>
        <v>1.0465259960841871</v>
      </c>
      <c r="T18" s="33">
        <f t="shared" si="3"/>
        <v>1.0716426199902076</v>
      </c>
      <c r="U18" s="33">
        <f t="shared" si="3"/>
        <v>1.0973620428699726</v>
      </c>
      <c r="V18" s="33">
        <f t="shared" si="3"/>
        <v>1.1236987318988518</v>
      </c>
      <c r="W18" s="24"/>
    </row>
    <row r="19" spans="1:23" x14ac:dyDescent="0.2">
      <c r="A19" s="24"/>
      <c r="B19" s="24"/>
      <c r="C19" s="24"/>
      <c r="D19" s="24"/>
      <c r="E19" s="24" t="s">
        <v>90</v>
      </c>
      <c r="F19" s="24"/>
      <c r="G19" s="32" t="s">
        <v>52</v>
      </c>
      <c r="H19" s="24"/>
      <c r="I19" s="24"/>
      <c r="J19" s="24"/>
      <c r="K19" s="24"/>
      <c r="L19" s="33">
        <f t="shared" ref="L19:V19" si="4">1/L18</f>
        <v>1.0892651162790701</v>
      </c>
      <c r="M19" s="33">
        <f t="shared" si="4"/>
        <v>1.0782320441988953</v>
      </c>
      <c r="N19" s="33">
        <f t="shared" si="4"/>
        <v>1.0577777777777781</v>
      </c>
      <c r="O19" s="33">
        <f t="shared" si="4"/>
        <v>1.0362477876106198</v>
      </c>
      <c r="P19" s="33">
        <f t="shared" si="4"/>
        <v>1.0200000000000005</v>
      </c>
      <c r="Q19" s="33">
        <f t="shared" si="4"/>
        <v>1</v>
      </c>
      <c r="R19" s="33">
        <f t="shared" si="4"/>
        <v>0.97847545482054621</v>
      </c>
      <c r="S19" s="33">
        <f t="shared" si="4"/>
        <v>0.95554243634818958</v>
      </c>
      <c r="T19" s="33">
        <f t="shared" si="4"/>
        <v>0.93314691049627885</v>
      </c>
      <c r="U19" s="33">
        <f t="shared" si="4"/>
        <v>0.91127627978152226</v>
      </c>
      <c r="V19" s="33">
        <f t="shared" si="4"/>
        <v>0.88991824197414293</v>
      </c>
      <c r="W19" s="24"/>
    </row>
    <row r="20" spans="1:23" x14ac:dyDescent="0.2">
      <c r="A20" s="24"/>
      <c r="B20" s="24"/>
      <c r="C20" s="24"/>
      <c r="D20" s="24"/>
      <c r="E20" s="24" t="s">
        <v>91</v>
      </c>
      <c r="F20" s="24"/>
      <c r="G20" s="24"/>
      <c r="H20" s="24"/>
      <c r="I20" s="24"/>
      <c r="J20" s="24"/>
      <c r="K20" s="24"/>
      <c r="L20" s="33">
        <f>L19*(1+$R$13)^0.5</f>
        <v>1.1011807928234614</v>
      </c>
      <c r="M20" s="33">
        <f t="shared" ref="M20:V20" si="5">M19*(1+$R$13)^0.5</f>
        <v>1.0900270278869437</v>
      </c>
      <c r="N20" s="33">
        <f t="shared" si="5"/>
        <v>1.0693490083877335</v>
      </c>
      <c r="O20" s="33">
        <f t="shared" si="5"/>
        <v>1.0475834975975407</v>
      </c>
      <c r="P20" s="33">
        <f t="shared" si="5"/>
        <v>1.031157972373886</v>
      </c>
      <c r="Q20" s="33">
        <f t="shared" si="5"/>
        <v>1.0109391886018486</v>
      </c>
      <c r="R20" s="33">
        <f t="shared" si="5"/>
        <v>0.98917918236310776</v>
      </c>
      <c r="S20" s="33">
        <f t="shared" si="5"/>
        <v>0.96599529527647232</v>
      </c>
      <c r="T20" s="33">
        <f t="shared" si="5"/>
        <v>0.94335478054343003</v>
      </c>
      <c r="U20" s="33">
        <f t="shared" si="5"/>
        <v>0.92124490287444327</v>
      </c>
      <c r="V20" s="33">
        <f t="shared" si="5"/>
        <v>0.8996532254633236</v>
      </c>
      <c r="W20" s="24"/>
    </row>
    <row r="21" spans="1:23" x14ac:dyDescent="0.2">
      <c r="A21" s="24"/>
      <c r="B21" s="24"/>
      <c r="C21" s="24"/>
      <c r="D21" s="24"/>
      <c r="E21" s="24" t="s">
        <v>92</v>
      </c>
      <c r="F21" s="24"/>
      <c r="G21" s="32"/>
      <c r="H21" s="24"/>
      <c r="I21" s="24"/>
      <c r="J21" s="24"/>
      <c r="K21" s="24"/>
      <c r="L21" s="33">
        <f>1/L20</f>
        <v>0.90811609366702561</v>
      </c>
      <c r="M21" s="33">
        <f t="shared" ref="M21:V21" si="6">1/M20</f>
        <v>0.91740844439292091</v>
      </c>
      <c r="N21" s="33">
        <f t="shared" si="6"/>
        <v>0.93514838668781153</v>
      </c>
      <c r="O21" s="33">
        <f t="shared" si="6"/>
        <v>0.95457784729650141</v>
      </c>
      <c r="P21" s="33">
        <f t="shared" si="6"/>
        <v>0.96978351212069336</v>
      </c>
      <c r="Q21" s="33">
        <f t="shared" si="6"/>
        <v>0.98917918236310753</v>
      </c>
      <c r="R21" s="33">
        <f t="shared" si="6"/>
        <v>1.0109391886018484</v>
      </c>
      <c r="S21" s="33">
        <f t="shared" si="6"/>
        <v>1.0352017291282929</v>
      </c>
      <c r="T21" s="33">
        <f t="shared" si="6"/>
        <v>1.0600465706273718</v>
      </c>
      <c r="U21" s="33">
        <f t="shared" si="6"/>
        <v>1.0854876883224289</v>
      </c>
      <c r="V21" s="33">
        <f t="shared" si="6"/>
        <v>1.1115393928421671</v>
      </c>
      <c r="W21" s="24"/>
    </row>
    <row r="22" spans="1:23" x14ac:dyDescent="0.2">
      <c r="A22" s="24"/>
      <c r="B22" s="24"/>
      <c r="C22" s="24"/>
      <c r="D22" s="24"/>
      <c r="E22" s="24" t="s">
        <v>94</v>
      </c>
      <c r="F22" s="24"/>
      <c r="G22" s="32"/>
      <c r="H22" s="24"/>
      <c r="I22" s="24"/>
      <c r="J22" s="24"/>
      <c r="K22" s="33">
        <v>1.1300461081123296</v>
      </c>
      <c r="L22" s="33">
        <v>1.1132268172008903</v>
      </c>
      <c r="M22" s="33">
        <v>1.1019510391261116</v>
      </c>
      <c r="N22" s="33">
        <v>1.0810468188716866</v>
      </c>
      <c r="O22" s="33">
        <v>1.0590432110539443</v>
      </c>
      <c r="P22" s="33">
        <v>1.0424380039119834</v>
      </c>
      <c r="Q22" s="33">
        <v>1.0219980430509639</v>
      </c>
      <c r="R22" s="33">
        <v>1</v>
      </c>
      <c r="S22" s="24"/>
      <c r="T22" s="24"/>
      <c r="U22" s="24"/>
      <c r="V22" s="24"/>
      <c r="W22" s="24"/>
    </row>
    <row r="23" spans="1:23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x14ac:dyDescent="0.2">
      <c r="A24" s="24"/>
      <c r="B24" s="24"/>
      <c r="C24" s="24"/>
      <c r="D24" s="24"/>
      <c r="E24" s="24"/>
      <c r="F24" s="24"/>
      <c r="G24" s="34"/>
      <c r="H24" s="34"/>
      <c r="I24" s="3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x14ac:dyDescent="0.2">
      <c r="A26" s="9" t="s">
        <v>9</v>
      </c>
      <c r="B26" s="9"/>
      <c r="C26" s="2"/>
      <c r="D26" s="17"/>
      <c r="E26" s="18"/>
      <c r="F26" s="18"/>
      <c r="G26" s="18"/>
      <c r="H26" s="19"/>
      <c r="I26" s="7"/>
      <c r="J26" s="7"/>
      <c r="K26" s="18"/>
      <c r="L26" s="1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idden="1" x14ac:dyDescent="0.2"/>
    <row r="29" spans="1:23" hidden="1" x14ac:dyDescent="0.2"/>
    <row r="30" spans="1:23" hidden="1" x14ac:dyDescent="0.2"/>
    <row r="31" spans="1:23" hidden="1" x14ac:dyDescent="0.2"/>
    <row r="32" spans="1:23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CC"/>
  </sheetPr>
  <dimension ref="A1:T24"/>
  <sheetViews>
    <sheetView zoomScale="85" zoomScaleNormal="85" workbookViewId="0">
      <selection activeCell="F16" sqref="F16"/>
    </sheetView>
  </sheetViews>
  <sheetFormatPr defaultColWidth="0" defaultRowHeight="12.75" customHeight="1" zeroHeight="1" x14ac:dyDescent="0.2"/>
  <cols>
    <col min="1" max="4" width="9" customWidth="1"/>
    <col min="5" max="5" width="11.875" bestFit="1" customWidth="1"/>
    <col min="6" max="20" width="9" customWidth="1"/>
    <col min="21" max="16384" width="9" hidden="1"/>
  </cols>
  <sheetData>
    <row r="1" spans="1:20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9" t="str">
        <f ca="1" xml:space="preserve"> "Sheet: " &amp; RIGHT(CELL("filename", $A$1), LEN(CELL("filename", $A$1)) - SEARCH("]", CELL("filename", $A$1)))</f>
        <v>Sheet: Input|Base Year Adjustments</v>
      </c>
      <c r="B2" s="9"/>
      <c r="C2" s="2"/>
      <c r="D2" s="3"/>
      <c r="E2" s="4"/>
      <c r="F2" s="4"/>
      <c r="G2" s="4"/>
      <c r="H2" s="10"/>
      <c r="I2" s="10"/>
      <c r="J2" s="10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7"/>
      <c r="M3" s="7"/>
      <c r="N3" s="7"/>
      <c r="O3" s="7"/>
      <c r="P3" s="7"/>
      <c r="Q3" s="7"/>
      <c r="R3" s="7"/>
      <c r="S3" s="7"/>
      <c r="T3" s="7"/>
    </row>
    <row r="4" spans="1:20" x14ac:dyDescent="0.2">
      <c r="A4" s="9"/>
      <c r="B4" s="9"/>
      <c r="C4" s="2"/>
      <c r="D4" s="3"/>
      <c r="E4" s="4"/>
      <c r="F4" s="4"/>
      <c r="G4" s="4"/>
      <c r="H4" s="10"/>
      <c r="I4" s="10"/>
      <c r="J4" s="10"/>
      <c r="K4" s="7"/>
      <c r="L4" s="7"/>
      <c r="M4" s="7"/>
      <c r="N4" s="7"/>
      <c r="O4" s="7"/>
      <c r="P4" s="9"/>
      <c r="Q4" s="9"/>
      <c r="R4" s="7"/>
      <c r="S4" s="7"/>
      <c r="T4" s="7"/>
    </row>
    <row r="5" spans="1:20" x14ac:dyDescent="0.2">
      <c r="A5" s="9"/>
      <c r="B5" s="9"/>
      <c r="C5" s="9"/>
      <c r="D5" s="9"/>
      <c r="E5" s="78" t="s">
        <v>19</v>
      </c>
      <c r="F5" s="79"/>
      <c r="G5" s="9"/>
      <c r="H5" s="35">
        <v>2014</v>
      </c>
      <c r="I5" s="35">
        <v>2015</v>
      </c>
      <c r="J5" s="35">
        <v>2016</v>
      </c>
      <c r="K5" s="35">
        <v>2017</v>
      </c>
      <c r="L5" s="35">
        <v>2018</v>
      </c>
      <c r="M5" s="35">
        <v>2019</v>
      </c>
      <c r="N5" s="35">
        <v>2020</v>
      </c>
      <c r="O5" s="35" t="s">
        <v>96</v>
      </c>
      <c r="P5" s="35" t="s">
        <v>97</v>
      </c>
      <c r="Q5" s="35" t="s">
        <v>98</v>
      </c>
      <c r="R5" s="35" t="s">
        <v>99</v>
      </c>
      <c r="S5" s="35" t="s">
        <v>100</v>
      </c>
      <c r="T5" s="9"/>
    </row>
    <row r="6" spans="1:20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x14ac:dyDescent="0.2">
      <c r="A7" s="9" t="s">
        <v>28</v>
      </c>
      <c r="B7" s="9"/>
      <c r="C7" s="2"/>
      <c r="D7" s="17"/>
      <c r="E7" s="18"/>
      <c r="F7" s="18"/>
      <c r="G7" s="18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7"/>
    </row>
    <row r="8" spans="1:20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x14ac:dyDescent="0.2">
      <c r="A9" s="25" t="s">
        <v>103</v>
      </c>
      <c r="B9" s="26"/>
      <c r="C9" s="26"/>
      <c r="D9" s="25"/>
      <c r="E9" s="27"/>
      <c r="F9" s="27"/>
      <c r="G9" s="27"/>
      <c r="H9" s="43" t="s">
        <v>104</v>
      </c>
      <c r="I9" s="43" t="s">
        <v>104</v>
      </c>
      <c r="J9" s="43" t="s">
        <v>104</v>
      </c>
      <c r="K9" s="43" t="s">
        <v>104</v>
      </c>
      <c r="L9" s="43" t="s">
        <v>104</v>
      </c>
      <c r="M9" s="43" t="s">
        <v>104</v>
      </c>
      <c r="N9" s="43" t="s">
        <v>104</v>
      </c>
      <c r="O9" s="43" t="s">
        <v>104</v>
      </c>
      <c r="P9" s="43" t="s">
        <v>104</v>
      </c>
      <c r="Q9" s="43" t="s">
        <v>104</v>
      </c>
      <c r="R9" s="43" t="s">
        <v>104</v>
      </c>
      <c r="S9" s="43" t="s">
        <v>104</v>
      </c>
      <c r="T9" s="27"/>
    </row>
    <row r="10" spans="1:20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x14ac:dyDescent="0.2">
      <c r="A11" s="23"/>
      <c r="B11" s="23"/>
      <c r="C11" s="23"/>
      <c r="D11" s="23"/>
      <c r="E11" s="24"/>
      <c r="F11" s="24"/>
      <c r="G11" s="24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x14ac:dyDescent="0.2">
      <c r="A12" s="23"/>
      <c r="B12" s="23"/>
      <c r="C12" s="23"/>
      <c r="D12" s="23"/>
      <c r="E12" s="24" t="s">
        <v>103</v>
      </c>
      <c r="F12" s="24" t="s">
        <v>33</v>
      </c>
      <c r="G12" s="24"/>
      <c r="H12" s="39">
        <v>2117</v>
      </c>
      <c r="I12" s="39">
        <v>2309</v>
      </c>
      <c r="J12" s="39">
        <v>3295</v>
      </c>
      <c r="K12" s="39">
        <v>3051</v>
      </c>
      <c r="L12" s="39">
        <v>2250</v>
      </c>
      <c r="M12" s="39"/>
      <c r="N12" s="39"/>
      <c r="O12" s="39"/>
      <c r="P12" s="39"/>
      <c r="Q12" s="39"/>
      <c r="R12" s="39"/>
      <c r="S12" s="39"/>
      <c r="T12" s="23"/>
    </row>
    <row r="13" spans="1:20" x14ac:dyDescent="0.2">
      <c r="A13" s="23"/>
      <c r="B13" s="23"/>
      <c r="C13" s="23"/>
      <c r="D13" s="23"/>
      <c r="E13" s="24" t="s">
        <v>103</v>
      </c>
      <c r="F13" s="24" t="s">
        <v>95</v>
      </c>
      <c r="G13" s="24"/>
      <c r="H13" s="74">
        <f>H12*Inflation!K22</f>
        <v>2392.3076108738019</v>
      </c>
      <c r="I13" s="39">
        <f>I12*Inflation!L22</f>
        <v>2570.4407209168558</v>
      </c>
      <c r="J13" s="39">
        <f>J12*Inflation!M22</f>
        <v>3630.9286739205377</v>
      </c>
      <c r="K13" s="39">
        <f>K12*Inflation!N22</f>
        <v>3298.2738443775161</v>
      </c>
      <c r="L13" s="39">
        <f>L12*Inflation!O22</f>
        <v>2382.8472248713747</v>
      </c>
      <c r="M13" s="39"/>
      <c r="N13" s="39"/>
      <c r="O13" s="39"/>
      <c r="P13" s="39"/>
      <c r="Q13" s="39"/>
      <c r="R13" s="39"/>
      <c r="S13" s="39"/>
      <c r="T13" s="23"/>
    </row>
    <row r="14" spans="1:20" x14ac:dyDescent="0.2">
      <c r="A14" s="23"/>
      <c r="B14" s="23"/>
      <c r="C14" s="23"/>
      <c r="D14" s="23"/>
      <c r="E14" s="24" t="s">
        <v>105</v>
      </c>
      <c r="F14" s="24"/>
      <c r="G14" s="24"/>
      <c r="H14" s="39"/>
      <c r="I14" s="39"/>
      <c r="J14" s="39"/>
      <c r="K14" s="39"/>
      <c r="L14" s="39"/>
      <c r="M14" s="39">
        <f>L13</f>
        <v>2382.8472248713747</v>
      </c>
      <c r="N14" s="39">
        <f>M14</f>
        <v>2382.8472248713747</v>
      </c>
      <c r="O14" s="39">
        <f>AVERAGE(H13:N14)</f>
        <v>2720.0703606718334</v>
      </c>
      <c r="P14" s="39">
        <f>O14</f>
        <v>2720.0703606718334</v>
      </c>
      <c r="Q14" s="39">
        <f t="shared" ref="Q14:S14" si="0">P14</f>
        <v>2720.0703606718334</v>
      </c>
      <c r="R14" s="39">
        <f t="shared" si="0"/>
        <v>2720.0703606718334</v>
      </c>
      <c r="S14" s="39">
        <f t="shared" si="0"/>
        <v>2720.0703606718334</v>
      </c>
      <c r="T14" s="23"/>
    </row>
    <row r="15" spans="1:20" x14ac:dyDescent="0.2">
      <c r="A15" s="23"/>
      <c r="B15" s="23"/>
      <c r="C15" s="23"/>
      <c r="D15" s="23"/>
      <c r="E15" s="24" t="s">
        <v>128</v>
      </c>
      <c r="F15" s="24"/>
      <c r="G15" s="77"/>
      <c r="H15" s="41"/>
      <c r="I15" s="41"/>
      <c r="J15" s="41"/>
      <c r="K15" s="41"/>
      <c r="L15" s="41"/>
      <c r="M15" s="41"/>
      <c r="N15" s="41"/>
      <c r="O15" s="41">
        <f t="shared" ref="O15" si="1">O14-$L$13</f>
        <v>337.22313580045875</v>
      </c>
      <c r="P15" s="41"/>
      <c r="Q15" s="41"/>
      <c r="R15" s="41"/>
      <c r="S15" s="41"/>
      <c r="T15" s="23"/>
    </row>
    <row r="16" spans="1:20" x14ac:dyDescent="0.2">
      <c r="A16" s="23"/>
      <c r="B16" s="23"/>
      <c r="C16" s="23"/>
      <c r="D16" s="23"/>
      <c r="E16" s="24"/>
      <c r="F16" s="24"/>
      <c r="G16" s="77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23"/>
    </row>
    <row r="17" spans="1:20" x14ac:dyDescent="0.2">
      <c r="A17" s="23"/>
      <c r="B17" s="23"/>
      <c r="C17" s="23"/>
      <c r="D17" s="23"/>
      <c r="E17" s="24"/>
      <c r="F17" s="24"/>
      <c r="G17" s="77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23"/>
    </row>
    <row r="18" spans="1:20" x14ac:dyDescent="0.2">
      <c r="A18" s="23"/>
      <c r="B18" s="23"/>
      <c r="C18" s="23"/>
      <c r="D18" s="23"/>
      <c r="E18" s="24"/>
      <c r="F18" s="24"/>
      <c r="G18" s="77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23"/>
    </row>
    <row r="19" spans="1:20" x14ac:dyDescent="0.2">
      <c r="A19" s="23"/>
      <c r="B19" s="23"/>
      <c r="C19" s="23"/>
      <c r="D19" s="23"/>
      <c r="E19" s="24"/>
      <c r="F19" s="24"/>
      <c r="G19" s="77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23"/>
    </row>
    <row r="20" spans="1:20" x14ac:dyDescent="0.2">
      <c r="A20" s="23"/>
      <c r="B20" s="23"/>
      <c r="C20" s="23"/>
      <c r="D20" s="23"/>
      <c r="E20" s="24"/>
      <c r="F20" s="23"/>
      <c r="G20" s="73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23"/>
    </row>
    <row r="21" spans="1:20" x14ac:dyDescent="0.2">
      <c r="A21" s="23"/>
      <c r="B21" s="23"/>
      <c r="C21" s="23"/>
      <c r="D21" s="23"/>
      <c r="E21" s="24"/>
      <c r="F21" s="23"/>
      <c r="G21" s="73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23"/>
    </row>
    <row r="22" spans="1:20" x14ac:dyDescent="0.2">
      <c r="A22" s="23"/>
      <c r="B22" s="23"/>
      <c r="C22" s="23"/>
      <c r="D22" s="23"/>
      <c r="E22" s="24"/>
      <c r="F22" s="23"/>
      <c r="G22" s="73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23"/>
    </row>
    <row r="23" spans="1:20" x14ac:dyDescent="0.2">
      <c r="A23" s="23"/>
      <c r="B23" s="23"/>
      <c r="C23" s="23"/>
      <c r="D23" s="23"/>
      <c r="E23" s="24"/>
      <c r="F23" s="23"/>
      <c r="G23" s="73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23"/>
    </row>
    <row r="24" spans="1:20" x14ac:dyDescent="0.2">
      <c r="A24" s="23"/>
      <c r="B24" s="23"/>
      <c r="C24" s="23"/>
      <c r="D24" s="23"/>
      <c r="E24" s="24"/>
      <c r="F24" s="23"/>
      <c r="G24" s="73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23"/>
    </row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CC"/>
  </sheetPr>
  <dimension ref="A1:T54"/>
  <sheetViews>
    <sheetView zoomScale="85" zoomScaleNormal="85" workbookViewId="0">
      <selection activeCell="D37" sqref="D37"/>
    </sheetView>
  </sheetViews>
  <sheetFormatPr defaultColWidth="0" defaultRowHeight="0" customHeight="1" zeroHeight="1" x14ac:dyDescent="0.2"/>
  <cols>
    <col min="1" max="3" width="9" customWidth="1"/>
    <col min="4" max="4" width="10" bestFit="1" customWidth="1"/>
    <col min="5" max="5" width="42.25" bestFit="1" customWidth="1"/>
    <col min="6" max="20" width="9" customWidth="1"/>
    <col min="21" max="16384" width="9" hidden="1"/>
  </cols>
  <sheetData>
    <row r="1" spans="1:20" ht="12.75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12.75" x14ac:dyDescent="0.2">
      <c r="A2" s="9" t="str">
        <f ca="1" xml:space="preserve"> "Sheet: " &amp; RIGHT(CELL("filename", $A$1), LEN(CELL("filename", $A$1)) - SEARCH("]", CELL("filename", $A$1)))</f>
        <v>Sheet: Input|Service Classifications</v>
      </c>
      <c r="B2" s="9"/>
      <c r="C2" s="2"/>
      <c r="D2" s="3"/>
      <c r="E2" s="4"/>
      <c r="F2" s="4"/>
      <c r="G2" s="4"/>
      <c r="H2" s="10"/>
      <c r="I2" s="10"/>
      <c r="J2" s="10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2.75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7"/>
      <c r="M3" s="7"/>
      <c r="N3" s="7"/>
      <c r="O3" s="7"/>
      <c r="P3" s="7"/>
      <c r="Q3" s="7"/>
      <c r="R3" s="7"/>
      <c r="S3" s="7"/>
      <c r="T3" s="7"/>
    </row>
    <row r="4" spans="1:20" ht="12.75" x14ac:dyDescent="0.2">
      <c r="A4" s="9"/>
      <c r="B4" s="9"/>
      <c r="C4" s="2"/>
      <c r="D4" s="3"/>
      <c r="E4" s="4"/>
      <c r="F4" s="4"/>
      <c r="G4" s="4"/>
      <c r="H4" s="10"/>
      <c r="I4" s="10"/>
      <c r="J4" s="10"/>
      <c r="K4" s="7"/>
      <c r="L4" s="7"/>
      <c r="M4" s="7"/>
      <c r="N4" s="7"/>
      <c r="O4" s="7"/>
      <c r="P4" s="9"/>
      <c r="Q4" s="9"/>
      <c r="R4" s="7"/>
      <c r="S4" s="7"/>
      <c r="T4" s="7"/>
    </row>
    <row r="5" spans="1:20" ht="12.75" x14ac:dyDescent="0.2">
      <c r="A5" s="9"/>
      <c r="B5" s="9"/>
      <c r="C5" s="9"/>
      <c r="D5" s="9"/>
      <c r="E5" s="78" t="s">
        <v>19</v>
      </c>
      <c r="F5" s="79"/>
      <c r="G5" s="9"/>
      <c r="H5" s="35">
        <v>2014</v>
      </c>
      <c r="I5" s="35">
        <v>2015</v>
      </c>
      <c r="J5" s="35">
        <v>2016</v>
      </c>
      <c r="K5" s="35">
        <v>2017</v>
      </c>
      <c r="L5" s="35">
        <v>2018</v>
      </c>
      <c r="M5" s="35">
        <v>2019</v>
      </c>
      <c r="N5" s="35">
        <v>2020</v>
      </c>
      <c r="O5" s="35" t="s">
        <v>96</v>
      </c>
      <c r="P5" s="35" t="s">
        <v>97</v>
      </c>
      <c r="Q5" s="35" t="s">
        <v>98</v>
      </c>
      <c r="R5" s="35" t="s">
        <v>99</v>
      </c>
      <c r="S5" s="35" t="s">
        <v>100</v>
      </c>
      <c r="T5" s="9"/>
    </row>
    <row r="6" spans="1:20" ht="12.75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12.75" x14ac:dyDescent="0.2">
      <c r="A7" s="9" t="s">
        <v>106</v>
      </c>
      <c r="B7" s="9"/>
      <c r="C7" s="2"/>
      <c r="D7" s="17"/>
      <c r="E7" s="18"/>
      <c r="F7" s="18"/>
      <c r="G7" s="18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7"/>
    </row>
    <row r="8" spans="1:20" ht="12.75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ht="12.75" x14ac:dyDescent="0.2">
      <c r="A9" s="25" t="s">
        <v>107</v>
      </c>
      <c r="B9" s="26"/>
      <c r="C9" s="26"/>
      <c r="D9" s="25"/>
      <c r="E9" s="27"/>
      <c r="F9" s="27"/>
      <c r="G9" s="27"/>
      <c r="H9" s="43" t="s">
        <v>104</v>
      </c>
      <c r="I9" s="43" t="s">
        <v>104</v>
      </c>
      <c r="J9" s="43" t="s">
        <v>104</v>
      </c>
      <c r="K9" s="43" t="s">
        <v>104</v>
      </c>
      <c r="L9" s="43" t="s">
        <v>104</v>
      </c>
      <c r="M9" s="43" t="s">
        <v>104</v>
      </c>
      <c r="N9" s="43" t="s">
        <v>104</v>
      </c>
      <c r="O9" s="43" t="s">
        <v>104</v>
      </c>
      <c r="P9" s="43" t="s">
        <v>104</v>
      </c>
      <c r="Q9" s="43" t="s">
        <v>104</v>
      </c>
      <c r="R9" s="43" t="s">
        <v>104</v>
      </c>
      <c r="S9" s="43" t="s">
        <v>104</v>
      </c>
      <c r="T9" s="27"/>
    </row>
    <row r="10" spans="1:20" ht="12.75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12.75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ht="12.75" x14ac:dyDescent="0.2">
      <c r="A12" s="23"/>
      <c r="B12" s="23"/>
      <c r="C12" s="23"/>
      <c r="D12" s="23"/>
      <c r="E12" s="24" t="s">
        <v>108</v>
      </c>
      <c r="F12" s="24" t="s">
        <v>33</v>
      </c>
      <c r="G12" s="23"/>
      <c r="H12" s="39">
        <v>-371.59799398071095</v>
      </c>
      <c r="I12" s="39">
        <v>-227.43908225575751</v>
      </c>
      <c r="J12" s="39">
        <v>-45.091445152575034</v>
      </c>
      <c r="K12" s="39">
        <v>-164.97765398791228</v>
      </c>
      <c r="L12" s="39">
        <v>-330</v>
      </c>
      <c r="M12" s="39"/>
      <c r="N12" s="39"/>
      <c r="O12" s="39"/>
      <c r="P12" s="39"/>
      <c r="Q12" s="39"/>
      <c r="R12" s="39"/>
      <c r="S12" s="39"/>
      <c r="T12" s="23"/>
    </row>
    <row r="13" spans="1:20" ht="12.75" x14ac:dyDescent="0.2">
      <c r="A13" s="23"/>
      <c r="B13" s="23"/>
      <c r="C13" s="23"/>
      <c r="D13" s="23"/>
      <c r="E13" s="24" t="s">
        <v>108</v>
      </c>
      <c r="F13" s="24" t="s">
        <v>95</v>
      </c>
      <c r="G13" s="23"/>
      <c r="H13" s="39">
        <f>H12*Inflation!K$22</f>
        <v>-419.92286688025132</v>
      </c>
      <c r="I13" s="39">
        <f>I12*Inflation!L$22</f>
        <v>-253.19128564666843</v>
      </c>
      <c r="J13" s="39">
        <f>J12*Inflation!M$22</f>
        <v>-49.688564841578128</v>
      </c>
      <c r="K13" s="39">
        <f>K12*Inflation!N$22</f>
        <v>-178.3485680285464</v>
      </c>
      <c r="L13" s="39">
        <f>L12*Inflation!O$22</f>
        <v>-349.48425964780159</v>
      </c>
      <c r="M13" s="39"/>
      <c r="N13" s="39"/>
      <c r="O13" s="39"/>
      <c r="P13" s="39"/>
      <c r="Q13" s="39"/>
      <c r="R13" s="39"/>
      <c r="S13" s="39"/>
      <c r="T13" s="23"/>
    </row>
    <row r="14" spans="1:20" ht="12.75" x14ac:dyDescent="0.2">
      <c r="A14" s="23"/>
      <c r="B14" s="23"/>
      <c r="C14" s="23"/>
      <c r="D14" s="23"/>
      <c r="E14" s="24" t="s">
        <v>109</v>
      </c>
      <c r="F14" s="24" t="s">
        <v>95</v>
      </c>
      <c r="G14" s="23"/>
      <c r="H14" s="41"/>
      <c r="I14" s="41"/>
      <c r="J14" s="41"/>
      <c r="K14" s="41"/>
      <c r="L14" s="41"/>
      <c r="M14" s="41"/>
      <c r="N14" s="41"/>
      <c r="O14" s="41">
        <f>AVERAGE(H13:L13)</f>
        <v>-250.12710900896917</v>
      </c>
      <c r="P14" s="41">
        <f>O14</f>
        <v>-250.12710900896917</v>
      </c>
      <c r="Q14" s="41">
        <f t="shared" ref="Q14:S14" si="0">P14</f>
        <v>-250.12710900896917</v>
      </c>
      <c r="R14" s="41">
        <f t="shared" si="0"/>
        <v>-250.12710900896917</v>
      </c>
      <c r="S14" s="41">
        <f t="shared" si="0"/>
        <v>-250.12710900896917</v>
      </c>
      <c r="T14" s="23"/>
    </row>
    <row r="15" spans="1:20" ht="12.75" x14ac:dyDescent="0.2">
      <c r="A15" s="23"/>
      <c r="B15" s="23"/>
      <c r="C15" s="23"/>
      <c r="D15" s="23"/>
      <c r="E15" s="24"/>
      <c r="F15" s="23"/>
      <c r="G15" s="73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23"/>
    </row>
    <row r="16" spans="1:20" ht="12.75" x14ac:dyDescent="0.2">
      <c r="A16" s="25" t="s">
        <v>110</v>
      </c>
      <c r="B16" s="26"/>
      <c r="C16" s="26"/>
      <c r="D16" s="25"/>
      <c r="E16" s="27"/>
      <c r="F16" s="27"/>
      <c r="G16" s="27"/>
      <c r="H16" s="43" t="s">
        <v>104</v>
      </c>
      <c r="I16" s="43" t="s">
        <v>104</v>
      </c>
      <c r="J16" s="43" t="s">
        <v>104</v>
      </c>
      <c r="K16" s="43" t="s">
        <v>104</v>
      </c>
      <c r="L16" s="43" t="s">
        <v>104</v>
      </c>
      <c r="M16" s="43" t="s">
        <v>104</v>
      </c>
      <c r="N16" s="43" t="s">
        <v>104</v>
      </c>
      <c r="O16" s="43" t="s">
        <v>104</v>
      </c>
      <c r="P16" s="43" t="s">
        <v>104</v>
      </c>
      <c r="Q16" s="43" t="s">
        <v>104</v>
      </c>
      <c r="R16" s="43" t="s">
        <v>104</v>
      </c>
      <c r="S16" s="43" t="s">
        <v>104</v>
      </c>
      <c r="T16" s="27"/>
    </row>
    <row r="17" spans="1:20" ht="12.75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ht="12.75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</row>
    <row r="19" spans="1:20" ht="12.75" x14ac:dyDescent="0.2">
      <c r="A19" s="23"/>
      <c r="B19" s="23"/>
      <c r="C19" s="23"/>
      <c r="D19" s="23"/>
      <c r="E19" s="24" t="s">
        <v>111</v>
      </c>
      <c r="F19" s="24" t="s">
        <v>33</v>
      </c>
      <c r="G19" s="23"/>
      <c r="H19" s="39"/>
      <c r="I19" s="39"/>
      <c r="J19" s="39"/>
      <c r="K19" s="39"/>
      <c r="L19" s="39">
        <v>1403.212659</v>
      </c>
      <c r="M19" s="39"/>
      <c r="N19" s="39"/>
      <c r="O19" s="39"/>
      <c r="P19" s="39"/>
      <c r="Q19" s="39"/>
      <c r="R19" s="39"/>
      <c r="S19" s="39"/>
      <c r="T19" s="23"/>
    </row>
    <row r="20" spans="1:20" ht="12.75" x14ac:dyDescent="0.2">
      <c r="A20" s="23"/>
      <c r="B20" s="23"/>
      <c r="C20" s="23"/>
      <c r="D20" s="23"/>
      <c r="E20" s="24" t="s">
        <v>111</v>
      </c>
      <c r="F20" s="24" t="s">
        <v>95</v>
      </c>
      <c r="G20" s="23"/>
      <c r="H20" s="39"/>
      <c r="I20" s="39"/>
      <c r="J20" s="39"/>
      <c r="K20" s="39"/>
      <c r="L20" s="39">
        <f>L19*Inflation!O$22</f>
        <v>1486.0628401789033</v>
      </c>
      <c r="M20" s="39"/>
      <c r="N20" s="39"/>
      <c r="O20" s="39"/>
      <c r="P20" s="39"/>
      <c r="Q20" s="39"/>
      <c r="R20" s="39"/>
      <c r="S20" s="39"/>
      <c r="T20" s="23"/>
    </row>
    <row r="21" spans="1:20" ht="12.75" x14ac:dyDescent="0.2">
      <c r="A21" s="23"/>
      <c r="B21" s="23"/>
      <c r="C21" s="23"/>
      <c r="D21" s="23"/>
      <c r="E21" s="24" t="s">
        <v>109</v>
      </c>
      <c r="F21" s="24"/>
      <c r="G21" s="23"/>
      <c r="H21" s="39"/>
      <c r="I21" s="39"/>
      <c r="J21" s="39"/>
      <c r="K21" s="39"/>
      <c r="L21" s="39"/>
      <c r="M21" s="39"/>
      <c r="N21" s="39"/>
      <c r="O21" s="39">
        <f>AVERAGE(H20:L21)</f>
        <v>1486.0628401789033</v>
      </c>
      <c r="P21" s="39">
        <f>O21</f>
        <v>1486.0628401789033</v>
      </c>
      <c r="Q21" s="39">
        <f t="shared" ref="Q21:S21" si="1">P21</f>
        <v>1486.0628401789033</v>
      </c>
      <c r="R21" s="39">
        <f t="shared" si="1"/>
        <v>1486.0628401789033</v>
      </c>
      <c r="S21" s="39">
        <f t="shared" si="1"/>
        <v>1486.0628401789033</v>
      </c>
      <c r="T21" s="23"/>
    </row>
    <row r="22" spans="1:20" ht="12.75" x14ac:dyDescent="0.2">
      <c r="A22" s="23"/>
      <c r="B22" s="23"/>
      <c r="C22" s="23"/>
      <c r="D22" s="23"/>
      <c r="E22" s="24" t="s">
        <v>112</v>
      </c>
      <c r="F22" s="23"/>
      <c r="G22" s="73"/>
      <c r="H22" s="41"/>
      <c r="I22" s="41"/>
      <c r="J22" s="41"/>
      <c r="K22" s="41"/>
      <c r="L22" s="41"/>
      <c r="M22" s="41"/>
      <c r="N22" s="41"/>
      <c r="O22" s="76">
        <v>1</v>
      </c>
      <c r="P22" s="76">
        <v>1</v>
      </c>
      <c r="Q22" s="76">
        <v>1</v>
      </c>
      <c r="R22" s="76">
        <v>1</v>
      </c>
      <c r="S22" s="76">
        <v>1</v>
      </c>
      <c r="T22" s="23"/>
    </row>
    <row r="23" spans="1:20" ht="12.75" x14ac:dyDescent="0.2">
      <c r="A23" s="23"/>
      <c r="B23" s="23"/>
      <c r="C23" s="23"/>
      <c r="D23" s="23"/>
      <c r="E23" s="24" t="s">
        <v>109</v>
      </c>
      <c r="F23" s="24" t="s">
        <v>95</v>
      </c>
      <c r="G23" s="73"/>
      <c r="H23" s="41"/>
      <c r="I23" s="41"/>
      <c r="J23" s="41"/>
      <c r="K23" s="41"/>
      <c r="L23" s="41"/>
      <c r="M23" s="41"/>
      <c r="N23" s="41"/>
      <c r="O23" s="41">
        <f>O21*O22</f>
        <v>1486.0628401789033</v>
      </c>
      <c r="P23" s="41">
        <f t="shared" ref="P23:S23" si="2">P21*P22</f>
        <v>1486.0628401789033</v>
      </c>
      <c r="Q23" s="41">
        <f t="shared" si="2"/>
        <v>1486.0628401789033</v>
      </c>
      <c r="R23" s="41">
        <f t="shared" si="2"/>
        <v>1486.0628401789033</v>
      </c>
      <c r="S23" s="41">
        <f t="shared" si="2"/>
        <v>1486.0628401789033</v>
      </c>
      <c r="T23" s="23"/>
    </row>
    <row r="24" spans="1:20" s="23" customFormat="1" ht="12.75" x14ac:dyDescent="0.2">
      <c r="E24" s="24"/>
      <c r="G24" s="73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20" ht="12.75" x14ac:dyDescent="0.2">
      <c r="A25" s="25" t="s">
        <v>113</v>
      </c>
      <c r="B25" s="26"/>
      <c r="C25" s="26"/>
      <c r="D25" s="25"/>
      <c r="E25" s="27"/>
      <c r="F25" s="27"/>
      <c r="G25" s="27"/>
      <c r="H25" s="43" t="s">
        <v>104</v>
      </c>
      <c r="I25" s="43" t="s">
        <v>104</v>
      </c>
      <c r="J25" s="43" t="s">
        <v>104</v>
      </c>
      <c r="K25" s="43" t="s">
        <v>104</v>
      </c>
      <c r="L25" s="43" t="s">
        <v>104</v>
      </c>
      <c r="M25" s="43" t="s">
        <v>104</v>
      </c>
      <c r="N25" s="43" t="s">
        <v>104</v>
      </c>
      <c r="O25" s="43" t="s">
        <v>104</v>
      </c>
      <c r="P25" s="43" t="s">
        <v>104</v>
      </c>
      <c r="Q25" s="43" t="s">
        <v>104</v>
      </c>
      <c r="R25" s="43" t="s">
        <v>104</v>
      </c>
      <c r="S25" s="43" t="s">
        <v>104</v>
      </c>
      <c r="T25" s="27"/>
    </row>
    <row r="26" spans="1:20" ht="12.75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1:20" ht="12.75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2.75" x14ac:dyDescent="0.2">
      <c r="A28" s="23"/>
      <c r="B28" s="23"/>
      <c r="C28" s="23"/>
      <c r="D28" s="23"/>
      <c r="E28" s="24" t="s">
        <v>114</v>
      </c>
      <c r="F28" s="24" t="s">
        <v>33</v>
      </c>
      <c r="G28" s="23"/>
      <c r="H28" s="39">
        <v>1057.4737689078765</v>
      </c>
      <c r="I28" s="39">
        <v>1066.6681837336851</v>
      </c>
      <c r="J28" s="39">
        <v>1309.7400713265758</v>
      </c>
      <c r="K28" s="39">
        <v>926.36976955798036</v>
      </c>
      <c r="L28" s="39">
        <v>1161.3793899637571</v>
      </c>
      <c r="M28" s="39"/>
      <c r="N28" s="39"/>
      <c r="O28" s="39"/>
      <c r="P28" s="39"/>
      <c r="Q28" s="39"/>
      <c r="R28" s="39"/>
      <c r="S28" s="39"/>
      <c r="T28" s="23"/>
    </row>
    <row r="29" spans="1:20" ht="12.75" x14ac:dyDescent="0.2">
      <c r="A29" s="23"/>
      <c r="B29" s="23"/>
      <c r="C29" s="23"/>
      <c r="D29" s="23"/>
      <c r="E29" s="24" t="s">
        <v>114</v>
      </c>
      <c r="F29" s="24" t="s">
        <v>95</v>
      </c>
      <c r="G29" s="23"/>
      <c r="H29" s="39">
        <f>H28*Inflation!K$22</f>
        <v>1194.9941169852229</v>
      </c>
      <c r="I29" s="39">
        <f>I28*Inflation!L$22</f>
        <v>1187.4436271873046</v>
      </c>
      <c r="J29" s="39">
        <f>J28*Inflation!M$22</f>
        <v>1443.2694325834277</v>
      </c>
      <c r="K29" s="39">
        <f>K28*Inflation!N$22</f>
        <v>1001.4490924795521</v>
      </c>
      <c r="L29" s="39">
        <f>L28*Inflation!O$22</f>
        <v>1229.9509583990882</v>
      </c>
      <c r="M29" s="39"/>
      <c r="N29" s="39"/>
      <c r="O29" s="39"/>
      <c r="P29" s="39"/>
      <c r="Q29" s="39"/>
      <c r="R29" s="39"/>
      <c r="S29" s="39"/>
      <c r="T29" s="23"/>
    </row>
    <row r="30" spans="1:20" ht="12.75" x14ac:dyDescent="0.2">
      <c r="A30" s="23"/>
      <c r="B30" s="23"/>
      <c r="C30" s="23"/>
      <c r="D30" s="23"/>
      <c r="E30" s="24" t="s">
        <v>109</v>
      </c>
      <c r="F30" s="24" t="s">
        <v>95</v>
      </c>
      <c r="G30" s="23"/>
      <c r="H30" s="41"/>
      <c r="I30" s="41"/>
      <c r="J30" s="41"/>
      <c r="K30" s="41"/>
      <c r="L30" s="41"/>
      <c r="M30" s="41"/>
      <c r="N30" s="41">
        <f>AVERAGE(H29:L29)</f>
        <v>1211.4214455269191</v>
      </c>
      <c r="O30" s="41">
        <f>N30</f>
        <v>1211.4214455269191</v>
      </c>
      <c r="P30" s="41">
        <f t="shared" ref="P30:S30" si="3">O30</f>
        <v>1211.4214455269191</v>
      </c>
      <c r="Q30" s="41">
        <f t="shared" si="3"/>
        <v>1211.4214455269191</v>
      </c>
      <c r="R30" s="41">
        <f t="shared" si="3"/>
        <v>1211.4214455269191</v>
      </c>
      <c r="S30" s="41">
        <f t="shared" si="3"/>
        <v>1211.4214455269191</v>
      </c>
      <c r="T30" s="23"/>
    </row>
    <row r="31" spans="1:20" ht="12.75" x14ac:dyDescent="0.2">
      <c r="A31" s="23"/>
      <c r="B31" s="23"/>
      <c r="C31" s="23"/>
      <c r="D31" s="23"/>
      <c r="E31" s="24"/>
      <c r="F31" s="24"/>
      <c r="G31" s="73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23"/>
    </row>
    <row r="32" spans="1:20" ht="12.75" x14ac:dyDescent="0.2">
      <c r="A32" s="25" t="s">
        <v>115</v>
      </c>
      <c r="B32" s="26"/>
      <c r="C32" s="26"/>
      <c r="D32" s="25"/>
      <c r="E32" s="27"/>
      <c r="F32" s="27"/>
      <c r="G32" s="27"/>
      <c r="H32" s="43" t="s">
        <v>104</v>
      </c>
      <c r="I32" s="43" t="s">
        <v>104</v>
      </c>
      <c r="J32" s="43" t="s">
        <v>104</v>
      </c>
      <c r="K32" s="43" t="s">
        <v>104</v>
      </c>
      <c r="L32" s="43" t="s">
        <v>104</v>
      </c>
      <c r="M32" s="43" t="s">
        <v>104</v>
      </c>
      <c r="N32" s="43" t="s">
        <v>104</v>
      </c>
      <c r="O32" s="43" t="s">
        <v>104</v>
      </c>
      <c r="P32" s="43" t="s">
        <v>104</v>
      </c>
      <c r="Q32" s="43" t="s">
        <v>104</v>
      </c>
      <c r="R32" s="43" t="s">
        <v>104</v>
      </c>
      <c r="S32" s="43" t="s">
        <v>104</v>
      </c>
      <c r="T32" s="27"/>
    </row>
    <row r="33" spans="1:20" ht="12.75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</row>
    <row r="34" spans="1:20" ht="12.75" x14ac:dyDescent="0.2">
      <c r="A34" s="23"/>
      <c r="B34" s="23"/>
      <c r="C34" s="23"/>
      <c r="D34" s="28" t="s">
        <v>116</v>
      </c>
      <c r="E34" s="28" t="s">
        <v>117</v>
      </c>
      <c r="F34" s="24"/>
      <c r="G34" s="23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23"/>
    </row>
    <row r="35" spans="1:20" ht="12.75" x14ac:dyDescent="0.2">
      <c r="A35" s="23"/>
      <c r="B35" s="23"/>
      <c r="C35" s="23"/>
      <c r="D35" s="24" t="s">
        <v>118</v>
      </c>
      <c r="E35" s="24" t="s">
        <v>124</v>
      </c>
      <c r="F35" s="24"/>
      <c r="G35" s="23"/>
      <c r="H35" s="41"/>
      <c r="I35" s="41"/>
      <c r="J35" s="41"/>
      <c r="K35" s="41"/>
      <c r="L35" s="41"/>
      <c r="M35" s="39">
        <v>114</v>
      </c>
      <c r="N35" s="41"/>
      <c r="O35" s="41"/>
      <c r="P35" s="41"/>
      <c r="Q35" s="41"/>
      <c r="R35" s="41"/>
      <c r="S35" s="41"/>
      <c r="T35" s="23"/>
    </row>
    <row r="36" spans="1:20" ht="12.75" x14ac:dyDescent="0.2">
      <c r="A36" s="23"/>
      <c r="B36" s="23"/>
      <c r="C36" s="23"/>
      <c r="D36" s="24" t="s">
        <v>118</v>
      </c>
      <c r="E36" s="24" t="s">
        <v>125</v>
      </c>
      <c r="F36" s="24"/>
      <c r="G36" s="23"/>
      <c r="H36" s="41"/>
      <c r="I36" s="41"/>
      <c r="J36" s="41"/>
      <c r="K36" s="41"/>
      <c r="L36" s="41"/>
      <c r="M36" s="39">
        <v>330</v>
      </c>
      <c r="N36" s="41"/>
      <c r="O36" s="41"/>
      <c r="P36" s="41"/>
      <c r="Q36" s="41"/>
      <c r="R36" s="41"/>
      <c r="S36" s="41"/>
      <c r="T36" s="23"/>
    </row>
    <row r="37" spans="1:20" ht="12.75" x14ac:dyDescent="0.2">
      <c r="A37" s="23"/>
      <c r="B37" s="23"/>
      <c r="C37" s="23"/>
      <c r="D37" s="24" t="s">
        <v>119</v>
      </c>
      <c r="E37" s="24" t="s">
        <v>126</v>
      </c>
      <c r="F37" s="24"/>
      <c r="G37" s="23"/>
      <c r="H37" s="41"/>
      <c r="I37" s="41"/>
      <c r="J37" s="41"/>
      <c r="K37" s="41"/>
      <c r="L37" s="41"/>
      <c r="M37" s="39">
        <v>148</v>
      </c>
      <c r="N37" s="41"/>
      <c r="O37" s="41"/>
      <c r="P37" s="41"/>
      <c r="Q37" s="41"/>
      <c r="R37" s="41"/>
      <c r="S37" s="41"/>
      <c r="T37" s="23"/>
    </row>
    <row r="38" spans="1:20" ht="12.75" x14ac:dyDescent="0.2">
      <c r="A38" s="23"/>
      <c r="B38" s="23"/>
      <c r="C38" s="23"/>
      <c r="D38" s="24" t="s">
        <v>119</v>
      </c>
      <c r="E38" s="24" t="s">
        <v>127</v>
      </c>
      <c r="F38" s="24"/>
      <c r="G38" s="23"/>
      <c r="H38" s="41"/>
      <c r="I38" s="41"/>
      <c r="J38" s="41"/>
      <c r="K38" s="41"/>
      <c r="L38" s="41"/>
      <c r="M38" s="39">
        <v>29</v>
      </c>
      <c r="N38" s="41"/>
      <c r="O38" s="41"/>
      <c r="P38" s="41"/>
      <c r="Q38" s="41"/>
      <c r="R38" s="41"/>
      <c r="S38" s="41"/>
      <c r="T38" s="23"/>
    </row>
    <row r="39" spans="1:20" ht="12.75" x14ac:dyDescent="0.2">
      <c r="A39" s="23"/>
      <c r="B39" s="23"/>
      <c r="C39" s="23"/>
      <c r="D39" s="24" t="s">
        <v>120</v>
      </c>
      <c r="E39" s="24" t="s">
        <v>121</v>
      </c>
      <c r="F39" s="24"/>
      <c r="G39" s="23"/>
      <c r="H39" s="41"/>
      <c r="I39" s="41"/>
      <c r="J39" s="41"/>
      <c r="K39" s="41"/>
      <c r="L39" s="41"/>
      <c r="M39" s="39">
        <v>1134.4371831636465</v>
      </c>
      <c r="N39" s="41"/>
      <c r="O39" s="41"/>
      <c r="P39" s="41"/>
      <c r="Q39" s="41"/>
      <c r="R39" s="41"/>
      <c r="S39" s="41"/>
      <c r="T39" s="23"/>
    </row>
    <row r="40" spans="1:20" ht="12.75" x14ac:dyDescent="0.2">
      <c r="A40" s="23"/>
      <c r="B40" s="23"/>
      <c r="C40" s="23"/>
      <c r="D40" s="24" t="s">
        <v>118</v>
      </c>
      <c r="E40" s="24" t="s">
        <v>122</v>
      </c>
      <c r="F40" s="24"/>
      <c r="G40" s="23"/>
      <c r="H40" s="41"/>
      <c r="I40" s="41"/>
      <c r="J40" s="41"/>
      <c r="K40" s="41"/>
      <c r="L40" s="41"/>
      <c r="M40" s="39">
        <v>1846.532173615605</v>
      </c>
      <c r="N40" s="41"/>
      <c r="O40" s="41"/>
      <c r="P40" s="41"/>
      <c r="Q40" s="41"/>
      <c r="R40" s="41"/>
      <c r="S40" s="41"/>
      <c r="T40" s="23"/>
    </row>
    <row r="41" spans="1:20" ht="12.75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0" ht="12.75" x14ac:dyDescent="0.2">
      <c r="A42" s="23"/>
      <c r="B42" s="23"/>
      <c r="C42" s="23"/>
      <c r="D42" s="23"/>
      <c r="E42" s="24" t="s">
        <v>123</v>
      </c>
      <c r="F42" s="24" t="s">
        <v>33</v>
      </c>
      <c r="G42" s="23"/>
      <c r="H42" s="39"/>
      <c r="I42" s="39"/>
      <c r="J42" s="39"/>
      <c r="K42" s="39"/>
      <c r="L42" s="39"/>
      <c r="M42" s="39">
        <f>SUM(M35:M40)</f>
        <v>3601.9693567792515</v>
      </c>
      <c r="N42" s="39"/>
      <c r="O42" s="39"/>
      <c r="P42" s="39"/>
      <c r="Q42" s="39"/>
      <c r="R42" s="39"/>
      <c r="S42" s="39"/>
      <c r="T42" s="23"/>
    </row>
    <row r="43" spans="1:20" ht="12.75" x14ac:dyDescent="0.2">
      <c r="A43" s="23"/>
      <c r="B43" s="23"/>
      <c r="C43" s="23"/>
      <c r="D43" s="23"/>
      <c r="E43" s="24" t="s">
        <v>114</v>
      </c>
      <c r="F43" s="24" t="s">
        <v>95</v>
      </c>
      <c r="G43" s="23"/>
      <c r="H43" s="39"/>
      <c r="I43" s="39"/>
      <c r="J43" s="39"/>
      <c r="K43" s="39"/>
      <c r="L43" s="39"/>
      <c r="M43" s="39">
        <f>M42*Inflation!P$22</f>
        <v>3754.8297464330935</v>
      </c>
      <c r="N43" s="41"/>
      <c r="O43" s="41">
        <f>M43</f>
        <v>3754.8297464330935</v>
      </c>
      <c r="P43" s="41">
        <f>O43</f>
        <v>3754.8297464330935</v>
      </c>
      <c r="Q43" s="41">
        <f t="shared" ref="Q43:S43" si="4">P43</f>
        <v>3754.8297464330935</v>
      </c>
      <c r="R43" s="41">
        <f t="shared" si="4"/>
        <v>3754.8297464330935</v>
      </c>
      <c r="S43" s="41">
        <f t="shared" si="4"/>
        <v>3754.8297464330935</v>
      </c>
      <c r="T43" s="23"/>
    </row>
    <row r="44" spans="1:20" ht="12.75" x14ac:dyDescent="0.2">
      <c r="A44" s="23"/>
      <c r="B44" s="23"/>
      <c r="C44" s="23"/>
      <c r="D44" s="23"/>
      <c r="E44" s="24" t="s">
        <v>109</v>
      </c>
      <c r="F44" s="24" t="s">
        <v>95</v>
      </c>
      <c r="G44" s="23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23"/>
    </row>
    <row r="45" spans="1:20" ht="12.75" x14ac:dyDescent="0.2">
      <c r="A45" s="23"/>
      <c r="B45" s="23"/>
      <c r="C45" s="23"/>
      <c r="D45" s="23"/>
      <c r="E45" s="24"/>
      <c r="F45" s="24"/>
      <c r="G45" s="23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23"/>
    </row>
    <row r="46" spans="1:20" ht="12.75" x14ac:dyDescent="0.2">
      <c r="A46" s="23"/>
      <c r="B46" s="23"/>
      <c r="C46" s="23"/>
      <c r="D46" s="23"/>
      <c r="E46" s="24"/>
      <c r="F46" s="24"/>
      <c r="G46" s="23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23"/>
    </row>
    <row r="47" spans="1:20" ht="12.75" x14ac:dyDescent="0.2">
      <c r="A47" s="23"/>
      <c r="B47" s="23"/>
      <c r="C47" s="23"/>
      <c r="D47" s="23"/>
      <c r="E47" s="24"/>
      <c r="F47" s="24"/>
      <c r="G47" s="23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23"/>
    </row>
    <row r="48" spans="1:20" ht="12.75" x14ac:dyDescent="0.2">
      <c r="A48" s="23"/>
      <c r="B48" s="23"/>
      <c r="C48" s="23"/>
      <c r="D48" s="23"/>
      <c r="E48" s="24"/>
      <c r="F48" s="24"/>
      <c r="G48" s="23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23"/>
    </row>
    <row r="49" spans="1:20" ht="12.75" x14ac:dyDescent="0.2">
      <c r="A49" s="23"/>
      <c r="B49" s="23"/>
      <c r="C49" s="23"/>
      <c r="D49" s="23"/>
      <c r="E49" s="24"/>
      <c r="F49" s="24"/>
      <c r="G49" s="23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23"/>
    </row>
    <row r="50" spans="1:20" ht="12.75" x14ac:dyDescent="0.2">
      <c r="A50" s="23"/>
      <c r="B50" s="23"/>
      <c r="C50" s="23"/>
      <c r="D50" s="23"/>
      <c r="E50" s="24"/>
      <c r="F50" s="24"/>
      <c r="G50" s="23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23"/>
    </row>
    <row r="51" spans="1:20" ht="12.75" x14ac:dyDescent="0.2">
      <c r="A51" s="23"/>
      <c r="B51" s="23"/>
      <c r="C51" s="23"/>
      <c r="D51" s="23"/>
      <c r="E51" s="24"/>
      <c r="F51" s="24"/>
      <c r="G51" s="23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23"/>
    </row>
    <row r="52" spans="1:20" ht="12.75" x14ac:dyDescent="0.2">
      <c r="A52" s="23"/>
      <c r="B52" s="23"/>
      <c r="C52" s="23"/>
      <c r="D52" s="23"/>
      <c r="E52" s="24"/>
      <c r="F52" s="24"/>
      <c r="G52" s="23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23"/>
    </row>
    <row r="53" spans="1:20" ht="12.75" x14ac:dyDescent="0.2">
      <c r="A53" s="23"/>
      <c r="B53" s="23"/>
      <c r="C53" s="23"/>
      <c r="D53" s="23"/>
      <c r="E53" s="24"/>
      <c r="F53" s="24"/>
      <c r="G53" s="73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23"/>
    </row>
    <row r="54" spans="1:20" s="23" customFormat="1" ht="12.75" hidden="1" x14ac:dyDescent="0.2">
      <c r="E54" s="24"/>
      <c r="G54" s="73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</row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FFCC"/>
  </sheetPr>
  <dimension ref="A1:Z61"/>
  <sheetViews>
    <sheetView zoomScale="80" zoomScaleNormal="80" workbookViewId="0">
      <selection activeCell="E53" sqref="E53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20" width="11.5" bestFit="1" customWidth="1"/>
    <col min="21" max="26" width="11.5" hidden="1" customWidth="1"/>
    <col min="27" max="16384" width="9" hidden="1"/>
  </cols>
  <sheetData>
    <row r="1" spans="1:25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A2" s="9" t="str">
        <f ca="1" xml:space="preserve"> "Sheet: " &amp; RIGHT(CELL("filename", $A$1), LEN(CELL("filename", $A$1)) - SEARCH("]", CELL("filename", $A$1)))</f>
        <v>Sheet: Input|Operating Expenditure</v>
      </c>
      <c r="B2" s="9"/>
      <c r="C2" s="2"/>
      <c r="D2" s="3"/>
      <c r="E2" s="4"/>
      <c r="F2" s="4"/>
      <c r="G2" s="4"/>
      <c r="H2" s="10"/>
      <c r="I2" s="10"/>
      <c r="J2" s="10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">
      <c r="A4" s="9"/>
      <c r="B4" s="9"/>
      <c r="C4" s="2"/>
      <c r="D4" s="3"/>
      <c r="E4" s="4"/>
      <c r="F4" s="4"/>
      <c r="G4" s="4"/>
      <c r="H4" s="10"/>
      <c r="I4" s="10"/>
      <c r="J4" s="10"/>
      <c r="K4" s="7"/>
      <c r="L4" s="7"/>
      <c r="M4" s="7"/>
      <c r="N4" s="7"/>
      <c r="O4" s="7"/>
      <c r="P4" s="9"/>
      <c r="Q4" s="9"/>
      <c r="R4" s="7"/>
      <c r="S4" s="7"/>
      <c r="T4" s="7"/>
      <c r="U4" s="7"/>
      <c r="V4" s="7"/>
      <c r="W4" s="7"/>
      <c r="X4" s="7"/>
      <c r="Y4" s="7"/>
    </row>
    <row r="5" spans="1:25" x14ac:dyDescent="0.2">
      <c r="A5" s="9"/>
      <c r="B5" s="9"/>
      <c r="C5" s="9"/>
      <c r="D5" s="9"/>
      <c r="E5" s="78" t="s">
        <v>19</v>
      </c>
      <c r="F5" s="79"/>
      <c r="G5" s="9"/>
      <c r="H5" s="35">
        <v>2014</v>
      </c>
      <c r="I5" s="35">
        <v>2015</v>
      </c>
      <c r="J5" s="35">
        <v>2016</v>
      </c>
      <c r="K5" s="35">
        <v>2017</v>
      </c>
      <c r="L5" s="35">
        <v>2018</v>
      </c>
      <c r="M5" s="35">
        <v>2019</v>
      </c>
      <c r="N5" s="35">
        <v>2020</v>
      </c>
      <c r="O5" s="7"/>
      <c r="P5" s="7"/>
      <c r="Q5" s="7"/>
      <c r="R5" s="7"/>
      <c r="S5" s="7"/>
      <c r="T5" s="7"/>
      <c r="U5" s="9"/>
      <c r="V5" s="9"/>
      <c r="W5" s="9"/>
      <c r="X5" s="9"/>
      <c r="Y5" s="9"/>
    </row>
    <row r="6" spans="1:25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x14ac:dyDescent="0.2">
      <c r="A7" s="9" t="s">
        <v>18</v>
      </c>
      <c r="B7" s="9"/>
      <c r="C7" s="2"/>
      <c r="D7" s="17"/>
      <c r="E7" s="18"/>
      <c r="F7" s="18"/>
      <c r="G7" s="18"/>
      <c r="H7" s="36"/>
      <c r="I7" s="36"/>
      <c r="J7" s="36"/>
      <c r="K7" s="36"/>
      <c r="L7" s="36"/>
      <c r="M7" s="36"/>
      <c r="N7" s="36"/>
      <c r="O7" s="9"/>
      <c r="P7" s="7"/>
      <c r="Q7" s="7"/>
      <c r="R7" s="7"/>
      <c r="S7" s="37"/>
      <c r="T7" s="7"/>
      <c r="U7" s="37"/>
      <c r="V7" s="7"/>
      <c r="W7" s="7"/>
      <c r="X7" s="7"/>
      <c r="Y7" s="7"/>
    </row>
    <row r="8" spans="1:25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</row>
    <row r="9" spans="1:25" x14ac:dyDescent="0.2">
      <c r="A9" s="25" t="s">
        <v>20</v>
      </c>
      <c r="B9" s="26"/>
      <c r="C9" s="26"/>
      <c r="D9" s="25"/>
      <c r="E9" s="27"/>
      <c r="F9" s="27"/>
      <c r="G9" s="27"/>
      <c r="H9" s="43"/>
      <c r="I9" s="43"/>
      <c r="J9" s="43" t="s">
        <v>25</v>
      </c>
      <c r="K9" s="43" t="s">
        <v>25</v>
      </c>
      <c r="L9" s="43" t="s">
        <v>25</v>
      </c>
      <c r="M9" s="43" t="s">
        <v>25</v>
      </c>
      <c r="N9" s="43" t="s">
        <v>25</v>
      </c>
      <c r="O9" s="43"/>
      <c r="P9" s="43"/>
      <c r="Q9" s="43"/>
      <c r="R9" s="43"/>
      <c r="S9" s="43"/>
      <c r="T9" s="27"/>
      <c r="U9" s="27"/>
      <c r="V9" s="27"/>
      <c r="W9" s="27"/>
      <c r="X9" s="27"/>
      <c r="Y9" s="26"/>
    </row>
    <row r="10" spans="1:25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spans="1:25" x14ac:dyDescent="0.2">
      <c r="A11" s="23"/>
      <c r="B11" s="23"/>
      <c r="C11" s="23"/>
      <c r="D11" s="23"/>
      <c r="E11" s="24" t="s">
        <v>24</v>
      </c>
      <c r="F11" s="23"/>
      <c r="G11" s="23"/>
      <c r="H11" s="41"/>
      <c r="I11" s="41"/>
      <c r="J11" s="39">
        <v>225546.56368495981</v>
      </c>
      <c r="K11" s="39">
        <v>231413.24303537901</v>
      </c>
      <c r="L11" s="39">
        <v>241242.51287505715</v>
      </c>
      <c r="M11" s="39">
        <v>243758.44048200338</v>
      </c>
      <c r="N11" s="39">
        <v>249137.80226531861</v>
      </c>
      <c r="O11" s="41"/>
      <c r="P11" s="41"/>
      <c r="Q11" s="41"/>
      <c r="R11" s="41"/>
      <c r="S11" s="41"/>
      <c r="T11" s="23"/>
      <c r="U11" s="23"/>
      <c r="V11" s="23"/>
      <c r="W11" s="23"/>
      <c r="X11" s="23"/>
      <c r="Y11" s="23"/>
    </row>
    <row r="12" spans="1:25" x14ac:dyDescent="0.2">
      <c r="A12" s="23"/>
      <c r="B12" s="23"/>
      <c r="C12" s="23"/>
      <c r="D12" s="23"/>
      <c r="E12" s="24"/>
      <c r="F12" s="23"/>
      <c r="G12" s="23"/>
      <c r="H12" s="41"/>
      <c r="I12" s="41"/>
      <c r="J12" s="39"/>
      <c r="K12" s="39"/>
      <c r="L12" s="39"/>
      <c r="M12" s="39"/>
      <c r="N12" s="39"/>
      <c r="O12" s="41"/>
      <c r="P12" s="41"/>
      <c r="Q12" s="41"/>
      <c r="R12" s="41"/>
      <c r="S12" s="41"/>
      <c r="T12" s="23"/>
      <c r="U12" s="23"/>
      <c r="V12" s="23"/>
      <c r="W12" s="23"/>
      <c r="X12" s="23"/>
      <c r="Y12" s="23"/>
    </row>
    <row r="13" spans="1:25" x14ac:dyDescent="0.2">
      <c r="A13" s="23"/>
      <c r="B13" s="23"/>
      <c r="C13" s="23"/>
      <c r="D13" s="23"/>
      <c r="E13" s="24"/>
      <c r="F13" s="23"/>
      <c r="G13" s="23"/>
      <c r="H13" s="41"/>
      <c r="I13" s="41"/>
      <c r="J13" s="39"/>
      <c r="K13" s="39"/>
      <c r="L13" s="39"/>
      <c r="M13" s="39"/>
      <c r="N13" s="39"/>
      <c r="O13" s="41"/>
      <c r="P13" s="41"/>
      <c r="Q13" s="41"/>
      <c r="R13" s="41"/>
      <c r="S13" s="41"/>
      <c r="T13" s="23"/>
      <c r="U13" s="23"/>
      <c r="V13" s="23"/>
      <c r="W13" s="23"/>
      <c r="X13" s="23"/>
      <c r="Y13" s="23"/>
    </row>
    <row r="14" spans="1:25" x14ac:dyDescent="0.2">
      <c r="A14" s="23"/>
      <c r="B14" s="23"/>
      <c r="C14" s="23"/>
      <c r="D14" s="23"/>
      <c r="E14" s="24"/>
      <c r="F14" s="23"/>
      <c r="G14" s="23"/>
      <c r="H14" s="41"/>
      <c r="I14" s="41"/>
      <c r="J14" s="39"/>
      <c r="K14" s="39"/>
      <c r="L14" s="39"/>
      <c r="M14" s="39"/>
      <c r="N14" s="39"/>
      <c r="O14" s="41"/>
      <c r="P14" s="41"/>
      <c r="Q14" s="41"/>
      <c r="R14" s="41"/>
      <c r="S14" s="41"/>
      <c r="T14" s="23"/>
      <c r="U14" s="23"/>
      <c r="V14" s="23"/>
      <c r="W14" s="23"/>
      <c r="X14" s="23"/>
      <c r="Y14" s="23"/>
    </row>
    <row r="15" spans="1:25" x14ac:dyDescent="0.2">
      <c r="A15" s="23"/>
      <c r="B15" s="23"/>
      <c r="C15" s="23"/>
      <c r="D15" s="23"/>
      <c r="E15" s="24"/>
      <c r="F15" s="23"/>
      <c r="G15" s="23"/>
      <c r="H15" s="41"/>
      <c r="I15" s="41"/>
      <c r="J15" s="39"/>
      <c r="K15" s="39"/>
      <c r="L15" s="39"/>
      <c r="M15" s="39"/>
      <c r="N15" s="39"/>
      <c r="O15" s="41"/>
      <c r="P15" s="41"/>
      <c r="Q15" s="41"/>
      <c r="R15" s="41"/>
      <c r="S15" s="41"/>
      <c r="T15" s="23"/>
      <c r="U15" s="23"/>
      <c r="V15" s="23"/>
      <c r="W15" s="23"/>
      <c r="X15" s="23"/>
      <c r="Y15" s="23"/>
    </row>
    <row r="16" spans="1:25" x14ac:dyDescent="0.2">
      <c r="A16" s="23"/>
      <c r="B16" s="23"/>
      <c r="C16" s="23"/>
      <c r="D16" s="23"/>
      <c r="E16" s="24"/>
      <c r="F16" s="23"/>
      <c r="G16" s="23"/>
      <c r="H16" s="41"/>
      <c r="I16" s="41"/>
      <c r="J16" s="39"/>
      <c r="K16" s="39"/>
      <c r="L16" s="39"/>
      <c r="M16" s="39"/>
      <c r="N16" s="39"/>
      <c r="O16" s="41"/>
      <c r="P16" s="41"/>
      <c r="Q16" s="41"/>
      <c r="R16" s="41"/>
      <c r="S16" s="41"/>
      <c r="T16" s="23"/>
      <c r="U16" s="23"/>
      <c r="V16" s="23"/>
      <c r="W16" s="23"/>
      <c r="X16" s="23"/>
      <c r="Y16" s="23"/>
    </row>
    <row r="17" spans="1:25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x14ac:dyDescent="0.2">
      <c r="A18" s="23"/>
      <c r="B18" s="23"/>
      <c r="C18" s="23"/>
      <c r="D18" s="23"/>
      <c r="E18" s="69" t="s">
        <v>36</v>
      </c>
      <c r="F18" s="38"/>
      <c r="G18" s="38"/>
      <c r="H18" s="40"/>
      <c r="I18" s="40"/>
      <c r="J18" s="40">
        <f>SUM(J11:J16)</f>
        <v>225546.56368495981</v>
      </c>
      <c r="K18" s="40">
        <f t="shared" ref="K18:N18" si="0">SUM(K11:K16)</f>
        <v>231413.24303537901</v>
      </c>
      <c r="L18" s="40">
        <f t="shared" si="0"/>
        <v>241242.51287505715</v>
      </c>
      <c r="M18" s="40">
        <f t="shared" si="0"/>
        <v>243758.44048200338</v>
      </c>
      <c r="N18" s="40">
        <f t="shared" si="0"/>
        <v>249137.80226531861</v>
      </c>
      <c r="O18" s="40"/>
      <c r="P18" s="40"/>
      <c r="Q18" s="40"/>
      <c r="R18" s="40"/>
      <c r="S18" s="40"/>
      <c r="T18" s="23"/>
      <c r="U18" s="23"/>
      <c r="V18" s="23"/>
      <c r="W18" s="23"/>
      <c r="X18" s="23"/>
      <c r="Y18" s="23"/>
    </row>
    <row r="19" spans="1:25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</row>
    <row r="20" spans="1:25" x14ac:dyDescent="0.2">
      <c r="A20" s="25" t="s">
        <v>26</v>
      </c>
      <c r="B20" s="26"/>
      <c r="C20" s="26"/>
      <c r="D20" s="25"/>
      <c r="E20" s="27"/>
      <c r="F20" s="27"/>
      <c r="G20" s="27"/>
      <c r="H20" s="43" t="s">
        <v>33</v>
      </c>
      <c r="I20" s="43" t="s">
        <v>33</v>
      </c>
      <c r="J20" s="43" t="s">
        <v>33</v>
      </c>
      <c r="K20" s="43" t="s">
        <v>33</v>
      </c>
      <c r="L20" s="43" t="s">
        <v>33</v>
      </c>
      <c r="M20" s="43" t="s">
        <v>33</v>
      </c>
      <c r="N20" s="43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6"/>
    </row>
    <row r="21" spans="1:25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</row>
    <row r="22" spans="1:25" x14ac:dyDescent="0.2">
      <c r="A22" s="23"/>
      <c r="B22" s="23"/>
      <c r="C22" s="23"/>
      <c r="D22" s="23"/>
      <c r="E22" s="24" t="s">
        <v>23</v>
      </c>
      <c r="F22" s="23"/>
      <c r="G22" s="23"/>
      <c r="H22" s="39">
        <v>175591.34833076689</v>
      </c>
      <c r="I22" s="39">
        <v>191213.68259831128</v>
      </c>
      <c r="J22" s="39">
        <v>197133.64757204533</v>
      </c>
      <c r="K22" s="39">
        <v>214079.75992555864</v>
      </c>
      <c r="L22" s="39">
        <v>226194.15780645434</v>
      </c>
      <c r="M22" s="74">
        <v>241814</v>
      </c>
      <c r="N22" s="41"/>
      <c r="O22" s="41"/>
      <c r="P22" s="41"/>
      <c r="Q22" s="44"/>
      <c r="R22" s="41"/>
      <c r="S22" s="41"/>
      <c r="T22" s="23"/>
      <c r="U22" s="23"/>
      <c r="V22" s="23"/>
      <c r="W22" s="23"/>
      <c r="X22" s="23"/>
      <c r="Y22" s="23"/>
    </row>
    <row r="23" spans="1:25" x14ac:dyDescent="0.2">
      <c r="A23" s="23"/>
      <c r="B23" s="23"/>
      <c r="C23" s="23"/>
      <c r="D23" s="23"/>
      <c r="E23" s="24" t="s">
        <v>22</v>
      </c>
      <c r="F23" s="23"/>
      <c r="G23" s="23"/>
      <c r="H23" s="39">
        <v>-230.06824761060588</v>
      </c>
      <c r="I23" s="39">
        <v>-138.1695583278867</v>
      </c>
      <c r="J23" s="39">
        <v>0</v>
      </c>
      <c r="K23" s="39">
        <v>0</v>
      </c>
      <c r="L23" s="39">
        <v>0</v>
      </c>
      <c r="M23" s="39">
        <v>0</v>
      </c>
      <c r="N23" s="41"/>
      <c r="O23" s="41"/>
      <c r="P23" s="41"/>
      <c r="Q23" s="41"/>
      <c r="R23" s="41"/>
      <c r="S23" s="41"/>
      <c r="T23" s="23"/>
      <c r="U23" s="23"/>
      <c r="V23" s="23"/>
      <c r="W23" s="23"/>
      <c r="X23" s="23"/>
      <c r="Y23" s="23"/>
    </row>
    <row r="24" spans="1:25" x14ac:dyDescent="0.2">
      <c r="A24" s="23"/>
      <c r="B24" s="23"/>
      <c r="C24" s="23"/>
      <c r="D24" s="23"/>
      <c r="E24" s="24" t="s">
        <v>21</v>
      </c>
      <c r="F24" s="23"/>
      <c r="G24" s="23"/>
      <c r="H24" s="39">
        <v>-230.6141137086</v>
      </c>
      <c r="I24" s="39">
        <v>-335.16818999999998</v>
      </c>
      <c r="J24" s="39">
        <v>0</v>
      </c>
      <c r="K24" s="39">
        <v>-56.902999999999999</v>
      </c>
      <c r="L24" s="39">
        <v>0</v>
      </c>
      <c r="M24" s="39">
        <v>0</v>
      </c>
      <c r="N24" s="41"/>
      <c r="O24" s="41"/>
      <c r="P24" s="41"/>
      <c r="Q24" s="41"/>
      <c r="R24" s="41"/>
      <c r="S24" s="41"/>
      <c r="T24" s="23"/>
      <c r="U24" s="23"/>
      <c r="V24" s="23"/>
      <c r="W24" s="23"/>
      <c r="X24" s="23"/>
      <c r="Y24" s="23"/>
    </row>
    <row r="25" spans="1:25" x14ac:dyDescent="0.2">
      <c r="A25" s="23"/>
      <c r="B25" s="23"/>
      <c r="C25" s="23"/>
      <c r="D25" s="23"/>
      <c r="E25" s="24" t="s">
        <v>34</v>
      </c>
      <c r="F25" s="23"/>
      <c r="G25" s="23"/>
      <c r="H25" s="39">
        <v>-432.95281871861653</v>
      </c>
      <c r="I25" s="39">
        <v>-16305.087916380122</v>
      </c>
      <c r="J25" s="39">
        <v>8020.2334250815884</v>
      </c>
      <c r="K25" s="39">
        <v>-1730.5417758720903</v>
      </c>
      <c r="L25" s="39">
        <v>-5109.032190462096</v>
      </c>
      <c r="M25" s="74">
        <v>-8088.4359614449013</v>
      </c>
      <c r="N25" s="41"/>
      <c r="O25" s="41"/>
      <c r="P25" s="41"/>
      <c r="Q25" s="41"/>
      <c r="R25" s="41"/>
      <c r="S25" s="41"/>
      <c r="T25" s="23"/>
      <c r="U25" s="23"/>
      <c r="V25" s="23"/>
      <c r="W25" s="23"/>
      <c r="X25" s="23"/>
      <c r="Y25" s="23"/>
    </row>
    <row r="26" spans="1:25" x14ac:dyDescent="0.2">
      <c r="A26" s="23"/>
      <c r="B26" s="23"/>
      <c r="C26" s="23"/>
      <c r="D26" s="23"/>
      <c r="E26" s="24" t="s">
        <v>73</v>
      </c>
      <c r="F26" s="23"/>
      <c r="G26" s="23"/>
      <c r="H26" s="39">
        <v>-2116.6800335236508</v>
      </c>
      <c r="I26" s="39">
        <v>-2308.7149999999997</v>
      </c>
      <c r="J26" s="39">
        <v>-3295.9469800000002</v>
      </c>
      <c r="K26" s="39">
        <v>-3051.1071700000002</v>
      </c>
      <c r="L26" s="39">
        <v>-2250.2399999999998</v>
      </c>
      <c r="M26" s="39">
        <v>-2285.8407079646022</v>
      </c>
      <c r="N26" s="41"/>
      <c r="O26" s="41"/>
      <c r="P26" s="41"/>
      <c r="Q26" s="41"/>
      <c r="R26" s="41"/>
      <c r="S26" s="41"/>
      <c r="T26" s="23"/>
      <c r="U26" s="23"/>
      <c r="V26" s="23"/>
      <c r="W26" s="23"/>
      <c r="X26" s="23"/>
      <c r="Y26" s="23"/>
    </row>
    <row r="27" spans="1:25" x14ac:dyDescent="0.2">
      <c r="A27" s="23"/>
      <c r="B27" s="23"/>
      <c r="C27" s="23"/>
      <c r="D27" s="23"/>
      <c r="E27" s="24" t="s">
        <v>77</v>
      </c>
      <c r="F27" s="23"/>
      <c r="G27" s="23"/>
      <c r="H27" s="39">
        <v>-4162</v>
      </c>
      <c r="I27" s="39">
        <v>-7340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23"/>
      <c r="U27" s="23"/>
      <c r="V27" s="23"/>
      <c r="W27" s="23"/>
      <c r="X27" s="23"/>
      <c r="Y27" s="23"/>
    </row>
    <row r="28" spans="1:25" x14ac:dyDescent="0.2">
      <c r="A28" s="23"/>
      <c r="B28" s="23"/>
      <c r="C28" s="23"/>
      <c r="D28" s="23"/>
      <c r="E28" s="24" t="s">
        <v>80</v>
      </c>
      <c r="F28" s="23"/>
      <c r="G28" s="23"/>
      <c r="H28" s="39">
        <v>-2965.909555425681</v>
      </c>
      <c r="I28" s="39">
        <v>-2851.8761953795547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23"/>
      <c r="U28" s="23"/>
      <c r="V28" s="23"/>
      <c r="W28" s="23"/>
      <c r="X28" s="23"/>
      <c r="Y28" s="23"/>
    </row>
    <row r="29" spans="1:25" x14ac:dyDescent="0.2">
      <c r="A29" s="23"/>
      <c r="B29" s="23"/>
      <c r="C29" s="23"/>
      <c r="D29" s="23"/>
      <c r="E29" s="24" t="s">
        <v>81</v>
      </c>
      <c r="F29" s="23"/>
      <c r="G29" s="23"/>
      <c r="H29" s="39">
        <v>-18.154250000000001</v>
      </c>
      <c r="I29" s="39">
        <v>-85.204999999999998</v>
      </c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23"/>
      <c r="U29" s="23"/>
      <c r="V29" s="23"/>
      <c r="W29" s="23"/>
      <c r="X29" s="23"/>
      <c r="Y29" s="23"/>
    </row>
    <row r="30" spans="1:25" x14ac:dyDescent="0.2">
      <c r="A30" s="23"/>
      <c r="B30" s="23"/>
      <c r="C30" s="23"/>
      <c r="D30" s="23"/>
      <c r="E30" s="24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 x14ac:dyDescent="0.2">
      <c r="A31" s="23"/>
      <c r="B31" s="23"/>
      <c r="C31" s="23"/>
      <c r="D31" s="23"/>
      <c r="E31" s="69" t="s">
        <v>27</v>
      </c>
      <c r="F31" s="38"/>
      <c r="G31" s="38"/>
      <c r="H31" s="40">
        <f>SUM(H22:H29)</f>
        <v>165434.96931177971</v>
      </c>
      <c r="I31" s="40">
        <f t="shared" ref="I31:M31" si="1">SUM(I22:I29)</f>
        <v>161849.46073822374</v>
      </c>
      <c r="J31" s="40">
        <f t="shared" si="1"/>
        <v>201857.93401712691</v>
      </c>
      <c r="K31" s="40">
        <f t="shared" si="1"/>
        <v>209241.20797968656</v>
      </c>
      <c r="L31" s="40">
        <f t="shared" si="1"/>
        <v>218834.88561599224</v>
      </c>
      <c r="M31" s="40">
        <f t="shared" si="1"/>
        <v>231439.7233305905</v>
      </c>
      <c r="N31" s="38"/>
      <c r="O31" s="38"/>
      <c r="P31" s="38"/>
      <c r="Q31" s="38"/>
      <c r="R31" s="38"/>
      <c r="S31" s="38"/>
      <c r="T31" s="23"/>
      <c r="U31" s="23"/>
      <c r="V31" s="23"/>
      <c r="W31" s="23"/>
      <c r="X31" s="23"/>
      <c r="Y31" s="23"/>
    </row>
    <row r="32" spans="1:25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 x14ac:dyDescent="0.2">
      <c r="A33" s="25" t="s">
        <v>28</v>
      </c>
      <c r="B33" s="26"/>
      <c r="C33" s="26"/>
      <c r="D33" s="25"/>
      <c r="E33" s="27"/>
      <c r="F33" s="27"/>
      <c r="G33" s="27"/>
      <c r="H33" s="43"/>
      <c r="I33" s="43"/>
      <c r="J33" s="43"/>
      <c r="K33" s="43"/>
      <c r="L33" s="43"/>
      <c r="M33" s="43"/>
      <c r="N33" s="43" t="s">
        <v>95</v>
      </c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6"/>
    </row>
    <row r="34" spans="1:25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</row>
    <row r="35" spans="1:25" x14ac:dyDescent="0.2">
      <c r="A35" s="23"/>
      <c r="B35" s="23"/>
      <c r="C35" s="23"/>
      <c r="D35" s="23"/>
      <c r="E35" s="24" t="s">
        <v>30</v>
      </c>
      <c r="F35" s="23"/>
      <c r="G35" s="23"/>
      <c r="H35" s="41"/>
      <c r="I35" s="41"/>
      <c r="J35" s="41"/>
      <c r="K35" s="41"/>
      <c r="L35" s="41"/>
      <c r="M35" s="41"/>
      <c r="N35" s="39">
        <f>'Input|Base Year Adjustments'!O15</f>
        <v>337.22313580045875</v>
      </c>
      <c r="O35" s="41"/>
      <c r="P35" s="41"/>
      <c r="Q35" s="41"/>
      <c r="R35" s="41"/>
      <c r="S35" s="41"/>
      <c r="T35" s="23"/>
      <c r="U35" s="23"/>
      <c r="V35" s="23"/>
      <c r="W35" s="23"/>
      <c r="X35" s="23"/>
      <c r="Y35" s="23"/>
    </row>
    <row r="36" spans="1:25" s="23" customFormat="1" x14ac:dyDescent="0.2">
      <c r="E36" s="24"/>
      <c r="H36" s="41"/>
      <c r="I36" s="41"/>
      <c r="J36" s="41"/>
      <c r="K36" s="41"/>
      <c r="L36" s="41"/>
      <c r="M36" s="41"/>
      <c r="N36" s="39"/>
      <c r="O36" s="41"/>
      <c r="P36" s="41"/>
      <c r="Q36" s="41"/>
      <c r="R36" s="41"/>
      <c r="S36" s="41"/>
    </row>
    <row r="37" spans="1:25" x14ac:dyDescent="0.2">
      <c r="A37" s="23"/>
      <c r="B37" s="23"/>
      <c r="C37" s="23"/>
      <c r="D37" s="23"/>
      <c r="E37" s="24"/>
      <c r="F37" s="23"/>
      <c r="G37" s="23"/>
      <c r="H37" s="41"/>
      <c r="I37" s="41"/>
      <c r="J37" s="41"/>
      <c r="K37" s="41"/>
      <c r="L37" s="41"/>
      <c r="M37" s="41"/>
      <c r="N37" s="39"/>
      <c r="O37" s="41"/>
      <c r="P37" s="41"/>
      <c r="Q37" s="41"/>
      <c r="R37" s="41"/>
      <c r="S37" s="41"/>
      <c r="T37" s="23"/>
      <c r="U37" s="23"/>
      <c r="V37" s="23"/>
      <c r="W37" s="23"/>
      <c r="X37" s="23"/>
      <c r="Y37" s="23"/>
    </row>
    <row r="38" spans="1:25" x14ac:dyDescent="0.2">
      <c r="A38" s="23"/>
      <c r="B38" s="23"/>
      <c r="C38" s="23"/>
      <c r="D38" s="23"/>
      <c r="E38" s="24"/>
      <c r="F38" s="23"/>
      <c r="G38" s="23"/>
      <c r="H38" s="41"/>
      <c r="I38" s="41"/>
      <c r="J38" s="41"/>
      <c r="K38" s="41"/>
      <c r="L38" s="41"/>
      <c r="M38" s="41"/>
      <c r="N38" s="39"/>
      <c r="O38" s="41"/>
      <c r="P38" s="41"/>
      <c r="Q38" s="41"/>
      <c r="R38" s="41"/>
      <c r="S38" s="41"/>
      <c r="T38" s="23"/>
      <c r="U38" s="23"/>
      <c r="V38" s="23"/>
      <c r="W38" s="23"/>
      <c r="X38" s="23"/>
      <c r="Y38" s="23"/>
    </row>
    <row r="39" spans="1:25" x14ac:dyDescent="0.2">
      <c r="A39" s="23"/>
      <c r="B39" s="23"/>
      <c r="C39" s="23"/>
      <c r="D39" s="23"/>
      <c r="E39" s="24"/>
      <c r="F39" s="23"/>
      <c r="G39" s="23"/>
      <c r="H39" s="41"/>
      <c r="I39" s="41"/>
      <c r="J39" s="41"/>
      <c r="K39" s="41"/>
      <c r="L39" s="41"/>
      <c r="M39" s="41"/>
      <c r="N39" s="39"/>
      <c r="O39" s="41"/>
      <c r="P39" s="41"/>
      <c r="Q39" s="41"/>
      <c r="R39" s="41"/>
      <c r="S39" s="41"/>
      <c r="T39" s="23"/>
      <c r="U39" s="23"/>
      <c r="V39" s="23"/>
      <c r="W39" s="23"/>
      <c r="X39" s="23"/>
      <c r="Y39" s="23"/>
    </row>
    <row r="40" spans="1:25" x14ac:dyDescent="0.2">
      <c r="A40" s="23"/>
      <c r="B40" s="23"/>
      <c r="C40" s="23"/>
      <c r="D40" s="23"/>
      <c r="E40" s="24"/>
      <c r="F40" s="23"/>
      <c r="G40" s="23"/>
      <c r="H40" s="41"/>
      <c r="I40" s="41"/>
      <c r="J40" s="41"/>
      <c r="K40" s="41"/>
      <c r="L40" s="41"/>
      <c r="M40" s="41"/>
      <c r="N40" s="39"/>
      <c r="O40" s="41"/>
      <c r="P40" s="41"/>
      <c r="Q40" s="41"/>
      <c r="R40" s="41"/>
      <c r="S40" s="41"/>
      <c r="T40" s="23"/>
      <c r="U40" s="23"/>
      <c r="V40" s="23"/>
      <c r="W40" s="23"/>
      <c r="X40" s="23"/>
      <c r="Y40" s="23"/>
    </row>
    <row r="41" spans="1:25" x14ac:dyDescent="0.2">
      <c r="A41" s="23"/>
      <c r="B41" s="23"/>
      <c r="C41" s="23"/>
      <c r="D41" s="23"/>
      <c r="E41" s="24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</row>
    <row r="42" spans="1:25" x14ac:dyDescent="0.2">
      <c r="A42" s="23"/>
      <c r="B42" s="23"/>
      <c r="C42" s="23"/>
      <c r="D42" s="23"/>
      <c r="E42" s="38" t="s">
        <v>35</v>
      </c>
      <c r="F42" s="38"/>
      <c r="G42" s="38"/>
      <c r="H42" s="40"/>
      <c r="I42" s="40"/>
      <c r="J42" s="40"/>
      <c r="K42" s="40"/>
      <c r="L42" s="40"/>
      <c r="M42" s="40"/>
      <c r="N42" s="40">
        <f t="shared" ref="N42" si="2">SUM(N35:N40)</f>
        <v>337.22313580045875</v>
      </c>
      <c r="O42" s="38"/>
      <c r="P42" s="38"/>
      <c r="Q42" s="38"/>
      <c r="R42" s="38"/>
      <c r="S42" s="38"/>
      <c r="T42" s="23"/>
      <c r="U42" s="23"/>
      <c r="V42" s="23"/>
      <c r="W42" s="23"/>
      <c r="X42" s="23"/>
      <c r="Y42" s="23"/>
    </row>
    <row r="43" spans="1:25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</row>
    <row r="44" spans="1:25" x14ac:dyDescent="0.2">
      <c r="A44" s="25" t="s">
        <v>29</v>
      </c>
      <c r="B44" s="26"/>
      <c r="C44" s="26"/>
      <c r="D44" s="25"/>
      <c r="E44" s="27"/>
      <c r="F44" s="27"/>
      <c r="G44" s="27"/>
      <c r="H44" s="43"/>
      <c r="I44" s="43"/>
      <c r="J44" s="43"/>
      <c r="K44" s="43"/>
      <c r="L44" s="43"/>
      <c r="M44" s="43"/>
      <c r="N44" s="43" t="s">
        <v>95</v>
      </c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</row>
    <row r="45" spans="1:25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</row>
    <row r="46" spans="1:25" x14ac:dyDescent="0.2">
      <c r="A46" s="23"/>
      <c r="B46" s="23"/>
      <c r="C46" s="23"/>
      <c r="D46" s="23"/>
      <c r="E46" s="24" t="s">
        <v>31</v>
      </c>
      <c r="F46" s="23"/>
      <c r="G46" s="23"/>
      <c r="H46" s="41"/>
      <c r="I46" s="41"/>
      <c r="J46" s="41"/>
      <c r="K46" s="41"/>
      <c r="L46" s="41"/>
      <c r="M46" s="41"/>
      <c r="N46" s="39">
        <f>-'Input|Service Classifications'!O14</f>
        <v>250.12710900896917</v>
      </c>
      <c r="O46" s="41"/>
      <c r="P46" s="41"/>
      <c r="Q46" s="41"/>
      <c r="R46" s="41"/>
      <c r="S46" s="41"/>
      <c r="T46" s="23"/>
      <c r="U46" s="23"/>
      <c r="V46" s="23"/>
      <c r="W46" s="23"/>
      <c r="X46" s="23"/>
      <c r="Y46" s="23"/>
    </row>
    <row r="47" spans="1:25" x14ac:dyDescent="0.2">
      <c r="A47" s="23"/>
      <c r="B47" s="23"/>
      <c r="C47" s="23"/>
      <c r="D47" s="23"/>
      <c r="E47" s="24" t="s">
        <v>32</v>
      </c>
      <c r="F47" s="23"/>
      <c r="G47" s="23"/>
      <c r="H47" s="41"/>
      <c r="I47" s="41"/>
      <c r="J47" s="41"/>
      <c r="K47" s="41"/>
      <c r="L47" s="41"/>
      <c r="M47" s="41"/>
      <c r="N47" s="39">
        <f>'Input|Service Classifications'!O23</f>
        <v>1486.0628401789033</v>
      </c>
      <c r="O47" s="41"/>
      <c r="P47" s="41"/>
      <c r="Q47" s="41"/>
      <c r="R47" s="41"/>
      <c r="S47" s="41"/>
      <c r="T47" s="23"/>
      <c r="U47" s="23"/>
      <c r="V47" s="23"/>
      <c r="W47" s="23"/>
      <c r="X47" s="23"/>
      <c r="Y47" s="23"/>
    </row>
    <row r="48" spans="1:25" x14ac:dyDescent="0.2">
      <c r="A48" s="23"/>
      <c r="B48" s="23"/>
      <c r="C48" s="23"/>
      <c r="D48" s="23"/>
      <c r="E48" s="24" t="s">
        <v>93</v>
      </c>
      <c r="F48" s="23"/>
      <c r="G48" s="23"/>
      <c r="H48" s="41"/>
      <c r="I48" s="41"/>
      <c r="J48" s="41"/>
      <c r="K48" s="41"/>
      <c r="L48" s="41"/>
      <c r="M48" s="41"/>
      <c r="N48" s="39">
        <f>'Input|Service Classifications'!O30</f>
        <v>1211.4214455269191</v>
      </c>
      <c r="O48" s="41"/>
      <c r="P48" s="41"/>
      <c r="Q48" s="41"/>
      <c r="R48" s="41"/>
      <c r="S48" s="41"/>
      <c r="T48" s="23"/>
      <c r="U48" s="23"/>
      <c r="V48" s="23"/>
      <c r="W48" s="23"/>
      <c r="X48" s="23"/>
      <c r="Y48" s="23"/>
    </row>
    <row r="49" spans="1:25" x14ac:dyDescent="0.2">
      <c r="A49" s="23"/>
      <c r="B49" s="23"/>
      <c r="C49" s="23"/>
      <c r="D49" s="23"/>
      <c r="E49" s="24" t="s">
        <v>102</v>
      </c>
      <c r="F49" s="23"/>
      <c r="G49" s="23"/>
      <c r="H49" s="41"/>
      <c r="I49" s="41"/>
      <c r="J49" s="41"/>
      <c r="K49" s="41"/>
      <c r="L49" s="41"/>
      <c r="M49" s="41"/>
      <c r="N49" s="39">
        <f>'Input|Service Classifications'!O43</f>
        <v>3754.8297464330935</v>
      </c>
      <c r="O49" s="41"/>
      <c r="P49" s="41"/>
      <c r="Q49" s="41"/>
      <c r="R49" s="41"/>
      <c r="S49" s="41"/>
      <c r="T49" s="23"/>
      <c r="U49" s="23"/>
      <c r="V49" s="23"/>
      <c r="W49" s="23"/>
      <c r="X49" s="23"/>
      <c r="Y49" s="23"/>
    </row>
    <row r="50" spans="1:25" x14ac:dyDescent="0.2">
      <c r="A50" s="23"/>
      <c r="B50" s="23"/>
      <c r="C50" s="23"/>
      <c r="D50" s="23"/>
      <c r="E50" s="24"/>
      <c r="F50" s="23"/>
      <c r="G50" s="23"/>
      <c r="H50" s="41"/>
      <c r="I50" s="41"/>
      <c r="J50" s="41"/>
      <c r="K50" s="41"/>
      <c r="L50" s="41"/>
      <c r="M50" s="41"/>
      <c r="N50" s="39"/>
      <c r="O50" s="41"/>
      <c r="P50" s="41"/>
      <c r="Q50" s="41"/>
      <c r="R50" s="41"/>
      <c r="S50" s="41"/>
      <c r="T50" s="23"/>
      <c r="U50" s="23"/>
      <c r="V50" s="23"/>
      <c r="W50" s="23"/>
      <c r="X50" s="23"/>
      <c r="Y50" s="23"/>
    </row>
    <row r="51" spans="1:25" x14ac:dyDescent="0.2">
      <c r="A51" s="23"/>
      <c r="B51" s="23"/>
      <c r="C51" s="23"/>
      <c r="D51" s="23"/>
      <c r="E51" s="24"/>
      <c r="F51" s="23"/>
      <c r="G51" s="23"/>
      <c r="H51" s="41"/>
      <c r="I51" s="41"/>
      <c r="J51" s="41"/>
      <c r="K51" s="41"/>
      <c r="L51" s="41"/>
      <c r="M51" s="41"/>
      <c r="N51" s="39"/>
      <c r="O51" s="41"/>
      <c r="P51" s="41"/>
      <c r="Q51" s="41"/>
      <c r="R51" s="41"/>
      <c r="S51" s="41"/>
      <c r="T51" s="23"/>
      <c r="U51" s="23"/>
      <c r="V51" s="23"/>
      <c r="W51" s="23"/>
      <c r="X51" s="23"/>
      <c r="Y51" s="23"/>
    </row>
    <row r="52" spans="1:25" x14ac:dyDescent="0.2">
      <c r="A52" s="23"/>
      <c r="B52" s="23"/>
      <c r="C52" s="23"/>
      <c r="D52" s="23"/>
      <c r="E52" s="24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</row>
    <row r="53" spans="1:25" x14ac:dyDescent="0.2">
      <c r="A53" s="23"/>
      <c r="B53" s="23"/>
      <c r="C53" s="23"/>
      <c r="D53" s="23"/>
      <c r="E53" s="69" t="s">
        <v>35</v>
      </c>
      <c r="F53" s="38"/>
      <c r="G53" s="38"/>
      <c r="H53" s="40"/>
      <c r="I53" s="40"/>
      <c r="J53" s="40"/>
      <c r="K53" s="40"/>
      <c r="L53" s="40"/>
      <c r="M53" s="40"/>
      <c r="N53" s="40">
        <f t="shared" ref="N53" si="3">SUM(N46:N51)</f>
        <v>6702.441141147885</v>
      </c>
      <c r="O53" s="38"/>
      <c r="P53" s="38"/>
      <c r="Q53" s="38"/>
      <c r="R53" s="38"/>
      <c r="S53" s="38"/>
      <c r="T53" s="23"/>
      <c r="U53" s="23"/>
      <c r="V53" s="23"/>
      <c r="W53" s="23"/>
      <c r="X53" s="23"/>
      <c r="Y53" s="23"/>
    </row>
    <row r="54" spans="1:25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</row>
    <row r="55" spans="1:25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</row>
    <row r="56" spans="1:25" x14ac:dyDescent="0.2">
      <c r="A56" s="9" t="s">
        <v>9</v>
      </c>
      <c r="B56" s="9"/>
      <c r="C56" s="2"/>
      <c r="D56" s="17"/>
      <c r="E56" s="18"/>
      <c r="F56" s="18"/>
      <c r="G56" s="18"/>
      <c r="H56" s="36"/>
      <c r="I56" s="36"/>
      <c r="J56" s="36"/>
      <c r="K56" s="36"/>
      <c r="L56" s="36"/>
      <c r="M56" s="36"/>
      <c r="N56" s="36"/>
      <c r="O56" s="9"/>
      <c r="P56" s="7"/>
      <c r="Q56" s="7"/>
      <c r="R56" s="7"/>
      <c r="S56" s="37"/>
      <c r="T56" s="7"/>
      <c r="U56" s="37"/>
      <c r="V56" s="7"/>
      <c r="W56" s="7"/>
      <c r="X56" s="7"/>
      <c r="Y56" s="7"/>
    </row>
    <row r="57" spans="1:25" s="23" customFormat="1" x14ac:dyDescent="0.2"/>
    <row r="58" spans="1:25" s="23" customFormat="1" x14ac:dyDescent="0.2"/>
    <row r="59" spans="1:25" hidden="1" x14ac:dyDescent="0.2"/>
    <row r="60" spans="1:25" hidden="1" x14ac:dyDescent="0.2"/>
    <row r="61" spans="1:25" hidden="1" x14ac:dyDescent="0.2"/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FFCC"/>
  </sheetPr>
  <dimension ref="A1:X83"/>
  <sheetViews>
    <sheetView zoomScale="85" zoomScaleNormal="85" workbookViewId="0"/>
  </sheetViews>
  <sheetFormatPr defaultColWidth="0" defaultRowHeight="12.75" customHeight="1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8" width="11.5" bestFit="1" customWidth="1"/>
    <col min="19" max="24" width="11.5" hidden="1" customWidth="1"/>
    <col min="25" max="16384" width="9" hidden="1"/>
  </cols>
  <sheetData>
    <row r="1" spans="1:23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">
      <c r="A2" s="9" t="str">
        <f ca="1" xml:space="preserve"> "Sheet: " &amp; RIGHT(CELL("filename", $A$1), LEN(CELL("filename", $A$1)) - SEARCH("]", CELL("filename", $A$1)))</f>
        <v>Sheet: Input|Rate of Change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9"/>
      <c r="O4" s="9"/>
      <c r="P4" s="7"/>
      <c r="Q4" s="7"/>
      <c r="R4" s="7"/>
      <c r="S4" s="7"/>
      <c r="T4" s="7"/>
      <c r="U4" s="7"/>
      <c r="V4" s="7"/>
      <c r="W4" s="7"/>
    </row>
    <row r="5" spans="1:23" x14ac:dyDescent="0.2">
      <c r="A5" s="9"/>
      <c r="B5" s="9"/>
      <c r="C5" s="9"/>
      <c r="D5" s="9"/>
      <c r="E5" s="78" t="s">
        <v>19</v>
      </c>
      <c r="F5" s="79"/>
      <c r="G5" s="9"/>
      <c r="H5" s="3"/>
      <c r="I5" s="3"/>
      <c r="J5" s="3"/>
      <c r="K5" s="3"/>
      <c r="L5" s="3"/>
      <c r="M5" s="35" t="s">
        <v>96</v>
      </c>
      <c r="N5" s="35" t="s">
        <v>97</v>
      </c>
      <c r="O5" s="35" t="s">
        <v>98</v>
      </c>
      <c r="P5" s="35" t="s">
        <v>99</v>
      </c>
      <c r="Q5" s="35" t="s">
        <v>100</v>
      </c>
      <c r="R5" s="9"/>
      <c r="S5" s="9"/>
      <c r="T5" s="9"/>
      <c r="U5" s="9"/>
      <c r="V5" s="9"/>
      <c r="W5" s="9"/>
    </row>
    <row r="6" spans="1:23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x14ac:dyDescent="0.2">
      <c r="A7" s="9" t="s">
        <v>38</v>
      </c>
      <c r="B7" s="9"/>
      <c r="C7" s="2"/>
      <c r="D7" s="17"/>
      <c r="E7" s="18"/>
      <c r="F7" s="18"/>
      <c r="G7" s="18"/>
      <c r="H7" s="36"/>
      <c r="I7" s="36"/>
      <c r="J7" s="36"/>
      <c r="K7" s="36"/>
      <c r="L7" s="36"/>
      <c r="M7" s="9"/>
      <c r="N7" s="7"/>
      <c r="O7" s="7"/>
      <c r="P7" s="7"/>
      <c r="Q7" s="37"/>
      <c r="R7" s="7"/>
      <c r="S7" s="37"/>
      <c r="T7" s="7"/>
      <c r="U7" s="7"/>
      <c r="V7" s="7"/>
      <c r="W7" s="7"/>
    </row>
    <row r="8" spans="1:23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x14ac:dyDescent="0.2">
      <c r="A9" s="25" t="s">
        <v>41</v>
      </c>
      <c r="B9" s="26"/>
      <c r="C9" s="26"/>
      <c r="D9" s="25"/>
      <c r="E9" s="27"/>
      <c r="F9" s="27"/>
      <c r="G9" s="27"/>
      <c r="H9" s="43"/>
      <c r="I9" s="43"/>
      <c r="J9" s="43"/>
      <c r="K9" s="43"/>
      <c r="L9" s="43"/>
      <c r="M9" s="43" t="s">
        <v>40</v>
      </c>
      <c r="N9" s="43" t="s">
        <v>40</v>
      </c>
      <c r="O9" s="43" t="s">
        <v>40</v>
      </c>
      <c r="P9" s="43" t="s">
        <v>40</v>
      </c>
      <c r="Q9" s="43" t="s">
        <v>40</v>
      </c>
      <c r="R9" s="27"/>
      <c r="S9" s="27"/>
      <c r="T9" s="27"/>
      <c r="U9" s="27"/>
      <c r="V9" s="27"/>
      <c r="W9" s="26"/>
    </row>
    <row r="10" spans="1:23" x14ac:dyDescent="0.2">
      <c r="A10" s="24"/>
      <c r="B10" s="24"/>
      <c r="C10" s="24"/>
      <c r="D10" s="24"/>
      <c r="E10" s="24"/>
      <c r="F10" s="24"/>
      <c r="G10" s="24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spans="1:23" x14ac:dyDescent="0.2">
      <c r="A11" s="24"/>
      <c r="B11" s="24"/>
      <c r="C11" s="24"/>
      <c r="D11" s="24"/>
      <c r="E11" s="24" t="s">
        <v>45</v>
      </c>
      <c r="F11" s="24"/>
      <c r="G11" s="24"/>
      <c r="H11" s="23"/>
      <c r="I11" s="23"/>
      <c r="J11" s="72"/>
      <c r="K11" s="23"/>
      <c r="L11" s="23"/>
      <c r="M11" s="46">
        <v>0.69194999999999995</v>
      </c>
      <c r="N11" s="48">
        <f>M11</f>
        <v>0.69194999999999995</v>
      </c>
      <c r="O11" s="48">
        <f t="shared" ref="O11:Q11" si="0">N11</f>
        <v>0.69194999999999995</v>
      </c>
      <c r="P11" s="48">
        <f t="shared" si="0"/>
        <v>0.69194999999999995</v>
      </c>
      <c r="Q11" s="48">
        <f t="shared" si="0"/>
        <v>0.69194999999999995</v>
      </c>
      <c r="R11" s="23"/>
      <c r="S11" s="23"/>
      <c r="T11" s="23"/>
      <c r="U11" s="23"/>
      <c r="V11" s="23"/>
      <c r="W11" s="23"/>
    </row>
    <row r="12" spans="1:23" x14ac:dyDescent="0.2">
      <c r="A12" s="24"/>
      <c r="B12" s="24"/>
      <c r="C12" s="24"/>
      <c r="D12" s="24"/>
      <c r="E12" s="24" t="s">
        <v>46</v>
      </c>
      <c r="F12" s="24"/>
      <c r="G12" s="24"/>
      <c r="H12" s="23"/>
      <c r="I12" s="23"/>
      <c r="J12" s="23"/>
      <c r="K12" s="23"/>
      <c r="L12" s="23"/>
      <c r="M12" s="46">
        <v>0.14294999999999999</v>
      </c>
      <c r="N12" s="48">
        <f t="shared" ref="N12:Q12" si="1">M12</f>
        <v>0.14294999999999999</v>
      </c>
      <c r="O12" s="48">
        <f t="shared" si="1"/>
        <v>0.14294999999999999</v>
      </c>
      <c r="P12" s="48">
        <f t="shared" si="1"/>
        <v>0.14294999999999999</v>
      </c>
      <c r="Q12" s="48">
        <f t="shared" si="1"/>
        <v>0.14294999999999999</v>
      </c>
      <c r="R12" s="23"/>
      <c r="S12" s="23"/>
      <c r="T12" s="23"/>
      <c r="U12" s="23"/>
      <c r="V12" s="23"/>
      <c r="W12" s="23"/>
    </row>
    <row r="13" spans="1:23" x14ac:dyDescent="0.2">
      <c r="A13" s="24"/>
      <c r="B13" s="24"/>
      <c r="C13" s="24"/>
      <c r="D13" s="24"/>
      <c r="E13" s="24" t="s">
        <v>47</v>
      </c>
      <c r="F13" s="24"/>
      <c r="G13" s="24"/>
      <c r="H13" s="23"/>
      <c r="I13" s="23"/>
      <c r="J13" s="23"/>
      <c r="K13" s="23"/>
      <c r="L13" s="23"/>
      <c r="M13" s="46">
        <v>0.1651</v>
      </c>
      <c r="N13" s="48">
        <f t="shared" ref="N13:Q13" si="2">M13</f>
        <v>0.1651</v>
      </c>
      <c r="O13" s="48">
        <f t="shared" si="2"/>
        <v>0.1651</v>
      </c>
      <c r="P13" s="48">
        <f t="shared" si="2"/>
        <v>0.1651</v>
      </c>
      <c r="Q13" s="48">
        <f t="shared" si="2"/>
        <v>0.1651</v>
      </c>
      <c r="R13" s="23"/>
      <c r="S13" s="23"/>
      <c r="T13" s="23"/>
      <c r="U13" s="23"/>
      <c r="V13" s="23"/>
      <c r="W13" s="23"/>
    </row>
    <row r="14" spans="1:23" x14ac:dyDescent="0.2">
      <c r="A14" s="24"/>
      <c r="B14" s="24"/>
      <c r="C14" s="24"/>
      <c r="D14" s="24"/>
      <c r="E14" s="24"/>
      <c r="F14" s="24"/>
      <c r="G14" s="24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 x14ac:dyDescent="0.2">
      <c r="A15" s="25" t="s">
        <v>43</v>
      </c>
      <c r="B15" s="26"/>
      <c r="C15" s="26"/>
      <c r="D15" s="25"/>
      <c r="E15" s="27"/>
      <c r="F15" s="27"/>
      <c r="G15" s="27"/>
      <c r="H15" s="43"/>
      <c r="I15" s="43"/>
      <c r="J15" s="43"/>
      <c r="K15" s="43"/>
      <c r="L15" s="43"/>
      <c r="M15" s="43" t="s">
        <v>40</v>
      </c>
      <c r="N15" s="43" t="s">
        <v>40</v>
      </c>
      <c r="O15" s="43" t="s">
        <v>40</v>
      </c>
      <c r="P15" s="43" t="s">
        <v>40</v>
      </c>
      <c r="Q15" s="43" t="s">
        <v>40</v>
      </c>
      <c r="R15" s="27"/>
      <c r="S15" s="27"/>
      <c r="T15" s="27"/>
      <c r="U15" s="27"/>
      <c r="V15" s="27"/>
      <c r="W15" s="26"/>
    </row>
    <row r="16" spans="1:23" x14ac:dyDescent="0.2">
      <c r="A16" s="24"/>
      <c r="B16" s="24"/>
      <c r="C16" s="24"/>
      <c r="D16" s="24"/>
      <c r="E16" s="24"/>
      <c r="F16" s="24"/>
      <c r="G16" s="24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 x14ac:dyDescent="0.2">
      <c r="A17" s="24"/>
      <c r="B17" s="24"/>
      <c r="C17" s="24"/>
      <c r="D17" s="24"/>
      <c r="E17" s="24" t="s">
        <v>45</v>
      </c>
      <c r="F17" s="24"/>
      <c r="G17" s="24"/>
      <c r="H17" s="23"/>
      <c r="I17" s="23"/>
      <c r="J17" s="23"/>
      <c r="K17" s="23"/>
      <c r="L17" s="23"/>
      <c r="M17" s="46">
        <v>2.2150684816610092E-2</v>
      </c>
      <c r="N17" s="46">
        <v>2.1479761399050789E-2</v>
      </c>
      <c r="O17" s="46">
        <v>2.0998839998410443E-2</v>
      </c>
      <c r="P17" s="46">
        <v>2.0475832538003624E-2</v>
      </c>
      <c r="Q17" s="46">
        <v>1.9932342377228719E-2</v>
      </c>
      <c r="R17" s="23"/>
      <c r="S17" s="23"/>
      <c r="T17" s="23"/>
      <c r="U17" s="23"/>
      <c r="V17" s="23"/>
      <c r="W17" s="23"/>
    </row>
    <row r="18" spans="1:23" x14ac:dyDescent="0.2">
      <c r="A18" s="24"/>
      <c r="B18" s="24"/>
      <c r="C18" s="24"/>
      <c r="D18" s="24"/>
      <c r="E18" s="24" t="s">
        <v>46</v>
      </c>
      <c r="F18" s="24"/>
      <c r="G18" s="24"/>
      <c r="H18" s="23"/>
      <c r="I18" s="23"/>
      <c r="J18" s="23"/>
      <c r="K18" s="23"/>
      <c r="L18" s="23"/>
      <c r="M18" s="46">
        <v>5.6772530748188102E-3</v>
      </c>
      <c r="N18" s="46">
        <v>6.0055040841309418E-3</v>
      </c>
      <c r="O18" s="46">
        <v>6.3492066965283997E-3</v>
      </c>
      <c r="P18" s="46">
        <v>6.7088479599315062E-3</v>
      </c>
      <c r="Q18" s="46">
        <v>7.0849040856012617E-3</v>
      </c>
      <c r="R18" s="23"/>
      <c r="S18" s="23"/>
      <c r="T18" s="23"/>
      <c r="U18" s="23"/>
      <c r="V18" s="23"/>
      <c r="W18" s="23"/>
    </row>
    <row r="19" spans="1:23" x14ac:dyDescent="0.2">
      <c r="A19" s="24"/>
      <c r="B19" s="24"/>
      <c r="C19" s="24"/>
      <c r="D19" s="24"/>
      <c r="E19" s="24" t="s">
        <v>47</v>
      </c>
      <c r="F19" s="24"/>
      <c r="G19" s="24"/>
      <c r="H19" s="23"/>
      <c r="I19" s="23"/>
      <c r="J19" s="23"/>
      <c r="K19" s="23"/>
      <c r="L19" s="23"/>
      <c r="M19" s="46">
        <v>3.5343695613823951E-2</v>
      </c>
      <c r="N19" s="46">
        <v>1.5576594128195948E-2</v>
      </c>
      <c r="O19" s="46">
        <v>1.5882368630640346E-2</v>
      </c>
      <c r="P19" s="46">
        <v>1.4449300787050354E-2</v>
      </c>
      <c r="Q19" s="46">
        <v>1.7756750044008274E-2</v>
      </c>
      <c r="R19" s="23"/>
      <c r="S19" s="23"/>
      <c r="T19" s="23"/>
      <c r="U19" s="23"/>
      <c r="V19" s="23"/>
      <c r="W19" s="23"/>
    </row>
    <row r="20" spans="1:23" x14ac:dyDescent="0.2">
      <c r="A20" s="24"/>
      <c r="B20" s="24"/>
      <c r="C20" s="24"/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 x14ac:dyDescent="0.2">
      <c r="A21" s="24"/>
      <c r="B21" s="24"/>
      <c r="C21" s="24"/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 x14ac:dyDescent="0.2">
      <c r="A22" s="9" t="s">
        <v>37</v>
      </c>
      <c r="B22" s="9"/>
      <c r="C22" s="2"/>
      <c r="D22" s="17"/>
      <c r="E22" s="18"/>
      <c r="F22" s="18"/>
      <c r="G22" s="18"/>
      <c r="H22" s="36"/>
      <c r="I22" s="36"/>
      <c r="J22" s="36"/>
      <c r="K22" s="36"/>
      <c r="L22" s="36"/>
      <c r="M22" s="9"/>
      <c r="N22" s="7"/>
      <c r="O22" s="7"/>
      <c r="P22" s="7"/>
      <c r="Q22" s="37"/>
      <c r="R22" s="7"/>
      <c r="S22" s="37"/>
      <c r="T22" s="7"/>
      <c r="U22" s="7"/>
      <c r="V22" s="7"/>
      <c r="W22" s="7"/>
    </row>
    <row r="23" spans="1:23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x14ac:dyDescent="0.2">
      <c r="A24" s="25" t="s">
        <v>41</v>
      </c>
      <c r="B24" s="26"/>
      <c r="C24" s="26"/>
      <c r="D24" s="25"/>
      <c r="E24" s="27"/>
      <c r="F24" s="27"/>
      <c r="G24" s="27"/>
      <c r="H24" s="43"/>
      <c r="I24" s="43"/>
      <c r="J24" s="43"/>
      <c r="K24" s="43"/>
      <c r="L24" s="43"/>
      <c r="M24" s="43" t="s">
        <v>40</v>
      </c>
      <c r="N24" s="43" t="s">
        <v>40</v>
      </c>
      <c r="O24" s="43" t="s">
        <v>40</v>
      </c>
      <c r="P24" s="43" t="s">
        <v>40</v>
      </c>
      <c r="Q24" s="43" t="s">
        <v>40</v>
      </c>
      <c r="R24" s="27"/>
      <c r="S24" s="27"/>
      <c r="T24" s="27"/>
      <c r="U24" s="27"/>
      <c r="V24" s="27"/>
      <c r="W24" s="26"/>
    </row>
    <row r="25" spans="1:23" x14ac:dyDescent="0.2">
      <c r="A25" s="24"/>
      <c r="B25" s="24"/>
      <c r="C25" s="24"/>
      <c r="D25" s="24"/>
      <c r="E25" s="24"/>
      <c r="F25" s="24"/>
      <c r="G25" s="24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 x14ac:dyDescent="0.2">
      <c r="A26" s="24"/>
      <c r="B26" s="24"/>
      <c r="C26" s="24"/>
      <c r="D26" s="24"/>
      <c r="E26" s="47" t="s">
        <v>17</v>
      </c>
      <c r="F26" s="24"/>
      <c r="G26" s="24"/>
      <c r="H26" s="23"/>
      <c r="I26" s="23"/>
      <c r="J26" s="23"/>
      <c r="K26" s="23"/>
      <c r="L26" s="23"/>
      <c r="M26" s="46">
        <v>0.76601005303644099</v>
      </c>
      <c r="N26" s="46">
        <v>0.76601005303644099</v>
      </c>
      <c r="O26" s="46">
        <v>0.76601005303644099</v>
      </c>
      <c r="P26" s="46">
        <v>0.76601005303644099</v>
      </c>
      <c r="Q26" s="46">
        <v>0.76601005303644099</v>
      </c>
      <c r="R26" s="23"/>
      <c r="S26" s="23"/>
      <c r="T26" s="23"/>
      <c r="U26" s="23"/>
      <c r="V26" s="23"/>
      <c r="W26" s="23"/>
    </row>
    <row r="27" spans="1:23" x14ac:dyDescent="0.2">
      <c r="A27" s="24"/>
      <c r="B27" s="24"/>
      <c r="C27" s="24"/>
      <c r="D27" s="24"/>
      <c r="E27" s="24" t="s">
        <v>44</v>
      </c>
      <c r="F27" s="24"/>
      <c r="G27" s="24"/>
      <c r="H27" s="23"/>
      <c r="I27" s="23"/>
      <c r="J27" s="23"/>
      <c r="K27" s="23"/>
      <c r="L27" s="23"/>
      <c r="M27" s="71">
        <f>1-M26</f>
        <v>0.23398994696355901</v>
      </c>
      <c r="N27" s="71">
        <f t="shared" ref="N27:Q27" si="3">1-N26</f>
        <v>0.23398994696355901</v>
      </c>
      <c r="O27" s="71">
        <f t="shared" si="3"/>
        <v>0.23398994696355901</v>
      </c>
      <c r="P27" s="71">
        <f t="shared" si="3"/>
        <v>0.23398994696355901</v>
      </c>
      <c r="Q27" s="71">
        <f t="shared" si="3"/>
        <v>0.23398994696355901</v>
      </c>
      <c r="R27" s="23"/>
      <c r="S27" s="23"/>
      <c r="T27" s="23"/>
      <c r="U27" s="23"/>
      <c r="V27" s="23"/>
      <c r="W27" s="23"/>
    </row>
    <row r="28" spans="1:23" x14ac:dyDescent="0.2">
      <c r="A28" s="24"/>
      <c r="B28" s="24"/>
      <c r="C28" s="24"/>
      <c r="D28" s="24"/>
      <c r="E28" s="24"/>
      <c r="F28" s="24"/>
      <c r="G28" s="24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</row>
    <row r="29" spans="1:23" x14ac:dyDescent="0.2">
      <c r="A29" s="25" t="s">
        <v>42</v>
      </c>
      <c r="B29" s="26"/>
      <c r="C29" s="26"/>
      <c r="D29" s="25"/>
      <c r="E29" s="27"/>
      <c r="F29" s="27"/>
      <c r="G29" s="27"/>
      <c r="H29" s="43"/>
      <c r="I29" s="43"/>
      <c r="J29" s="43"/>
      <c r="K29" s="43"/>
      <c r="L29" s="43"/>
      <c r="M29" s="43" t="s">
        <v>40</v>
      </c>
      <c r="N29" s="43" t="s">
        <v>40</v>
      </c>
      <c r="O29" s="43" t="s">
        <v>40</v>
      </c>
      <c r="P29" s="43" t="s">
        <v>40</v>
      </c>
      <c r="Q29" s="43" t="s">
        <v>40</v>
      </c>
      <c r="R29" s="27"/>
      <c r="S29" s="27"/>
      <c r="T29" s="27"/>
      <c r="U29" s="27"/>
      <c r="V29" s="27"/>
      <c r="W29" s="26"/>
    </row>
    <row r="30" spans="1:23" x14ac:dyDescent="0.2">
      <c r="A30" s="24"/>
      <c r="B30" s="24"/>
      <c r="C30" s="24"/>
      <c r="D30" s="24"/>
      <c r="E30" s="24"/>
      <c r="F30" s="24"/>
      <c r="G30" s="24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spans="1:23" x14ac:dyDescent="0.2">
      <c r="A31" s="24"/>
      <c r="B31" s="24"/>
      <c r="C31" s="24"/>
      <c r="D31" s="24"/>
      <c r="E31" s="47" t="s">
        <v>17</v>
      </c>
      <c r="F31" s="24"/>
      <c r="G31" s="24"/>
      <c r="H31" s="23"/>
      <c r="I31" s="23"/>
      <c r="J31" s="23"/>
      <c r="K31" s="23"/>
      <c r="L31" s="23"/>
      <c r="M31" s="46">
        <v>2.0036529680365511E-2</v>
      </c>
      <c r="N31" s="46">
        <v>2.1723181818181558E-2</v>
      </c>
      <c r="O31" s="46">
        <v>2.1601809954751472E-2</v>
      </c>
      <c r="P31" s="46">
        <v>1.9069819819819811E-2</v>
      </c>
      <c r="Q31" s="46">
        <v>1.7140807174887973E-2</v>
      </c>
      <c r="R31" s="23"/>
      <c r="S31" s="23"/>
      <c r="T31" s="23"/>
      <c r="U31" s="23"/>
      <c r="V31" s="23"/>
      <c r="W31" s="23"/>
    </row>
    <row r="32" spans="1:23" x14ac:dyDescent="0.2">
      <c r="A32" s="24"/>
      <c r="B32" s="24"/>
      <c r="C32" s="24"/>
      <c r="D32" s="24"/>
      <c r="E32" s="24" t="s">
        <v>44</v>
      </c>
      <c r="F32" s="24"/>
      <c r="G32" s="24"/>
      <c r="H32" s="23"/>
      <c r="I32" s="23"/>
      <c r="J32" s="23"/>
      <c r="K32" s="23"/>
      <c r="L32" s="23"/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23"/>
      <c r="S32" s="23"/>
      <c r="T32" s="23"/>
      <c r="U32" s="23"/>
      <c r="V32" s="23"/>
      <c r="W32" s="23"/>
    </row>
    <row r="33" spans="1:23" x14ac:dyDescent="0.2">
      <c r="A33" s="24"/>
      <c r="B33" s="24"/>
      <c r="C33" s="24"/>
      <c r="D33" s="24"/>
      <c r="E33" s="24"/>
      <c r="F33" s="24"/>
      <c r="G33" s="24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</row>
    <row r="34" spans="1:23" x14ac:dyDescent="0.2">
      <c r="A34" s="24"/>
      <c r="B34" s="24"/>
      <c r="C34" s="24"/>
      <c r="D34" s="24"/>
      <c r="E34" s="24"/>
      <c r="F34" s="24"/>
      <c r="G34" s="24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</row>
    <row r="35" spans="1:23" x14ac:dyDescent="0.2">
      <c r="A35" s="9" t="s">
        <v>39</v>
      </c>
      <c r="B35" s="9"/>
      <c r="C35" s="2"/>
      <c r="D35" s="17"/>
      <c r="E35" s="18"/>
      <c r="F35" s="18"/>
      <c r="G35" s="18"/>
      <c r="H35" s="36"/>
      <c r="I35" s="36"/>
      <c r="J35" s="36"/>
      <c r="K35" s="36"/>
      <c r="L35" s="36"/>
      <c r="M35" s="37" t="s">
        <v>40</v>
      </c>
      <c r="N35" s="37" t="s">
        <v>40</v>
      </c>
      <c r="O35" s="37" t="s">
        <v>40</v>
      </c>
      <c r="P35" s="37" t="s">
        <v>40</v>
      </c>
      <c r="Q35" s="37" t="s">
        <v>40</v>
      </c>
      <c r="R35" s="7"/>
      <c r="S35" s="37"/>
      <c r="T35" s="7"/>
      <c r="U35" s="7"/>
      <c r="V35" s="7"/>
      <c r="W35" s="7"/>
    </row>
    <row r="36" spans="1:23" x14ac:dyDescent="0.2">
      <c r="A36" s="24"/>
      <c r="B36" s="24"/>
      <c r="C36" s="24"/>
      <c r="D36" s="24"/>
      <c r="E36" s="24"/>
      <c r="F36" s="24"/>
      <c r="G36" s="24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23" x14ac:dyDescent="0.2">
      <c r="A37" s="24"/>
      <c r="B37" s="24"/>
      <c r="C37" s="24"/>
      <c r="D37" s="24"/>
      <c r="E37" s="24" t="s">
        <v>48</v>
      </c>
      <c r="F37" s="24"/>
      <c r="G37" s="24"/>
      <c r="H37" s="23"/>
      <c r="I37" s="23"/>
      <c r="J37" s="23"/>
      <c r="K37" s="23"/>
      <c r="L37" s="23"/>
      <c r="M37" s="46">
        <v>5.0000000000000001E-3</v>
      </c>
      <c r="N37" s="46">
        <v>5.0000000000000001E-3</v>
      </c>
      <c r="O37" s="46">
        <v>5.0000000000000001E-3</v>
      </c>
      <c r="P37" s="46">
        <v>5.0000000000000001E-3</v>
      </c>
      <c r="Q37" s="46">
        <v>5.0000000000000001E-3</v>
      </c>
      <c r="R37" s="23"/>
      <c r="S37" s="23"/>
      <c r="T37" s="23"/>
      <c r="U37" s="23"/>
      <c r="V37" s="23"/>
      <c r="W37" s="23"/>
    </row>
    <row r="38" spans="1:23" x14ac:dyDescent="0.2">
      <c r="A38" s="24"/>
      <c r="B38" s="24"/>
      <c r="C38" s="24"/>
      <c r="D38" s="24"/>
      <c r="E38" s="24"/>
      <c r="F38" s="24"/>
      <c r="G38" s="24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</row>
    <row r="39" spans="1:23" x14ac:dyDescent="0.2">
      <c r="A39" s="24"/>
      <c r="B39" s="24"/>
      <c r="C39" s="24"/>
      <c r="D39" s="24"/>
      <c r="E39" s="24"/>
      <c r="F39" s="24"/>
      <c r="G39" s="24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</row>
    <row r="40" spans="1:23" x14ac:dyDescent="0.2">
      <c r="A40" s="24"/>
      <c r="B40" s="24"/>
      <c r="C40" s="24"/>
      <c r="D40" s="24"/>
      <c r="E40" s="24"/>
      <c r="F40" s="24"/>
      <c r="G40" s="24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</row>
    <row r="41" spans="1:23" x14ac:dyDescent="0.2">
      <c r="A41" s="24"/>
      <c r="B41" s="24"/>
      <c r="C41" s="24"/>
      <c r="D41" s="24"/>
      <c r="E41" s="24"/>
      <c r="F41" s="24"/>
      <c r="G41" s="24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</row>
    <row r="42" spans="1:23" x14ac:dyDescent="0.2">
      <c r="A42" s="24"/>
      <c r="B42" s="24"/>
      <c r="C42" s="24"/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</row>
    <row r="43" spans="1:23" x14ac:dyDescent="0.2">
      <c r="A43" s="24"/>
      <c r="B43" s="24"/>
      <c r="C43" s="24"/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</row>
    <row r="44" spans="1:23" x14ac:dyDescent="0.2">
      <c r="A44" s="9" t="s">
        <v>9</v>
      </c>
      <c r="B44" s="9"/>
      <c r="C44" s="2"/>
      <c r="D44" s="17"/>
      <c r="E44" s="18"/>
      <c r="F44" s="18"/>
      <c r="G44" s="18"/>
      <c r="H44" s="36"/>
      <c r="I44" s="36"/>
      <c r="J44" s="36"/>
      <c r="K44" s="36"/>
      <c r="L44" s="36"/>
      <c r="M44" s="9"/>
      <c r="N44" s="7"/>
      <c r="O44" s="7"/>
      <c r="P44" s="7"/>
      <c r="Q44" s="37"/>
      <c r="R44" s="7"/>
      <c r="S44" s="37"/>
      <c r="T44" s="7"/>
      <c r="U44" s="7"/>
      <c r="V44" s="7"/>
      <c r="W44" s="7"/>
    </row>
    <row r="45" spans="1:23" s="23" customFormat="1" x14ac:dyDescent="0.2">
      <c r="A45" s="24"/>
      <c r="B45" s="24"/>
      <c r="C45" s="24"/>
      <c r="D45" s="24"/>
      <c r="E45" s="24"/>
      <c r="F45" s="24"/>
      <c r="G45" s="24"/>
    </row>
    <row r="46" spans="1:23" s="23" customFormat="1" x14ac:dyDescent="0.2"/>
    <row r="47" spans="1:23" ht="12.75" hidden="1" customHeight="1" x14ac:dyDescent="0.2"/>
    <row r="48" spans="1:23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FFCC"/>
  </sheetPr>
  <dimension ref="A1:S71"/>
  <sheetViews>
    <sheetView zoomScale="85" zoomScaleNormal="85" workbookViewId="0">
      <selection activeCell="M17" sqref="M17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8" width="11.5" bestFit="1" customWidth="1"/>
    <col min="19" max="19" width="0" hidden="1" customWidth="1"/>
    <col min="20" max="16384" width="9" hidden="1"/>
  </cols>
  <sheetData>
    <row r="1" spans="1:18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x14ac:dyDescent="0.2">
      <c r="A2" s="9" t="str">
        <f ca="1" xml:space="preserve"> "Sheet: " &amp; RIGHT(CELL("filename", $A$1), LEN(CELL("filename", $A$1)) - SEARCH("]", CELL("filename", $A$1)))</f>
        <v>Sheet: Input|Step Changes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</row>
    <row r="4" spans="1:18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9"/>
      <c r="O4" s="9"/>
      <c r="P4" s="7"/>
      <c r="Q4" s="7"/>
      <c r="R4" s="7"/>
    </row>
    <row r="5" spans="1:18" x14ac:dyDescent="0.2">
      <c r="A5" s="9"/>
      <c r="B5" s="9"/>
      <c r="C5" s="9"/>
      <c r="D5" s="9"/>
      <c r="E5" s="78" t="s">
        <v>19</v>
      </c>
      <c r="F5" s="79"/>
      <c r="G5" s="9"/>
      <c r="H5" s="10"/>
      <c r="I5" s="10"/>
      <c r="J5" s="10"/>
      <c r="K5" s="10"/>
      <c r="L5" s="10"/>
      <c r="M5" s="35" t="s">
        <v>96</v>
      </c>
      <c r="N5" s="35" t="s">
        <v>97</v>
      </c>
      <c r="O5" s="35" t="s">
        <v>98</v>
      </c>
      <c r="P5" s="35" t="s">
        <v>99</v>
      </c>
      <c r="Q5" s="35" t="s">
        <v>100</v>
      </c>
      <c r="R5" s="9"/>
    </row>
    <row r="6" spans="1:18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x14ac:dyDescent="0.2">
      <c r="A7" s="9" t="s">
        <v>49</v>
      </c>
      <c r="B7" s="9"/>
      <c r="C7" s="2"/>
      <c r="D7" s="17"/>
      <c r="E7" s="18"/>
      <c r="F7" s="18"/>
      <c r="G7" s="18"/>
      <c r="H7" s="36"/>
      <c r="I7" s="36"/>
      <c r="J7" s="36"/>
      <c r="K7" s="36"/>
      <c r="L7" s="36"/>
      <c r="M7" s="36" t="s">
        <v>95</v>
      </c>
      <c r="N7" s="36" t="s">
        <v>95</v>
      </c>
      <c r="O7" s="36" t="s">
        <v>95</v>
      </c>
      <c r="P7" s="36" t="s">
        <v>95</v>
      </c>
      <c r="Q7" s="36" t="s">
        <v>95</v>
      </c>
      <c r="R7" s="7"/>
    </row>
    <row r="8" spans="1:18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1:18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</row>
    <row r="10" spans="1:18" x14ac:dyDescent="0.2">
      <c r="A10" s="23"/>
      <c r="B10" s="23"/>
      <c r="C10" s="23"/>
      <c r="D10" s="23"/>
      <c r="E10" s="24" t="str">
        <f>[1]Output!B7</f>
        <v>Security of critical infrastructure</v>
      </c>
      <c r="F10" s="23"/>
      <c r="G10" s="23"/>
      <c r="H10" s="23"/>
      <c r="I10" s="23"/>
      <c r="J10" s="23"/>
      <c r="K10" s="23"/>
      <c r="L10" s="23"/>
      <c r="M10" s="39">
        <f>[1]Output!M7</f>
        <v>3068.4464689641345</v>
      </c>
      <c r="N10" s="39">
        <f>[1]Output!N7</f>
        <v>2784.2264272226976</v>
      </c>
      <c r="O10" s="39">
        <f>[1]Output!O7</f>
        <v>2830.2975887521666</v>
      </c>
      <c r="P10" s="39">
        <f>[1]Output!P7</f>
        <v>2871.6416523787107</v>
      </c>
      <c r="Q10" s="39">
        <f>[1]Output!Q7</f>
        <v>2909.3463951843637</v>
      </c>
      <c r="R10" s="23"/>
    </row>
    <row r="11" spans="1:18" x14ac:dyDescent="0.2">
      <c r="A11" s="23"/>
      <c r="B11" s="23"/>
      <c r="C11" s="23"/>
      <c r="D11" s="23"/>
      <c r="E11" s="24" t="str">
        <f>[1]Output!B8</f>
        <v>Replacing EDO fuses with fault tamers</v>
      </c>
      <c r="F11" s="23"/>
      <c r="G11" s="23"/>
      <c r="H11" s="23"/>
      <c r="I11" s="23"/>
      <c r="J11" s="23"/>
      <c r="K11" s="23"/>
      <c r="L11" s="23"/>
      <c r="M11" s="39">
        <f>[1]Output!M8</f>
        <v>2178.9407185436485</v>
      </c>
      <c r="N11" s="39">
        <f>[1]Output!N8</f>
        <v>2208.855513093125</v>
      </c>
      <c r="O11" s="39">
        <f>[1]Output!O8</f>
        <v>2238.9577716257627</v>
      </c>
      <c r="P11" s="39">
        <f>[1]Output!P8</f>
        <v>2265.1214207397243</v>
      </c>
      <c r="Q11" s="39">
        <f>[1]Output!Q8</f>
        <v>2288.234318111527</v>
      </c>
      <c r="R11" s="23"/>
    </row>
    <row r="12" spans="1:18" x14ac:dyDescent="0.2">
      <c r="A12" s="23"/>
      <c r="B12" s="23"/>
      <c r="C12" s="23"/>
      <c r="D12" s="23"/>
      <c r="E12" s="24" t="str">
        <f>[1]Output!B9</f>
        <v xml:space="preserve">REFCL on-going operating expenditure </v>
      </c>
      <c r="F12" s="23"/>
      <c r="G12" s="23"/>
      <c r="H12" s="23"/>
      <c r="I12" s="23"/>
      <c r="J12" s="23"/>
      <c r="K12" s="23"/>
      <c r="L12" s="23"/>
      <c r="M12" s="39">
        <f>[1]Output!M9</f>
        <v>1173.1152839705387</v>
      </c>
      <c r="N12" s="39">
        <f>[1]Output!N9</f>
        <v>1294.6729964271424</v>
      </c>
      <c r="O12" s="39">
        <f>[1]Output!O9</f>
        <v>1867.4029430254809</v>
      </c>
      <c r="P12" s="39">
        <f>[1]Output!P9</f>
        <v>2018.0608022638371</v>
      </c>
      <c r="Q12" s="39">
        <f>[1]Output!Q9</f>
        <v>2044.5580023767056</v>
      </c>
      <c r="R12" s="23"/>
    </row>
    <row r="13" spans="1:18" x14ac:dyDescent="0.2">
      <c r="A13" s="23"/>
      <c r="B13" s="23"/>
      <c r="C13" s="23"/>
      <c r="D13" s="23"/>
      <c r="E13" s="24" t="str">
        <f>[1]Output!B10</f>
        <v>Solar enablement</v>
      </c>
      <c r="F13" s="23"/>
      <c r="G13" s="23"/>
      <c r="H13" s="23"/>
      <c r="I13" s="23"/>
      <c r="J13" s="23"/>
      <c r="K13" s="23"/>
      <c r="L13" s="23"/>
      <c r="M13" s="39">
        <f>[1]Output!M10</f>
        <v>1346.1992567001635</v>
      </c>
      <c r="N13" s="39">
        <f>[1]Output!N10</f>
        <v>1320.5743311744511</v>
      </c>
      <c r="O13" s="39">
        <f>[1]Output!O10</f>
        <v>1516.58829167004</v>
      </c>
      <c r="P13" s="39">
        <f>[1]Output!P10</f>
        <v>971.01172958388361</v>
      </c>
      <c r="Q13" s="39">
        <f>[1]Output!Q10</f>
        <v>1008.0169012266997</v>
      </c>
      <c r="R13" s="23"/>
    </row>
    <row r="14" spans="1:18" x14ac:dyDescent="0.2">
      <c r="A14" s="23"/>
      <c r="B14" s="23"/>
      <c r="C14" s="23"/>
      <c r="D14" s="23"/>
      <c r="E14" s="24" t="str">
        <f>[1]Output!B11</f>
        <v>IT cloud solutions</v>
      </c>
      <c r="F14" s="23"/>
      <c r="G14" s="23"/>
      <c r="H14" s="23"/>
      <c r="I14" s="23"/>
      <c r="J14" s="23"/>
      <c r="K14" s="23"/>
      <c r="L14" s="23"/>
      <c r="M14" s="39">
        <f>[1]Output!M11</f>
        <v>854.45048923365653</v>
      </c>
      <c r="N14" s="39">
        <f>[1]Output!N11</f>
        <v>857.03460857410084</v>
      </c>
      <c r="O14" s="39">
        <f>[1]Output!O11</f>
        <v>1241.5994819656999</v>
      </c>
      <c r="P14" s="39">
        <f>[1]Output!P11</f>
        <v>1486.3577699209795</v>
      </c>
      <c r="Q14" s="39">
        <f>[1]Output!Q11</f>
        <v>1488.9216583139566</v>
      </c>
      <c r="R14" s="23"/>
    </row>
    <row r="15" spans="1:18" x14ac:dyDescent="0.2">
      <c r="A15" s="23"/>
      <c r="B15" s="23"/>
      <c r="C15" s="23"/>
      <c r="D15" s="23"/>
      <c r="E15" s="24" t="str">
        <f>[1]Output!B12</f>
        <v>Increasing insurance premiums</v>
      </c>
      <c r="F15" s="23"/>
      <c r="G15" s="23"/>
      <c r="H15" s="23"/>
      <c r="I15" s="23"/>
      <c r="J15" s="23"/>
      <c r="K15" s="23"/>
      <c r="L15" s="23"/>
      <c r="M15" s="39">
        <f>[1]Output!M12</f>
        <v>1008.3242202339634</v>
      </c>
      <c r="N15" s="39">
        <f>[1]Output!N12</f>
        <v>1008.3242202339634</v>
      </c>
      <c r="O15" s="39">
        <f>[1]Output!O12</f>
        <v>1008.3242202339634</v>
      </c>
      <c r="P15" s="39">
        <f>[1]Output!P12</f>
        <v>1008.3242202339634</v>
      </c>
      <c r="Q15" s="39">
        <f>[1]Output!Q12</f>
        <v>1008.3242202339634</v>
      </c>
      <c r="R15" s="23"/>
    </row>
    <row r="16" spans="1:18" x14ac:dyDescent="0.2">
      <c r="A16" s="23"/>
      <c r="B16" s="23"/>
      <c r="C16" s="23"/>
      <c r="D16" s="23"/>
      <c r="E16" s="24" t="str">
        <f>[1]Output!B13</f>
        <v>5 minute settlement</v>
      </c>
      <c r="F16" s="23"/>
      <c r="G16" s="23"/>
      <c r="H16" s="23"/>
      <c r="I16" s="23"/>
      <c r="J16" s="23"/>
      <c r="K16" s="23"/>
      <c r="L16" s="23"/>
      <c r="M16" s="39">
        <f>[1]Output!M13</f>
        <v>557.80042690542814</v>
      </c>
      <c r="N16" s="39">
        <f>[1]Output!N13</f>
        <v>761.24334790433159</v>
      </c>
      <c r="O16" s="39">
        <f>[1]Output!O13</f>
        <v>971.2167668680587</v>
      </c>
      <c r="P16" s="39">
        <f>[1]Output!P13</f>
        <v>1201.0254982439833</v>
      </c>
      <c r="Q16" s="39">
        <f>[1]Output!Q13</f>
        <v>1450.3879618709564</v>
      </c>
      <c r="R16" s="23"/>
    </row>
    <row r="17" spans="1:18" x14ac:dyDescent="0.2">
      <c r="A17" s="23"/>
      <c r="B17" s="23"/>
      <c r="C17" s="23"/>
      <c r="D17" s="23"/>
      <c r="E17" s="24" t="str">
        <f>[1]Output!B14</f>
        <v>ESV levy</v>
      </c>
      <c r="F17" s="23"/>
      <c r="G17" s="23"/>
      <c r="H17" s="23"/>
      <c r="I17" s="23"/>
      <c r="J17" s="23"/>
      <c r="K17" s="23"/>
      <c r="L17" s="23"/>
      <c r="M17" s="39">
        <f>[1]Output!M14</f>
        <v>743.06919988765731</v>
      </c>
      <c r="N17" s="39">
        <f>[1]Output!N14</f>
        <v>769.81577428951323</v>
      </c>
      <c r="O17" s="39">
        <f>[1]Output!O14</f>
        <v>796.58414575233473</v>
      </c>
      <c r="P17" s="39">
        <f>[1]Output!P14</f>
        <v>823.55101495046938</v>
      </c>
      <c r="Q17" s="39">
        <f>[1]Output!Q14</f>
        <v>850.71785382071312</v>
      </c>
      <c r="R17" s="23"/>
    </row>
    <row r="18" spans="1:18" x14ac:dyDescent="0.2">
      <c r="A18" s="23"/>
      <c r="B18" s="23"/>
      <c r="C18" s="23"/>
      <c r="D18" s="23"/>
      <c r="E18" s="24" t="str">
        <f>[1]Output!B15</f>
        <v>Financial year RIN</v>
      </c>
      <c r="F18" s="23"/>
      <c r="G18" s="23"/>
      <c r="H18" s="23"/>
      <c r="I18" s="23"/>
      <c r="J18" s="23"/>
      <c r="K18" s="23"/>
      <c r="L18" s="23"/>
      <c r="M18" s="39">
        <f>[1]Output!M15</f>
        <v>354.00237616175133</v>
      </c>
      <c r="N18" s="39">
        <f>[1]Output!N15</f>
        <v>359.89303788395983</v>
      </c>
      <c r="O18" s="39">
        <f>[1]Output!O15</f>
        <v>365.84826125213345</v>
      </c>
      <c r="P18" s="39">
        <f>[1]Output!P15</f>
        <v>371.19245327313484</v>
      </c>
      <c r="Q18" s="39">
        <f>[1]Output!Q15</f>
        <v>376.06622154797151</v>
      </c>
      <c r="R18" s="23"/>
    </row>
    <row r="19" spans="1:18" x14ac:dyDescent="0.2">
      <c r="A19" s="23"/>
      <c r="B19" s="23"/>
      <c r="C19" s="23"/>
      <c r="D19" s="23"/>
      <c r="E19" s="24" t="str">
        <f>[1]Output!B16</f>
        <v/>
      </c>
      <c r="F19" s="23"/>
      <c r="G19" s="23"/>
      <c r="H19" s="23"/>
      <c r="I19" s="23"/>
      <c r="J19" s="23"/>
      <c r="K19" s="23"/>
      <c r="L19" s="23"/>
      <c r="M19" s="39" t="str">
        <f>[1]Output!M16</f>
        <v/>
      </c>
      <c r="N19" s="39" t="str">
        <f>[1]Output!N16</f>
        <v/>
      </c>
      <c r="O19" s="39" t="str">
        <f>[1]Output!O16</f>
        <v/>
      </c>
      <c r="P19" s="39" t="str">
        <f>[1]Output!P16</f>
        <v/>
      </c>
      <c r="Q19" s="39" t="str">
        <f>[1]Output!Q16</f>
        <v/>
      </c>
      <c r="R19" s="23"/>
    </row>
    <row r="20" spans="1:18" x14ac:dyDescent="0.2">
      <c r="A20" s="23"/>
      <c r="B20" s="23"/>
      <c r="C20" s="23"/>
      <c r="D20" s="23"/>
      <c r="E20" s="24" t="str">
        <f>[1]Output!B17</f>
        <v/>
      </c>
      <c r="F20" s="23"/>
      <c r="G20" s="23"/>
      <c r="H20" s="23"/>
      <c r="I20" s="23"/>
      <c r="J20" s="23"/>
      <c r="K20" s="23"/>
      <c r="L20" s="23"/>
      <c r="M20" s="39" t="str">
        <f>[1]Output!M17</f>
        <v/>
      </c>
      <c r="N20" s="39" t="str">
        <f>[1]Output!N17</f>
        <v/>
      </c>
      <c r="O20" s="39" t="str">
        <f>[1]Output!O17</f>
        <v/>
      </c>
      <c r="P20" s="39" t="str">
        <f>[1]Output!P17</f>
        <v/>
      </c>
      <c r="Q20" s="39" t="str">
        <f>[1]Output!Q17</f>
        <v/>
      </c>
      <c r="R20" s="23"/>
    </row>
    <row r="21" spans="1:18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 spans="1:18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</row>
    <row r="23" spans="1:18" x14ac:dyDescent="0.2">
      <c r="A23" s="23"/>
      <c r="B23" s="23"/>
      <c r="C23" s="23"/>
      <c r="D23" s="23"/>
      <c r="E23" s="52" t="s">
        <v>67</v>
      </c>
      <c r="F23" s="50"/>
      <c r="G23" s="50"/>
      <c r="H23" s="40">
        <f>SUM(H10:H20)</f>
        <v>0</v>
      </c>
      <c r="I23" s="40">
        <f t="shared" ref="I23:Q23" si="0">SUM(I10:I20)</f>
        <v>0</v>
      </c>
      <c r="J23" s="40">
        <f t="shared" si="0"/>
        <v>0</v>
      </c>
      <c r="K23" s="40">
        <f t="shared" si="0"/>
        <v>0</v>
      </c>
      <c r="L23" s="40">
        <f t="shared" si="0"/>
        <v>0</v>
      </c>
      <c r="M23" s="40">
        <f t="shared" si="0"/>
        <v>11284.348440600945</v>
      </c>
      <c r="N23" s="40">
        <f t="shared" si="0"/>
        <v>11364.640256803285</v>
      </c>
      <c r="O23" s="40">
        <f t="shared" si="0"/>
        <v>12836.819471145642</v>
      </c>
      <c r="P23" s="40">
        <f t="shared" si="0"/>
        <v>13016.286561588688</v>
      </c>
      <c r="Q23" s="40">
        <f t="shared" si="0"/>
        <v>13424.573532686856</v>
      </c>
      <c r="R23" s="23"/>
    </row>
    <row r="24" spans="1:18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18" x14ac:dyDescent="0.2">
      <c r="A25" s="23"/>
      <c r="B25" s="23"/>
      <c r="C25" s="23"/>
      <c r="D25" s="23"/>
      <c r="E25" s="24" t="s">
        <v>65</v>
      </c>
      <c r="F25" s="23"/>
      <c r="G25" s="23"/>
      <c r="H25" s="23"/>
      <c r="I25" s="23"/>
      <c r="J25" s="23"/>
      <c r="K25" s="23"/>
      <c r="L25" s="23"/>
      <c r="M25" s="39">
        <f>'[2]PTRM input'!G340*1000</f>
        <v>2222.6632622663356</v>
      </c>
      <c r="N25" s="39">
        <f>'[2]PTRM input'!H340*1000</f>
        <v>2362.7942779181899</v>
      </c>
      <c r="O25" s="39">
        <f>'[2]PTRM input'!I340*1000</f>
        <v>2485.6555482776816</v>
      </c>
      <c r="P25" s="39">
        <f>'[2]PTRM input'!J340*1000</f>
        <v>2558.8924913117958</v>
      </c>
      <c r="Q25" s="39">
        <f>'[2]PTRM input'!K340*1000</f>
        <v>2608.5938140149542</v>
      </c>
      <c r="R25" s="23"/>
    </row>
    <row r="26" spans="1:18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1:18" x14ac:dyDescent="0.2">
      <c r="A27" s="23"/>
      <c r="B27" s="23"/>
      <c r="C27" s="23"/>
      <c r="D27" s="23"/>
      <c r="E27" s="28" t="s">
        <v>66</v>
      </c>
      <c r="F27" s="23"/>
      <c r="G27" s="23"/>
      <c r="H27" s="23"/>
      <c r="I27" s="23"/>
      <c r="J27" s="23"/>
      <c r="K27" s="23"/>
      <c r="L27" s="23"/>
      <c r="M27" s="45">
        <f>SUM(M23:M26)</f>
        <v>13507.011702867279</v>
      </c>
      <c r="N27" s="45">
        <f t="shared" ref="N27:Q27" si="1">SUM(N23:N26)</f>
        <v>13727.434534721475</v>
      </c>
      <c r="O27" s="45">
        <f t="shared" si="1"/>
        <v>15322.475019423324</v>
      </c>
      <c r="P27" s="45">
        <f t="shared" si="1"/>
        <v>15575.179052900483</v>
      </c>
      <c r="Q27" s="45">
        <f t="shared" si="1"/>
        <v>16033.16734670181</v>
      </c>
      <c r="R27" s="23"/>
    </row>
    <row r="28" spans="1:18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</row>
    <row r="29" spans="1:18" x14ac:dyDescent="0.2">
      <c r="A29" s="23"/>
      <c r="B29" s="23"/>
      <c r="C29" s="23"/>
      <c r="D29" s="23"/>
      <c r="E29" s="24"/>
      <c r="F29" s="23"/>
      <c r="G29" s="23"/>
      <c r="H29" s="23"/>
      <c r="I29" s="23"/>
      <c r="J29" s="23"/>
      <c r="K29" s="23"/>
      <c r="L29" s="23"/>
      <c r="N29" s="23"/>
      <c r="O29" s="23"/>
      <c r="P29" s="23"/>
      <c r="Q29" s="23"/>
      <c r="R29" s="23"/>
    </row>
    <row r="30" spans="1:18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 spans="1:18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1:18" x14ac:dyDescent="0.2">
      <c r="A32" s="9" t="s">
        <v>9</v>
      </c>
      <c r="B32" s="9"/>
      <c r="C32" s="2"/>
      <c r="D32" s="17"/>
      <c r="E32" s="18"/>
      <c r="F32" s="18"/>
      <c r="G32" s="18"/>
      <c r="H32" s="36"/>
      <c r="I32" s="36"/>
      <c r="J32" s="36"/>
      <c r="K32" s="36"/>
      <c r="L32" s="36"/>
      <c r="M32" s="9"/>
      <c r="N32" s="7"/>
      <c r="O32" s="7"/>
      <c r="P32" s="7"/>
      <c r="Q32" s="37"/>
      <c r="R32" s="7"/>
    </row>
    <row r="33" spans="1:18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 spans="1:18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</row>
    <row r="35" spans="1:18" hidden="1" x14ac:dyDescent="0.2"/>
    <row r="36" spans="1:18" hidden="1" x14ac:dyDescent="0.2"/>
    <row r="37" spans="1:18" hidden="1" x14ac:dyDescent="0.2"/>
    <row r="38" spans="1:18" hidden="1" x14ac:dyDescent="0.2"/>
    <row r="39" spans="1:18" hidden="1" x14ac:dyDescent="0.2"/>
    <row r="40" spans="1:18" hidden="1" x14ac:dyDescent="0.2"/>
    <row r="41" spans="1:18" hidden="1" x14ac:dyDescent="0.2"/>
    <row r="42" spans="1:18" hidden="1" x14ac:dyDescent="0.2"/>
    <row r="43" spans="1:18" hidden="1" x14ac:dyDescent="0.2"/>
    <row r="44" spans="1:18" hidden="1" x14ac:dyDescent="0.2"/>
    <row r="45" spans="1:18" hidden="1" x14ac:dyDescent="0.2"/>
    <row r="46" spans="1:18" hidden="1" x14ac:dyDescent="0.2"/>
    <row r="47" spans="1:18" hidden="1" x14ac:dyDescent="0.2"/>
    <row r="48" spans="1:1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CFFCC"/>
  </sheetPr>
  <dimension ref="A1:U66"/>
  <sheetViews>
    <sheetView tabSelected="1" zoomScale="70" zoomScaleNormal="70" workbookViewId="0">
      <selection activeCell="O25" sqref="O25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2" width="12.5" bestFit="1" customWidth="1"/>
    <col min="13" max="13" width="12.5" customWidth="1"/>
    <col min="14" max="18" width="12.5" bestFit="1" customWidth="1"/>
    <col min="19" max="19" width="16.5" bestFit="1" customWidth="1"/>
    <col min="20" max="20" width="11.5" bestFit="1" customWidth="1"/>
    <col min="21" max="21" width="0" hidden="1" customWidth="1"/>
    <col min="22" max="16384" width="9" hidden="1"/>
  </cols>
  <sheetData>
    <row r="1" spans="1:20" x14ac:dyDescent="0.2">
      <c r="A1" s="1" t="str">
        <f>Control!$G$9</f>
        <v>PAL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9" t="str">
        <f ca="1" xml:space="preserve"> "Sheet: " &amp; RIGHT(CELL("filename", $A$1), LEN(CELL("filename", $A$1)) - SEARCH("]", CELL("filename", $A$1)))</f>
        <v>Sheet: Calc|Opex Forecast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7"/>
      <c r="O4" s="9"/>
      <c r="P4" s="9"/>
      <c r="Q4" s="7"/>
      <c r="R4" s="7"/>
      <c r="S4" s="7"/>
      <c r="T4" s="7"/>
    </row>
    <row r="5" spans="1:20" x14ac:dyDescent="0.2">
      <c r="A5" s="9"/>
      <c r="B5" s="9"/>
      <c r="C5" s="9"/>
      <c r="D5" s="9"/>
      <c r="E5" s="78" t="s">
        <v>19</v>
      </c>
      <c r="F5" s="79"/>
      <c r="G5" s="9"/>
      <c r="H5" s="35">
        <v>2016</v>
      </c>
      <c r="I5" s="35">
        <v>2017</v>
      </c>
      <c r="J5" s="35">
        <v>2018</v>
      </c>
      <c r="K5" s="35">
        <v>2019</v>
      </c>
      <c r="L5" s="35">
        <v>2020</v>
      </c>
      <c r="M5" s="35">
        <v>2021</v>
      </c>
      <c r="N5" s="35" t="s">
        <v>96</v>
      </c>
      <c r="O5" s="35" t="s">
        <v>97</v>
      </c>
      <c r="P5" s="35" t="s">
        <v>98</v>
      </c>
      <c r="Q5" s="35" t="s">
        <v>99</v>
      </c>
      <c r="R5" s="35" t="s">
        <v>100</v>
      </c>
      <c r="S5" s="56" t="s">
        <v>101</v>
      </c>
      <c r="T5" s="9"/>
    </row>
    <row r="6" spans="1:20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x14ac:dyDescent="0.2">
      <c r="A7" s="9" t="s">
        <v>50</v>
      </c>
      <c r="B7" s="9"/>
      <c r="C7" s="2"/>
      <c r="D7" s="17"/>
      <c r="E7" s="18"/>
      <c r="F7" s="18"/>
      <c r="G7" s="18"/>
      <c r="H7" s="36"/>
      <c r="I7" s="36"/>
      <c r="J7" s="36"/>
      <c r="K7" s="36"/>
      <c r="L7" s="36"/>
      <c r="M7" s="36"/>
      <c r="N7" s="9"/>
      <c r="O7" s="7"/>
      <c r="P7" s="7"/>
      <c r="Q7" s="7"/>
      <c r="R7" s="37"/>
      <c r="S7" s="37"/>
      <c r="T7" s="7"/>
    </row>
    <row r="8" spans="1:20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x14ac:dyDescent="0.2">
      <c r="A9" s="25" t="s">
        <v>56</v>
      </c>
      <c r="B9" s="26"/>
      <c r="C9" s="26"/>
      <c r="D9" s="25"/>
      <c r="E9" s="27"/>
      <c r="F9" s="27"/>
      <c r="G9" s="27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27"/>
    </row>
    <row r="10" spans="1:20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x14ac:dyDescent="0.2">
      <c r="A11" s="23"/>
      <c r="B11" s="23"/>
      <c r="C11" s="23"/>
      <c r="D11" s="23"/>
      <c r="E11" s="47" t="s">
        <v>51</v>
      </c>
      <c r="F11" s="23"/>
      <c r="G11" s="73" t="s">
        <v>95</v>
      </c>
      <c r="H11" s="41"/>
      <c r="I11" s="41"/>
      <c r="J11" s="41"/>
      <c r="K11" s="75">
        <f>('Input|Operating Expenditure'!M22+'Input|Operating Expenditure'!M25)*Inflation!P22</f>
        <v>243644.41043955385</v>
      </c>
      <c r="L11" s="41"/>
      <c r="M11" s="41"/>
      <c r="N11" s="41"/>
      <c r="O11" s="41"/>
      <c r="P11" s="41"/>
      <c r="Q11" s="41"/>
      <c r="R11" s="41"/>
      <c r="S11" s="41"/>
      <c r="T11" s="23"/>
    </row>
    <row r="12" spans="1:20" x14ac:dyDescent="0.2">
      <c r="A12" s="23"/>
      <c r="B12" s="23"/>
      <c r="C12" s="23"/>
      <c r="D12" s="23"/>
      <c r="E12" s="24" t="s">
        <v>85</v>
      </c>
      <c r="F12" s="23"/>
      <c r="G12" s="73" t="s">
        <v>95</v>
      </c>
      <c r="H12" s="41"/>
      <c r="I12" s="41"/>
      <c r="J12" s="41"/>
      <c r="K12" s="41">
        <f>('Input|Operating Expenditure'!M11*Inflation!L22)</f>
        <v>271358.43286363326</v>
      </c>
      <c r="L12" s="41"/>
      <c r="M12" s="41"/>
      <c r="N12" s="41"/>
      <c r="O12" s="41"/>
      <c r="P12" s="41"/>
      <c r="Q12" s="41"/>
      <c r="R12" s="41"/>
      <c r="S12" s="41"/>
      <c r="T12" s="23"/>
    </row>
    <row r="13" spans="1:20" x14ac:dyDescent="0.2">
      <c r="A13" s="23"/>
      <c r="B13" s="23"/>
      <c r="C13" s="23"/>
      <c r="D13" s="23"/>
      <c r="E13" s="24" t="s">
        <v>86</v>
      </c>
      <c r="F13" s="23"/>
      <c r="G13" s="73" t="s">
        <v>95</v>
      </c>
      <c r="H13" s="41"/>
      <c r="I13" s="41"/>
      <c r="J13" s="41"/>
      <c r="K13" s="41"/>
      <c r="L13" s="41">
        <f>('Input|Operating Expenditure'!N11*Inflation!L22)</f>
        <v>277346.88266024541</v>
      </c>
      <c r="M13" s="41"/>
      <c r="N13" s="41"/>
      <c r="O13" s="41"/>
      <c r="P13" s="41"/>
      <c r="Q13" s="41"/>
      <c r="R13" s="41"/>
      <c r="S13" s="41"/>
      <c r="T13" s="23"/>
    </row>
    <row r="14" spans="1:20" x14ac:dyDescent="0.2">
      <c r="A14" s="23"/>
      <c r="B14" s="23"/>
      <c r="C14" s="23"/>
      <c r="D14" s="23"/>
      <c r="E14" s="24" t="s">
        <v>53</v>
      </c>
      <c r="F14" s="23"/>
      <c r="G14" s="73" t="s">
        <v>95</v>
      </c>
      <c r="H14" s="41"/>
      <c r="I14" s="41"/>
      <c r="J14" s="41"/>
      <c r="K14" s="41"/>
      <c r="L14" s="41">
        <f>L13-K12</f>
        <v>5988.4497966121417</v>
      </c>
      <c r="M14" s="41"/>
      <c r="N14" s="41"/>
      <c r="O14" s="41"/>
      <c r="P14" s="41"/>
      <c r="Q14" s="41"/>
      <c r="R14" s="41"/>
      <c r="S14" s="41"/>
      <c r="T14" s="23"/>
    </row>
    <row r="15" spans="1:20" x14ac:dyDescent="0.2">
      <c r="A15" s="23"/>
      <c r="B15" s="23"/>
      <c r="C15" s="23"/>
      <c r="D15" s="23"/>
      <c r="E15" s="24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0" x14ac:dyDescent="0.2">
      <c r="A16" s="23"/>
      <c r="B16" s="23"/>
      <c r="C16" s="23"/>
      <c r="D16" s="23"/>
      <c r="E16" s="52" t="s">
        <v>54</v>
      </c>
      <c r="F16" s="38"/>
      <c r="G16" s="38"/>
      <c r="H16" s="40"/>
      <c r="I16" s="40"/>
      <c r="J16" s="40"/>
      <c r="K16" s="40"/>
      <c r="L16" s="40">
        <f>K11+L14</f>
        <v>249632.86023616599</v>
      </c>
      <c r="M16" s="40"/>
      <c r="N16" s="40"/>
      <c r="O16" s="40"/>
      <c r="P16" s="40"/>
      <c r="Q16" s="40"/>
      <c r="R16" s="40"/>
      <c r="S16" s="40"/>
      <c r="T16" s="23"/>
    </row>
    <row r="17" spans="1:20" x14ac:dyDescent="0.2">
      <c r="A17" s="23"/>
      <c r="B17" s="23"/>
      <c r="C17" s="23"/>
      <c r="D17" s="23"/>
      <c r="E17" s="47"/>
      <c r="F17" s="42"/>
      <c r="G17" s="42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23"/>
    </row>
    <row r="18" spans="1:20" x14ac:dyDescent="0.2">
      <c r="A18" s="23"/>
      <c r="B18" s="23"/>
      <c r="C18" s="23"/>
      <c r="D18" s="23"/>
      <c r="E18" s="47" t="s">
        <v>61</v>
      </c>
      <c r="F18" s="51"/>
      <c r="G18" s="73" t="s">
        <v>95</v>
      </c>
      <c r="H18" s="41"/>
      <c r="I18" s="41"/>
      <c r="J18" s="41"/>
      <c r="K18" s="41"/>
      <c r="L18" s="41">
        <f>'Input|Operating Expenditure'!N42</f>
        <v>337.22313580045875</v>
      </c>
      <c r="M18" s="41"/>
      <c r="N18" s="45"/>
      <c r="O18" s="45"/>
      <c r="P18" s="45"/>
      <c r="Q18" s="45"/>
      <c r="R18" s="45"/>
      <c r="S18" s="45"/>
      <c r="T18" s="23"/>
    </row>
    <row r="19" spans="1:20" x14ac:dyDescent="0.2">
      <c r="A19" s="23"/>
      <c r="B19" s="23"/>
      <c r="C19" s="23"/>
      <c r="D19" s="23"/>
      <c r="E19" s="47" t="s">
        <v>60</v>
      </c>
      <c r="F19" s="51"/>
      <c r="G19" s="73" t="s">
        <v>95</v>
      </c>
      <c r="H19" s="41"/>
      <c r="I19" s="41"/>
      <c r="J19" s="41"/>
      <c r="K19" s="41"/>
      <c r="L19" s="41">
        <f>'Input|Operating Expenditure'!N53</f>
        <v>6702.441141147885</v>
      </c>
      <c r="M19" s="41"/>
      <c r="N19" s="45"/>
      <c r="O19" s="45"/>
      <c r="P19" s="45"/>
      <c r="Q19" s="45"/>
      <c r="R19" s="45"/>
      <c r="S19" s="45"/>
      <c r="T19" s="23"/>
    </row>
    <row r="20" spans="1:20" x14ac:dyDescent="0.2">
      <c r="A20" s="23"/>
      <c r="B20" s="23"/>
      <c r="C20" s="23"/>
      <c r="D20" s="23"/>
      <c r="E20" s="47"/>
      <c r="F20" s="42"/>
      <c r="G20" s="42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23"/>
    </row>
    <row r="21" spans="1:20" x14ac:dyDescent="0.2">
      <c r="A21" s="23"/>
      <c r="B21" s="23"/>
      <c r="C21" s="23"/>
      <c r="D21" s="23"/>
      <c r="E21" s="52" t="s">
        <v>62</v>
      </c>
      <c r="F21" s="38"/>
      <c r="G21" s="38"/>
      <c r="H21" s="40"/>
      <c r="I21" s="40"/>
      <c r="J21" s="40"/>
      <c r="K21" s="40"/>
      <c r="L21" s="40">
        <f>SUM(L16:L20)</f>
        <v>256672.52451311433</v>
      </c>
      <c r="M21" s="40"/>
      <c r="N21" s="40"/>
      <c r="O21" s="40"/>
      <c r="P21" s="40"/>
      <c r="Q21" s="40"/>
      <c r="R21" s="40"/>
      <c r="S21" s="40"/>
      <c r="T21" s="23"/>
    </row>
    <row r="22" spans="1:20" x14ac:dyDescent="0.2">
      <c r="A22" s="23"/>
      <c r="B22" s="23"/>
      <c r="C22" s="23"/>
      <c r="D22" s="23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 x14ac:dyDescent="0.2">
      <c r="A23" s="25" t="s">
        <v>57</v>
      </c>
      <c r="B23" s="26"/>
      <c r="C23" s="26"/>
      <c r="D23" s="25"/>
      <c r="E23" s="27"/>
      <c r="F23" s="27"/>
      <c r="G23" s="27"/>
      <c r="H23" s="43"/>
      <c r="I23" s="43"/>
      <c r="J23" s="43"/>
      <c r="K23" s="43"/>
      <c r="L23" s="43"/>
      <c r="M23" s="43" t="s">
        <v>40</v>
      </c>
      <c r="N23" s="43" t="s">
        <v>40</v>
      </c>
      <c r="O23" s="43" t="s">
        <v>40</v>
      </c>
      <c r="P23" s="43" t="s">
        <v>40</v>
      </c>
      <c r="Q23" s="43" t="s">
        <v>40</v>
      </c>
      <c r="R23" s="43" t="s">
        <v>40</v>
      </c>
      <c r="S23" s="43"/>
      <c r="T23" s="27"/>
    </row>
    <row r="24" spans="1:20" x14ac:dyDescent="0.2">
      <c r="A24" s="23"/>
      <c r="B24" s="23"/>
      <c r="C24" s="23"/>
      <c r="D24" s="23"/>
      <c r="E24" s="24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 x14ac:dyDescent="0.2">
      <c r="A25" s="23"/>
      <c r="B25" s="23"/>
      <c r="C25" s="23"/>
      <c r="D25" s="23"/>
      <c r="E25" s="24" t="s">
        <v>55</v>
      </c>
      <c r="F25" s="23"/>
      <c r="G25" s="23"/>
      <c r="H25" s="41"/>
      <c r="I25" s="41"/>
      <c r="J25" s="41"/>
      <c r="K25" s="41"/>
      <c r="L25" s="41"/>
      <c r="M25" s="48">
        <f>(1+N25)^0.5-1</f>
        <v>1.0927284146461824E-2</v>
      </c>
      <c r="N25" s="48">
        <f>SUMPRODUCT('Input|Rate of Change'!M$11:M$13,'Input|Rate of Change'!M$17:M$19)</f>
        <v>2.1973973831741038E-2</v>
      </c>
      <c r="O25" s="48">
        <f>SUMPRODUCT('Input|Rate of Change'!N$11:N$13,'Input|Rate of Change'!N$17:N$19)</f>
        <v>1.8293103399464862E-2</v>
      </c>
      <c r="P25" s="48">
        <f>SUMPRODUCT('Input|Rate of Change'!O$11:O$13,'Input|Rate of Change'!O$17:O$19)</f>
        <v>1.8059945495087562E-2</v>
      </c>
      <c r="Q25" s="48">
        <f>SUMPRODUCT('Input|Rate of Change'!P$11:P$13,'Input|Rate of Change'!P$17:P$19)</f>
        <v>1.7512861700485827E-2</v>
      </c>
      <c r="R25" s="48">
        <f>SUMPRODUCT('Input|Rate of Change'!Q$11:Q$13,'Input|Rate of Change'!Q$17:Q$19)</f>
        <v>1.7736610779225878E-2</v>
      </c>
      <c r="S25" s="48"/>
      <c r="T25" s="23"/>
    </row>
    <row r="26" spans="1:20" x14ac:dyDescent="0.2">
      <c r="A26" s="23"/>
      <c r="B26" s="23"/>
      <c r="C26" s="23"/>
      <c r="D26" s="23"/>
      <c r="E26" s="24" t="s">
        <v>58</v>
      </c>
      <c r="F26" s="23"/>
      <c r="G26" s="23"/>
      <c r="H26" s="41"/>
      <c r="I26" s="41"/>
      <c r="J26" s="41"/>
      <c r="K26" s="41"/>
      <c r="L26" s="41"/>
      <c r="M26" s="48">
        <f>(1+N26)^0.5-1</f>
        <v>7.6448695662192367E-3</v>
      </c>
      <c r="N26" s="48">
        <f>SUMPRODUCT('Input|Rate of Change'!M$26:M$27,'Input|Rate of Change'!M$31:M$32)</f>
        <v>1.534818316312301E-2</v>
      </c>
      <c r="O26" s="48">
        <f>SUMPRODUCT('Input|Rate of Change'!N$26:N$27,'Input|Rate of Change'!N$31:N$32)</f>
        <v>1.6640175656665507E-2</v>
      </c>
      <c r="P26" s="48">
        <f>SUMPRODUCT('Input|Rate of Change'!O$26:O$27,'Input|Rate of Change'!O$31:O$32)</f>
        <v>1.6547203589122293E-2</v>
      </c>
      <c r="Q26" s="48">
        <f>SUMPRODUCT('Input|Rate of Change'!P$26:P$27,'Input|Rate of Change'!P$31:P$32)</f>
        <v>1.4607673691575547E-2</v>
      </c>
      <c r="R26" s="48">
        <f>SUMPRODUCT('Input|Rate of Change'!Q$26:Q$27,'Input|Rate of Change'!Q$31:Q$32)</f>
        <v>1.3130030613123345E-2</v>
      </c>
      <c r="S26" s="48"/>
      <c r="T26" s="23"/>
    </row>
    <row r="27" spans="1:20" x14ac:dyDescent="0.2">
      <c r="A27" s="23"/>
      <c r="B27" s="23"/>
      <c r="C27" s="23"/>
      <c r="D27" s="23"/>
      <c r="E27" s="24" t="s">
        <v>48</v>
      </c>
      <c r="F27" s="23"/>
      <c r="G27" s="23"/>
      <c r="H27" s="41"/>
      <c r="I27" s="41"/>
      <c r="J27" s="41"/>
      <c r="K27" s="41"/>
      <c r="L27" s="41"/>
      <c r="M27" s="48">
        <f>(1+N27)^0.5-1</f>
        <v>2.496882788171062E-3</v>
      </c>
      <c r="N27" s="48">
        <f>'Input|Rate of Change'!M37</f>
        <v>5.0000000000000001E-3</v>
      </c>
      <c r="O27" s="48">
        <f>'Input|Rate of Change'!N37</f>
        <v>5.0000000000000001E-3</v>
      </c>
      <c r="P27" s="48">
        <f>'Input|Rate of Change'!O37</f>
        <v>5.0000000000000001E-3</v>
      </c>
      <c r="Q27" s="48">
        <f>'Input|Rate of Change'!P37</f>
        <v>5.0000000000000001E-3</v>
      </c>
      <c r="R27" s="48">
        <f>'Input|Rate of Change'!Q37</f>
        <v>5.0000000000000001E-3</v>
      </c>
      <c r="S27" s="48"/>
      <c r="T27" s="23"/>
    </row>
    <row r="28" spans="1:20" x14ac:dyDescent="0.2">
      <c r="A28" s="23"/>
      <c r="B28" s="23"/>
      <c r="C28" s="23"/>
      <c r="D28" s="23"/>
      <c r="E28" s="24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x14ac:dyDescent="0.2">
      <c r="A29" s="23"/>
      <c r="B29" s="23"/>
      <c r="C29" s="23"/>
      <c r="D29" s="23"/>
      <c r="E29" s="69" t="s">
        <v>59</v>
      </c>
      <c r="F29" s="38"/>
      <c r="G29" s="38"/>
      <c r="H29" s="40"/>
      <c r="I29" s="40"/>
      <c r="J29" s="40"/>
      <c r="K29" s="40"/>
      <c r="L29" s="40"/>
      <c r="M29" s="49">
        <f>(1+M25)*(1+M26)*(1-M27)-1</f>
        <v>1.6112227511827948E-2</v>
      </c>
      <c r="N29" s="49">
        <f>(1+N25)*(1+N26)*(1-N27)-1</f>
        <v>3.2471120482205018E-2</v>
      </c>
      <c r="O29" s="49">
        <f>(1+O25)*(1+O26)*(1-O27)-1</f>
        <v>3.0061491112452821E-2</v>
      </c>
      <c r="P29" s="49">
        <f t="shared" ref="P29:R29" si="0">(1+P25)*(1+P26)*(1-P27)-1</f>
        <v>2.9731460725729963E-2</v>
      </c>
      <c r="Q29" s="49">
        <f t="shared" si="0"/>
        <v>2.7214475773381874E-2</v>
      </c>
      <c r="R29" s="49">
        <f t="shared" si="0"/>
        <v>2.5944026016679445E-2</v>
      </c>
      <c r="S29" s="49"/>
      <c r="T29" s="23"/>
    </row>
    <row r="30" spans="1:20" x14ac:dyDescent="0.2">
      <c r="A30" s="23"/>
      <c r="B30" s="23"/>
      <c r="C30" s="23"/>
      <c r="D30" s="23"/>
      <c r="E30" s="47"/>
      <c r="F30" s="42"/>
      <c r="G30" s="42"/>
      <c r="H30" s="45"/>
      <c r="I30" s="45"/>
      <c r="J30" s="45"/>
      <c r="K30" s="45"/>
      <c r="L30" s="45"/>
      <c r="M30" s="45"/>
      <c r="N30" s="53"/>
      <c r="O30" s="53"/>
      <c r="P30" s="53"/>
      <c r="Q30" s="53"/>
      <c r="R30" s="53"/>
      <c r="S30" s="53"/>
      <c r="T30" s="23"/>
    </row>
    <row r="31" spans="1:20" x14ac:dyDescent="0.2">
      <c r="A31" s="23"/>
      <c r="B31" s="23"/>
      <c r="C31" s="23"/>
      <c r="D31" s="23"/>
      <c r="E31" s="28" t="s">
        <v>74</v>
      </c>
      <c r="F31" s="23"/>
      <c r="G31" s="23"/>
      <c r="H31" s="23"/>
      <c r="I31" s="23"/>
      <c r="J31" s="23"/>
      <c r="K31" s="23"/>
      <c r="L31" s="23"/>
      <c r="M31" s="45">
        <f>L21*(1+M29)</f>
        <v>260808.09062410487</v>
      </c>
      <c r="N31" s="45">
        <f>M31*(1+N29)</f>
        <v>269276.821557494</v>
      </c>
      <c r="O31" s="45">
        <f>N31*(1+O29)</f>
        <v>277371.68433553417</v>
      </c>
      <c r="P31" s="45">
        <f t="shared" ref="P31:R31" si="1">O31*(1+P29)</f>
        <v>285618.34967478568</v>
      </c>
      <c r="Q31" s="45">
        <f t="shared" si="1"/>
        <v>293391.30333244347</v>
      </c>
      <c r="R31" s="45">
        <f t="shared" si="1"/>
        <v>301003.05493916787</v>
      </c>
      <c r="S31" s="57">
        <f t="shared" ref="S31" si="2">SUM(N31:R31)</f>
        <v>1426661.213839425</v>
      </c>
      <c r="T31" s="23"/>
    </row>
    <row r="32" spans="1:20" x14ac:dyDescent="0.2">
      <c r="A32" s="23"/>
      <c r="B32" s="23"/>
      <c r="C32" s="23"/>
      <c r="D32" s="23"/>
      <c r="E32" s="24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0" x14ac:dyDescent="0.2">
      <c r="A33" s="25" t="s">
        <v>63</v>
      </c>
      <c r="B33" s="26"/>
      <c r="C33" s="26"/>
      <c r="D33" s="25"/>
      <c r="E33" s="27"/>
      <c r="F33" s="27"/>
      <c r="G33" s="27"/>
      <c r="H33" s="43"/>
      <c r="I33" s="43"/>
      <c r="J33" s="43"/>
      <c r="K33" s="43"/>
      <c r="L33" s="43"/>
      <c r="M33" s="43"/>
      <c r="N33" s="43" t="s">
        <v>95</v>
      </c>
      <c r="O33" s="43" t="s">
        <v>95</v>
      </c>
      <c r="P33" s="43" t="s">
        <v>95</v>
      </c>
      <c r="Q33" s="43" t="s">
        <v>95</v>
      </c>
      <c r="R33" s="43" t="s">
        <v>95</v>
      </c>
      <c r="S33" s="43" t="s">
        <v>95</v>
      </c>
      <c r="T33" s="27"/>
    </row>
    <row r="34" spans="1:20" x14ac:dyDescent="0.2">
      <c r="A34" s="23"/>
      <c r="B34" s="23"/>
      <c r="C34" s="23"/>
      <c r="D34" s="23"/>
      <c r="E34" s="24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</row>
    <row r="35" spans="1:20" x14ac:dyDescent="0.2">
      <c r="A35" s="23"/>
      <c r="B35" s="23"/>
      <c r="C35" s="23"/>
      <c r="D35" s="23"/>
      <c r="E35" s="70" t="str">
        <f>'Input|Step Changes'!E10</f>
        <v>Security of critical infrastructure</v>
      </c>
      <c r="F35" s="23"/>
      <c r="G35" s="23"/>
      <c r="H35" s="41"/>
      <c r="I35" s="41"/>
      <c r="J35" s="41"/>
      <c r="K35" s="41"/>
      <c r="L35" s="41"/>
      <c r="M35" s="41"/>
      <c r="N35" s="41">
        <f>'Input|Step Changes'!M10</f>
        <v>3068.4464689641345</v>
      </c>
      <c r="O35" s="41">
        <f>'Input|Step Changes'!N10</f>
        <v>2784.2264272226976</v>
      </c>
      <c r="P35" s="41">
        <f>'Input|Step Changes'!O10</f>
        <v>2830.2975887521666</v>
      </c>
      <c r="Q35" s="41">
        <f>'Input|Step Changes'!P10</f>
        <v>2871.6416523787107</v>
      </c>
      <c r="R35" s="41">
        <f>'Input|Step Changes'!Q10</f>
        <v>2909.3463951843637</v>
      </c>
      <c r="S35" s="41">
        <f t="shared" ref="S35:S48" si="3">SUM(N35:R35)</f>
        <v>14463.958532502073</v>
      </c>
      <c r="T35" s="23"/>
    </row>
    <row r="36" spans="1:20" x14ac:dyDescent="0.2">
      <c r="A36" s="23"/>
      <c r="B36" s="23"/>
      <c r="C36" s="23"/>
      <c r="D36" s="23"/>
      <c r="E36" s="70" t="str">
        <f>'Input|Step Changes'!E11</f>
        <v>Replacing EDO fuses with fault tamers</v>
      </c>
      <c r="F36" s="23"/>
      <c r="G36" s="23"/>
      <c r="H36" s="41"/>
      <c r="I36" s="41"/>
      <c r="J36" s="41"/>
      <c r="K36" s="41"/>
      <c r="L36" s="41"/>
      <c r="M36" s="41"/>
      <c r="N36" s="41">
        <f>'Input|Step Changes'!M11</f>
        <v>2178.9407185436485</v>
      </c>
      <c r="O36" s="41">
        <f>'Input|Step Changes'!N11</f>
        <v>2208.855513093125</v>
      </c>
      <c r="P36" s="41">
        <f>'Input|Step Changes'!O11</f>
        <v>2238.9577716257627</v>
      </c>
      <c r="Q36" s="41">
        <f>'Input|Step Changes'!P11</f>
        <v>2265.1214207397243</v>
      </c>
      <c r="R36" s="41">
        <f>'Input|Step Changes'!Q11</f>
        <v>2288.234318111527</v>
      </c>
      <c r="S36" s="41">
        <f t="shared" si="3"/>
        <v>11180.109742113787</v>
      </c>
      <c r="T36" s="23"/>
    </row>
    <row r="37" spans="1:20" x14ac:dyDescent="0.2">
      <c r="A37" s="23"/>
      <c r="B37" s="23"/>
      <c r="C37" s="23"/>
      <c r="D37" s="23"/>
      <c r="E37" s="70" t="str">
        <f>'Input|Step Changes'!E12</f>
        <v xml:space="preserve">REFCL on-going operating expenditure </v>
      </c>
      <c r="F37" s="23"/>
      <c r="G37" s="23"/>
      <c r="H37" s="41"/>
      <c r="I37" s="41"/>
      <c r="J37" s="41"/>
      <c r="K37" s="41"/>
      <c r="L37" s="41"/>
      <c r="M37" s="41"/>
      <c r="N37" s="41">
        <f>'Input|Step Changes'!M12</f>
        <v>1173.1152839705387</v>
      </c>
      <c r="O37" s="41">
        <f>'Input|Step Changes'!N12</f>
        <v>1294.6729964271424</v>
      </c>
      <c r="P37" s="41">
        <f>'Input|Step Changes'!O12</f>
        <v>1867.4029430254809</v>
      </c>
      <c r="Q37" s="41">
        <f>'Input|Step Changes'!P12</f>
        <v>2018.0608022638371</v>
      </c>
      <c r="R37" s="41">
        <f>'Input|Step Changes'!Q12</f>
        <v>2044.5580023767056</v>
      </c>
      <c r="S37" s="41">
        <f t="shared" si="3"/>
        <v>8397.8100280637045</v>
      </c>
      <c r="T37" s="23"/>
    </row>
    <row r="38" spans="1:20" x14ac:dyDescent="0.2">
      <c r="A38" s="23"/>
      <c r="B38" s="23"/>
      <c r="C38" s="23"/>
      <c r="D38" s="23"/>
      <c r="E38" s="70" t="str">
        <f>'Input|Step Changes'!E13</f>
        <v>Solar enablement</v>
      </c>
      <c r="F38" s="23"/>
      <c r="G38" s="23"/>
      <c r="H38" s="41"/>
      <c r="I38" s="41"/>
      <c r="J38" s="41"/>
      <c r="K38" s="41"/>
      <c r="L38" s="41"/>
      <c r="M38" s="41"/>
      <c r="N38" s="41">
        <f>'Input|Step Changes'!M13</f>
        <v>1346.1992567001635</v>
      </c>
      <c r="O38" s="41">
        <f>'Input|Step Changes'!N13</f>
        <v>1320.5743311744511</v>
      </c>
      <c r="P38" s="41">
        <f>'Input|Step Changes'!O13</f>
        <v>1516.58829167004</v>
      </c>
      <c r="Q38" s="41">
        <f>'Input|Step Changes'!P13</f>
        <v>971.01172958388361</v>
      </c>
      <c r="R38" s="41">
        <f>'Input|Step Changes'!Q13</f>
        <v>1008.0169012266997</v>
      </c>
      <c r="S38" s="41">
        <f t="shared" si="3"/>
        <v>6162.3905103552379</v>
      </c>
      <c r="T38" s="23"/>
    </row>
    <row r="39" spans="1:20" x14ac:dyDescent="0.2">
      <c r="A39" s="23"/>
      <c r="B39" s="23"/>
      <c r="C39" s="23"/>
      <c r="D39" s="23"/>
      <c r="E39" s="70" t="str">
        <f>'Input|Step Changes'!E14</f>
        <v>IT cloud solutions</v>
      </c>
      <c r="F39" s="23"/>
      <c r="G39" s="23"/>
      <c r="H39" s="41"/>
      <c r="I39" s="41"/>
      <c r="J39" s="41"/>
      <c r="K39" s="41"/>
      <c r="L39" s="41"/>
      <c r="M39" s="41"/>
      <c r="N39" s="41">
        <f>'Input|Step Changes'!M14</f>
        <v>854.45048923365653</v>
      </c>
      <c r="O39" s="41">
        <f>'Input|Step Changes'!N14</f>
        <v>857.03460857410084</v>
      </c>
      <c r="P39" s="41">
        <f>'Input|Step Changes'!O14</f>
        <v>1241.5994819656999</v>
      </c>
      <c r="Q39" s="41">
        <f>'Input|Step Changes'!P14</f>
        <v>1486.3577699209795</v>
      </c>
      <c r="R39" s="41">
        <f>'Input|Step Changes'!Q14</f>
        <v>1488.9216583139566</v>
      </c>
      <c r="S39" s="41">
        <f t="shared" si="3"/>
        <v>5928.3640080083933</v>
      </c>
      <c r="T39" s="23"/>
    </row>
    <row r="40" spans="1:20" x14ac:dyDescent="0.2">
      <c r="A40" s="23"/>
      <c r="B40" s="23"/>
      <c r="C40" s="23"/>
      <c r="D40" s="23"/>
      <c r="E40" s="70" t="str">
        <f>'Input|Step Changes'!E15</f>
        <v>Increasing insurance premiums</v>
      </c>
      <c r="F40" s="23"/>
      <c r="G40" s="23"/>
      <c r="H40" s="41"/>
      <c r="I40" s="41"/>
      <c r="J40" s="41"/>
      <c r="K40" s="41"/>
      <c r="L40" s="41"/>
      <c r="M40" s="41"/>
      <c r="N40" s="41">
        <f>'Input|Step Changes'!M15</f>
        <v>1008.3242202339634</v>
      </c>
      <c r="O40" s="41">
        <f>'Input|Step Changes'!N15</f>
        <v>1008.3242202339634</v>
      </c>
      <c r="P40" s="41">
        <f>'Input|Step Changes'!O15</f>
        <v>1008.3242202339634</v>
      </c>
      <c r="Q40" s="41">
        <f>'Input|Step Changes'!P15</f>
        <v>1008.3242202339634</v>
      </c>
      <c r="R40" s="41">
        <f>'Input|Step Changes'!Q15</f>
        <v>1008.3242202339634</v>
      </c>
      <c r="S40" s="41">
        <f t="shared" si="3"/>
        <v>5041.6211011698169</v>
      </c>
      <c r="T40" s="23"/>
    </row>
    <row r="41" spans="1:20" x14ac:dyDescent="0.2">
      <c r="A41" s="23"/>
      <c r="B41" s="23"/>
      <c r="C41" s="23"/>
      <c r="D41" s="23"/>
      <c r="E41" s="70" t="str">
        <f>'Input|Step Changes'!E16</f>
        <v>5 minute settlement</v>
      </c>
      <c r="F41" s="23"/>
      <c r="G41" s="23"/>
      <c r="H41" s="41"/>
      <c r="I41" s="41"/>
      <c r="J41" s="41"/>
      <c r="K41" s="41"/>
      <c r="L41" s="41"/>
      <c r="M41" s="41"/>
      <c r="N41" s="41">
        <f>'Input|Step Changes'!M16</f>
        <v>557.80042690542814</v>
      </c>
      <c r="O41" s="41">
        <f>'Input|Step Changes'!N16</f>
        <v>761.24334790433159</v>
      </c>
      <c r="P41" s="41">
        <f>'Input|Step Changes'!O16</f>
        <v>971.2167668680587</v>
      </c>
      <c r="Q41" s="41">
        <f>'Input|Step Changes'!P16</f>
        <v>1201.0254982439833</v>
      </c>
      <c r="R41" s="41">
        <f>'Input|Step Changes'!Q16</f>
        <v>1450.3879618709564</v>
      </c>
      <c r="S41" s="41">
        <f t="shared" si="3"/>
        <v>4941.6740017927577</v>
      </c>
      <c r="T41" s="23"/>
    </row>
    <row r="42" spans="1:20" x14ac:dyDescent="0.2">
      <c r="A42" s="23"/>
      <c r="B42" s="23"/>
      <c r="C42" s="23"/>
      <c r="D42" s="23"/>
      <c r="E42" s="70" t="str">
        <f>'Input|Step Changes'!E17</f>
        <v>ESV levy</v>
      </c>
      <c r="F42" s="23"/>
      <c r="G42" s="23"/>
      <c r="H42" s="41"/>
      <c r="I42" s="41"/>
      <c r="J42" s="41"/>
      <c r="K42" s="41"/>
      <c r="L42" s="41"/>
      <c r="M42" s="41"/>
      <c r="N42" s="41">
        <f>'Input|Step Changes'!M17</f>
        <v>743.06919988765731</v>
      </c>
      <c r="O42" s="41">
        <f>'Input|Step Changes'!N17</f>
        <v>769.81577428951323</v>
      </c>
      <c r="P42" s="41">
        <f>'Input|Step Changes'!O17</f>
        <v>796.58414575233473</v>
      </c>
      <c r="Q42" s="41">
        <f>'Input|Step Changes'!P17</f>
        <v>823.55101495046938</v>
      </c>
      <c r="R42" s="41">
        <f>'Input|Step Changes'!Q17</f>
        <v>850.71785382071312</v>
      </c>
      <c r="S42" s="41">
        <f t="shared" si="3"/>
        <v>3983.7379887006878</v>
      </c>
      <c r="T42" s="23"/>
    </row>
    <row r="43" spans="1:20" x14ac:dyDescent="0.2">
      <c r="A43" s="23"/>
      <c r="B43" s="23"/>
      <c r="C43" s="23"/>
      <c r="D43" s="23"/>
      <c r="E43" s="70" t="str">
        <f>'Input|Step Changes'!E18</f>
        <v>Financial year RIN</v>
      </c>
      <c r="F43" s="23"/>
      <c r="G43" s="23"/>
      <c r="H43" s="41"/>
      <c r="I43" s="41"/>
      <c r="J43" s="41"/>
      <c r="K43" s="41"/>
      <c r="L43" s="41"/>
      <c r="M43" s="41"/>
      <c r="N43" s="41">
        <f>'Input|Step Changes'!M18</f>
        <v>354.00237616175133</v>
      </c>
      <c r="O43" s="41">
        <f>'Input|Step Changes'!N18</f>
        <v>359.89303788395983</v>
      </c>
      <c r="P43" s="41">
        <f>'Input|Step Changes'!O18</f>
        <v>365.84826125213345</v>
      </c>
      <c r="Q43" s="41">
        <f>'Input|Step Changes'!P18</f>
        <v>371.19245327313484</v>
      </c>
      <c r="R43" s="41">
        <f>'Input|Step Changes'!Q18</f>
        <v>376.06622154797151</v>
      </c>
      <c r="S43" s="41">
        <f t="shared" ref="S43" si="4">SUM(N43:R43)</f>
        <v>1827.002350118951</v>
      </c>
      <c r="T43" s="23"/>
    </row>
    <row r="44" spans="1:20" x14ac:dyDescent="0.2">
      <c r="A44" s="23"/>
      <c r="B44" s="23"/>
      <c r="C44" s="23"/>
      <c r="D44" s="23"/>
      <c r="E44" s="70" t="str">
        <f>'Input|Step Changes'!E19</f>
        <v/>
      </c>
      <c r="F44" s="23"/>
      <c r="G44" s="23"/>
      <c r="H44" s="41"/>
      <c r="I44" s="41"/>
      <c r="J44" s="41"/>
      <c r="K44" s="41"/>
      <c r="L44" s="41"/>
      <c r="M44" s="41"/>
      <c r="N44" s="41" t="str">
        <f>'Input|Step Changes'!M19</f>
        <v/>
      </c>
      <c r="O44" s="41" t="str">
        <f>'Input|Step Changes'!N19</f>
        <v/>
      </c>
      <c r="P44" s="41" t="str">
        <f>'Input|Step Changes'!O19</f>
        <v/>
      </c>
      <c r="Q44" s="41" t="str">
        <f>'Input|Step Changes'!P19</f>
        <v/>
      </c>
      <c r="R44" s="41" t="str">
        <f>'Input|Step Changes'!Q19</f>
        <v/>
      </c>
      <c r="S44" s="41">
        <f t="shared" si="3"/>
        <v>0</v>
      </c>
      <c r="T44" s="23"/>
    </row>
    <row r="45" spans="1:20" x14ac:dyDescent="0.2">
      <c r="A45" s="23"/>
      <c r="B45" s="23"/>
      <c r="C45" s="23"/>
      <c r="D45" s="23"/>
      <c r="E45" s="70" t="str">
        <f>'Input|Step Changes'!E20</f>
        <v/>
      </c>
      <c r="F45" s="23"/>
      <c r="G45" s="23"/>
      <c r="H45" s="41"/>
      <c r="I45" s="41"/>
      <c r="J45" s="41"/>
      <c r="K45" s="41"/>
      <c r="L45" s="41"/>
      <c r="M45" s="41"/>
      <c r="N45" s="41" t="str">
        <f>'Input|Step Changes'!M20</f>
        <v/>
      </c>
      <c r="O45" s="41" t="str">
        <f>'Input|Step Changes'!N20</f>
        <v/>
      </c>
      <c r="P45" s="41" t="str">
        <f>'Input|Step Changes'!O20</f>
        <v/>
      </c>
      <c r="Q45" s="41" t="str">
        <f>'Input|Step Changes'!P20</f>
        <v/>
      </c>
      <c r="R45" s="41" t="str">
        <f>'Input|Step Changes'!Q20</f>
        <v/>
      </c>
      <c r="S45" s="41">
        <f t="shared" ref="S45" si="5">SUM(N45:R45)</f>
        <v>0</v>
      </c>
      <c r="T45" s="23"/>
    </row>
    <row r="46" spans="1:20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</row>
    <row r="47" spans="1:20" x14ac:dyDescent="0.2">
      <c r="A47" s="23"/>
      <c r="B47" s="23"/>
      <c r="C47" s="23"/>
      <c r="D47" s="23"/>
      <c r="E47" s="24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 x14ac:dyDescent="0.2">
      <c r="A48" s="23"/>
      <c r="B48" s="23"/>
      <c r="C48" s="23"/>
      <c r="D48" s="23"/>
      <c r="E48" s="69" t="s">
        <v>35</v>
      </c>
      <c r="F48" s="38"/>
      <c r="G48" s="38"/>
      <c r="H48" s="40"/>
      <c r="I48" s="40"/>
      <c r="J48" s="40"/>
      <c r="K48" s="40"/>
      <c r="L48" s="40"/>
      <c r="M48" s="40"/>
      <c r="N48" s="40">
        <f>SUM(N35:N46)</f>
        <v>11284.348440600945</v>
      </c>
      <c r="O48" s="40">
        <f>SUM(O35:O46)</f>
        <v>11364.640256803285</v>
      </c>
      <c r="P48" s="40">
        <f>SUM(P35:P46)</f>
        <v>12836.819471145642</v>
      </c>
      <c r="Q48" s="40">
        <f>SUM(Q35:Q46)</f>
        <v>13016.286561588688</v>
      </c>
      <c r="R48" s="40">
        <f>SUM(R35:R46)</f>
        <v>13424.573532686856</v>
      </c>
      <c r="S48" s="57">
        <f t="shared" si="3"/>
        <v>61926.66826282542</v>
      </c>
      <c r="T48" s="23"/>
    </row>
    <row r="49" spans="1:20" x14ac:dyDescent="0.2">
      <c r="A49" s="23"/>
      <c r="B49" s="23"/>
      <c r="C49" s="23"/>
      <c r="D49" s="23"/>
      <c r="E49" s="24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x14ac:dyDescent="0.2">
      <c r="A50" s="25" t="s">
        <v>64</v>
      </c>
      <c r="B50" s="26"/>
      <c r="C50" s="26"/>
      <c r="D50" s="25"/>
      <c r="E50" s="27"/>
      <c r="F50" s="27"/>
      <c r="G50" s="27"/>
      <c r="H50" s="43"/>
      <c r="I50" s="43"/>
      <c r="J50" s="43"/>
      <c r="K50" s="43"/>
      <c r="L50" s="43"/>
      <c r="M50" s="43"/>
      <c r="N50" s="43" t="s">
        <v>95</v>
      </c>
      <c r="O50" s="43" t="s">
        <v>95</v>
      </c>
      <c r="P50" s="43" t="s">
        <v>95</v>
      </c>
      <c r="Q50" s="43" t="s">
        <v>95</v>
      </c>
      <c r="R50" s="43" t="s">
        <v>95</v>
      </c>
      <c r="S50" s="43" t="s">
        <v>95</v>
      </c>
      <c r="T50" s="27"/>
    </row>
    <row r="51" spans="1:20" x14ac:dyDescent="0.2">
      <c r="A51" s="23"/>
      <c r="B51" s="23"/>
      <c r="C51" s="23"/>
      <c r="D51" s="23"/>
      <c r="E51" s="24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0" x14ac:dyDescent="0.2">
      <c r="A52" s="23"/>
      <c r="B52" s="23"/>
      <c r="C52" s="23"/>
      <c r="D52" s="23"/>
      <c r="E52" s="24" t="s">
        <v>68</v>
      </c>
      <c r="F52" s="23"/>
      <c r="G52" s="23"/>
      <c r="H52" s="41"/>
      <c r="I52" s="41"/>
      <c r="J52" s="41"/>
      <c r="K52" s="41"/>
      <c r="L52" s="41"/>
      <c r="M52" s="41"/>
      <c r="N52" s="41">
        <f>N31+N48</f>
        <v>280561.16999809496</v>
      </c>
      <c r="O52" s="41">
        <f>O31+O48</f>
        <v>288736.32459233748</v>
      </c>
      <c r="P52" s="41">
        <f>P31+P48</f>
        <v>298455.16914593132</v>
      </c>
      <c r="Q52" s="41">
        <f>Q31+Q48</f>
        <v>306407.58989403216</v>
      </c>
      <c r="R52" s="41">
        <f>R31+R48</f>
        <v>314427.62847185472</v>
      </c>
      <c r="S52" s="57">
        <f>SUM(N52:R52)</f>
        <v>1488587.8821022506</v>
      </c>
      <c r="T52" s="23"/>
    </row>
    <row r="53" spans="1:20" x14ac:dyDescent="0.2">
      <c r="A53" s="23"/>
      <c r="B53" s="23"/>
      <c r="C53" s="23"/>
      <c r="D53" s="23"/>
      <c r="E53" s="24" t="s">
        <v>69</v>
      </c>
      <c r="F53" s="23"/>
      <c r="G53" s="23"/>
      <c r="H53" s="41"/>
      <c r="I53" s="41"/>
      <c r="J53" s="41"/>
      <c r="K53" s="41"/>
      <c r="L53" s="41"/>
      <c r="M53" s="41"/>
      <c r="N53" s="41">
        <f>N52+'Input|Step Changes'!M25</f>
        <v>282783.83326036128</v>
      </c>
      <c r="O53" s="41">
        <f>O52+'Input|Step Changes'!N25</f>
        <v>291099.11887025565</v>
      </c>
      <c r="P53" s="41">
        <f>P52+'Input|Step Changes'!O25</f>
        <v>300940.82469420898</v>
      </c>
      <c r="Q53" s="41">
        <f>Q52+'Input|Step Changes'!P25</f>
        <v>308966.48238534399</v>
      </c>
      <c r="R53" s="41">
        <f>R52+'Input|Step Changes'!Q25</f>
        <v>317036.22228586971</v>
      </c>
      <c r="S53" s="57">
        <f>SUM(N53:R53)</f>
        <v>1500826.4814960395</v>
      </c>
      <c r="T53" s="23"/>
    </row>
    <row r="54" spans="1:20" x14ac:dyDescent="0.2">
      <c r="A54" s="23"/>
      <c r="B54" s="23"/>
      <c r="C54" s="23"/>
      <c r="D54" s="23"/>
      <c r="E54" s="24"/>
      <c r="F54" s="23"/>
      <c r="G54" s="23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23"/>
    </row>
    <row r="55" spans="1:20" x14ac:dyDescent="0.2">
      <c r="A55" s="23"/>
      <c r="B55" s="23"/>
      <c r="C55" s="23"/>
      <c r="D55" s="23"/>
      <c r="E55" s="24"/>
      <c r="F55" s="23"/>
      <c r="G55" s="23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23"/>
    </row>
    <row r="56" spans="1:20" x14ac:dyDescent="0.2">
      <c r="A56" s="23"/>
      <c r="B56" s="23"/>
      <c r="C56" s="23"/>
      <c r="D56" s="23"/>
      <c r="E56" s="24"/>
      <c r="F56" s="23"/>
      <c r="G56" s="23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23"/>
    </row>
    <row r="57" spans="1:20" x14ac:dyDescent="0.2">
      <c r="A57" s="23"/>
      <c r="B57" s="23"/>
      <c r="C57" s="23"/>
      <c r="D57" s="23"/>
      <c r="E57" s="23"/>
      <c r="F57" s="23"/>
      <c r="G57" s="23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23"/>
    </row>
    <row r="58" spans="1:20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 x14ac:dyDescent="0.2">
      <c r="A59" s="9" t="s">
        <v>9</v>
      </c>
      <c r="B59" s="9"/>
      <c r="C59" s="2"/>
      <c r="D59" s="17"/>
      <c r="E59" s="18"/>
      <c r="F59" s="18"/>
      <c r="G59" s="18"/>
      <c r="H59" s="36"/>
      <c r="I59" s="36"/>
      <c r="J59" s="36"/>
      <c r="K59" s="36"/>
      <c r="L59" s="36"/>
      <c r="M59" s="36"/>
      <c r="N59" s="9"/>
      <c r="O59" s="7"/>
      <c r="P59" s="7"/>
      <c r="Q59" s="7"/>
      <c r="R59" s="37"/>
      <c r="S59" s="37"/>
      <c r="T59" s="7"/>
    </row>
    <row r="60" spans="1:20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</row>
    <row r="61" spans="1:20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</row>
    <row r="62" spans="1:20" hidden="1" x14ac:dyDescent="0.2"/>
    <row r="63" spans="1:20" hidden="1" x14ac:dyDescent="0.2"/>
    <row r="64" spans="1:20" hidden="1" x14ac:dyDescent="0.2"/>
    <row r="65" hidden="1" x14ac:dyDescent="0.2"/>
    <row r="66" x14ac:dyDescent="0.2"/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8" tint="-0.499984740745262"/>
  </sheetPr>
  <dimension ref="A1:U130"/>
  <sheetViews>
    <sheetView zoomScale="85" zoomScaleNormal="85" workbookViewId="0">
      <selection activeCell="E14" sqref="E14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8" width="10.375" customWidth="1"/>
    <col min="9" max="14" width="12.5" bestFit="1" customWidth="1"/>
    <col min="15" max="15" width="11.5" bestFit="1" customWidth="1"/>
    <col min="16" max="21" width="0" hidden="1" customWidth="1"/>
    <col min="22" max="16384" width="9" hidden="1"/>
  </cols>
  <sheetData>
    <row r="1" spans="1:15" x14ac:dyDescent="0.2">
      <c r="A1" s="1" t="str">
        <f>Control!$G$9</f>
        <v>PAL Consolidated Opex</v>
      </c>
      <c r="B1" s="1"/>
      <c r="C1" s="2"/>
      <c r="D1" s="3"/>
      <c r="E1" s="4"/>
      <c r="F1" s="4"/>
      <c r="G1" s="4"/>
      <c r="H1" s="5"/>
      <c r="I1" s="7"/>
      <c r="J1" s="7"/>
      <c r="K1" s="7"/>
      <c r="L1" s="7"/>
      <c r="M1" s="7"/>
      <c r="N1" s="7"/>
      <c r="O1" s="7"/>
    </row>
    <row r="2" spans="1:15" x14ac:dyDescent="0.2">
      <c r="A2" s="9" t="str">
        <f ca="1" xml:space="preserve"> "Sheet: " &amp; RIGHT(CELL("filename", $A$1), LEN(CELL("filename", $A$1)) - SEARCH("]", CELL("filename", $A$1)))</f>
        <v>Sheet: Output|EBSS</v>
      </c>
      <c r="B2" s="9"/>
      <c r="C2" s="2"/>
      <c r="D2" s="3"/>
      <c r="E2" s="4"/>
      <c r="F2" s="4"/>
      <c r="G2" s="4"/>
      <c r="H2" s="4"/>
      <c r="I2" s="7"/>
      <c r="J2" s="7"/>
      <c r="K2" s="7"/>
      <c r="L2" s="7"/>
      <c r="M2" s="7"/>
      <c r="N2" s="7"/>
      <c r="O2" s="7"/>
    </row>
    <row r="3" spans="1:15" x14ac:dyDescent="0.2">
      <c r="A3" s="9" t="s">
        <v>0</v>
      </c>
      <c r="B3" s="9"/>
      <c r="C3" s="2"/>
      <c r="D3" s="3"/>
      <c r="E3" s="3"/>
      <c r="F3" s="3"/>
      <c r="G3" s="3"/>
      <c r="H3" s="3"/>
      <c r="I3" s="7"/>
      <c r="J3" s="7"/>
      <c r="K3" s="7"/>
      <c r="L3" s="7"/>
      <c r="M3" s="7"/>
      <c r="N3" s="7"/>
      <c r="O3" s="7"/>
    </row>
    <row r="4" spans="1:15" x14ac:dyDescent="0.2">
      <c r="A4" s="9"/>
      <c r="B4" s="9"/>
      <c r="C4" s="2"/>
      <c r="D4" s="3"/>
      <c r="E4" s="4"/>
      <c r="F4" s="4"/>
      <c r="G4" s="4"/>
      <c r="H4" s="4"/>
      <c r="I4" s="7"/>
      <c r="J4" s="9"/>
      <c r="K4" s="9"/>
      <c r="L4" s="7"/>
      <c r="M4" s="7"/>
      <c r="N4" s="7"/>
      <c r="O4" s="7"/>
    </row>
    <row r="5" spans="1:15" x14ac:dyDescent="0.2">
      <c r="A5" s="9"/>
      <c r="B5" s="9"/>
      <c r="C5" s="9"/>
      <c r="D5" s="9"/>
      <c r="E5" s="78" t="s">
        <v>19</v>
      </c>
      <c r="F5" s="79"/>
      <c r="G5" s="63"/>
      <c r="H5" s="35">
        <v>2014</v>
      </c>
      <c r="I5" s="35">
        <v>2015</v>
      </c>
      <c r="J5" s="35">
        <v>2016</v>
      </c>
      <c r="K5" s="35">
        <v>2017</v>
      </c>
      <c r="L5" s="35">
        <v>2018</v>
      </c>
      <c r="M5" s="35">
        <v>2019</v>
      </c>
      <c r="N5" s="9"/>
      <c r="O5" s="9"/>
    </row>
    <row r="6" spans="1:15" x14ac:dyDescent="0.2">
      <c r="A6" s="11"/>
      <c r="B6" s="11"/>
      <c r="C6" s="12"/>
      <c r="D6" s="13"/>
      <c r="E6" s="14"/>
      <c r="F6" s="14"/>
      <c r="G6" s="14"/>
      <c r="H6" s="14"/>
      <c r="I6" s="16"/>
      <c r="J6" s="16"/>
      <c r="K6" s="16"/>
      <c r="L6" s="16"/>
      <c r="M6" s="16"/>
      <c r="N6" s="16"/>
      <c r="O6" s="16"/>
    </row>
    <row r="7" spans="1:15" x14ac:dyDescent="0.2">
      <c r="A7" s="9" t="s">
        <v>75</v>
      </c>
      <c r="B7" s="9"/>
      <c r="C7" s="2"/>
      <c r="D7" s="17"/>
      <c r="E7" s="18"/>
      <c r="F7" s="18"/>
      <c r="G7" s="18"/>
      <c r="H7" s="64" t="s">
        <v>33</v>
      </c>
      <c r="I7" s="64" t="s">
        <v>33</v>
      </c>
      <c r="J7" s="64" t="s">
        <v>33</v>
      </c>
      <c r="K7" s="64" t="s">
        <v>33</v>
      </c>
      <c r="L7" s="64" t="s">
        <v>33</v>
      </c>
      <c r="M7" s="64" t="s">
        <v>33</v>
      </c>
      <c r="N7" s="64"/>
      <c r="O7" s="7"/>
    </row>
    <row r="8" spans="1:15" x14ac:dyDescent="0.2">
      <c r="A8" s="11"/>
      <c r="B8" s="11"/>
      <c r="C8" s="12"/>
      <c r="D8" s="13"/>
      <c r="E8" s="14"/>
      <c r="F8" s="14"/>
      <c r="G8" s="14"/>
      <c r="H8" s="14"/>
      <c r="I8" s="16"/>
      <c r="J8" s="16"/>
      <c r="K8" s="16"/>
      <c r="L8" s="16"/>
      <c r="M8" s="16"/>
      <c r="N8" s="16"/>
      <c r="O8" s="16"/>
    </row>
    <row r="9" spans="1:15" x14ac:dyDescent="0.2">
      <c r="A9" s="23"/>
      <c r="B9" s="23"/>
      <c r="C9" s="23"/>
      <c r="D9" s="23"/>
      <c r="E9" s="24" t="s">
        <v>76</v>
      </c>
      <c r="F9" s="23"/>
      <c r="G9" s="23"/>
      <c r="H9" s="41">
        <f>'Input|Operating Expenditure'!H22</f>
        <v>175591.34833076689</v>
      </c>
      <c r="I9" s="41">
        <f>'Input|Operating Expenditure'!I22</f>
        <v>191213.68259831128</v>
      </c>
      <c r="J9" s="41">
        <f>'Input|Operating Expenditure'!J22</f>
        <v>197133.64757204533</v>
      </c>
      <c r="K9" s="41">
        <f>'Input|Operating Expenditure'!K22</f>
        <v>214079.75992555864</v>
      </c>
      <c r="L9" s="41">
        <f>'Input|Operating Expenditure'!L22</f>
        <v>226194.15780645434</v>
      </c>
      <c r="M9" s="41">
        <f>'Input|Operating Expenditure'!M22</f>
        <v>241814</v>
      </c>
      <c r="N9" s="23"/>
      <c r="O9" s="23"/>
    </row>
    <row r="10" spans="1:15" x14ac:dyDescent="0.2">
      <c r="A10" s="23"/>
      <c r="B10" s="23"/>
      <c r="C10" s="23"/>
      <c r="D10" s="23"/>
      <c r="E10" s="54" t="s">
        <v>82</v>
      </c>
      <c r="F10" s="23"/>
      <c r="G10" s="23"/>
      <c r="H10" s="41"/>
      <c r="I10" s="41"/>
      <c r="J10" s="41"/>
      <c r="K10" s="41"/>
      <c r="L10" s="41"/>
      <c r="M10" s="41"/>
      <c r="N10" s="23"/>
      <c r="O10" s="23"/>
    </row>
    <row r="11" spans="1:15" x14ac:dyDescent="0.2">
      <c r="A11" s="23"/>
      <c r="B11" s="23"/>
      <c r="C11" s="23"/>
      <c r="D11" s="23"/>
      <c r="E11" s="55" t="s">
        <v>65</v>
      </c>
      <c r="F11" s="23"/>
      <c r="G11" s="23"/>
      <c r="H11" s="41">
        <f>'Input|Operating Expenditure'!H23</f>
        <v>-230.06824761060588</v>
      </c>
      <c r="I11" s="41">
        <f>'Input|Operating Expenditure'!I23</f>
        <v>-138.1695583278867</v>
      </c>
      <c r="J11" s="41">
        <f>'Input|Operating Expenditure'!J23</f>
        <v>0</v>
      </c>
      <c r="K11" s="41">
        <f>'Input|Operating Expenditure'!K23</f>
        <v>0</v>
      </c>
      <c r="L11" s="41">
        <f>'Input|Operating Expenditure'!L23</f>
        <v>0</v>
      </c>
      <c r="M11" s="41">
        <f>'Input|Operating Expenditure'!M23</f>
        <v>0</v>
      </c>
      <c r="N11" s="23"/>
      <c r="O11" s="23"/>
    </row>
    <row r="12" spans="1:15" x14ac:dyDescent="0.2">
      <c r="A12" s="23"/>
      <c r="B12" s="23"/>
      <c r="C12" s="23"/>
      <c r="D12" s="23"/>
      <c r="E12" s="55" t="s">
        <v>73</v>
      </c>
      <c r="F12" s="23"/>
      <c r="G12" s="23"/>
      <c r="H12" s="41">
        <f>'Input|Operating Expenditure'!H26</f>
        <v>-2116.6800335236508</v>
      </c>
      <c r="I12" s="41">
        <f>'Input|Operating Expenditure'!I26</f>
        <v>-2308.7149999999997</v>
      </c>
      <c r="J12" s="41">
        <f>'Input|Operating Expenditure'!J26</f>
        <v>-3295.9469800000002</v>
      </c>
      <c r="K12" s="41">
        <f>'Input|Operating Expenditure'!K26</f>
        <v>-3051.1071700000002</v>
      </c>
      <c r="L12" s="41">
        <f>'Input|Operating Expenditure'!L26</f>
        <v>-2250.2399999999998</v>
      </c>
      <c r="M12" s="41">
        <f>'Input|Operating Expenditure'!M26</f>
        <v>-2285.8407079646022</v>
      </c>
      <c r="N12" s="23"/>
      <c r="O12" s="23"/>
    </row>
    <row r="13" spans="1:15" x14ac:dyDescent="0.2">
      <c r="A13" s="23"/>
      <c r="B13" s="23"/>
      <c r="C13" s="23"/>
      <c r="D13" s="23"/>
      <c r="E13" s="55" t="s">
        <v>77</v>
      </c>
      <c r="F13" s="23"/>
      <c r="G13" s="23"/>
      <c r="H13" s="41">
        <f>'Input|Operating Expenditure'!H27</f>
        <v>-4162</v>
      </c>
      <c r="I13" s="41">
        <f>'Input|Operating Expenditure'!I27</f>
        <v>-7340</v>
      </c>
      <c r="J13" s="41">
        <f>'Input|Operating Expenditure'!J27</f>
        <v>0</v>
      </c>
      <c r="K13" s="41">
        <f>'Input|Operating Expenditure'!K27</f>
        <v>0</v>
      </c>
      <c r="L13" s="41">
        <f>'Input|Operating Expenditure'!L27</f>
        <v>0</v>
      </c>
      <c r="M13" s="41">
        <f>'Input|Operating Expenditure'!M27</f>
        <v>0</v>
      </c>
      <c r="N13" s="23"/>
      <c r="O13" s="23"/>
    </row>
    <row r="14" spans="1:15" x14ac:dyDescent="0.2">
      <c r="A14" s="23"/>
      <c r="B14" s="23"/>
      <c r="C14" s="23"/>
      <c r="D14" s="23"/>
      <c r="E14" s="55" t="s">
        <v>21</v>
      </c>
      <c r="F14" s="23"/>
      <c r="G14" s="23"/>
      <c r="H14" s="41">
        <f>'Input|Operating Expenditure'!H24</f>
        <v>-230.6141137086</v>
      </c>
      <c r="I14" s="41">
        <f>'Input|Operating Expenditure'!I24</f>
        <v>-335.16818999999998</v>
      </c>
      <c r="J14" s="41">
        <f>'Input|Operating Expenditure'!J24</f>
        <v>0</v>
      </c>
      <c r="K14" s="41">
        <f>'Input|Operating Expenditure'!K24</f>
        <v>-56.902999999999999</v>
      </c>
      <c r="L14" s="41">
        <f>'Input|Operating Expenditure'!L24</f>
        <v>0</v>
      </c>
      <c r="M14" s="41">
        <f>'Input|Operating Expenditure'!M24</f>
        <v>0</v>
      </c>
      <c r="N14" s="23"/>
      <c r="O14" s="23"/>
    </row>
    <row r="15" spans="1:15" x14ac:dyDescent="0.2">
      <c r="A15" s="23"/>
      <c r="B15" s="23"/>
      <c r="C15" s="23"/>
      <c r="D15" s="23"/>
      <c r="E15" s="62" t="s">
        <v>80</v>
      </c>
      <c r="F15" s="23"/>
      <c r="G15" s="23"/>
      <c r="H15" s="41">
        <f>'Input|Operating Expenditure'!H28</f>
        <v>-2965.909555425681</v>
      </c>
      <c r="I15" s="41">
        <f>'Input|Operating Expenditure'!I28</f>
        <v>-2851.8761953795547</v>
      </c>
      <c r="J15" s="41">
        <f>'Input|Operating Expenditure'!J28</f>
        <v>0</v>
      </c>
      <c r="K15" s="41">
        <f>'Input|Operating Expenditure'!K28</f>
        <v>0</v>
      </c>
      <c r="L15" s="41">
        <f>'Input|Operating Expenditure'!L28</f>
        <v>0</v>
      </c>
      <c r="M15" s="41">
        <f>'Input|Operating Expenditure'!M28</f>
        <v>0</v>
      </c>
      <c r="N15" s="23"/>
      <c r="O15" s="23"/>
    </row>
    <row r="16" spans="1:15" x14ac:dyDescent="0.2">
      <c r="A16" s="23"/>
      <c r="B16" s="23"/>
      <c r="C16" s="23"/>
      <c r="D16" s="23"/>
      <c r="E16" s="62" t="s">
        <v>78</v>
      </c>
      <c r="F16" s="23"/>
      <c r="G16" s="23"/>
      <c r="H16" s="41">
        <f>'Input|Operating Expenditure'!H25</f>
        <v>-432.95281871861653</v>
      </c>
      <c r="I16" s="41">
        <f>'Input|Operating Expenditure'!I25</f>
        <v>-16305.087916380122</v>
      </c>
      <c r="J16" s="41">
        <f>'Input|Operating Expenditure'!J25</f>
        <v>8020.2334250815884</v>
      </c>
      <c r="K16" s="41">
        <f>'Input|Operating Expenditure'!K25</f>
        <v>-1730.5417758720903</v>
      </c>
      <c r="L16" s="41">
        <f>'Input|Operating Expenditure'!L25</f>
        <v>-5109.032190462096</v>
      </c>
      <c r="M16" s="41">
        <f>'Input|Operating Expenditure'!M25</f>
        <v>-8088.4359614449013</v>
      </c>
      <c r="N16" s="23"/>
      <c r="O16" s="23"/>
    </row>
    <row r="17" spans="1:15" x14ac:dyDescent="0.2">
      <c r="A17" s="23"/>
      <c r="B17" s="23"/>
      <c r="C17" s="23"/>
      <c r="D17" s="23"/>
      <c r="E17" s="62" t="s">
        <v>81</v>
      </c>
      <c r="F17" s="23"/>
      <c r="G17" s="23"/>
      <c r="H17" s="41">
        <f>'Input|Operating Expenditure'!H29</f>
        <v>-18.154250000000001</v>
      </c>
      <c r="I17" s="41">
        <f>'Input|Operating Expenditure'!I29</f>
        <v>-85.204999999999998</v>
      </c>
      <c r="J17" s="41">
        <f>'Input|Operating Expenditure'!J29</f>
        <v>0</v>
      </c>
      <c r="K17" s="41">
        <f>'Input|Operating Expenditure'!K29</f>
        <v>0</v>
      </c>
      <c r="L17" s="41">
        <f>'Input|Operating Expenditure'!L29</f>
        <v>0</v>
      </c>
      <c r="M17" s="41">
        <f>'Input|Operating Expenditure'!M29</f>
        <v>0</v>
      </c>
      <c r="N17" s="23"/>
      <c r="O17" s="23"/>
    </row>
    <row r="18" spans="1:15" x14ac:dyDescent="0.2">
      <c r="A18" s="23"/>
      <c r="B18" s="23"/>
      <c r="C18" s="23"/>
      <c r="D18" s="23"/>
      <c r="E18" s="55"/>
      <c r="F18" s="23"/>
      <c r="G18" s="23"/>
      <c r="H18" s="23"/>
      <c r="I18" s="41"/>
      <c r="J18" s="41"/>
      <c r="K18" s="41"/>
      <c r="L18" s="41"/>
      <c r="M18" s="41"/>
      <c r="N18" s="23"/>
      <c r="O18" s="23"/>
    </row>
    <row r="19" spans="1:15" x14ac:dyDescent="0.2">
      <c r="A19" s="23"/>
      <c r="B19" s="23"/>
      <c r="C19" s="23"/>
      <c r="D19" s="23"/>
      <c r="E19" s="61" t="s">
        <v>79</v>
      </c>
      <c r="F19" s="38"/>
      <c r="G19" s="38"/>
      <c r="H19" s="40">
        <f>SUM(H9:H17)</f>
        <v>165434.96931177971</v>
      </c>
      <c r="I19" s="40">
        <f t="shared" ref="I19:M19" si="0">SUM(I9:I17)</f>
        <v>161849.46073822374</v>
      </c>
      <c r="J19" s="40">
        <f t="shared" si="0"/>
        <v>201857.93401712691</v>
      </c>
      <c r="K19" s="40">
        <f t="shared" si="0"/>
        <v>209241.20797968656</v>
      </c>
      <c r="L19" s="40">
        <f t="shared" si="0"/>
        <v>218834.88561599224</v>
      </c>
      <c r="M19" s="40">
        <f t="shared" si="0"/>
        <v>231439.7233305905</v>
      </c>
      <c r="N19" s="23"/>
      <c r="O19" s="23"/>
    </row>
    <row r="20" spans="1:15" x14ac:dyDescent="0.2">
      <c r="A20" s="23"/>
      <c r="B20" s="23"/>
      <c r="C20" s="23"/>
      <c r="D20" s="23"/>
      <c r="E20" s="55"/>
      <c r="F20" s="23"/>
      <c r="G20" s="23"/>
      <c r="H20" s="23"/>
      <c r="I20" s="41"/>
      <c r="J20" s="41"/>
      <c r="K20" s="41"/>
      <c r="L20" s="41"/>
      <c r="M20" s="41"/>
      <c r="N20" s="45"/>
      <c r="O20" s="23"/>
    </row>
    <row r="21" spans="1:15" x14ac:dyDescent="0.2">
      <c r="A21" s="23"/>
      <c r="B21" s="23"/>
      <c r="C21" s="23"/>
      <c r="D21" s="23"/>
      <c r="E21" s="55"/>
      <c r="F21" s="23"/>
      <c r="G21" s="23"/>
      <c r="H21" s="23"/>
      <c r="I21" s="41"/>
      <c r="J21" s="41"/>
      <c r="K21" s="41"/>
      <c r="L21" s="41"/>
      <c r="M21" s="41"/>
      <c r="N21" s="45"/>
      <c r="O21" s="23"/>
    </row>
    <row r="22" spans="1:15" x14ac:dyDescent="0.2">
      <c r="A22" s="23"/>
      <c r="B22" s="23"/>
      <c r="C22" s="23"/>
      <c r="D22" s="23"/>
      <c r="E22" s="55"/>
      <c r="F22" s="23"/>
      <c r="G22" s="23"/>
      <c r="H22" s="23"/>
      <c r="I22" s="41"/>
      <c r="J22" s="41"/>
      <c r="K22" s="41"/>
      <c r="L22" s="41"/>
      <c r="M22" s="41"/>
      <c r="N22" s="45"/>
      <c r="O22" s="23"/>
    </row>
    <row r="23" spans="1:15" s="68" customFormat="1" x14ac:dyDescent="0.2">
      <c r="A23" s="66"/>
      <c r="B23" s="67"/>
      <c r="C23" s="67"/>
      <c r="D23" s="67"/>
      <c r="E23" s="80" t="s">
        <v>19</v>
      </c>
      <c r="F23" s="81"/>
      <c r="G23" s="67"/>
      <c r="H23" s="67"/>
      <c r="I23" s="65" t="s">
        <v>96</v>
      </c>
      <c r="J23" s="65" t="s">
        <v>97</v>
      </c>
      <c r="K23" s="65" t="s">
        <v>98</v>
      </c>
      <c r="L23" s="65" t="s">
        <v>99</v>
      </c>
      <c r="M23" s="65" t="s">
        <v>100</v>
      </c>
      <c r="N23" s="65" t="s">
        <v>101</v>
      </c>
      <c r="O23" s="67"/>
    </row>
    <row r="24" spans="1:15" x14ac:dyDescent="0.2">
      <c r="A24" s="9" t="s">
        <v>70</v>
      </c>
      <c r="B24" s="9"/>
      <c r="C24" s="2"/>
      <c r="D24" s="17"/>
      <c r="E24" s="18"/>
      <c r="F24" s="18"/>
      <c r="G24" s="18"/>
      <c r="H24" s="64"/>
      <c r="I24" s="64" t="s">
        <v>95</v>
      </c>
      <c r="J24" s="64" t="s">
        <v>95</v>
      </c>
      <c r="K24" s="64" t="s">
        <v>95</v>
      </c>
      <c r="L24" s="64" t="s">
        <v>95</v>
      </c>
      <c r="M24" s="64" t="s">
        <v>95</v>
      </c>
      <c r="N24" s="64" t="s">
        <v>95</v>
      </c>
      <c r="O24" s="7"/>
    </row>
    <row r="25" spans="1:15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x14ac:dyDescent="0.2">
      <c r="A26" s="23"/>
      <c r="B26" s="23"/>
      <c r="C26" s="23"/>
      <c r="D26" s="23"/>
      <c r="E26" s="24" t="s">
        <v>71</v>
      </c>
      <c r="F26" s="23"/>
      <c r="G26" s="23"/>
      <c r="H26" s="23"/>
      <c r="I26" s="41">
        <f>'Calc|Opex Forecast'!N53</f>
        <v>282783.83326036128</v>
      </c>
      <c r="J26" s="41">
        <f>'Calc|Opex Forecast'!O53</f>
        <v>291099.11887025565</v>
      </c>
      <c r="K26" s="41">
        <f>'Calc|Opex Forecast'!P53</f>
        <v>300940.82469420898</v>
      </c>
      <c r="L26" s="41">
        <f>'Calc|Opex Forecast'!Q53</f>
        <v>308966.48238534399</v>
      </c>
      <c r="M26" s="41">
        <f>'Calc|Opex Forecast'!R53</f>
        <v>317036.22228586971</v>
      </c>
      <c r="N26" s="60">
        <f>SUM(I26:M26)</f>
        <v>1500826.4814960395</v>
      </c>
      <c r="O26" s="23"/>
    </row>
    <row r="27" spans="1:15" x14ac:dyDescent="0.2">
      <c r="A27" s="23"/>
      <c r="B27" s="23"/>
      <c r="C27" s="23"/>
      <c r="D27" s="23"/>
      <c r="E27" s="54" t="s">
        <v>72</v>
      </c>
      <c r="F27" s="42"/>
      <c r="G27" s="42"/>
      <c r="H27" s="42"/>
      <c r="I27" s="41"/>
      <c r="J27" s="41"/>
      <c r="K27" s="41"/>
      <c r="L27" s="41"/>
      <c r="M27" s="41"/>
      <c r="N27" s="58"/>
      <c r="O27" s="23"/>
    </row>
    <row r="28" spans="1:15" x14ac:dyDescent="0.2">
      <c r="A28" s="23"/>
      <c r="B28" s="23"/>
      <c r="C28" s="23"/>
      <c r="D28" s="23"/>
      <c r="E28" s="55" t="s">
        <v>65</v>
      </c>
      <c r="F28" s="42"/>
      <c r="G28" s="42"/>
      <c r="H28" s="42"/>
      <c r="I28" s="41">
        <f>-'Input|Step Changes'!M25</f>
        <v>-2222.6632622663356</v>
      </c>
      <c r="J28" s="41">
        <f>-'Input|Step Changes'!N25</f>
        <v>-2362.7942779181899</v>
      </c>
      <c r="K28" s="41">
        <f>-'Input|Step Changes'!O25</f>
        <v>-2485.6555482776816</v>
      </c>
      <c r="L28" s="41">
        <f>-'Input|Step Changes'!P25</f>
        <v>-2558.8924913117958</v>
      </c>
      <c r="M28" s="41">
        <f>-'Input|Step Changes'!Q25</f>
        <v>-2608.5938140149542</v>
      </c>
      <c r="N28" s="58">
        <f t="shared" ref="N28:N29" si="1">SUM(I28:M28)</f>
        <v>-12238.599393788956</v>
      </c>
      <c r="O28" s="23"/>
    </row>
    <row r="29" spans="1:15" x14ac:dyDescent="0.2">
      <c r="A29" s="23"/>
      <c r="B29" s="23"/>
      <c r="C29" s="23"/>
      <c r="D29" s="23"/>
      <c r="E29" s="55" t="s">
        <v>73</v>
      </c>
      <c r="F29" s="42"/>
      <c r="G29" s="42"/>
      <c r="H29" s="42"/>
      <c r="I29" s="41">
        <f>'Input|Operating Expenditure'!M26*Inflation!P20</f>
        <v>-2357.062869594467</v>
      </c>
      <c r="J29" s="41">
        <f>I29</f>
        <v>-2357.062869594467</v>
      </c>
      <c r="K29" s="41">
        <f t="shared" ref="K29:M29" si="2">J29</f>
        <v>-2357.062869594467</v>
      </c>
      <c r="L29" s="41">
        <f t="shared" si="2"/>
        <v>-2357.062869594467</v>
      </c>
      <c r="M29" s="41">
        <f t="shared" si="2"/>
        <v>-2357.062869594467</v>
      </c>
      <c r="N29" s="58">
        <f t="shared" si="1"/>
        <v>-11785.314347972335</v>
      </c>
      <c r="O29" s="23"/>
    </row>
    <row r="30" spans="1:15" x14ac:dyDescent="0.2">
      <c r="A30" s="23"/>
      <c r="B30" s="23"/>
      <c r="C30" s="23"/>
      <c r="D30" s="23"/>
      <c r="E30" s="47"/>
      <c r="F30" s="42"/>
      <c r="G30" s="42"/>
      <c r="H30" s="42"/>
      <c r="I30" s="45"/>
      <c r="J30" s="45"/>
      <c r="K30" s="45"/>
      <c r="L30" s="45"/>
      <c r="M30" s="45"/>
      <c r="N30" s="58"/>
      <c r="O30" s="23"/>
    </row>
    <row r="31" spans="1:15" x14ac:dyDescent="0.2">
      <c r="A31" s="23"/>
      <c r="B31" s="23"/>
      <c r="C31" s="23"/>
      <c r="D31" s="23"/>
      <c r="E31" s="52" t="s">
        <v>84</v>
      </c>
      <c r="F31" s="38"/>
      <c r="G31" s="38"/>
      <c r="H31" s="38"/>
      <c r="I31" s="40">
        <f>SUM(I26:I30)</f>
        <v>278204.10712850047</v>
      </c>
      <c r="J31" s="40">
        <f t="shared" ref="J31:N31" si="3">SUM(J26:J30)</f>
        <v>286379.26172274299</v>
      </c>
      <c r="K31" s="40">
        <f t="shared" si="3"/>
        <v>296098.10627633682</v>
      </c>
      <c r="L31" s="40">
        <f t="shared" si="3"/>
        <v>304050.52702443767</v>
      </c>
      <c r="M31" s="40">
        <f t="shared" si="3"/>
        <v>312070.56560226023</v>
      </c>
      <c r="N31" s="59">
        <f t="shared" si="3"/>
        <v>1476802.5677542782</v>
      </c>
      <c r="O31" s="23"/>
    </row>
    <row r="32" spans="1:15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">
      <c r="A33" s="23"/>
      <c r="B33" s="23"/>
      <c r="C33" s="23"/>
      <c r="D33" s="23"/>
      <c r="E33" s="24"/>
      <c r="F33" s="23"/>
      <c r="G33" s="23"/>
      <c r="H33" s="23"/>
      <c r="I33" s="41"/>
      <c r="J33" s="41"/>
      <c r="K33" s="41"/>
      <c r="L33" s="41"/>
      <c r="M33" s="41"/>
      <c r="N33" s="45"/>
      <c r="O33" s="23"/>
    </row>
    <row r="34" spans="1:15" x14ac:dyDescent="0.2">
      <c r="A34" s="23"/>
      <c r="B34" s="23"/>
      <c r="C34" s="23"/>
      <c r="D34" s="23"/>
      <c r="E34" s="24"/>
      <c r="F34" s="23"/>
      <c r="G34" s="23"/>
      <c r="H34" s="23"/>
      <c r="I34" s="41"/>
      <c r="J34" s="41"/>
      <c r="K34" s="41"/>
      <c r="L34" s="41"/>
      <c r="M34" s="41"/>
      <c r="N34" s="45"/>
      <c r="O34" s="23"/>
    </row>
    <row r="35" spans="1:15" x14ac:dyDescent="0.2">
      <c r="A35" s="23"/>
      <c r="B35" s="23"/>
      <c r="C35" s="23"/>
      <c r="D35" s="23"/>
      <c r="E35" s="24"/>
      <c r="F35" s="23"/>
      <c r="G35" s="23"/>
      <c r="H35" s="23"/>
      <c r="I35" s="41"/>
      <c r="J35" s="41"/>
      <c r="K35" s="41"/>
      <c r="L35" s="41"/>
      <c r="M35" s="41"/>
      <c r="N35" s="45"/>
      <c r="O35" s="23"/>
    </row>
    <row r="36" spans="1:15" x14ac:dyDescent="0.2">
      <c r="A36" s="23"/>
      <c r="B36" s="23"/>
      <c r="C36" s="23"/>
      <c r="D36" s="23"/>
      <c r="E36" s="24"/>
      <c r="F36" s="23"/>
      <c r="G36" s="23"/>
      <c r="H36" s="23"/>
      <c r="I36" s="41"/>
      <c r="J36" s="41"/>
      <c r="K36" s="41"/>
      <c r="L36" s="41"/>
      <c r="M36" s="41"/>
      <c r="N36" s="45"/>
      <c r="O36" s="23"/>
    </row>
    <row r="37" spans="1:15" x14ac:dyDescent="0.2">
      <c r="A37" s="23"/>
      <c r="B37" s="23"/>
      <c r="C37" s="23"/>
      <c r="D37" s="23"/>
      <c r="E37" s="24"/>
      <c r="F37" s="23"/>
      <c r="G37" s="23"/>
      <c r="H37" s="23"/>
      <c r="I37" s="41"/>
      <c r="J37" s="41"/>
      <c r="K37" s="41"/>
      <c r="L37" s="41"/>
      <c r="M37" s="41"/>
      <c r="N37" s="45"/>
      <c r="O37" s="23"/>
    </row>
    <row r="38" spans="1:15" x14ac:dyDescent="0.2">
      <c r="A38" s="23"/>
      <c r="B38" s="23"/>
      <c r="C38" s="23"/>
      <c r="D38" s="23"/>
      <c r="E38" s="24"/>
      <c r="F38" s="23"/>
      <c r="G38" s="23"/>
      <c r="H38" s="23"/>
      <c r="I38" s="41"/>
      <c r="J38" s="41"/>
      <c r="K38" s="41"/>
      <c r="L38" s="41"/>
      <c r="M38" s="41"/>
      <c r="N38" s="45"/>
      <c r="O38" s="23"/>
    </row>
    <row r="39" spans="1:15" x14ac:dyDescent="0.2">
      <c r="A39" s="23"/>
      <c r="B39" s="23"/>
      <c r="C39" s="23"/>
      <c r="D39" s="23"/>
      <c r="E39" s="42"/>
      <c r="F39" s="42"/>
      <c r="G39" s="42"/>
      <c r="H39" s="42"/>
      <c r="I39" s="45"/>
      <c r="J39" s="45"/>
      <c r="K39" s="45"/>
      <c r="L39" s="45"/>
      <c r="M39" s="45"/>
      <c r="N39" s="45"/>
      <c r="O39" s="23"/>
    </row>
    <row r="40" spans="1:15" x14ac:dyDescent="0.2">
      <c r="A40" s="23"/>
      <c r="B40" s="23"/>
      <c r="C40" s="23"/>
      <c r="D40" s="23"/>
      <c r="E40" s="42"/>
      <c r="F40" s="42"/>
      <c r="G40" s="42"/>
      <c r="H40" s="42"/>
      <c r="I40" s="45"/>
      <c r="J40" s="45"/>
      <c r="K40" s="45"/>
      <c r="L40" s="45"/>
      <c r="M40" s="45"/>
      <c r="N40" s="45"/>
      <c r="O40" s="23"/>
    </row>
    <row r="41" spans="1:15" x14ac:dyDescent="0.2">
      <c r="A41" s="9" t="s">
        <v>9</v>
      </c>
      <c r="B41" s="9"/>
      <c r="C41" s="2"/>
      <c r="D41" s="17"/>
      <c r="E41" s="18"/>
      <c r="F41" s="18"/>
      <c r="G41" s="18"/>
      <c r="H41" s="18"/>
      <c r="I41" s="9"/>
      <c r="J41" s="7"/>
      <c r="K41" s="7"/>
      <c r="L41" s="7"/>
      <c r="M41" s="37"/>
      <c r="N41" s="37"/>
      <c r="O41" s="7"/>
    </row>
    <row r="42" spans="1:15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hidden="1" x14ac:dyDescent="0.2"/>
    <row r="45" spans="1:15" hidden="1" x14ac:dyDescent="0.2"/>
    <row r="46" spans="1:15" hidden="1" x14ac:dyDescent="0.2"/>
    <row r="47" spans="1:15" hidden="1" x14ac:dyDescent="0.2"/>
    <row r="48" spans="1:15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</sheetData>
  <mergeCells count="2">
    <mergeCell ref="E5:F5"/>
    <mergeCell ref="E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</vt:lpstr>
      <vt:lpstr>Inflation</vt:lpstr>
      <vt:lpstr>Input|Base Year Adjustments</vt:lpstr>
      <vt:lpstr>Input|Service Classifications</vt:lpstr>
      <vt:lpstr>Input|Operating Expenditure</vt:lpstr>
      <vt:lpstr>Input|Rate of Change</vt:lpstr>
      <vt:lpstr>Input|Step Changes</vt:lpstr>
      <vt:lpstr>Calc|Opex Forecast</vt:lpstr>
      <vt:lpstr>Output|EBSS</vt:lpstr>
      <vt:lpstr>Output|Models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2019-12-31T00:15:35Z</dcterms:created>
  <dcterms:modified xsi:type="dcterms:W3CDTF">2020-05-28T06:36:42Z</dcterms:modified>
</cp:coreProperties>
</file>